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kim\Dropbox\CLF\Research projects\2023_10 JHU dining hall labels\ghge_calculations\"/>
    </mc:Choice>
  </mc:AlternateContent>
  <xr:revisionPtr revIDLastSave="0" documentId="13_ncr:1_{F3FB8D55-BC35-4E40-826F-34BF91939F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ri_items_ghge" sheetId="4" r:id="rId1"/>
    <sheet name="recipes_ingredients" sheetId="2" r:id="rId2"/>
    <sheet name="volume_conversions" sheetId="8" r:id="rId3"/>
    <sheet name="recipes_ghge" sheetId="5" r:id="rId4"/>
  </sheets>
  <definedNames>
    <definedName name="ExternalData_1" localSheetId="3" hidden="1">'recipes_ghge'!$A$3:$F$21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G14" i="5"/>
  <c r="G18" i="5"/>
  <c r="G7" i="5"/>
  <c r="G20" i="5"/>
  <c r="G6" i="5"/>
  <c r="G11" i="5"/>
  <c r="G5" i="5"/>
  <c r="G12" i="5"/>
  <c r="G17" i="5"/>
  <c r="G8" i="5"/>
  <c r="G16" i="5"/>
  <c r="G19" i="5"/>
  <c r="G10" i="5"/>
  <c r="G15" i="5"/>
  <c r="G9" i="5"/>
  <c r="G4" i="5"/>
  <c r="G13" i="5"/>
  <c r="G21" i="5"/>
  <c r="H59" i="2"/>
  <c r="K60" i="2" a="1"/>
  <c r="K60" i="2" s="1"/>
  <c r="L60" i="2" s="1"/>
  <c r="O60" i="2" s="1"/>
  <c r="M60" i="2"/>
  <c r="N60" i="2"/>
  <c r="H56" i="2"/>
  <c r="K57" i="2" a="1"/>
  <c r="K57" i="2" s="1"/>
  <c r="L57" i="2" s="1"/>
  <c r="M57" i="2"/>
  <c r="N57" i="2"/>
  <c r="K58" i="2" a="1"/>
  <c r="K58" i="2" s="1"/>
  <c r="L58" i="2" s="1"/>
  <c r="M58" i="2"/>
  <c r="N58" i="2"/>
  <c r="K59" i="2" a="1"/>
  <c r="K59" i="2" s="1"/>
  <c r="L59" i="2" s="1"/>
  <c r="M59" i="2"/>
  <c r="N59" i="2"/>
  <c r="K56" i="2" a="1"/>
  <c r="K56" i="2" s="1"/>
  <c r="L56" i="2" s="1"/>
  <c r="M56" i="2"/>
  <c r="N56" i="2"/>
  <c r="K55" i="2" a="1"/>
  <c r="K55" i="2" s="1"/>
  <c r="L55" i="2" s="1"/>
  <c r="M55" i="2"/>
  <c r="N55" i="2"/>
  <c r="K54" i="2" a="1"/>
  <c r="K54" i="2" s="1"/>
  <c r="L54" i="2" s="1"/>
  <c r="M54" i="2"/>
  <c r="N54" i="2"/>
  <c r="K53" i="2" a="1"/>
  <c r="K53" i="2" s="1"/>
  <c r="L53" i="2" s="1"/>
  <c r="M53" i="2"/>
  <c r="N53" i="2"/>
  <c r="K52" i="2" a="1"/>
  <c r="K52" i="2" s="1"/>
  <c r="L52" i="2" s="1"/>
  <c r="M52" i="2"/>
  <c r="N52" i="2"/>
  <c r="K51" i="2" a="1"/>
  <c r="K51" i="2" s="1"/>
  <c r="L51" i="2" s="1"/>
  <c r="M51" i="2"/>
  <c r="N51" i="2"/>
  <c r="K50" i="2" a="1"/>
  <c r="K50" i="2" s="1"/>
  <c r="L50" i="2" s="1"/>
  <c r="M50" i="2"/>
  <c r="N50" i="2"/>
  <c r="K49" i="2" a="1"/>
  <c r="K49" i="2" s="1"/>
  <c r="L49" i="2" s="1"/>
  <c r="M49" i="2"/>
  <c r="N49" i="2"/>
  <c r="K48" i="2" a="1"/>
  <c r="K48" i="2" s="1"/>
  <c r="L48" i="2" s="1"/>
  <c r="M48" i="2"/>
  <c r="N48" i="2"/>
  <c r="K47" i="2" a="1"/>
  <c r="K47" i="2" s="1"/>
  <c r="L47" i="2" s="1"/>
  <c r="M47" i="2"/>
  <c r="N47" i="2"/>
  <c r="K4" i="2" a="1"/>
  <c r="K4" i="2" s="1"/>
  <c r="L4" i="2" s="1"/>
  <c r="K5" i="2" a="1"/>
  <c r="K5" i="2" s="1"/>
  <c r="L5" i="2" s="1"/>
  <c r="K6" i="2" a="1"/>
  <c r="K6" i="2" s="1"/>
  <c r="L6" i="2" s="1"/>
  <c r="K7" i="2" a="1"/>
  <c r="K7" i="2" s="1"/>
  <c r="L7" i="2" s="1"/>
  <c r="K8" i="2" a="1"/>
  <c r="K8" i="2" s="1"/>
  <c r="L8" i="2" s="1"/>
  <c r="K9" i="2" a="1"/>
  <c r="K9" i="2" s="1"/>
  <c r="L9" i="2" s="1"/>
  <c r="K10" i="2" a="1"/>
  <c r="K10" i="2" s="1"/>
  <c r="L10" i="2" s="1"/>
  <c r="K11" i="2" a="1"/>
  <c r="K11" i="2" s="1"/>
  <c r="L11" i="2" s="1"/>
  <c r="K12" i="2" a="1"/>
  <c r="K12" i="2" s="1"/>
  <c r="L12" i="2" s="1"/>
  <c r="K13" i="2" a="1"/>
  <c r="K13" i="2" s="1"/>
  <c r="L13" i="2" s="1"/>
  <c r="K14" i="2" a="1"/>
  <c r="K14" i="2" s="1"/>
  <c r="L14" i="2" s="1"/>
  <c r="K15" i="2" a="1"/>
  <c r="K15" i="2" s="1"/>
  <c r="L15" i="2" s="1"/>
  <c r="K16" i="2" a="1"/>
  <c r="K16" i="2" s="1"/>
  <c r="L16" i="2" s="1"/>
  <c r="K17" i="2" a="1"/>
  <c r="K17" i="2" s="1"/>
  <c r="L17" i="2" s="1"/>
  <c r="K18" i="2" a="1"/>
  <c r="K18" i="2" s="1"/>
  <c r="L18" i="2" s="1"/>
  <c r="K19" i="2" a="1"/>
  <c r="K19" i="2" s="1"/>
  <c r="L19" i="2" s="1"/>
  <c r="K20" i="2" a="1"/>
  <c r="K20" i="2" s="1"/>
  <c r="L20" i="2" s="1"/>
  <c r="K21" i="2" a="1"/>
  <c r="K21" i="2" s="1"/>
  <c r="L21" i="2" s="1"/>
  <c r="K22" i="2" a="1"/>
  <c r="K22" i="2" s="1"/>
  <c r="L22" i="2" s="1"/>
  <c r="K23" i="2" a="1"/>
  <c r="K23" i="2" s="1"/>
  <c r="L23" i="2" s="1"/>
  <c r="K24" i="2" a="1"/>
  <c r="K24" i="2" s="1"/>
  <c r="L24" i="2" s="1"/>
  <c r="K25" i="2" a="1"/>
  <c r="K25" i="2" s="1"/>
  <c r="L25" i="2" s="1"/>
  <c r="K26" i="2" a="1"/>
  <c r="K26" i="2" s="1"/>
  <c r="L26" i="2" s="1"/>
  <c r="K27" i="2" a="1"/>
  <c r="K27" i="2" s="1"/>
  <c r="L27" i="2" s="1"/>
  <c r="K28" i="2" a="1"/>
  <c r="K28" i="2" s="1"/>
  <c r="L28" i="2" s="1"/>
  <c r="K29" i="2" a="1"/>
  <c r="K29" i="2" s="1"/>
  <c r="L29" i="2" s="1"/>
  <c r="K30" i="2" a="1"/>
  <c r="K30" i="2" s="1"/>
  <c r="L30" i="2" s="1"/>
  <c r="K31" i="2" a="1"/>
  <c r="K31" i="2" s="1"/>
  <c r="L31" i="2" s="1"/>
  <c r="K32" i="2" a="1"/>
  <c r="K32" i="2" s="1"/>
  <c r="K33" i="2" a="1"/>
  <c r="K33" i="2" s="1"/>
  <c r="L33" i="2" s="1"/>
  <c r="K34" i="2" a="1"/>
  <c r="K34" i="2" s="1"/>
  <c r="L34" i="2" s="1"/>
  <c r="K35" i="2" a="1"/>
  <c r="K35" i="2" s="1"/>
  <c r="L35" i="2" s="1"/>
  <c r="K36" i="2" a="1"/>
  <c r="K36" i="2" s="1"/>
  <c r="L36" i="2" s="1"/>
  <c r="K37" i="2" a="1"/>
  <c r="K37" i="2" s="1"/>
  <c r="L37" i="2" s="1"/>
  <c r="K38" i="2" a="1"/>
  <c r="K38" i="2" s="1"/>
  <c r="L38" i="2" s="1"/>
  <c r="K39" i="2" a="1"/>
  <c r="K39" i="2" s="1"/>
  <c r="L39" i="2" s="1"/>
  <c r="K40" i="2" a="1"/>
  <c r="K40" i="2" s="1"/>
  <c r="L40" i="2" s="1"/>
  <c r="K41" i="2" a="1"/>
  <c r="K41" i="2" s="1"/>
  <c r="K42" i="2" a="1"/>
  <c r="K42" i="2" s="1"/>
  <c r="L42" i="2" s="1"/>
  <c r="K43" i="2" a="1"/>
  <c r="K43" i="2" s="1"/>
  <c r="K44" i="2" a="1"/>
  <c r="K44" i="2" s="1"/>
  <c r="L44" i="2" s="1"/>
  <c r="K45" i="2" a="1"/>
  <c r="K45" i="2" s="1"/>
  <c r="L45" i="2" s="1"/>
  <c r="K46" i="2" a="1"/>
  <c r="K46" i="2" s="1"/>
  <c r="L46" i="2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H43" i="2"/>
  <c r="H41" i="2"/>
  <c r="H32" i="2"/>
  <c r="O58" i="2" l="1"/>
  <c r="O57" i="2"/>
  <c r="O59" i="2"/>
  <c r="O56" i="2"/>
  <c r="O55" i="2"/>
  <c r="O54" i="2"/>
  <c r="O53" i="2"/>
  <c r="O52" i="2"/>
  <c r="O51" i="2"/>
  <c r="O50" i="2"/>
  <c r="O49" i="2"/>
  <c r="O48" i="2"/>
  <c r="O47" i="2"/>
  <c r="L43" i="2"/>
  <c r="O43" i="2" s="1"/>
  <c r="L32" i="2"/>
  <c r="O32" i="2" s="1"/>
  <c r="L41" i="2"/>
  <c r="O41" i="2" s="1"/>
  <c r="O17" i="2"/>
  <c r="O16" i="2"/>
  <c r="O18" i="2"/>
  <c r="O46" i="2"/>
  <c r="O44" i="2"/>
  <c r="O42" i="2"/>
  <c r="O38" i="2"/>
  <c r="O36" i="2"/>
  <c r="O37" i="2"/>
  <c r="O39" i="2"/>
  <c r="O40" i="2"/>
  <c r="O34" i="2"/>
  <c r="O33" i="2"/>
  <c r="O45" i="2"/>
  <c r="O35" i="2"/>
  <c r="O11" i="2"/>
  <c r="O12" i="2"/>
  <c r="O8" i="2"/>
  <c r="O9" i="2"/>
  <c r="O10" i="2"/>
  <c r="O31" i="2"/>
  <c r="O30" i="2"/>
  <c r="O29" i="2"/>
  <c r="O28" i="2"/>
  <c r="O19" i="2"/>
  <c r="O27" i="2"/>
  <c r="O26" i="2"/>
  <c r="O25" i="2"/>
  <c r="O24" i="2"/>
  <c r="O23" i="2"/>
  <c r="O22" i="2"/>
  <c r="O21" i="2"/>
  <c r="O20" i="2"/>
  <c r="O15" i="2"/>
  <c r="O14" i="2"/>
  <c r="O13" i="2"/>
  <c r="O7" i="2"/>
  <c r="O6" i="2"/>
  <c r="O5" i="2"/>
  <c r="O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tc={11AD4B17-1560-4722-B7AC-F64D5AFF8467}</author>
    <author>tc={B1660CA7-F760-4EA5-B9EB-12AA213FFA9B}</author>
    <author>tc={EE3FAF82-9A4E-48AE-8505-953C05C653C4}</author>
    <author>tc={5AA9364C-AA93-4611-8500-ED558C93D0D6}</author>
  </authors>
  <commentList>
    <comment ref="A3" authorId="0" shapeId="0" xr:uid="{11AD4B17-1560-4722-B7AC-F64D5AFF8467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date on meal plan, not recipe</t>
      </text>
    </comment>
    <comment ref="D3" authorId="1" shapeId="0" xr:uid="{B1660CA7-F760-4EA5-B9EB-12AA213FFA9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 name in the meal plan, not the recipe. Exclude serving size from the name.
Single-ingredient foods (e.g., cheese) only need to be entered once</t>
      </text>
    </comment>
    <comment ref="E3" authorId="2" shapeId="0" xr:uid="{EE3FAF82-9A4E-48AE-8505-953C05C653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doesn't need to be repeated in every row; the groupby step uses the highest value from each group.
Use "Portions" not "Yield"
(I tried using a separate table for this but it seemed like extra work, and seemed risky since there are multiple recipes with the same name but different yields depending on the day.)</t>
      </text>
    </comment>
    <comment ref="I3" authorId="3" shapeId="0" xr:uid="{5AA9364C-AA93-4611-8500-ED558C93D0D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"oz" in recipes refers to mass if it's a solid, volume if it's a liquid
For this spreadsheet use "oz" for mass and "floz" for fluid ounces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F9068-D005-4F4D-87D1-B82EFF1222F1}" keepAlive="1" name="Query - recipes_ghge" description="Connection to the 'recipes_ghge' query in the workbook." type="5" refreshedVersion="8" background="1" saveData="1">
    <dbPr connection="Provider=Microsoft.Mashup.OleDb.1;Data Source=$Workbook$;Location=recipes_ghge;Extended Properties=&quot;&quot;" command="SELECT * FROM [recipes_gh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<sst xmlns="http://schemas.openxmlformats.org/spreadsheetml/2006/main" count="631" uniqueCount="204">
  <si>
    <t>location</t>
  </si>
  <si>
    <t>station</t>
  </si>
  <si>
    <t>ingredient</t>
  </si>
  <si>
    <t>wri_item</t>
  </si>
  <si>
    <t>Ruminant meats</t>
  </si>
  <si>
    <t>Beef &amp; buffalo meat</t>
  </si>
  <si>
    <t>Lamb/mutton &amp; goat meat</t>
  </si>
  <si>
    <t>Other meats</t>
  </si>
  <si>
    <t>Pork (pig meat)</t>
  </si>
  <si>
    <t>Poultry (chicken, turkey)</t>
  </si>
  <si>
    <t>Dairy</t>
  </si>
  <si>
    <t>Butter</t>
  </si>
  <si>
    <t>Cheese</t>
  </si>
  <si>
    <t>Ice cream</t>
  </si>
  <si>
    <t>Cream</t>
  </si>
  <si>
    <t>Milk (cow's milk)</t>
  </si>
  <si>
    <t>Yogurt</t>
  </si>
  <si>
    <t>Eggs</t>
  </si>
  <si>
    <t>Fish and seafood</t>
  </si>
  <si>
    <t>Fish (finfish)</t>
  </si>
  <si>
    <t>Crustaceans (shrimp/prawns)</t>
  </si>
  <si>
    <t>Mollusks</t>
  </si>
  <si>
    <t>Animal fats</t>
  </si>
  <si>
    <t>Plant-based foods</t>
  </si>
  <si>
    <t>Legumes</t>
  </si>
  <si>
    <t>Beans and pulses (dried)</t>
  </si>
  <si>
    <t>Peas</t>
  </si>
  <si>
    <t>Peanuts/groundnuts</t>
  </si>
  <si>
    <t>Soybeans/Tofu</t>
  </si>
  <si>
    <t>Grains/cereals (except rice)</t>
  </si>
  <si>
    <t xml:space="preserve">Corn (Maize) </t>
  </si>
  <si>
    <t>Oats (Oatmeal)</t>
  </si>
  <si>
    <t>Wheat/Rye (Bread, pasta, baked goods)</t>
  </si>
  <si>
    <t>Rice</t>
  </si>
  <si>
    <t>Tree nuts and seeds</t>
  </si>
  <si>
    <t>Plant-based meat/dairy substitutes</t>
  </si>
  <si>
    <t>Almond milk</t>
  </si>
  <si>
    <t>Oat milk</t>
  </si>
  <si>
    <t>Rice milk</t>
  </si>
  <si>
    <t>Soy milk</t>
  </si>
  <si>
    <t xml:space="preserve">Fruits  </t>
  </si>
  <si>
    <t>Apples</t>
  </si>
  <si>
    <t>Bananas</t>
  </si>
  <si>
    <t>Berries</t>
  </si>
  <si>
    <t xml:space="preserve">Citrus Fruit </t>
  </si>
  <si>
    <t>Vegetables</t>
  </si>
  <si>
    <t>Cabbages and other Brassicas (Broccoli)</t>
  </si>
  <si>
    <t>Tomatoes</t>
  </si>
  <si>
    <t>Root Vegetables</t>
  </si>
  <si>
    <t>Onions and Leeks</t>
  </si>
  <si>
    <t>Other vegetables</t>
  </si>
  <si>
    <t>Roots and Tubers</t>
  </si>
  <si>
    <t>Potatoes</t>
  </si>
  <si>
    <t>Cassava and Other Roots</t>
  </si>
  <si>
    <t>Sugars and sweeteners</t>
  </si>
  <si>
    <t>Vegetable oils</t>
  </si>
  <si>
    <t>Soybeans (Oil)</t>
  </si>
  <si>
    <t>Palm (Oil)</t>
  </si>
  <si>
    <t>Sunflower (Oil)</t>
  </si>
  <si>
    <t>Rapeseed/canola (Oil)</t>
  </si>
  <si>
    <t>Olives (Oil)</t>
  </si>
  <si>
    <t>Alcohol</t>
  </si>
  <si>
    <t>Barley (Beer)</t>
  </si>
  <si>
    <t>Wine Grapes (Wine)</t>
  </si>
  <si>
    <t>Stimulants</t>
  </si>
  <si>
    <t>Cocoa</t>
  </si>
  <si>
    <t>Coffee</t>
  </si>
  <si>
    <t>Stimulants &amp; Spices Misc.</t>
  </si>
  <si>
    <t>wri_item_group</t>
  </si>
  <si>
    <t>grams</t>
  </si>
  <si>
    <t>total_supply_chain_ghge_(kg_co2e/kg)</t>
  </si>
  <si>
    <t>total_land_use_(m^2/kg)</t>
  </si>
  <si>
    <t>carbon_opportunity_cost_(kg_co2e/kg)</t>
  </si>
  <si>
    <t>ingredient_ghge_(kg_co2e)</t>
  </si>
  <si>
    <t>lbs</t>
  </si>
  <si>
    <t>note</t>
  </si>
  <si>
    <t>recipe</t>
  </si>
  <si>
    <t>recipe_ghge_(kg_co2e)</t>
  </si>
  <si>
    <t>kg_co2e/100g</t>
  </si>
  <si>
    <t>source</t>
  </si>
  <si>
    <t>tbsp</t>
  </si>
  <si>
    <t>oz</t>
  </si>
  <si>
    <t>n.d.</t>
  </si>
  <si>
    <t>no data</t>
  </si>
  <si>
    <t>cups</t>
  </si>
  <si>
    <t>https://fdc.nal.usda.gov/fdc-app.html#/food-details/2345820/portions</t>
  </si>
  <si>
    <t>https://fdc.nal.usda.gov/fdc-app.html#/food-details/170931/measures</t>
  </si>
  <si>
    <t>https://fdc.nal.usda.gov/fdc-app.html#/food-details/171325/nutrients</t>
  </si>
  <si>
    <t>tsp</t>
  </si>
  <si>
    <t>first two ingredients are pea protein</t>
  </si>
  <si>
    <t>pinch</t>
  </si>
  <si>
    <t>https://www.researchgate.net/publication/290394245_How_much_does_a_pinch_of_salt_weigh_How_does_the_type_of_salt_influence_the_weight_of_a_pinch#:~:text=For%20the%20%22normal%22%20consumers%2C,can%20be%20dosed%20more%20precisely.</t>
  </si>
  <si>
    <t>https://fdc.nal.usda.gov/fdc-app.html#/food-details/2345743/portions</t>
  </si>
  <si>
    <t>https://fdc.nal.usda.gov/fdc-app.html#/food-details/2345321/portions</t>
  </si>
  <si>
    <t>count</t>
  </si>
  <si>
    <t>https://fdc.nal.usda.gov/fdc-app.html#/food-details/173468/measures</t>
  </si>
  <si>
    <t>https://fdc.nal.usda.gov/fdc-app.html#/food-details/169230/measures</t>
  </si>
  <si>
    <t>recipe_mass_(g)</t>
  </si>
  <si>
    <t>slices</t>
  </si>
  <si>
    <t>buns</t>
  </si>
  <si>
    <t>https://fdc.nal.usda.gov/fdc-app.html#/food-details/169901/measures</t>
  </si>
  <si>
    <t>https://fdc.nal.usda.gov/fdc-app.html#/food-details/2343137/portions</t>
  </si>
  <si>
    <t>served on multiple days; yield varies by day but relative proportion of each ingredient is constant (confirm with JHU dining)</t>
  </si>
  <si>
    <t>cloves</t>
  </si>
  <si>
    <t>source_item</t>
  </si>
  <si>
    <t>Pepper, sweet, red, raw</t>
  </si>
  <si>
    <t>Roll, white, hamburger bun</t>
  </si>
  <si>
    <t>Olive oil</t>
  </si>
  <si>
    <t>Garlic, raw</t>
  </si>
  <si>
    <t>Sugar, brown</t>
  </si>
  <si>
    <t>Spices, pepper, black</t>
  </si>
  <si>
    <t>Spices, garlic powder</t>
  </si>
  <si>
    <t>Salt, table</t>
  </si>
  <si>
    <t>Cheese, american cheddar, imitation</t>
  </si>
  <si>
    <t>grams/unit</t>
  </si>
  <si>
    <t>Salt</t>
  </si>
  <si>
    <t>https://fdc.nal.usda.gov/fdc-app.html#/food-details/171328/measures</t>
  </si>
  <si>
    <t>Spices, oregano, dried</t>
  </si>
  <si>
    <t>1/2" Fz Crinkle Cut French Fries</t>
  </si>
  <si>
    <t>Fryer Oil Susquehanna Mills</t>
  </si>
  <si>
    <t>Turkey Burger</t>
  </si>
  <si>
    <t>Grilled Hamburger</t>
  </si>
  <si>
    <t>Grilled Chicken</t>
  </si>
  <si>
    <t>Grilled Cheeseburger</t>
  </si>
  <si>
    <t>Parsley Carrots</t>
  </si>
  <si>
    <t>Beef &amp; Vegetable Stir fry</t>
  </si>
  <si>
    <t>Crinkle Fries</t>
  </si>
  <si>
    <t>Roasted Brussel Sprouts</t>
  </si>
  <si>
    <t>Plant Based Perfect Burger</t>
  </si>
  <si>
    <t>Tofu Teriyaki</t>
  </si>
  <si>
    <t>ask which oil they use for frying</t>
  </si>
  <si>
    <t>American Cheese</t>
  </si>
  <si>
    <t>Small Potato Bun</t>
  </si>
  <si>
    <t>Fz 4 oz Beef Patty</t>
  </si>
  <si>
    <t>5.33 oz White Turkey Burger Patty</t>
  </si>
  <si>
    <t>Rainbow Carrots</t>
  </si>
  <si>
    <t>Fresh Italian Parsley</t>
  </si>
  <si>
    <t>Extra Virgin Olive Oil</t>
  </si>
  <si>
    <t>Coarse Kosher Salt</t>
  </si>
  <si>
    <t>GF Tamari Soy Sauce</t>
  </si>
  <si>
    <t>Light Brown Sugar</t>
  </si>
  <si>
    <t>Garlic Powder</t>
  </si>
  <si>
    <t>Ground Black Pepper</t>
  </si>
  <si>
    <t>Pineapple Juice</t>
  </si>
  <si>
    <t>Flank Beef Steak</t>
  </si>
  <si>
    <t>Red Bell Pepper</t>
  </si>
  <si>
    <t>Broccoli Florets</t>
  </si>
  <si>
    <t>Jumbo Yellow Onion</t>
  </si>
  <si>
    <t>Firm Tofu</t>
  </si>
  <si>
    <t>Green Bell Pepper</t>
  </si>
  <si>
    <t>Teriyaki Sauce</t>
  </si>
  <si>
    <t>Chopped Garlic</t>
  </si>
  <si>
    <t>Ground Ginger</t>
  </si>
  <si>
    <t>Shaved Brussels Sprouts</t>
  </si>
  <si>
    <t>Orange Juice</t>
  </si>
  <si>
    <t>Dijon Mustard</t>
  </si>
  <si>
    <t>Halal Boneless Skinless Chicken Breast</t>
  </si>
  <si>
    <t>Garlic Cloves</t>
  </si>
  <si>
    <t>Ground Italian Seasoning</t>
  </si>
  <si>
    <t>Nolans</t>
  </si>
  <si>
    <t>Root</t>
  </si>
  <si>
    <t>Nourish</t>
  </si>
  <si>
    <t>Carvery</t>
  </si>
  <si>
    <t>Grill</t>
  </si>
  <si>
    <t>GHGe intensity by food item</t>
  </si>
  <si>
    <t>Recipes and ingredients</t>
  </si>
  <si>
    <t>GHGe by recipe, per 100g and per serving</t>
  </si>
  <si>
    <t>Ground ginger</t>
  </si>
  <si>
    <t>Source: World Resources Insitute. Cool Food Pledge Calculator, Version June 10, 2022, GHGe and land use factors, region 5 (North America).</t>
  </si>
  <si>
    <t>Sources: USDA Food Data Central, others.</t>
  </si>
  <si>
    <t>Green cells are created by Get &amp; Transform, orange cells are calculated.</t>
  </si>
  <si>
    <t>Source: JHU dining; orange cells are calculated, purple cells pull data from other tables.</t>
  </si>
  <si>
    <t>n/a</t>
  </si>
  <si>
    <t>amount</t>
  </si>
  <si>
    <t>unit</t>
  </si>
  <si>
    <t>Mass conversions</t>
  </si>
  <si>
    <t>date</t>
  </si>
  <si>
    <t>Plant Based Carnitas</t>
  </si>
  <si>
    <t>BYOB</t>
  </si>
  <si>
    <t>Cheddar Monterey Jack Cheese Blend</t>
  </si>
  <si>
    <t>no recipe - single ingredient</t>
  </si>
  <si>
    <t>Guacamole</t>
  </si>
  <si>
    <t>Fz Pouch Guacamole</t>
  </si>
  <si>
    <t>Avocados are technically berries; erred on the side of the highest GHGe option</t>
  </si>
  <si>
    <t>Salsa</t>
  </si>
  <si>
    <t>Salsa Medium Passport</t>
  </si>
  <si>
    <t>Sour Cream</t>
  </si>
  <si>
    <t>White Rice</t>
  </si>
  <si>
    <t>Long Grain White Rice</t>
  </si>
  <si>
    <t>Pork Sub Strip Vegan</t>
  </si>
  <si>
    <t>Smoked Ham</t>
  </si>
  <si>
    <t>Pork (Pig Meat)</t>
  </si>
  <si>
    <t>Fruit &amp; Yogurt</t>
  </si>
  <si>
    <t>Cheese Pizza</t>
  </si>
  <si>
    <t>Pepperoni Pizza</t>
  </si>
  <si>
    <t>Pizza &amp; Pasta</t>
  </si>
  <si>
    <t>Dough Pizza Supreme</t>
  </si>
  <si>
    <t>Cnd Italian Pizza Sauce</t>
  </si>
  <si>
    <t>Shredded Part Skim Mozzarella Cheese</t>
  </si>
  <si>
    <t>Slcd Pork Beef Pepperoni</t>
  </si>
  <si>
    <t>portions</t>
  </si>
  <si>
    <t>kg_co2e/portion</t>
  </si>
  <si>
    <t>grams/portion</t>
  </si>
  <si>
    <t>what's the difference between yield and portions for this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</si>
</sst>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2" fillId="0" borderId="0" xfId="1" applyNumberFormat="1" applyFont="1"/>
    <xf numFmtId="43" fontId="2" fillId="0" borderId="0" xfId="1" applyFont="1"/>
    <xf numFmtId="0" fontId="2" fillId="3" borderId="0" xfId="0" applyFont="1" applyFill="1"/>
    <xf numFmtId="0" fontId="3" fillId="3" borderId="0" xfId="0" applyFont="1" applyFill="1"/>
    <xf numFmtId="0" fontId="2" fillId="0" borderId="1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1" applyNumberFormat="1" applyFont="1"/>
    <xf numFmtId="0" fontId="2" fillId="0" borderId="0" xfId="1" applyNumberFormat="1" applyFont="1" applyFill="1" applyBorder="1"/>
    <xf numFmtId="0" fontId="7" fillId="0" borderId="1" xfId="2" applyNumberFormat="1" applyFont="1" applyBorder="1"/>
    <xf numFmtId="0" fontId="7" fillId="0" borderId="1" xfId="2" applyNumberFormat="1" applyFont="1" applyFill="1" applyBorder="1"/>
    <xf numFmtId="0" fontId="7" fillId="0" borderId="0" xfId="2" applyNumberFormat="1" applyFont="1" applyFill="1" applyBorder="1"/>
    <xf numFmtId="164" fontId="2" fillId="3" borderId="0" xfId="1" applyNumberFormat="1" applyFont="1" applyFill="1"/>
    <xf numFmtId="0" fontId="8" fillId="0" borderId="0" xfId="0" applyFont="1"/>
    <xf numFmtId="0" fontId="2" fillId="4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14" fontId="2" fillId="0" borderId="0" xfId="0" applyNumberFormat="1" applyFont="1"/>
    <xf numFmtId="0" fontId="2" fillId="0" borderId="0" xfId="0" applyNumberFormat="1" applyFont="1"/>
    <xf numFmtId="43" fontId="2" fillId="0" borderId="0" xfId="1" applyNumberFormat="1" applyFont="1"/>
    <xf numFmtId="0" fontId="2" fillId="0" borderId="0" xfId="0" applyFont="1" applyFill="1"/>
    <xf numFmtId="14" fontId="2" fillId="0" borderId="4" xfId="0" applyNumberFormat="1" applyFont="1" applyBorder="1"/>
    <xf numFmtId="0" fontId="2" fillId="0" borderId="1" xfId="0" applyFont="1" applyFill="1" applyBorder="1"/>
    <xf numFmtId="0" fontId="10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44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Kim" id="{57ADE1A9-90E6-42AA-91E1-D5F411A79F0F}" userId="Brent Kim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80D485-7968-428D-B97E-B97E0EC93850}" autoFormatId="16" applyNumberFormats="0" applyBorderFormats="0" applyFontFormats="0" applyPatternFormats="0" applyAlignmentFormats="0" applyWidthHeightFormats="0">
  <queryTableRefresh nextId="14" unboundColumnsRight="3">
    <queryTableFields count="9">
      <queryTableField id="1" name="location" tableColumnId="1"/>
      <queryTableField id="2" name="station" tableColumnId="2"/>
      <queryTableField id="3" name="recipe" tableColumnId="3"/>
      <queryTableField id="4" name="recipe_ghge_(kg_co2e)" tableColumnId="4"/>
      <queryTableField id="9" name="recipe_mass_(g)" tableColumnId="9"/>
      <queryTableField id="13" name="portions" tableColumnId="8"/>
      <queryTableField id="6" dataBound="0" tableColumnId="6"/>
      <queryTableField id="7" dataBound="0" tableColumnId="7"/>
      <queryTableField id="12" dataBound="0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B34A3-7F0F-4AB1-BBAE-17A352BDC06B}" name="wri_ghge" displayName="wri_ghge" ref="A3:E61" totalsRowShown="0" headerRowDxfId="43" dataDxfId="42">
  <autoFilter ref="A3:E61" xr:uid="{0B6B34A3-7F0F-4AB1-BBAE-17A352BDC06B}"/>
  <tableColumns count="5">
    <tableColumn id="1" xr3:uid="{81E2F504-963C-49BC-9143-519B96C6CE74}" name="wri_item_group" dataDxfId="41"/>
    <tableColumn id="2" xr3:uid="{AECDF44F-6F6A-423C-9758-99CAD7ED02F1}" name="wri_item" dataDxfId="40"/>
    <tableColumn id="3" xr3:uid="{92FD1A65-2CDE-4DB6-A2D1-2CC4278B482B}" name="total_supply_chain_ghge_(kg_co2e/kg)" dataDxfId="39"/>
    <tableColumn id="4" xr3:uid="{9248823E-55A0-40E6-A5BE-66F1F6594498}" name="total_land_use_(m^2/kg)" dataDxfId="38"/>
    <tableColumn id="5" xr3:uid="{D0B80DD6-C2EB-4E02-95A8-0376F6F3D279}" name="carbon_opportunity_cost_(kg_co2e/kg)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95E3F-6CB3-431B-BFF1-33E1E1855FA6}" name="recipes" displayName="recipes" ref="A3:O60" totalsRowShown="0" headerRowDxfId="27" dataDxfId="26">
  <autoFilter ref="A3:O60" xr:uid="{00195E3F-6CB3-431B-BFF1-33E1E1855F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6" xr3:uid="{77BCF3A6-1A9A-4D16-8FA5-050A56668B12}" name="date" dataDxfId="25"/>
    <tableColumn id="1" xr3:uid="{4A3ABD0F-E66E-4C4B-8C91-D4CF13786EF0}" name="location" dataDxfId="24"/>
    <tableColumn id="2" xr3:uid="{07F049C6-0C1B-475F-A76A-AB9BC8893105}" name="station" dataDxfId="23"/>
    <tableColumn id="3" xr3:uid="{240321F5-D405-4015-B261-9C808E484B28}" name="recipe" dataDxfId="22"/>
    <tableColumn id="23" xr3:uid="{1F5FFC3D-1622-460C-9DFE-6214B7866D2E}" name="portions" dataDxfId="21"/>
    <tableColumn id="4" xr3:uid="{4D2111E4-EDD7-4C34-BBA7-312D0630EAEF}" name="ingredient" dataDxfId="20"/>
    <tableColumn id="5" xr3:uid="{604E862F-85EC-4DDF-90DE-11998916D1C5}" name="wri_item" dataDxfId="19"/>
    <tableColumn id="10" xr3:uid="{A8E46DE5-81CB-4529-B0A9-631129B412F6}" name="amount" dataDxfId="18"/>
    <tableColumn id="17" xr3:uid="{CC3436C8-9215-479C-AF98-12C10408393E}" name="unit" dataDxfId="17"/>
    <tableColumn id="21" xr3:uid="{489113B5-8B34-480C-9569-5AED18D839DD}" name="note" dataDxfId="16" dataCellStyle="Comma"/>
    <tableColumn id="14" xr3:uid="{042D34DE-E47A-4AE5-8836-E7AE14F71C53}" name="grams/unit" dataDxfId="15" dataCellStyle="Comma">
      <calculatedColumnFormula array="1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calculatedColumnFormula>
    </tableColumn>
    <tableColumn id="7" xr3:uid="{68389DBB-65DA-4FCF-9819-D69DFDD2EF98}" name="grams" dataDxfId="14" dataCellStyle="Comma">
      <calculatedColumnFormula>recipes[[#This Row],[amount]]*recipes[[#This Row],[grams/unit]]</calculatedColumnFormula>
    </tableColumn>
    <tableColumn id="8" xr3:uid="{ECF45D19-3206-4496-B26B-650B2BDA3186}" name="total_supply_chain_ghge_(kg_co2e/kg)" dataDxfId="13">
      <calculatedColumnFormula>_xlfn.XLOOKUP(recipes[[#This Row],[wri_item]],wri_ghge[wri_item],wri_ghge[total_supply_chain_ghge_(kg_co2e/kg)],,0)</calculatedColumnFormula>
    </tableColumn>
    <tableColumn id="9" xr3:uid="{DF54DF9A-22ED-4C56-8866-F92D9E40DEF2}" name="carbon_opportunity_cost_(kg_co2e/kg)" dataDxfId="12">
      <calculatedColumnFormula>_xlfn.XLOOKUP(recipes[[#This Row],[wri_item]],wri_ghge[wri_item],wri_ghge[carbon_opportunity_cost_(kg_co2e/kg)],,0)</calculatedColumnFormula>
    </tableColumn>
    <tableColumn id="11" xr3:uid="{CE341C0B-87E2-40DD-A7F7-2AD3DB85AFBF}" name="ingredient_ghge_(kg_co2e)" dataDxfId="11">
      <calculatedColumnFormula>(recipes[[#This Row],[grams]]/1000)*(recipes[[#This Row],[total_supply_chain_ghge_(kg_co2e/kg)]]+recipes[[#This Row],[carbon_opportunity_cost_(kg_co2e/kg)]])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B6E7D-AE0D-4E40-94A2-4D8008D1F1D3}" name="mass_conversions" displayName="mass_conversions" ref="A3:E20" totalsRowShown="0" headerRowDxfId="36" dataDxfId="34" headerRowBorderDxfId="35" tableBorderDxfId="33">
  <autoFilter ref="A3:E20" xr:uid="{9D9B6E7D-AE0D-4E40-94A2-4D8008D1F1D3}"/>
  <sortState xmlns:xlrd2="http://schemas.microsoft.com/office/spreadsheetml/2017/richdata2" ref="A4:E20">
    <sortCondition ref="A3:A20"/>
  </sortState>
  <tableColumns count="5">
    <tableColumn id="1" xr3:uid="{EBA980C6-49CA-4674-9A4B-1118D1A0C4C7}" name="ingredient" dataDxfId="32"/>
    <tableColumn id="2" xr3:uid="{CF1F2D14-DE38-40A8-89DB-17C4EB910A6E}" name="unit" dataDxfId="31"/>
    <tableColumn id="3" xr3:uid="{22B21815-808E-40A3-8D62-200F0B1FC3F1}" name="grams/unit" dataDxfId="30"/>
    <tableColumn id="4" xr3:uid="{F545E21D-4043-4BC4-8F3A-D288900C4C6A}" name="source_item" dataDxfId="29"/>
    <tableColumn id="5" xr3:uid="{4596FF17-B75F-4789-BBDB-A07BE67B241E}" name="source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0CCCD4-B53C-421F-AE03-61593DF27F37}" name="recipes_ghge" displayName="recipes_ghge" ref="A3:I21" tableType="queryTable" totalsRowShown="0" headerRowDxfId="1" dataDxfId="0">
  <autoFilter ref="A3:I21" xr:uid="{400CCCD4-B53C-421F-AE03-61593DF27F37}"/>
  <sortState xmlns:xlrd2="http://schemas.microsoft.com/office/spreadsheetml/2017/richdata2" ref="A4:I21">
    <sortCondition descending="1" ref="G3:G21"/>
  </sortState>
  <tableColumns count="9">
    <tableColumn id="1" xr3:uid="{52BBA2C7-BFEC-4896-B113-093152518FE9}" uniqueName="1" name="location" queryTableFieldId="1" dataDxfId="10"/>
    <tableColumn id="2" xr3:uid="{AE6693F7-6FDE-4778-A194-FC5EBFDD256A}" uniqueName="2" name="station" queryTableFieldId="2" dataDxfId="9"/>
    <tableColumn id="3" xr3:uid="{056413FA-F51D-493E-B6FD-A8F51C9F9C5D}" uniqueName="3" name="recipe" queryTableFieldId="3" dataDxfId="8"/>
    <tableColumn id="4" xr3:uid="{3F83F233-A517-48CB-B09E-B1990AB9E719}" uniqueName="4" name="recipe_ghge_(kg_co2e)" queryTableFieldId="4" dataDxfId="7" dataCellStyle="Comma"/>
    <tableColumn id="9" xr3:uid="{429AAD5F-4762-44EB-8BAD-D4F6DB653E91}" uniqueName="9" name="recipe_mass_(g)" queryTableFieldId="9" dataDxfId="6" dataCellStyle="Comma"/>
    <tableColumn id="8" xr3:uid="{B7F6CDA8-4124-43CC-83CA-0288B7F6F21B}" uniqueName="8" name="portions" queryTableFieldId="13" dataDxfId="5" dataCellStyle="Comma"/>
    <tableColumn id="6" xr3:uid="{F4D0169C-7888-438D-B138-A5C9965650BD}" uniqueName="6" name="kg_co2e/100g" queryTableFieldId="6" dataDxfId="4" dataCellStyle="Comma">
      <calculatedColumnFormula>(recipes_ghge[[#This Row],[recipe_ghge_(kg_co2e)]]/recipes_ghge[[#This Row],[recipe_mass_(g)]])*100</calculatedColumnFormula>
    </tableColumn>
    <tableColumn id="7" xr3:uid="{93E245FB-5D4A-4853-9BCC-ADAD866A38AA}" uniqueName="7" name="kg_co2e/portion" queryTableFieldId="7" dataDxfId="3" dataCellStyle="Comma">
      <calculatedColumnFormula>recipes_ghge[[#This Row],[recipe_ghge_(kg_co2e)]]/recipes_ghge[[#This Row],[portions]]</calculatedColumnFormula>
    </tableColumn>
    <tableColumn id="5" xr3:uid="{F766EF01-9F46-4B8D-9741-76CD2DA1EE9B}" uniqueName="5" name="grams/portion" queryTableFieldId="12" dataDxfId="2" dataCellStyle="Comma">
      <calculatedColumnFormula>recipes_ghge[[#This Row],[recipe_mass_(g)]]/recipes_ghge[[#This Row],[portions]]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12-09T17:53:50.95" personId="{57ADE1A9-90E6-42AA-91E1-D5F411A79F0F}" id="{11AD4B17-1560-4722-B7AC-F64D5AFF8467}">
    <text>Use date on meal plan, not recipe</text>
  </threadedComment>
  <threadedComment ref="D3" dT="2023-12-07T22:05:47.79" personId="{57ADE1A9-90E6-42AA-91E1-D5F411A79F0F}" id="{B1660CA7-F760-4EA5-B9EB-12AA213FFA9B}">
    <text>Use the name in the meal plan, not the recipe. Exclude serving size from the name.
Single-ingredient foods (e.g., cheese) only need to be entered once</text>
  </threadedComment>
  <threadedComment ref="E3" dT="2023-12-07T22:13:29.12" personId="{57ADE1A9-90E6-42AA-91E1-D5F411A79F0F}" id="{EE3FAF82-9A4E-48AE-8505-953C05C653C4}">
    <text>This doesn't need to be repeated in every row; the groupby step uses the highest value from each group.
Use "Portions" not "Yield"
(I tried using a separate table for this but it seemed like extra work, and seemed risky since there are multiple recipes with the same name but different yields depending on the day.)</text>
  </threadedComment>
  <threadedComment ref="I3" dT="2023-12-07T23:12:27.18" personId="{57ADE1A9-90E6-42AA-91E1-D5F411A79F0F}" id="{5AA9364C-AA93-4611-8500-ED558C93D0D6}">
    <text>Assume "oz" in recipes refers to mass if it's a solid, volume if it's a liquid
For this spreadsheet use "oz" for mass and "floz" for fluid ounces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E254-D6BA-483F-BDF7-1B9073713B57}">
  <dimension ref="A1:E61"/>
  <sheetViews>
    <sheetView workbookViewId="0">
      <selection activeCell="B34" sqref="B34"/>
    </sheetView>
  </sheetViews>
  <sheetFormatPr defaultRowHeight="12" x14ac:dyDescent="0.25"/>
  <cols>
    <col min="1" max="1" width="27.33203125" style="1" customWidth="1"/>
    <col min="2" max="2" width="29.33203125" style="1" customWidth="1"/>
    <col min="3" max="5" width="18.44140625" style="1" customWidth="1"/>
    <col min="6" max="16384" width="8.88671875" style="1"/>
  </cols>
  <sheetData>
    <row r="1" spans="1:5" ht="18" x14ac:dyDescent="0.35">
      <c r="A1" s="18" t="s">
        <v>164</v>
      </c>
    </row>
    <row r="2" spans="1:5" x14ac:dyDescent="0.25">
      <c r="A2" s="1" t="s">
        <v>168</v>
      </c>
    </row>
    <row r="3" spans="1:5" s="3" customFormat="1" ht="36" customHeight="1" x14ac:dyDescent="0.25">
      <c r="A3" s="3" t="s">
        <v>68</v>
      </c>
      <c r="B3" s="3" t="s">
        <v>3</v>
      </c>
      <c r="C3" s="3" t="s">
        <v>70</v>
      </c>
      <c r="D3" s="3" t="s">
        <v>71</v>
      </c>
      <c r="E3" s="3" t="s">
        <v>72</v>
      </c>
    </row>
    <row r="4" spans="1:5" x14ac:dyDescent="0.25">
      <c r="A4" s="1" t="s">
        <v>4</v>
      </c>
      <c r="B4" s="1" t="s">
        <v>5</v>
      </c>
      <c r="C4" s="2">
        <v>41.346286340040017</v>
      </c>
      <c r="D4" s="2">
        <v>126.44748958082911</v>
      </c>
      <c r="E4" s="2">
        <v>201.64715903131062</v>
      </c>
    </row>
    <row r="5" spans="1:5" x14ac:dyDescent="0.25">
      <c r="A5" s="1" t="s">
        <v>4</v>
      </c>
      <c r="B5" s="1" t="s">
        <v>6</v>
      </c>
      <c r="C5" s="2">
        <v>41.6211194660589</v>
      </c>
      <c r="D5" s="2">
        <v>143.19999999999999</v>
      </c>
      <c r="E5" s="2">
        <v>262.02683777460811</v>
      </c>
    </row>
    <row r="6" spans="1:5" x14ac:dyDescent="0.25">
      <c r="A6" s="1" t="s">
        <v>7</v>
      </c>
      <c r="B6" s="1" t="s">
        <v>8</v>
      </c>
      <c r="C6" s="2">
        <v>9.8315028535070859</v>
      </c>
      <c r="D6" s="2">
        <v>21.019496149330934</v>
      </c>
      <c r="E6" s="2">
        <v>21.097358891432172</v>
      </c>
    </row>
    <row r="7" spans="1:5" x14ac:dyDescent="0.25">
      <c r="A7" s="1" t="s">
        <v>7</v>
      </c>
      <c r="B7" s="1" t="s">
        <v>9</v>
      </c>
      <c r="C7" s="2">
        <v>4.3996097861849401</v>
      </c>
      <c r="D7" s="2">
        <v>11.509596646865855</v>
      </c>
      <c r="E7" s="2">
        <v>14.70424957732163</v>
      </c>
    </row>
    <row r="8" spans="1:5" x14ac:dyDescent="0.25">
      <c r="A8" s="1" t="s">
        <v>10</v>
      </c>
      <c r="B8" s="1" t="s">
        <v>11</v>
      </c>
      <c r="C8" s="2">
        <v>11.144348093284735</v>
      </c>
      <c r="D8" s="2">
        <v>13.951854349924266</v>
      </c>
      <c r="E8" s="2">
        <v>42.127122803003971</v>
      </c>
    </row>
    <row r="9" spans="1:5" x14ac:dyDescent="0.25">
      <c r="A9" s="1" t="s">
        <v>10</v>
      </c>
      <c r="B9" s="1" t="s">
        <v>12</v>
      </c>
      <c r="C9" s="2">
        <v>8.6949636619231629</v>
      </c>
      <c r="D9" s="2">
        <v>10.463890762443199</v>
      </c>
      <c r="E9" s="2">
        <v>31.595342102252975</v>
      </c>
    </row>
    <row r="10" spans="1:5" x14ac:dyDescent="0.25">
      <c r="A10" s="1" t="s">
        <v>10</v>
      </c>
      <c r="B10" s="1" t="s">
        <v>13</v>
      </c>
      <c r="C10" s="2">
        <v>3.9402762363389301</v>
      </c>
      <c r="D10" s="2">
        <v>3.6931379161564237</v>
      </c>
      <c r="E10" s="2">
        <v>11.151297212559875</v>
      </c>
    </row>
    <row r="11" spans="1:5" x14ac:dyDescent="0.25">
      <c r="A11" s="1" t="s">
        <v>10</v>
      </c>
      <c r="B11" s="1" t="s">
        <v>14</v>
      </c>
      <c r="C11" s="2">
        <v>6.821904979117253</v>
      </c>
      <c r="D11" s="2">
        <v>7.7966244896635599</v>
      </c>
      <c r="E11" s="2">
        <v>23.541627448737511</v>
      </c>
    </row>
    <row r="12" spans="1:5" x14ac:dyDescent="0.25">
      <c r="A12" s="1" t="s">
        <v>10</v>
      </c>
      <c r="B12" s="1" t="s">
        <v>15</v>
      </c>
      <c r="C12" s="2">
        <v>2.1674658793296029</v>
      </c>
      <c r="D12" s="2">
        <v>2.0517432867535685</v>
      </c>
      <c r="E12" s="2">
        <v>6.195165118088819</v>
      </c>
    </row>
    <row r="13" spans="1:5" x14ac:dyDescent="0.25">
      <c r="A13" s="1" t="s">
        <v>10</v>
      </c>
      <c r="B13" s="1" t="s">
        <v>16</v>
      </c>
      <c r="C13" s="2">
        <v>2.9317061763665184</v>
      </c>
      <c r="D13" s="2">
        <v>2.2569176154289257</v>
      </c>
      <c r="E13" s="2">
        <v>6.8146816298977013</v>
      </c>
    </row>
    <row r="14" spans="1:5" x14ac:dyDescent="0.25">
      <c r="A14" s="1" t="s">
        <v>10</v>
      </c>
      <c r="B14" s="1" t="s">
        <v>17</v>
      </c>
      <c r="C14" s="2">
        <v>3.6614573653642708</v>
      </c>
      <c r="D14" s="2">
        <v>6.8401314189857585</v>
      </c>
      <c r="E14" s="2">
        <v>10.662012995818255</v>
      </c>
    </row>
    <row r="15" spans="1:5" x14ac:dyDescent="0.25">
      <c r="A15" s="1" t="s">
        <v>18</v>
      </c>
      <c r="B15" s="1" t="s">
        <v>19</v>
      </c>
      <c r="C15" s="2">
        <v>4.9797838362991795</v>
      </c>
      <c r="D15" s="2">
        <v>6.9</v>
      </c>
      <c r="E15" s="2">
        <v>14.805033477904704</v>
      </c>
    </row>
    <row r="16" spans="1:5" x14ac:dyDescent="0.25">
      <c r="A16" s="1" t="s">
        <v>18</v>
      </c>
      <c r="B16" s="1" t="s">
        <v>20</v>
      </c>
      <c r="C16" s="2">
        <v>21.127425011509882</v>
      </c>
      <c r="D16" s="2">
        <v>2.9703682290014597</v>
      </c>
      <c r="E16" s="2">
        <v>4.2563148428826389</v>
      </c>
    </row>
    <row r="17" spans="1:5" x14ac:dyDescent="0.25">
      <c r="A17" s="1" t="s">
        <v>18</v>
      </c>
      <c r="B17" s="1" t="s">
        <v>21</v>
      </c>
      <c r="C17" s="2">
        <v>2.4351498394651818</v>
      </c>
      <c r="D17" s="2">
        <v>0</v>
      </c>
      <c r="E17" s="2">
        <v>0</v>
      </c>
    </row>
    <row r="18" spans="1:5" x14ac:dyDescent="0.25">
      <c r="A18" s="1" t="s">
        <v>18</v>
      </c>
      <c r="B18" s="1" t="s">
        <v>22</v>
      </c>
      <c r="C18" s="2">
        <v>6.9692686840518547</v>
      </c>
      <c r="D18" s="2">
        <v>14.953223184596718</v>
      </c>
      <c r="E18" s="2">
        <v>18.64680419482124</v>
      </c>
    </row>
    <row r="19" spans="1:5" x14ac:dyDescent="0.25">
      <c r="A19" s="1" t="s">
        <v>23</v>
      </c>
      <c r="B19" s="1" t="s">
        <v>24</v>
      </c>
      <c r="C19" s="2">
        <v>1.6041675977812058</v>
      </c>
      <c r="D19" s="2">
        <v>9.6111814842659751</v>
      </c>
      <c r="E19" s="2">
        <v>6.3038793523280257</v>
      </c>
    </row>
    <row r="20" spans="1:5" x14ac:dyDescent="0.25">
      <c r="A20" s="1" t="s">
        <v>23</v>
      </c>
      <c r="B20" s="1" t="s">
        <v>25</v>
      </c>
      <c r="C20" s="2">
        <v>1.6776349214514858</v>
      </c>
      <c r="D20" s="2">
        <v>12.951889880713189</v>
      </c>
      <c r="E20" s="2">
        <v>10.028714788105919</v>
      </c>
    </row>
    <row r="21" spans="1:5" x14ac:dyDescent="0.25">
      <c r="A21" s="1" t="s">
        <v>23</v>
      </c>
      <c r="B21" s="1" t="s">
        <v>26</v>
      </c>
      <c r="C21" s="2">
        <v>0.69946141550808194</v>
      </c>
      <c r="D21" s="2">
        <v>6.9086831386312992</v>
      </c>
      <c r="E21" s="2">
        <v>8.0889829119099463</v>
      </c>
    </row>
    <row r="22" spans="1:5" x14ac:dyDescent="0.25">
      <c r="A22" s="1" t="s">
        <v>23</v>
      </c>
      <c r="B22" s="1" t="s">
        <v>27</v>
      </c>
      <c r="C22" s="2">
        <v>1.6920137255702365</v>
      </c>
      <c r="D22" s="2">
        <v>7.2800905756346594</v>
      </c>
      <c r="E22" s="2">
        <v>6.7193398143935275</v>
      </c>
    </row>
    <row r="23" spans="1:5" x14ac:dyDescent="0.25">
      <c r="A23" s="1" t="s">
        <v>23</v>
      </c>
      <c r="B23" s="1" t="s">
        <v>28</v>
      </c>
      <c r="C23" s="2">
        <v>1.754230128934015</v>
      </c>
      <c r="D23" s="2">
        <v>4.1355928638971031</v>
      </c>
      <c r="E23" s="2">
        <v>5.8533063195983788</v>
      </c>
    </row>
    <row r="24" spans="1:5" x14ac:dyDescent="0.25">
      <c r="A24" s="1" t="s">
        <v>23</v>
      </c>
      <c r="B24" s="1" t="s">
        <v>29</v>
      </c>
      <c r="C24" s="2">
        <v>1.4785445930170455</v>
      </c>
      <c r="D24" s="2">
        <v>4.5392030025174996</v>
      </c>
      <c r="E24" s="2">
        <v>2.4577797812083721</v>
      </c>
    </row>
    <row r="25" spans="1:5" x14ac:dyDescent="0.25">
      <c r="A25" s="1" t="s">
        <v>23</v>
      </c>
      <c r="B25" s="1" t="s">
        <v>30</v>
      </c>
      <c r="C25" s="2">
        <v>0.97335853022980057</v>
      </c>
      <c r="D25" s="2">
        <v>1.7429013421085144</v>
      </c>
      <c r="E25" s="2">
        <v>3.177531926524984</v>
      </c>
    </row>
    <row r="26" spans="1:5" x14ac:dyDescent="0.25">
      <c r="A26" s="1" t="s">
        <v>23</v>
      </c>
      <c r="B26" s="1" t="s">
        <v>31</v>
      </c>
      <c r="C26" s="2">
        <v>2.3016572067854062</v>
      </c>
      <c r="D26" s="2">
        <v>6.9382323582579888</v>
      </c>
      <c r="E26" s="2">
        <v>3.5473823355074305</v>
      </c>
    </row>
    <row r="27" spans="1:5" x14ac:dyDescent="0.25">
      <c r="A27" s="1" t="s">
        <v>23</v>
      </c>
      <c r="B27" s="1" t="s">
        <v>32</v>
      </c>
      <c r="C27" s="2">
        <v>1.5224588040778149</v>
      </c>
      <c r="D27" s="2">
        <v>4.8857030314664636</v>
      </c>
      <c r="E27" s="2">
        <v>1.8329182259368906</v>
      </c>
    </row>
    <row r="28" spans="1:5" x14ac:dyDescent="0.25">
      <c r="A28" s="1" t="s">
        <v>23</v>
      </c>
      <c r="B28" s="7" t="s">
        <v>33</v>
      </c>
      <c r="C28" s="2">
        <v>2.5344621912259675</v>
      </c>
      <c r="D28" s="2">
        <v>2.1650157694634284</v>
      </c>
      <c r="E28" s="2">
        <v>2.6087764013209909</v>
      </c>
    </row>
    <row r="29" spans="1:5" x14ac:dyDescent="0.25">
      <c r="A29" s="1" t="s">
        <v>23</v>
      </c>
      <c r="B29" s="1" t="s">
        <v>34</v>
      </c>
      <c r="C29" s="2">
        <v>4.2853978609630436</v>
      </c>
      <c r="D29" s="2">
        <v>6.9172591633196534</v>
      </c>
      <c r="E29" s="2">
        <v>6.2320874543287843</v>
      </c>
    </row>
    <row r="30" spans="1:5" x14ac:dyDescent="0.25">
      <c r="A30" s="1" t="s">
        <v>35</v>
      </c>
      <c r="B30" s="1" t="s">
        <v>36</v>
      </c>
      <c r="C30" s="2">
        <v>0.69449490470262276</v>
      </c>
      <c r="D30" s="2">
        <v>0.49635932914620823</v>
      </c>
      <c r="E30" s="2">
        <v>0.67931368340006781</v>
      </c>
    </row>
    <row r="31" spans="1:5" x14ac:dyDescent="0.25">
      <c r="A31" s="1" t="s">
        <v>35</v>
      </c>
      <c r="B31" s="1" t="s">
        <v>37</v>
      </c>
      <c r="C31" s="2">
        <v>0.89251470668282085</v>
      </c>
      <c r="D31" s="2">
        <v>0.77370110207212095</v>
      </c>
      <c r="E31" s="2">
        <v>0.25985091927928744</v>
      </c>
    </row>
    <row r="32" spans="1:5" x14ac:dyDescent="0.25">
      <c r="A32" s="1" t="s">
        <v>35</v>
      </c>
      <c r="B32" s="1" t="s">
        <v>38</v>
      </c>
      <c r="C32" s="2">
        <v>1.169742429455098</v>
      </c>
      <c r="D32" s="2">
        <v>0.25959738390037651</v>
      </c>
      <c r="E32" s="2">
        <v>0.31286105785002316</v>
      </c>
    </row>
    <row r="33" spans="1:5" x14ac:dyDescent="0.25">
      <c r="A33" s="1" t="s">
        <v>35</v>
      </c>
      <c r="B33" s="1" t="s">
        <v>39</v>
      </c>
      <c r="C33" s="2">
        <v>0.48417095975204966</v>
      </c>
      <c r="D33" s="2">
        <v>0.77835377033127162</v>
      </c>
      <c r="E33" s="2">
        <v>1.0987764475208481</v>
      </c>
    </row>
    <row r="34" spans="1:5" x14ac:dyDescent="0.25">
      <c r="A34" s="1" t="s">
        <v>40</v>
      </c>
      <c r="B34" s="1" t="s">
        <v>40</v>
      </c>
      <c r="C34" s="2">
        <v>0.43056844332050914</v>
      </c>
      <c r="D34" s="2">
        <v>0.71294488241259446</v>
      </c>
      <c r="E34" s="2">
        <v>1.0329656749227867</v>
      </c>
    </row>
    <row r="35" spans="1:5" x14ac:dyDescent="0.25">
      <c r="A35" s="1" t="s">
        <v>40</v>
      </c>
      <c r="B35" s="1" t="s">
        <v>41</v>
      </c>
      <c r="C35" s="2">
        <v>0.35810859850402177</v>
      </c>
      <c r="D35" s="2">
        <v>0.61228156697548286</v>
      </c>
      <c r="E35" s="2">
        <v>0.93543869517946265</v>
      </c>
    </row>
    <row r="36" spans="1:5" x14ac:dyDescent="0.25">
      <c r="A36" s="1" t="s">
        <v>40</v>
      </c>
      <c r="B36" s="1" t="s">
        <v>42</v>
      </c>
      <c r="C36" s="2">
        <v>0.71148089017207627</v>
      </c>
      <c r="D36" s="2">
        <v>1.9294886335221004</v>
      </c>
      <c r="E36" s="2">
        <v>1.1426747489610121</v>
      </c>
    </row>
    <row r="37" spans="1:5" x14ac:dyDescent="0.25">
      <c r="A37" s="1" t="s">
        <v>40</v>
      </c>
      <c r="B37" s="1" t="s">
        <v>43</v>
      </c>
      <c r="C37" s="2">
        <v>1.6547296222019889</v>
      </c>
      <c r="D37" s="2">
        <v>0.70436088155108079</v>
      </c>
      <c r="E37" s="2">
        <v>0.93543869517946265</v>
      </c>
    </row>
    <row r="38" spans="1:5" x14ac:dyDescent="0.25">
      <c r="A38" s="1" t="s">
        <v>40</v>
      </c>
      <c r="B38" s="1" t="s">
        <v>44</v>
      </c>
      <c r="C38" s="2">
        <v>0.39418034167912408</v>
      </c>
      <c r="D38" s="2">
        <v>0.41755572572633576</v>
      </c>
      <c r="E38" s="2">
        <v>1.0021886253130228</v>
      </c>
    </row>
    <row r="39" spans="1:5" x14ac:dyDescent="0.25">
      <c r="A39" s="1" t="s">
        <v>45</v>
      </c>
      <c r="B39" s="1" t="s">
        <v>45</v>
      </c>
      <c r="C39" s="2">
        <v>0.54689119179509982</v>
      </c>
      <c r="D39" s="2">
        <v>0.80871525819704948</v>
      </c>
      <c r="E39" s="2">
        <v>0.70697659836678906</v>
      </c>
    </row>
    <row r="40" spans="1:5" x14ac:dyDescent="0.25">
      <c r="A40" s="1" t="s">
        <v>45</v>
      </c>
      <c r="B40" s="1" t="s">
        <v>46</v>
      </c>
      <c r="C40" s="2">
        <v>0.62200521335448899</v>
      </c>
      <c r="D40" s="2">
        <v>2.3045039030397811</v>
      </c>
      <c r="E40" s="2">
        <v>0.70697659836678906</v>
      </c>
    </row>
    <row r="41" spans="1:5" x14ac:dyDescent="0.25">
      <c r="A41" s="1" t="s">
        <v>45</v>
      </c>
      <c r="B41" s="1" t="s">
        <v>47</v>
      </c>
      <c r="C41" s="2">
        <v>0.69321070270969298</v>
      </c>
      <c r="D41" s="2">
        <v>0.16441993799269478</v>
      </c>
      <c r="E41" s="2">
        <v>0.70697659836678906</v>
      </c>
    </row>
    <row r="42" spans="1:5" x14ac:dyDescent="0.25">
      <c r="A42" s="1" t="s">
        <v>45</v>
      </c>
      <c r="B42" s="1" t="s">
        <v>48</v>
      </c>
      <c r="C42" s="2">
        <v>0.30620077591040462</v>
      </c>
      <c r="D42" s="2">
        <v>0.31626112714596477</v>
      </c>
      <c r="E42" s="2">
        <v>0.70697659836678906</v>
      </c>
    </row>
    <row r="43" spans="1:5" x14ac:dyDescent="0.25">
      <c r="A43" s="1" t="s">
        <v>45</v>
      </c>
      <c r="B43" s="1" t="s">
        <v>49</v>
      </c>
      <c r="C43" s="2">
        <v>0.30153644033756033</v>
      </c>
      <c r="D43" s="2">
        <v>0.5301411257202826</v>
      </c>
      <c r="E43" s="2">
        <v>0.70697659836678906</v>
      </c>
    </row>
    <row r="44" spans="1:5" x14ac:dyDescent="0.25">
      <c r="A44" s="1" t="s">
        <v>45</v>
      </c>
      <c r="B44" s="1" t="s">
        <v>50</v>
      </c>
      <c r="C44" s="2">
        <v>0.50286348806148817</v>
      </c>
      <c r="D44" s="2">
        <v>1.1943280722856922</v>
      </c>
      <c r="E44" s="2">
        <v>0.70697659836678906</v>
      </c>
    </row>
    <row r="45" spans="1:5" x14ac:dyDescent="0.25">
      <c r="A45" s="1" t="s">
        <v>51</v>
      </c>
      <c r="B45" s="1" t="s">
        <v>51</v>
      </c>
      <c r="C45" s="2">
        <v>0.39695492280207822</v>
      </c>
      <c r="D45" s="2">
        <v>0.51952047308768923</v>
      </c>
      <c r="E45" s="2">
        <v>1.1182441263380767</v>
      </c>
    </row>
    <row r="46" spans="1:5" x14ac:dyDescent="0.25">
      <c r="A46" s="1" t="s">
        <v>51</v>
      </c>
      <c r="B46" s="1" t="s">
        <v>52</v>
      </c>
      <c r="C46" s="2">
        <v>0.39695492280207822</v>
      </c>
      <c r="D46" s="2">
        <v>0.51952047308768923</v>
      </c>
      <c r="E46" s="2">
        <v>0.62458531214486457</v>
      </c>
    </row>
    <row r="47" spans="1:5" x14ac:dyDescent="0.25">
      <c r="A47" s="1" t="s">
        <v>51</v>
      </c>
      <c r="B47" s="1" t="s">
        <v>53</v>
      </c>
      <c r="C47" s="2">
        <v>0.39695492280207822</v>
      </c>
      <c r="D47" s="2">
        <v>0.51952047308768923</v>
      </c>
      <c r="E47" s="2">
        <v>1.6657583258912401</v>
      </c>
    </row>
    <row r="48" spans="1:5" x14ac:dyDescent="0.25">
      <c r="A48" s="1" t="s">
        <v>54</v>
      </c>
      <c r="B48" s="1" t="s">
        <v>54</v>
      </c>
      <c r="C48" s="2">
        <v>1.641369142052308</v>
      </c>
      <c r="D48" s="2">
        <v>2.3931694385599824</v>
      </c>
      <c r="E48" s="2">
        <v>1.7436</v>
      </c>
    </row>
    <row r="49" spans="1:5" x14ac:dyDescent="0.25">
      <c r="A49" s="1" t="s">
        <v>55</v>
      </c>
      <c r="B49" s="1" t="s">
        <v>55</v>
      </c>
      <c r="C49" s="2">
        <v>3.451120652136952</v>
      </c>
      <c r="D49" s="2">
        <v>13.139168001764626</v>
      </c>
      <c r="E49" s="2">
        <v>9.0769908659661223</v>
      </c>
    </row>
    <row r="50" spans="1:5" x14ac:dyDescent="0.25">
      <c r="A50" s="1" t="s">
        <v>55</v>
      </c>
      <c r="B50" s="1" t="s">
        <v>56</v>
      </c>
      <c r="C50" s="2">
        <v>3.2619252396909708</v>
      </c>
      <c r="D50" s="2">
        <v>12.181158455458592</v>
      </c>
      <c r="E50" s="2">
        <v>9.9778361677425256</v>
      </c>
    </row>
    <row r="51" spans="1:5" x14ac:dyDescent="0.25">
      <c r="A51" s="1" t="s">
        <v>55</v>
      </c>
      <c r="B51" s="1" t="s">
        <v>57</v>
      </c>
      <c r="C51" s="2">
        <v>4.7733890265861918</v>
      </c>
      <c r="D51" s="2">
        <v>2.4192300658890411</v>
      </c>
      <c r="E51" s="2">
        <v>8.2586862617070143</v>
      </c>
    </row>
    <row r="52" spans="1:5" x14ac:dyDescent="0.25">
      <c r="A52" s="1" t="s">
        <v>55</v>
      </c>
      <c r="B52" s="1" t="s">
        <v>58</v>
      </c>
      <c r="C52" s="2">
        <v>3.2860094894662639</v>
      </c>
      <c r="D52" s="2">
        <v>13.573619159669365</v>
      </c>
      <c r="E52" s="2">
        <v>6.8881011499670404</v>
      </c>
    </row>
    <row r="53" spans="1:5" x14ac:dyDescent="0.25">
      <c r="A53" s="1" t="s">
        <v>55</v>
      </c>
      <c r="B53" s="1" t="s">
        <v>59</v>
      </c>
      <c r="C53" s="2">
        <v>3.5218764166383907</v>
      </c>
      <c r="D53" s="2">
        <v>15.825450802237455</v>
      </c>
      <c r="E53" s="2">
        <v>8.1892907719543242</v>
      </c>
    </row>
    <row r="54" spans="1:5" x14ac:dyDescent="0.25">
      <c r="A54" s="1" t="s">
        <v>55</v>
      </c>
      <c r="B54" s="1" t="s">
        <v>60</v>
      </c>
      <c r="C54" s="2">
        <v>6.5561513900354669</v>
      </c>
      <c r="D54" s="2">
        <v>26.705491642153721</v>
      </c>
      <c r="E54" s="2">
        <v>3.6089726575623273</v>
      </c>
    </row>
    <row r="55" spans="1:5" x14ac:dyDescent="0.25">
      <c r="A55" s="1" t="s">
        <v>61</v>
      </c>
      <c r="B55" s="1" t="s">
        <v>62</v>
      </c>
      <c r="C55" s="2">
        <v>0.95350542663336713</v>
      </c>
      <c r="D55" s="2">
        <v>1.3026127677990098</v>
      </c>
      <c r="E55" s="2">
        <v>5.4002877578891351</v>
      </c>
    </row>
    <row r="56" spans="1:5" x14ac:dyDescent="0.25">
      <c r="A56" s="1" t="s">
        <v>61</v>
      </c>
      <c r="B56" s="1" t="s">
        <v>63</v>
      </c>
      <c r="C56" s="2">
        <v>1.3914789042940388</v>
      </c>
      <c r="D56" s="2">
        <v>1.3341259160602721</v>
      </c>
      <c r="E56" s="2">
        <v>8.6489364853874804</v>
      </c>
    </row>
    <row r="57" spans="1:5" x14ac:dyDescent="0.25">
      <c r="A57" s="1" t="s">
        <v>64</v>
      </c>
      <c r="B57" s="1" t="s">
        <v>64</v>
      </c>
      <c r="C57" s="2">
        <v>13.696599111388341</v>
      </c>
      <c r="D57" s="2">
        <v>38.354056138384031</v>
      </c>
      <c r="E57" s="2">
        <v>53.464330936813887</v>
      </c>
    </row>
    <row r="58" spans="1:5" x14ac:dyDescent="0.25">
      <c r="A58" s="1" t="s">
        <v>64</v>
      </c>
      <c r="B58" s="1" t="s">
        <v>65</v>
      </c>
      <c r="C58" s="2">
        <v>10.455966954406181</v>
      </c>
      <c r="D58" s="2">
        <v>68.959480436484043</v>
      </c>
      <c r="E58" s="2">
        <v>72.410412744341514</v>
      </c>
    </row>
    <row r="59" spans="1:5" x14ac:dyDescent="0.25">
      <c r="A59" s="1" t="s">
        <v>64</v>
      </c>
      <c r="B59" s="1" t="s">
        <v>66</v>
      </c>
      <c r="C59" s="2">
        <v>16.699521066909721</v>
      </c>
      <c r="D59" s="2">
        <v>21.617363201556703</v>
      </c>
      <c r="E59" s="2">
        <v>37.904979607396022</v>
      </c>
    </row>
    <row r="60" spans="1:5" x14ac:dyDescent="0.25">
      <c r="A60" s="1" t="s">
        <v>64</v>
      </c>
      <c r="B60" s="1" t="s">
        <v>67</v>
      </c>
      <c r="C60" s="2">
        <v>9.3702751347183835</v>
      </c>
      <c r="D60" s="2">
        <v>30.996258563297548</v>
      </c>
      <c r="E60" s="2">
        <v>56.29300342078642</v>
      </c>
    </row>
    <row r="61" spans="1:5" x14ac:dyDescent="0.25">
      <c r="A61" s="1" t="s">
        <v>83</v>
      </c>
      <c r="B61" s="1" t="s">
        <v>82</v>
      </c>
      <c r="C61" s="2">
        <v>0</v>
      </c>
      <c r="D61" s="2">
        <v>0</v>
      </c>
      <c r="E61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6A72-ABA7-4F79-9814-CFC663563FB0}">
  <dimension ref="A1:O62"/>
  <sheetViews>
    <sheetView tabSelected="1" workbookViewId="0">
      <pane ySplit="3" topLeftCell="A36" activePane="bottomLeft" state="frozen"/>
      <selection pane="bottomLeft" activeCell="G32" sqref="G32"/>
    </sheetView>
  </sheetViews>
  <sheetFormatPr defaultRowHeight="12" x14ac:dyDescent="0.25"/>
  <cols>
    <col min="1" max="1" width="8.77734375" style="1" customWidth="1"/>
    <col min="2" max="2" width="8.88671875" style="1"/>
    <col min="3" max="3" width="10.5546875" style="1" customWidth="1"/>
    <col min="4" max="4" width="17.77734375" style="1" customWidth="1"/>
    <col min="5" max="5" width="12.77734375" style="1" customWidth="1"/>
    <col min="6" max="6" width="26.109375" style="1" customWidth="1"/>
    <col min="7" max="7" width="16.6640625" style="1" customWidth="1"/>
    <col min="8" max="8" width="8.77734375" style="1" customWidth="1"/>
    <col min="9" max="9" width="8.88671875" style="1" customWidth="1"/>
    <col min="10" max="10" width="19.109375" style="1" customWidth="1"/>
    <col min="11" max="11" width="8.77734375" style="1" customWidth="1"/>
    <col min="12" max="14" width="10.77734375" style="1" customWidth="1"/>
    <col min="15" max="16384" width="8.88671875" style="1"/>
  </cols>
  <sheetData>
    <row r="1" spans="1:15" ht="18" x14ac:dyDescent="0.35">
      <c r="A1" s="18" t="s">
        <v>165</v>
      </c>
    </row>
    <row r="2" spans="1:15" ht="12" customHeight="1" x14ac:dyDescent="0.3">
      <c r="A2" s="1" t="s">
        <v>171</v>
      </c>
      <c r="F2"/>
      <c r="G2"/>
      <c r="H2"/>
      <c r="I2"/>
    </row>
    <row r="3" spans="1:15" s="3" customFormat="1" ht="36" customHeight="1" x14ac:dyDescent="0.25">
      <c r="A3" s="3" t="s">
        <v>176</v>
      </c>
      <c r="B3" s="3" t="s">
        <v>0</v>
      </c>
      <c r="C3" s="3" t="s">
        <v>1</v>
      </c>
      <c r="D3" s="3" t="s">
        <v>76</v>
      </c>
      <c r="E3" s="3" t="s">
        <v>200</v>
      </c>
      <c r="F3" s="3" t="s">
        <v>2</v>
      </c>
      <c r="G3" s="3" t="s">
        <v>3</v>
      </c>
      <c r="H3" s="3" t="s">
        <v>173</v>
      </c>
      <c r="I3" s="3" t="s">
        <v>174</v>
      </c>
      <c r="J3" s="3" t="s">
        <v>75</v>
      </c>
      <c r="K3" s="19" t="s">
        <v>114</v>
      </c>
      <c r="L3" s="4" t="s">
        <v>69</v>
      </c>
      <c r="M3" s="19" t="s">
        <v>70</v>
      </c>
      <c r="N3" s="19" t="s">
        <v>72</v>
      </c>
      <c r="O3" s="4" t="s">
        <v>73</v>
      </c>
    </row>
    <row r="4" spans="1:15" x14ac:dyDescent="0.25">
      <c r="A4" s="21">
        <v>45236</v>
      </c>
      <c r="B4" s="1" t="s">
        <v>159</v>
      </c>
      <c r="C4" s="1" t="s">
        <v>160</v>
      </c>
      <c r="D4" s="1" t="s">
        <v>129</v>
      </c>
      <c r="E4" s="1">
        <v>120</v>
      </c>
      <c r="F4" s="1" t="s">
        <v>148</v>
      </c>
      <c r="G4" s="1" t="s">
        <v>28</v>
      </c>
      <c r="H4" s="1">
        <v>22.5</v>
      </c>
      <c r="I4" s="1" t="s">
        <v>74</v>
      </c>
      <c r="K4" s="12" cm="1">
        <f t="array" ref="K4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4" s="5">
        <f>recipes[[#This Row],[amount]]*recipes[[#This Row],[grams/unit]]</f>
        <v>10205.82</v>
      </c>
      <c r="M4" s="2">
        <f>_xlfn.XLOOKUP(recipes[[#This Row],[wri_item]],wri_ghge[wri_item],wri_ghge[total_supply_chain_ghge_(kg_co2e/kg)],,0)</f>
        <v>1.754230128934015</v>
      </c>
      <c r="N4" s="2">
        <f>_xlfn.XLOOKUP(recipes[[#This Row],[wri_item]],wri_ghge[wri_item],wri_ghge[carbon_opportunity_cost_(kg_co2e/kg)],,0)</f>
        <v>5.8533063195983788</v>
      </c>
      <c r="O4" s="2">
        <f>(recipes[[#This Row],[grams]]/1000)*(recipes[[#This Row],[total_supply_chain_ghge_(kg_co2e/kg)]]+recipes[[#This Row],[carbon_opportunity_cost_(kg_co2e/kg)]])</f>
        <v>77.64114763716087</v>
      </c>
    </row>
    <row r="5" spans="1:15" x14ac:dyDescent="0.25">
      <c r="A5" s="21">
        <v>45236</v>
      </c>
      <c r="B5" s="1" t="s">
        <v>159</v>
      </c>
      <c r="C5" s="1" t="s">
        <v>160</v>
      </c>
      <c r="D5" s="1" t="s">
        <v>129</v>
      </c>
      <c r="F5" s="1" t="s">
        <v>147</v>
      </c>
      <c r="G5" s="1" t="s">
        <v>49</v>
      </c>
      <c r="H5" s="1">
        <v>2.5</v>
      </c>
      <c r="I5" s="1" t="s">
        <v>81</v>
      </c>
      <c r="K5" s="12" cm="1">
        <f t="array" ref="K5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5" s="5">
        <f>recipes[[#This Row],[amount]]*recipes[[#This Row],[grams/unit]]</f>
        <v>70.873750000000001</v>
      </c>
      <c r="M5" s="2">
        <f>_xlfn.XLOOKUP(recipes[[#This Row],[wri_item]],wri_ghge[wri_item],wri_ghge[total_supply_chain_ghge_(kg_co2e/kg)],,0)</f>
        <v>0.30153644033756033</v>
      </c>
      <c r="N5" s="2">
        <f>_xlfn.XLOOKUP(recipes[[#This Row],[wri_item]],wri_ghge[wri_item],wri_ghge[carbon_opportunity_cost_(kg_co2e/kg)],,0)</f>
        <v>0.70697659836678906</v>
      </c>
      <c r="O5" s="2">
        <f>(recipes[[#This Row],[grams]]/1000)*(recipes[[#This Row],[total_supply_chain_ghge_(kg_co2e/kg)]]+recipes[[#This Row],[carbon_opportunity_cost_(kg_co2e/kg)]])</f>
        <v>7.1477100976872376E-2</v>
      </c>
    </row>
    <row r="6" spans="1:15" x14ac:dyDescent="0.25">
      <c r="A6" s="21">
        <v>45236</v>
      </c>
      <c r="B6" s="1" t="s">
        <v>159</v>
      </c>
      <c r="C6" s="1" t="s">
        <v>160</v>
      </c>
      <c r="D6" s="1" t="s">
        <v>129</v>
      </c>
      <c r="F6" s="1" t="s">
        <v>149</v>
      </c>
      <c r="G6" s="1" t="s">
        <v>50</v>
      </c>
      <c r="H6" s="1">
        <v>2.5</v>
      </c>
      <c r="I6" s="1" t="s">
        <v>81</v>
      </c>
      <c r="K6" s="12" cm="1">
        <f t="array" ref="K6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6" s="5">
        <f>recipes[[#This Row],[amount]]*recipes[[#This Row],[grams/unit]]</f>
        <v>70.873750000000001</v>
      </c>
      <c r="M6" s="2">
        <f>_xlfn.XLOOKUP(recipes[[#This Row],[wri_item]],wri_ghge[wri_item],wri_ghge[total_supply_chain_ghge_(kg_co2e/kg)],,0)</f>
        <v>0.50286348806148817</v>
      </c>
      <c r="N6" s="2">
        <f>_xlfn.XLOOKUP(recipes[[#This Row],[wri_item]],wri_ghge[wri_item],wri_ghge[carbon_opportunity_cost_(kg_co2e/kg)],,0)</f>
        <v>0.70697659836678906</v>
      </c>
      <c r="O6" s="2">
        <f>(recipes[[#This Row],[grams]]/1000)*(recipes[[#This Row],[total_supply_chain_ghge_(kg_co2e/kg)]]+recipes[[#This Row],[carbon_opportunity_cost_(kg_co2e/kg)]])</f>
        <v>8.5745903825496114E-2</v>
      </c>
    </row>
    <row r="7" spans="1:15" x14ac:dyDescent="0.25">
      <c r="A7" s="21">
        <v>45236</v>
      </c>
      <c r="B7" s="1" t="s">
        <v>159</v>
      </c>
      <c r="C7" s="1" t="s">
        <v>160</v>
      </c>
      <c r="D7" s="1" t="s">
        <v>129</v>
      </c>
      <c r="F7" s="1" t="s">
        <v>145</v>
      </c>
      <c r="G7" s="1" t="s">
        <v>50</v>
      </c>
      <c r="H7" s="1">
        <v>2.5</v>
      </c>
      <c r="I7" s="1" t="s">
        <v>94</v>
      </c>
      <c r="K7" s="12" cm="1">
        <f t="array" ref="K7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120</v>
      </c>
      <c r="L7" s="5">
        <f>recipes[[#This Row],[amount]]*recipes[[#This Row],[grams/unit]]</f>
        <v>300</v>
      </c>
      <c r="M7" s="2">
        <f>_xlfn.XLOOKUP(recipes[[#This Row],[wri_item]],wri_ghge[wri_item],wri_ghge[total_supply_chain_ghge_(kg_co2e/kg)],,0)</f>
        <v>0.50286348806148817</v>
      </c>
      <c r="N7" s="2">
        <f>_xlfn.XLOOKUP(recipes[[#This Row],[wri_item]],wri_ghge[wri_item],wri_ghge[carbon_opportunity_cost_(kg_co2e/kg)],,0)</f>
        <v>0.70697659836678906</v>
      </c>
      <c r="O7" s="2">
        <f>(recipes[[#This Row],[grams]]/1000)*(recipes[[#This Row],[total_supply_chain_ghge_(kg_co2e/kg)]]+recipes[[#This Row],[carbon_opportunity_cost_(kg_co2e/kg)]])</f>
        <v>0.36295202592848314</v>
      </c>
    </row>
    <row r="8" spans="1:15" x14ac:dyDescent="0.25">
      <c r="A8" s="21">
        <v>45236</v>
      </c>
      <c r="B8" s="1" t="s">
        <v>159</v>
      </c>
      <c r="C8" s="1" t="s">
        <v>160</v>
      </c>
      <c r="D8" s="1" t="s">
        <v>129</v>
      </c>
      <c r="F8" s="1" t="s">
        <v>150</v>
      </c>
      <c r="G8" s="1" t="s">
        <v>82</v>
      </c>
      <c r="K8" s="12" t="str" cm="1">
        <f t="array" ref="K8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8" s="5" t="e">
        <f>recipes[[#This Row],[amount]]*recipes[[#This Row],[grams/unit]]</f>
        <v>#VALUE!</v>
      </c>
      <c r="M8" s="2">
        <f>_xlfn.XLOOKUP(recipes[[#This Row],[wri_item]],wri_ghge[wri_item],wri_ghge[total_supply_chain_ghge_(kg_co2e/kg)],,0)</f>
        <v>0</v>
      </c>
      <c r="N8" s="2">
        <f>_xlfn.XLOOKUP(recipes[[#This Row],[wri_item]],wri_ghge[wri_item],wri_ghge[carbon_opportunity_cost_(kg_co2e/kg)],,0)</f>
        <v>0</v>
      </c>
      <c r="O8" s="2" t="e">
        <f>(recipes[[#This Row],[grams]]/1000)*(recipes[[#This Row],[total_supply_chain_ghge_(kg_co2e/kg)]]+recipes[[#This Row],[carbon_opportunity_cost_(kg_co2e/kg)]])</f>
        <v>#VALUE!</v>
      </c>
    </row>
    <row r="9" spans="1:15" x14ac:dyDescent="0.25">
      <c r="A9" s="21">
        <v>45236</v>
      </c>
      <c r="B9" s="1" t="s">
        <v>159</v>
      </c>
      <c r="C9" s="1" t="s">
        <v>160</v>
      </c>
      <c r="D9" s="1" t="s">
        <v>129</v>
      </c>
      <c r="F9" s="1" t="s">
        <v>151</v>
      </c>
      <c r="G9" s="1" t="s">
        <v>49</v>
      </c>
      <c r="H9" s="1">
        <v>7</v>
      </c>
      <c r="I9" s="1" t="s">
        <v>88</v>
      </c>
      <c r="K9" s="12" cm="1">
        <f t="array" ref="K9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2.5</v>
      </c>
      <c r="L9" s="5">
        <f>recipes[[#This Row],[amount]]*recipes[[#This Row],[grams/unit]]</f>
        <v>17.5</v>
      </c>
      <c r="M9" s="2">
        <f>_xlfn.XLOOKUP(recipes[[#This Row],[wri_item]],wri_ghge[wri_item],wri_ghge[total_supply_chain_ghge_(kg_co2e/kg)],,0)</f>
        <v>0.30153644033756033</v>
      </c>
      <c r="N9" s="2">
        <f>_xlfn.XLOOKUP(recipes[[#This Row],[wri_item]],wri_ghge[wri_item],wri_ghge[carbon_opportunity_cost_(kg_co2e/kg)],,0)</f>
        <v>0.70697659836678906</v>
      </c>
      <c r="O9" s="2">
        <f>(recipes[[#This Row],[grams]]/1000)*(recipes[[#This Row],[total_supply_chain_ghge_(kg_co2e/kg)]]+recipes[[#This Row],[carbon_opportunity_cost_(kg_co2e/kg)]])</f>
        <v>1.7648978177326115E-2</v>
      </c>
    </row>
    <row r="10" spans="1:15" x14ac:dyDescent="0.25">
      <c r="A10" s="21">
        <v>45236</v>
      </c>
      <c r="B10" s="1" t="s">
        <v>159</v>
      </c>
      <c r="C10" s="1" t="s">
        <v>160</v>
      </c>
      <c r="D10" s="1" t="s">
        <v>129</v>
      </c>
      <c r="F10" s="1" t="s">
        <v>152</v>
      </c>
      <c r="G10" s="1" t="s">
        <v>51</v>
      </c>
      <c r="H10" s="1">
        <v>7</v>
      </c>
      <c r="I10" s="1" t="s">
        <v>88</v>
      </c>
      <c r="K10" s="12" cm="1">
        <f t="array" ref="K10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2.5</v>
      </c>
      <c r="L10" s="5">
        <f>recipes[[#This Row],[amount]]*recipes[[#This Row],[grams/unit]]</f>
        <v>17.5</v>
      </c>
      <c r="M10" s="2">
        <f>_xlfn.XLOOKUP(recipes[[#This Row],[wri_item]],wri_ghge[wri_item],wri_ghge[total_supply_chain_ghge_(kg_co2e/kg)],,0)</f>
        <v>0.39695492280207822</v>
      </c>
      <c r="N10" s="2">
        <f>_xlfn.XLOOKUP(recipes[[#This Row],[wri_item]],wri_ghge[wri_item],wri_ghge[carbon_opportunity_cost_(kg_co2e/kg)],,0)</f>
        <v>1.1182441263380767</v>
      </c>
      <c r="O10" s="2">
        <f>(recipes[[#This Row],[grams]]/1000)*(recipes[[#This Row],[total_supply_chain_ghge_(kg_co2e/kg)]]+recipes[[#This Row],[carbon_opportunity_cost_(kg_co2e/kg)]])</f>
        <v>2.6515983359952717E-2</v>
      </c>
    </row>
    <row r="11" spans="1:15" x14ac:dyDescent="0.25">
      <c r="A11" s="21">
        <v>45236</v>
      </c>
      <c r="B11" s="1" t="s">
        <v>159</v>
      </c>
      <c r="C11" s="1" t="s">
        <v>160</v>
      </c>
      <c r="D11" s="1" t="s">
        <v>129</v>
      </c>
      <c r="F11" s="1" t="s">
        <v>138</v>
      </c>
      <c r="G11" s="1" t="s">
        <v>67</v>
      </c>
      <c r="H11" s="1">
        <v>2.33</v>
      </c>
      <c r="I11" s="1" t="s">
        <v>80</v>
      </c>
      <c r="K11" s="12" cm="1">
        <f t="array" ref="K11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18</v>
      </c>
      <c r="L11" s="5">
        <f>recipes[[#This Row],[amount]]*recipes[[#This Row],[grams/unit]]</f>
        <v>41.94</v>
      </c>
      <c r="M11" s="2">
        <f>_xlfn.XLOOKUP(recipes[[#This Row],[wri_item]],wri_ghge[wri_item],wri_ghge[total_supply_chain_ghge_(kg_co2e/kg)],,0)</f>
        <v>9.3702751347183835</v>
      </c>
      <c r="N11" s="2">
        <f>_xlfn.XLOOKUP(recipes[[#This Row],[wri_item]],wri_ghge[wri_item],wri_ghge[carbon_opportunity_cost_(kg_co2e/kg)],,0)</f>
        <v>56.29300342078642</v>
      </c>
      <c r="O11" s="2">
        <f>(recipes[[#This Row],[grams]]/1000)*(recipes[[#This Row],[total_supply_chain_ghge_(kg_co2e/kg)]]+recipes[[#This Row],[carbon_opportunity_cost_(kg_co2e/kg)]])</f>
        <v>2.7539179026178715</v>
      </c>
    </row>
    <row r="12" spans="1:15" x14ac:dyDescent="0.25">
      <c r="A12" s="21">
        <v>45236</v>
      </c>
      <c r="B12" s="1" t="s">
        <v>159</v>
      </c>
      <c r="C12" s="1" t="s">
        <v>160</v>
      </c>
      <c r="D12" s="1" t="s">
        <v>129</v>
      </c>
      <c r="F12" s="1" t="s">
        <v>142</v>
      </c>
      <c r="G12" s="1" t="s">
        <v>67</v>
      </c>
      <c r="H12" s="1">
        <v>2.33</v>
      </c>
      <c r="I12" s="1" t="s">
        <v>80</v>
      </c>
      <c r="K12" s="12" cm="1">
        <f t="array" ref="K12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6.9</v>
      </c>
      <c r="L12" s="5">
        <f>recipes[[#This Row],[amount]]*recipes[[#This Row],[grams/unit]]</f>
        <v>16.077000000000002</v>
      </c>
      <c r="M12" s="2">
        <f>_xlfn.XLOOKUP(recipes[[#This Row],[wri_item]],wri_ghge[wri_item],wri_ghge[total_supply_chain_ghge_(kg_co2e/kg)],,0)</f>
        <v>9.3702751347183835</v>
      </c>
      <c r="N12" s="2">
        <f>_xlfn.XLOOKUP(recipes[[#This Row],[wri_item]],wri_ghge[wri_item],wri_ghge[carbon_opportunity_cost_(kg_co2e/kg)],,0)</f>
        <v>56.29300342078642</v>
      </c>
      <c r="O12" s="2">
        <f>(recipes[[#This Row],[grams]]/1000)*(recipes[[#This Row],[total_supply_chain_ghge_(kg_co2e/kg)]]+recipes[[#This Row],[carbon_opportunity_cost_(kg_co2e/kg)]])</f>
        <v>1.0556685293368508</v>
      </c>
    </row>
    <row r="13" spans="1:15" x14ac:dyDescent="0.25">
      <c r="A13" s="21">
        <v>45236</v>
      </c>
      <c r="B13" s="1" t="s">
        <v>159</v>
      </c>
      <c r="C13" s="1" t="s">
        <v>161</v>
      </c>
      <c r="D13" s="1" t="s">
        <v>128</v>
      </c>
      <c r="E13" s="1">
        <v>10</v>
      </c>
      <c r="F13" s="1" t="s">
        <v>128</v>
      </c>
      <c r="G13" s="1" t="s">
        <v>82</v>
      </c>
      <c r="J13" s="1" t="s">
        <v>89</v>
      </c>
      <c r="K13" s="12" t="str" cm="1">
        <f t="array" ref="K13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13" s="5" t="e">
        <f>recipes[[#This Row],[amount]]*recipes[[#This Row],[grams/unit]]</f>
        <v>#VALUE!</v>
      </c>
      <c r="M13" s="2">
        <f>_xlfn.XLOOKUP(recipes[[#This Row],[wri_item]],wri_ghge[wri_item],wri_ghge[total_supply_chain_ghge_(kg_co2e/kg)],,0)</f>
        <v>0</v>
      </c>
      <c r="N13" s="2">
        <f>_xlfn.XLOOKUP(recipes[[#This Row],[wri_item]],wri_ghge[wri_item],wri_ghge[carbon_opportunity_cost_(kg_co2e/kg)],,0)</f>
        <v>0</v>
      </c>
      <c r="O13" s="2" t="e">
        <f>(recipes[[#This Row],[grams]]/1000)*(recipes[[#This Row],[total_supply_chain_ghge_(kg_co2e/kg)]]+recipes[[#This Row],[carbon_opportunity_cost_(kg_co2e/kg)]])</f>
        <v>#VALUE!</v>
      </c>
    </row>
    <row r="14" spans="1:15" x14ac:dyDescent="0.25">
      <c r="A14" s="21">
        <v>45236</v>
      </c>
      <c r="B14" s="1" t="s">
        <v>159</v>
      </c>
      <c r="C14" s="1" t="s">
        <v>161</v>
      </c>
      <c r="D14" s="1" t="s">
        <v>127</v>
      </c>
      <c r="E14" s="1">
        <v>43</v>
      </c>
      <c r="F14" s="1" t="s">
        <v>153</v>
      </c>
      <c r="G14" s="1" t="s">
        <v>46</v>
      </c>
      <c r="H14" s="1">
        <v>8.6</v>
      </c>
      <c r="I14" s="1" t="s">
        <v>74</v>
      </c>
      <c r="K14" s="12" cm="1">
        <f t="array" ref="K14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14" s="5">
        <f>recipes[[#This Row],[amount]]*recipes[[#This Row],[grams/unit]]</f>
        <v>3900.8911999999996</v>
      </c>
      <c r="M14" s="2">
        <f>_xlfn.XLOOKUP(recipes[[#This Row],[wri_item]],wri_ghge[wri_item],wri_ghge[total_supply_chain_ghge_(kg_co2e/kg)],,0)</f>
        <v>0.62200521335448899</v>
      </c>
      <c r="N14" s="2">
        <f>_xlfn.XLOOKUP(recipes[[#This Row],[wri_item]],wri_ghge[wri_item],wri_ghge[carbon_opportunity_cost_(kg_co2e/kg)],,0)</f>
        <v>0.70697659836678906</v>
      </c>
      <c r="O14" s="2">
        <f>(recipes[[#This Row],[grams]]/1000)*(recipes[[#This Row],[total_supply_chain_ghge_(kg_co2e/kg)]]+recipes[[#This Row],[carbon_opportunity_cost_(kg_co2e/kg)]])</f>
        <v>5.18421345430359</v>
      </c>
    </row>
    <row r="15" spans="1:15" x14ac:dyDescent="0.25">
      <c r="A15" s="21">
        <v>45236</v>
      </c>
      <c r="B15" s="1" t="s">
        <v>159</v>
      </c>
      <c r="C15" s="1" t="s">
        <v>161</v>
      </c>
      <c r="D15" s="1" t="s">
        <v>127</v>
      </c>
      <c r="F15" s="1" t="s">
        <v>137</v>
      </c>
      <c r="G15" s="1" t="s">
        <v>60</v>
      </c>
      <c r="H15" s="1">
        <v>7</v>
      </c>
      <c r="I15" s="1" t="s">
        <v>80</v>
      </c>
      <c r="K15" s="12" cm="1">
        <f t="array" ref="K15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14</v>
      </c>
      <c r="L15" s="5">
        <f>recipes[[#This Row],[amount]]*recipes[[#This Row],[grams/unit]]</f>
        <v>98</v>
      </c>
      <c r="M15" s="2">
        <f>_xlfn.XLOOKUP(recipes[[#This Row],[wri_item]],wri_ghge[wri_item],wri_ghge[total_supply_chain_ghge_(kg_co2e/kg)],,0)</f>
        <v>6.5561513900354669</v>
      </c>
      <c r="N15" s="2">
        <f>_xlfn.XLOOKUP(recipes[[#This Row],[wri_item]],wri_ghge[wri_item],wri_ghge[carbon_opportunity_cost_(kg_co2e/kg)],,0)</f>
        <v>3.6089726575623273</v>
      </c>
      <c r="O15" s="2">
        <f>(recipes[[#This Row],[grams]]/1000)*(recipes[[#This Row],[total_supply_chain_ghge_(kg_co2e/kg)]]+recipes[[#This Row],[carbon_opportunity_cost_(kg_co2e/kg)]])</f>
        <v>0.99618215666458387</v>
      </c>
    </row>
    <row r="16" spans="1:15" x14ac:dyDescent="0.25">
      <c r="A16" s="21">
        <v>45236</v>
      </c>
      <c r="B16" s="1" t="s">
        <v>159</v>
      </c>
      <c r="C16" s="1" t="s">
        <v>161</v>
      </c>
      <c r="D16" s="1" t="s">
        <v>127</v>
      </c>
      <c r="F16" s="1" t="s">
        <v>154</v>
      </c>
      <c r="G16" s="1" t="s">
        <v>82</v>
      </c>
      <c r="H16" s="1">
        <v>14</v>
      </c>
      <c r="I16" s="1" t="s">
        <v>80</v>
      </c>
      <c r="J16" s="5"/>
      <c r="K16" s="12" t="str" cm="1">
        <f t="array" ref="K16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16" s="5" t="e">
        <f>recipes[[#This Row],[amount]]*recipes[[#This Row],[grams/unit]]</f>
        <v>#VALUE!</v>
      </c>
      <c r="M16" s="2">
        <f>_xlfn.XLOOKUP(recipes[[#This Row],[wri_item]],wri_ghge[wri_item],wri_ghge[total_supply_chain_ghge_(kg_co2e/kg)],,0)</f>
        <v>0</v>
      </c>
      <c r="N16" s="2">
        <f>_xlfn.XLOOKUP(recipes[[#This Row],[wri_item]],wri_ghge[wri_item],wri_ghge[carbon_opportunity_cost_(kg_co2e/kg)],,0)</f>
        <v>0</v>
      </c>
      <c r="O16" s="2" t="e">
        <f>(recipes[[#This Row],[grams]]/1000)*(recipes[[#This Row],[total_supply_chain_ghge_(kg_co2e/kg)]]+recipes[[#This Row],[carbon_opportunity_cost_(kg_co2e/kg)]])</f>
        <v>#VALUE!</v>
      </c>
    </row>
    <row r="17" spans="1:15" x14ac:dyDescent="0.25">
      <c r="A17" s="21">
        <v>45236</v>
      </c>
      <c r="B17" s="1" t="s">
        <v>159</v>
      </c>
      <c r="C17" s="1" t="s">
        <v>161</v>
      </c>
      <c r="D17" s="1" t="s">
        <v>127</v>
      </c>
      <c r="F17" s="1" t="s">
        <v>155</v>
      </c>
      <c r="G17" s="1" t="s">
        <v>82</v>
      </c>
      <c r="H17" s="1">
        <v>9</v>
      </c>
      <c r="I17" s="1" t="s">
        <v>80</v>
      </c>
      <c r="J17" s="5"/>
      <c r="K17" s="12" t="str" cm="1">
        <f t="array" ref="K17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17" s="5" t="e">
        <f>recipes[[#This Row],[amount]]*recipes[[#This Row],[grams/unit]]</f>
        <v>#VALUE!</v>
      </c>
      <c r="M17" s="2">
        <f>_xlfn.XLOOKUP(recipes[[#This Row],[wri_item]],wri_ghge[wri_item],wri_ghge[total_supply_chain_ghge_(kg_co2e/kg)],,0)</f>
        <v>0</v>
      </c>
      <c r="N17" s="2">
        <f>_xlfn.XLOOKUP(recipes[[#This Row],[wri_item]],wri_ghge[wri_item],wri_ghge[carbon_opportunity_cost_(kg_co2e/kg)],,0)</f>
        <v>0</v>
      </c>
      <c r="O17" s="2" t="e">
        <f>(recipes[[#This Row],[grams]]/1000)*(recipes[[#This Row],[total_supply_chain_ghge_(kg_co2e/kg)]]+recipes[[#This Row],[carbon_opportunity_cost_(kg_co2e/kg)]])</f>
        <v>#VALUE!</v>
      </c>
    </row>
    <row r="18" spans="1:15" x14ac:dyDescent="0.25">
      <c r="A18" s="21">
        <v>45236</v>
      </c>
      <c r="B18" s="1" t="s">
        <v>159</v>
      </c>
      <c r="C18" s="1" t="s">
        <v>161</v>
      </c>
      <c r="D18" s="1" t="s">
        <v>127</v>
      </c>
      <c r="F18" s="1" t="s">
        <v>142</v>
      </c>
      <c r="G18" s="1" t="s">
        <v>67</v>
      </c>
      <c r="H18" s="1">
        <v>1.75</v>
      </c>
      <c r="I18" s="1" t="s">
        <v>80</v>
      </c>
      <c r="J18" s="5"/>
      <c r="K18" s="12" cm="1">
        <f t="array" ref="K18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6.9</v>
      </c>
      <c r="L18" s="5">
        <f>recipes[[#This Row],[amount]]*recipes[[#This Row],[grams/unit]]</f>
        <v>12.075000000000001</v>
      </c>
      <c r="M18" s="2">
        <f>_xlfn.XLOOKUP(recipes[[#This Row],[wri_item]],wri_ghge[wri_item],wri_ghge[total_supply_chain_ghge_(kg_co2e/kg)],,0)</f>
        <v>9.3702751347183835</v>
      </c>
      <c r="N18" s="2">
        <f>_xlfn.XLOOKUP(recipes[[#This Row],[wri_item]],wri_ghge[wri_item],wri_ghge[carbon_opportunity_cost_(kg_co2e/kg)],,0)</f>
        <v>56.29300342078642</v>
      </c>
      <c r="O18" s="2">
        <f>(recipes[[#This Row],[grams]]/1000)*(recipes[[#This Row],[total_supply_chain_ghge_(kg_co2e/kg)]]+recipes[[#This Row],[carbon_opportunity_cost_(kg_co2e/kg)]])</f>
        <v>0.79288408855772052</v>
      </c>
    </row>
    <row r="19" spans="1:15" x14ac:dyDescent="0.25">
      <c r="A19" s="21">
        <v>45236</v>
      </c>
      <c r="B19" s="1" t="s">
        <v>159</v>
      </c>
      <c r="C19" s="1" t="s">
        <v>162</v>
      </c>
      <c r="D19" s="1" t="s">
        <v>125</v>
      </c>
      <c r="F19" s="1" t="s">
        <v>139</v>
      </c>
      <c r="G19" s="1" t="s">
        <v>82</v>
      </c>
      <c r="K19" s="12" t="str" cm="1">
        <f t="array" ref="K19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19" s="5" t="e">
        <f>recipes[[#This Row],[amount]]*recipes[[#This Row],[grams/unit]]</f>
        <v>#VALUE!</v>
      </c>
      <c r="M19" s="2">
        <f>_xlfn.XLOOKUP(recipes[[#This Row],[wri_item]],wri_ghge[wri_item],wri_ghge[total_supply_chain_ghge_(kg_co2e/kg)],,0)</f>
        <v>0</v>
      </c>
      <c r="N19" s="2">
        <f>_xlfn.XLOOKUP(recipes[[#This Row],[wri_item]],wri_ghge[wri_item],wri_ghge[carbon_opportunity_cost_(kg_co2e/kg)],,0)</f>
        <v>0</v>
      </c>
      <c r="O19" s="2" t="e">
        <f>(recipes[[#This Row],[grams]]/1000)*(recipes[[#This Row],[total_supply_chain_ghge_(kg_co2e/kg)]]+recipes[[#This Row],[carbon_opportunity_cost_(kg_co2e/kg)]])</f>
        <v>#VALUE!</v>
      </c>
    </row>
    <row r="20" spans="1:15" x14ac:dyDescent="0.25">
      <c r="A20" s="21">
        <v>45236</v>
      </c>
      <c r="B20" s="1" t="s">
        <v>159</v>
      </c>
      <c r="C20" s="1" t="s">
        <v>162</v>
      </c>
      <c r="D20" s="1" t="s">
        <v>125</v>
      </c>
      <c r="F20" s="1" t="s">
        <v>140</v>
      </c>
      <c r="G20" s="1" t="s">
        <v>54</v>
      </c>
      <c r="H20" s="1">
        <v>2.25</v>
      </c>
      <c r="I20" s="1" t="s">
        <v>84</v>
      </c>
      <c r="K20" s="12" cm="1">
        <f t="array" ref="K20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220</v>
      </c>
      <c r="L20" s="5">
        <f>recipes[[#This Row],[amount]]*recipes[[#This Row],[grams/unit]]</f>
        <v>495</v>
      </c>
      <c r="M20" s="2">
        <f>_xlfn.XLOOKUP(recipes[[#This Row],[wri_item]],wri_ghge[wri_item],wri_ghge[total_supply_chain_ghge_(kg_co2e/kg)],,0)</f>
        <v>1.641369142052308</v>
      </c>
      <c r="N20" s="2">
        <f>_xlfn.XLOOKUP(recipes[[#This Row],[wri_item]],wri_ghge[wri_item],wri_ghge[carbon_opportunity_cost_(kg_co2e/kg)],,0)</f>
        <v>1.7436</v>
      </c>
      <c r="O20" s="2">
        <f>(recipes[[#This Row],[grams]]/1000)*(recipes[[#This Row],[total_supply_chain_ghge_(kg_co2e/kg)]]+recipes[[#This Row],[carbon_opportunity_cost_(kg_co2e/kg)]])</f>
        <v>1.6755597253158925</v>
      </c>
    </row>
    <row r="21" spans="1:15" x14ac:dyDescent="0.25">
      <c r="A21" s="21">
        <v>45236</v>
      </c>
      <c r="B21" s="1" t="s">
        <v>159</v>
      </c>
      <c r="C21" s="1" t="s">
        <v>162</v>
      </c>
      <c r="D21" s="1" t="s">
        <v>125</v>
      </c>
      <c r="F21" s="1" t="s">
        <v>141</v>
      </c>
      <c r="G21" s="1" t="s">
        <v>67</v>
      </c>
      <c r="H21" s="1">
        <v>1.5</v>
      </c>
      <c r="I21" s="1" t="s">
        <v>88</v>
      </c>
      <c r="K21" s="12" cm="1">
        <f t="array" ref="K21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3.1</v>
      </c>
      <c r="L21" s="5">
        <f>recipes[[#This Row],[amount]]*recipes[[#This Row],[grams/unit]]</f>
        <v>4.6500000000000004</v>
      </c>
      <c r="M21" s="2">
        <f>_xlfn.XLOOKUP(recipes[[#This Row],[wri_item]],wri_ghge[wri_item],wri_ghge[total_supply_chain_ghge_(kg_co2e/kg)],,0)</f>
        <v>9.3702751347183835</v>
      </c>
      <c r="N21" s="2">
        <f>_xlfn.XLOOKUP(recipes[[#This Row],[wri_item]],wri_ghge[wri_item],wri_ghge[carbon_opportunity_cost_(kg_co2e/kg)],,0)</f>
        <v>56.29300342078642</v>
      </c>
      <c r="O21" s="2">
        <f>(recipes[[#This Row],[grams]]/1000)*(recipes[[#This Row],[total_supply_chain_ghge_(kg_co2e/kg)]]+recipes[[#This Row],[carbon_opportunity_cost_(kg_co2e/kg)]])</f>
        <v>0.30533424528309738</v>
      </c>
    </row>
    <row r="22" spans="1:15" x14ac:dyDescent="0.25">
      <c r="A22" s="21">
        <v>45236</v>
      </c>
      <c r="B22" s="1" t="s">
        <v>159</v>
      </c>
      <c r="C22" s="1" t="s">
        <v>162</v>
      </c>
      <c r="D22" s="1" t="s">
        <v>125</v>
      </c>
      <c r="F22" s="1" t="s">
        <v>142</v>
      </c>
      <c r="G22" s="1" t="s">
        <v>67</v>
      </c>
      <c r="H22" s="1">
        <v>1</v>
      </c>
      <c r="I22" s="1" t="s">
        <v>80</v>
      </c>
      <c r="K22" s="12" cm="1">
        <f t="array" ref="K22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6.9</v>
      </c>
      <c r="L22" s="5">
        <f>recipes[[#This Row],[amount]]*recipes[[#This Row],[grams/unit]]</f>
        <v>6.9</v>
      </c>
      <c r="M22" s="2">
        <f>_xlfn.XLOOKUP(recipes[[#This Row],[wri_item]],wri_ghge[wri_item],wri_ghge[total_supply_chain_ghge_(kg_co2e/kg)],,0)</f>
        <v>9.3702751347183835</v>
      </c>
      <c r="N22" s="2">
        <f>_xlfn.XLOOKUP(recipes[[#This Row],[wri_item]],wri_ghge[wri_item],wri_ghge[carbon_opportunity_cost_(kg_co2e/kg)],,0)</f>
        <v>56.29300342078642</v>
      </c>
      <c r="O22" s="2">
        <f>(recipes[[#This Row],[grams]]/1000)*(recipes[[#This Row],[total_supply_chain_ghge_(kg_co2e/kg)]]+recipes[[#This Row],[carbon_opportunity_cost_(kg_co2e/kg)]])</f>
        <v>0.45307662203298321</v>
      </c>
    </row>
    <row r="23" spans="1:15" x14ac:dyDescent="0.25">
      <c r="A23" s="21">
        <v>45236</v>
      </c>
      <c r="B23" s="1" t="s">
        <v>159</v>
      </c>
      <c r="C23" s="1" t="s">
        <v>162</v>
      </c>
      <c r="D23" s="1" t="s">
        <v>125</v>
      </c>
      <c r="F23" s="1" t="s">
        <v>143</v>
      </c>
      <c r="G23" s="1" t="s">
        <v>82</v>
      </c>
      <c r="K23" s="12" t="str" cm="1">
        <f t="array" ref="K23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23" s="5" t="e">
        <f>recipes[[#This Row],[amount]]*recipes[[#This Row],[grams/unit]]</f>
        <v>#VALUE!</v>
      </c>
      <c r="M23" s="2">
        <f>_xlfn.XLOOKUP(recipes[[#This Row],[wri_item]],wri_ghge[wri_item],wri_ghge[total_supply_chain_ghge_(kg_co2e/kg)],,0)</f>
        <v>0</v>
      </c>
      <c r="N23" s="2">
        <f>_xlfn.XLOOKUP(recipes[[#This Row],[wri_item]],wri_ghge[wri_item],wri_ghge[carbon_opportunity_cost_(kg_co2e/kg)],,0)</f>
        <v>0</v>
      </c>
      <c r="O23" s="2" t="e">
        <f>(recipes[[#This Row],[grams]]/1000)*(recipes[[#This Row],[total_supply_chain_ghge_(kg_co2e/kg)]]+recipes[[#This Row],[carbon_opportunity_cost_(kg_co2e/kg)]])</f>
        <v>#VALUE!</v>
      </c>
    </row>
    <row r="24" spans="1:15" x14ac:dyDescent="0.25">
      <c r="A24" s="21">
        <v>45236</v>
      </c>
      <c r="B24" s="1" t="s">
        <v>159</v>
      </c>
      <c r="C24" s="1" t="s">
        <v>162</v>
      </c>
      <c r="D24" s="1" t="s">
        <v>125</v>
      </c>
      <c r="E24" s="1">
        <v>150</v>
      </c>
      <c r="F24" s="1" t="s">
        <v>144</v>
      </c>
      <c r="G24" s="1" t="s">
        <v>5</v>
      </c>
      <c r="H24" s="1">
        <v>39</v>
      </c>
      <c r="I24" s="1" t="s">
        <v>74</v>
      </c>
      <c r="K24" s="12" cm="1">
        <f t="array" ref="K24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24" s="5">
        <f>recipes[[#This Row],[amount]]*recipes[[#This Row],[grams/unit]]</f>
        <v>17690.088</v>
      </c>
      <c r="M24" s="2">
        <f>_xlfn.XLOOKUP(recipes[[#This Row],[wri_item]],wri_ghge[wri_item],wri_ghge[total_supply_chain_ghge_(kg_co2e/kg)],,0)</f>
        <v>41.346286340040017</v>
      </c>
      <c r="N24" s="2">
        <f>_xlfn.XLOOKUP(recipes[[#This Row],[wri_item]],wri_ghge[wri_item],wri_ghge[carbon_opportunity_cost_(kg_co2e/kg)],,0)</f>
        <v>201.64715903131062</v>
      </c>
      <c r="O24" s="2">
        <f>(recipes[[#This Row],[grams]]/1000)*(recipes[[#This Row],[total_supply_chain_ghge_(kg_co2e/kg)]]+recipes[[#This Row],[carbon_opportunity_cost_(kg_co2e/kg)]])</f>
        <v>4298.5754320423857</v>
      </c>
    </row>
    <row r="25" spans="1:15" x14ac:dyDescent="0.25">
      <c r="A25" s="21">
        <v>45236</v>
      </c>
      <c r="B25" s="1" t="s">
        <v>159</v>
      </c>
      <c r="C25" s="1" t="s">
        <v>162</v>
      </c>
      <c r="D25" s="1" t="s">
        <v>125</v>
      </c>
      <c r="F25" s="1" t="s">
        <v>145</v>
      </c>
      <c r="G25" s="1" t="s">
        <v>50</v>
      </c>
      <c r="H25" s="1">
        <v>9</v>
      </c>
      <c r="I25" s="1" t="s">
        <v>74</v>
      </c>
      <c r="K25" s="12" cm="1">
        <f t="array" ref="K25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25" s="5">
        <f>recipes[[#This Row],[amount]]*recipes[[#This Row],[grams/unit]]</f>
        <v>4082.328</v>
      </c>
      <c r="M25" s="2">
        <f>_xlfn.XLOOKUP(recipes[[#This Row],[wri_item]],wri_ghge[wri_item],wri_ghge[total_supply_chain_ghge_(kg_co2e/kg)],,0)</f>
        <v>0.50286348806148817</v>
      </c>
      <c r="N25" s="2">
        <f>_xlfn.XLOOKUP(recipes[[#This Row],[wri_item]],wri_ghge[wri_item],wri_ghge[carbon_opportunity_cost_(kg_co2e/kg)],,0)</f>
        <v>0.70697659836678906</v>
      </c>
      <c r="O25" s="2">
        <f>(recipes[[#This Row],[grams]]/1000)*(recipes[[#This Row],[total_supply_chain_ghge_(kg_co2e/kg)]]+recipes[[#This Row],[carbon_opportunity_cost_(kg_co2e/kg)]])</f>
        <v>4.9389640603485763</v>
      </c>
    </row>
    <row r="26" spans="1:15" x14ac:dyDescent="0.25">
      <c r="A26" s="21">
        <v>45236</v>
      </c>
      <c r="B26" s="1" t="s">
        <v>159</v>
      </c>
      <c r="C26" s="1" t="s">
        <v>162</v>
      </c>
      <c r="D26" s="1" t="s">
        <v>125</v>
      </c>
      <c r="F26" s="1" t="s">
        <v>146</v>
      </c>
      <c r="G26" s="1" t="s">
        <v>46</v>
      </c>
      <c r="H26" s="1">
        <v>9</v>
      </c>
      <c r="I26" s="1" t="s">
        <v>74</v>
      </c>
      <c r="K26" s="12" cm="1">
        <f t="array" ref="K26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26" s="5">
        <f>recipes[[#This Row],[amount]]*recipes[[#This Row],[grams/unit]]</f>
        <v>4082.328</v>
      </c>
      <c r="M26" s="2">
        <f>_xlfn.XLOOKUP(recipes[[#This Row],[wri_item]],wri_ghge[wri_item],wri_ghge[total_supply_chain_ghge_(kg_co2e/kg)],,0)</f>
        <v>0.62200521335448899</v>
      </c>
      <c r="N26" s="2">
        <f>_xlfn.XLOOKUP(recipes[[#This Row],[wri_item]],wri_ghge[wri_item],wri_ghge[carbon_opportunity_cost_(kg_co2e/kg)],,0)</f>
        <v>0.70697659836678906</v>
      </c>
      <c r="O26" s="2">
        <f>(recipes[[#This Row],[grams]]/1000)*(recipes[[#This Row],[total_supply_chain_ghge_(kg_co2e/kg)]]+recipes[[#This Row],[carbon_opportunity_cost_(kg_co2e/kg)]])</f>
        <v>5.4253396614805016</v>
      </c>
    </row>
    <row r="27" spans="1:15" x14ac:dyDescent="0.25">
      <c r="A27" s="21">
        <v>45236</v>
      </c>
      <c r="B27" s="1" t="s">
        <v>159</v>
      </c>
      <c r="C27" s="1" t="s">
        <v>162</v>
      </c>
      <c r="D27" s="1" t="s">
        <v>125</v>
      </c>
      <c r="F27" s="1" t="s">
        <v>147</v>
      </c>
      <c r="G27" s="1" t="s">
        <v>49</v>
      </c>
      <c r="H27" s="1">
        <v>9</v>
      </c>
      <c r="I27" s="1" t="s">
        <v>74</v>
      </c>
      <c r="K27" s="12" cm="1">
        <f t="array" ref="K27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27" s="5">
        <f>recipes[[#This Row],[amount]]*recipes[[#This Row],[grams/unit]]</f>
        <v>4082.328</v>
      </c>
      <c r="M27" s="2">
        <f>_xlfn.XLOOKUP(recipes[[#This Row],[wri_item]],wri_ghge[wri_item],wri_ghge[total_supply_chain_ghge_(kg_co2e/kg)],,0)</f>
        <v>0.30153644033756033</v>
      </c>
      <c r="N27" s="2">
        <f>_xlfn.XLOOKUP(recipes[[#This Row],[wri_item]],wri_ghge[wri_item],wri_ghge[carbon_opportunity_cost_(kg_co2e/kg)],,0)</f>
        <v>0.70697659836678906</v>
      </c>
      <c r="O27" s="2">
        <f>(recipes[[#This Row],[grams]]/1000)*(recipes[[#This Row],[total_supply_chain_ghge_(kg_co2e/kg)]]+recipes[[#This Row],[carbon_opportunity_cost_(kg_co2e/kg)]])</f>
        <v>4.1170810162678491</v>
      </c>
    </row>
    <row r="28" spans="1:15" x14ac:dyDescent="0.25">
      <c r="A28" s="21">
        <v>45236</v>
      </c>
      <c r="B28" s="1" t="s">
        <v>159</v>
      </c>
      <c r="C28" s="1" t="s">
        <v>161</v>
      </c>
      <c r="D28" s="1" t="s">
        <v>124</v>
      </c>
      <c r="E28" s="1">
        <v>43</v>
      </c>
      <c r="F28" s="1" t="s">
        <v>135</v>
      </c>
      <c r="G28" s="1" t="s">
        <v>48</v>
      </c>
      <c r="H28" s="1">
        <v>10.75</v>
      </c>
      <c r="I28" s="1" t="s">
        <v>74</v>
      </c>
      <c r="K28" s="12" cm="1">
        <f t="array" ref="K28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28" s="5">
        <f>recipes[[#This Row],[amount]]*recipes[[#This Row],[grams/unit]]</f>
        <v>4876.1139999999996</v>
      </c>
      <c r="M28" s="2">
        <f>_xlfn.XLOOKUP(recipes[[#This Row],[wri_item]],wri_ghge[wri_item],wri_ghge[total_supply_chain_ghge_(kg_co2e/kg)],,0)</f>
        <v>0.30620077591040462</v>
      </c>
      <c r="N28" s="2">
        <f>_xlfn.XLOOKUP(recipes[[#This Row],[wri_item]],wri_ghge[wri_item],wri_ghge[carbon_opportunity_cost_(kg_co2e/kg)],,0)</f>
        <v>0.70697659836678906</v>
      </c>
      <c r="O28" s="2">
        <f>(recipes[[#This Row],[grams]]/1000)*(recipes[[#This Row],[total_supply_chain_ghge_(kg_co2e/kg)]]+recipes[[#This Row],[carbon_opportunity_cost_(kg_co2e/kg)]])</f>
        <v>4.9403683791962631</v>
      </c>
    </row>
    <row r="29" spans="1:15" x14ac:dyDescent="0.25">
      <c r="A29" s="21">
        <v>45236</v>
      </c>
      <c r="B29" s="1" t="s">
        <v>159</v>
      </c>
      <c r="C29" s="1" t="s">
        <v>161</v>
      </c>
      <c r="D29" s="1" t="s">
        <v>124</v>
      </c>
      <c r="F29" s="1" t="s">
        <v>136</v>
      </c>
      <c r="G29" s="1" t="s">
        <v>50</v>
      </c>
      <c r="H29" s="1">
        <v>2.25</v>
      </c>
      <c r="I29" s="1" t="s">
        <v>81</v>
      </c>
      <c r="K29" s="12" cm="1">
        <f t="array" ref="K29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29" s="5">
        <f>recipes[[#This Row],[amount]]*recipes[[#This Row],[grams/unit]]</f>
        <v>63.786375</v>
      </c>
      <c r="M29" s="2">
        <f>_xlfn.XLOOKUP(recipes[[#This Row],[wri_item]],wri_ghge[wri_item],wri_ghge[total_supply_chain_ghge_(kg_co2e/kg)],,0)</f>
        <v>0.50286348806148817</v>
      </c>
      <c r="N29" s="2">
        <f>_xlfn.XLOOKUP(recipes[[#This Row],[wri_item]],wri_ghge[wri_item],wri_ghge[carbon_opportunity_cost_(kg_co2e/kg)],,0)</f>
        <v>0.70697659836678906</v>
      </c>
      <c r="O29" s="2">
        <f>(recipes[[#This Row],[grams]]/1000)*(recipes[[#This Row],[total_supply_chain_ghge_(kg_co2e/kg)]]+recipes[[#This Row],[carbon_opportunity_cost_(kg_co2e/kg)]])</f>
        <v>7.7171313442946504E-2</v>
      </c>
    </row>
    <row r="30" spans="1:15" x14ac:dyDescent="0.25">
      <c r="A30" s="21">
        <v>45236</v>
      </c>
      <c r="B30" s="1" t="s">
        <v>159</v>
      </c>
      <c r="C30" s="1" t="s">
        <v>161</v>
      </c>
      <c r="D30" s="1" t="s">
        <v>124</v>
      </c>
      <c r="F30" s="1" t="s">
        <v>137</v>
      </c>
      <c r="G30" s="1" t="s">
        <v>60</v>
      </c>
      <c r="H30" s="1">
        <v>4.3</v>
      </c>
      <c r="I30" s="1" t="s">
        <v>80</v>
      </c>
      <c r="K30" s="12" cm="1">
        <f t="array" ref="K30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14</v>
      </c>
      <c r="L30" s="5">
        <f>recipes[[#This Row],[amount]]*recipes[[#This Row],[grams/unit]]</f>
        <v>60.199999999999996</v>
      </c>
      <c r="M30" s="2">
        <f>_xlfn.XLOOKUP(recipes[[#This Row],[wri_item]],wri_ghge[wri_item],wri_ghge[total_supply_chain_ghge_(kg_co2e/kg)],,0)</f>
        <v>6.5561513900354669</v>
      </c>
      <c r="N30" s="2">
        <f>_xlfn.XLOOKUP(recipes[[#This Row],[wri_item]],wri_ghge[wri_item],wri_ghge[carbon_opportunity_cost_(kg_co2e/kg)],,0)</f>
        <v>3.6089726575623273</v>
      </c>
      <c r="O30" s="2">
        <f>(recipes[[#This Row],[grams]]/1000)*(recipes[[#This Row],[total_supply_chain_ghge_(kg_co2e/kg)]]+recipes[[#This Row],[carbon_opportunity_cost_(kg_co2e/kg)]])</f>
        <v>0.61194046766538723</v>
      </c>
    </row>
    <row r="31" spans="1:15" x14ac:dyDescent="0.25">
      <c r="A31" s="21">
        <v>45236</v>
      </c>
      <c r="B31" s="1" t="s">
        <v>159</v>
      </c>
      <c r="C31" s="1" t="s">
        <v>161</v>
      </c>
      <c r="D31" s="1" t="s">
        <v>124</v>
      </c>
      <c r="F31" s="1" t="s">
        <v>138</v>
      </c>
      <c r="G31" s="1" t="s">
        <v>67</v>
      </c>
      <c r="H31" s="1">
        <v>2.2000000000000002</v>
      </c>
      <c r="I31" s="1" t="s">
        <v>90</v>
      </c>
      <c r="K31" s="12" cm="1">
        <f t="array" ref="K31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0.3</v>
      </c>
      <c r="L31" s="5">
        <f>recipes[[#This Row],[amount]]*recipes[[#This Row],[grams/unit]]</f>
        <v>0.66</v>
      </c>
      <c r="M31" s="2">
        <f>_xlfn.XLOOKUP(recipes[[#This Row],[wri_item]],wri_ghge[wri_item],wri_ghge[total_supply_chain_ghge_(kg_co2e/kg)],,0)</f>
        <v>9.3702751347183835</v>
      </c>
      <c r="N31" s="2">
        <f>_xlfn.XLOOKUP(recipes[[#This Row],[wri_item]],wri_ghge[wri_item],wri_ghge[carbon_opportunity_cost_(kg_co2e/kg)],,0)</f>
        <v>56.29300342078642</v>
      </c>
      <c r="O31" s="2">
        <f>(recipes[[#This Row],[grams]]/1000)*(recipes[[#This Row],[total_supply_chain_ghge_(kg_co2e/kg)]]+recipes[[#This Row],[carbon_opportunity_cost_(kg_co2e/kg)]])</f>
        <v>4.3337763846633168E-2</v>
      </c>
    </row>
    <row r="32" spans="1:15" x14ac:dyDescent="0.25">
      <c r="A32" s="21">
        <v>45236</v>
      </c>
      <c r="B32" s="1" t="s">
        <v>159</v>
      </c>
      <c r="C32" s="1" t="s">
        <v>163</v>
      </c>
      <c r="D32" s="1" t="s">
        <v>123</v>
      </c>
      <c r="E32" s="1">
        <v>250</v>
      </c>
      <c r="F32" s="1" t="s">
        <v>133</v>
      </c>
      <c r="G32" s="1" t="s">
        <v>5</v>
      </c>
      <c r="H32" s="1">
        <f>4*250</f>
        <v>1000</v>
      </c>
      <c r="I32" s="1" t="s">
        <v>81</v>
      </c>
      <c r="J32" s="8" t="s">
        <v>102</v>
      </c>
      <c r="K32" s="12" cm="1">
        <f t="array" ref="K32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32" s="5">
        <f>recipes[[#This Row],[amount]]*recipes[[#This Row],[grams/unit]]</f>
        <v>28349.5</v>
      </c>
      <c r="M32" s="2">
        <f>_xlfn.XLOOKUP(recipes[[#This Row],[wri_item]],wri_ghge[wri_item],wri_ghge[total_supply_chain_ghge_(kg_co2e/kg)],,0)</f>
        <v>41.346286340040017</v>
      </c>
      <c r="N32" s="2">
        <f>_xlfn.XLOOKUP(recipes[[#This Row],[wri_item]],wri_ghge[wri_item],wri_ghge[carbon_opportunity_cost_(kg_co2e/kg)],,0)</f>
        <v>201.64715903131062</v>
      </c>
      <c r="O32" s="2">
        <f>(recipes[[#This Row],[grams]]/1000)*(recipes[[#This Row],[total_supply_chain_ghge_(kg_co2e/kg)]]+recipes[[#This Row],[carbon_opportunity_cost_(kg_co2e/kg)]])</f>
        <v>6888.7426795551046</v>
      </c>
    </row>
    <row r="33" spans="1:15" x14ac:dyDescent="0.25">
      <c r="A33" s="21">
        <v>45236</v>
      </c>
      <c r="B33" s="1" t="s">
        <v>159</v>
      </c>
      <c r="C33" s="1" t="s">
        <v>163</v>
      </c>
      <c r="D33" s="1" t="s">
        <v>123</v>
      </c>
      <c r="F33" s="1" t="s">
        <v>131</v>
      </c>
      <c r="G33" s="1" t="s">
        <v>12</v>
      </c>
      <c r="H33" s="1">
        <v>250</v>
      </c>
      <c r="I33" s="1" t="s">
        <v>98</v>
      </c>
      <c r="J33" s="5"/>
      <c r="K33" s="12" cm="1">
        <f t="array" ref="K33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21</v>
      </c>
      <c r="L33" s="5">
        <f>recipes[[#This Row],[amount]]*recipes[[#This Row],[grams/unit]]</f>
        <v>5250</v>
      </c>
      <c r="M33" s="2">
        <f>_xlfn.XLOOKUP(recipes[[#This Row],[wri_item]],wri_ghge[wri_item],wri_ghge[total_supply_chain_ghge_(kg_co2e/kg)],,0)</f>
        <v>8.6949636619231629</v>
      </c>
      <c r="N33" s="2">
        <f>_xlfn.XLOOKUP(recipes[[#This Row],[wri_item]],wri_ghge[wri_item],wri_ghge[carbon_opportunity_cost_(kg_co2e/kg)],,0)</f>
        <v>31.595342102252975</v>
      </c>
      <c r="O33" s="2">
        <f>(recipes[[#This Row],[grams]]/1000)*(recipes[[#This Row],[total_supply_chain_ghge_(kg_co2e/kg)]]+recipes[[#This Row],[carbon_opportunity_cost_(kg_co2e/kg)]])</f>
        <v>211.52410526192472</v>
      </c>
    </row>
    <row r="34" spans="1:15" x14ac:dyDescent="0.25">
      <c r="A34" s="21">
        <v>45236</v>
      </c>
      <c r="B34" s="1" t="s">
        <v>159</v>
      </c>
      <c r="C34" s="1" t="s">
        <v>163</v>
      </c>
      <c r="D34" s="1" t="s">
        <v>123</v>
      </c>
      <c r="F34" s="1" t="s">
        <v>132</v>
      </c>
      <c r="G34" s="1" t="s">
        <v>32</v>
      </c>
      <c r="H34" s="1">
        <v>250</v>
      </c>
      <c r="I34" s="1" t="s">
        <v>99</v>
      </c>
      <c r="J34" s="5"/>
      <c r="K34" s="12" cm="1">
        <f t="array" ref="K34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52</v>
      </c>
      <c r="L34" s="5">
        <f>recipes[[#This Row],[amount]]*recipes[[#This Row],[grams/unit]]</f>
        <v>13000</v>
      </c>
      <c r="M34" s="2">
        <f>_xlfn.XLOOKUP(recipes[[#This Row],[wri_item]],wri_ghge[wri_item],wri_ghge[total_supply_chain_ghge_(kg_co2e/kg)],,0)</f>
        <v>1.5224588040778149</v>
      </c>
      <c r="N34" s="2">
        <f>_xlfn.XLOOKUP(recipes[[#This Row],[wri_item]],wri_ghge[wri_item],wri_ghge[carbon_opportunity_cost_(kg_co2e/kg)],,0)</f>
        <v>1.8329182259368906</v>
      </c>
      <c r="O34" s="2">
        <f>(recipes[[#This Row],[grams]]/1000)*(recipes[[#This Row],[total_supply_chain_ghge_(kg_co2e/kg)]]+recipes[[#This Row],[carbon_opportunity_cost_(kg_co2e/kg)]])</f>
        <v>43.619901390191167</v>
      </c>
    </row>
    <row r="35" spans="1:15" x14ac:dyDescent="0.25">
      <c r="A35" s="21">
        <v>45236</v>
      </c>
      <c r="B35" s="1" t="s">
        <v>159</v>
      </c>
      <c r="C35" s="1" t="s">
        <v>163</v>
      </c>
      <c r="D35" s="1" t="s">
        <v>122</v>
      </c>
      <c r="E35" s="1">
        <v>300</v>
      </c>
      <c r="F35" s="1" t="s">
        <v>156</v>
      </c>
      <c r="G35" s="1" t="s">
        <v>9</v>
      </c>
      <c r="H35" s="1">
        <v>75</v>
      </c>
      <c r="I35" s="1" t="s">
        <v>74</v>
      </c>
      <c r="J35" s="8" t="s">
        <v>102</v>
      </c>
      <c r="K35" s="12" cm="1">
        <f t="array" ref="K35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35" s="5">
        <f>recipes[[#This Row],[amount]]*recipes[[#This Row],[grams/unit]]</f>
        <v>34019.4</v>
      </c>
      <c r="M35" s="2">
        <f>_xlfn.XLOOKUP(recipes[[#This Row],[wri_item]],wri_ghge[wri_item],wri_ghge[total_supply_chain_ghge_(kg_co2e/kg)],,0)</f>
        <v>4.3996097861849401</v>
      </c>
      <c r="N35" s="2">
        <f>_xlfn.XLOOKUP(recipes[[#This Row],[wri_item]],wri_ghge[wri_item],wri_ghge[carbon_opportunity_cost_(kg_co2e/kg)],,0)</f>
        <v>14.70424957732163</v>
      </c>
      <c r="O35" s="2">
        <f>(recipes[[#This Row],[grams]]/1000)*(recipes[[#This Row],[total_supply_chain_ghge_(kg_co2e/kg)]]+recipes[[#This Row],[carbon_opportunity_cost_(kg_co2e/kg)]])</f>
        <v>649.90183323087547</v>
      </c>
    </row>
    <row r="36" spans="1:15" x14ac:dyDescent="0.25">
      <c r="A36" s="21">
        <v>45236</v>
      </c>
      <c r="B36" s="1" t="s">
        <v>159</v>
      </c>
      <c r="C36" s="1" t="s">
        <v>163</v>
      </c>
      <c r="D36" s="1" t="s">
        <v>122</v>
      </c>
      <c r="F36" s="1" t="s">
        <v>137</v>
      </c>
      <c r="G36" s="1" t="s">
        <v>60</v>
      </c>
      <c r="H36" s="1">
        <v>11.25</v>
      </c>
      <c r="I36" s="1" t="s">
        <v>84</v>
      </c>
      <c r="J36" s="5"/>
      <c r="K36" s="12" cm="1">
        <f t="array" ref="K36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224</v>
      </c>
      <c r="L36" s="5">
        <f>recipes[[#This Row],[amount]]*recipes[[#This Row],[grams/unit]]</f>
        <v>2520</v>
      </c>
      <c r="M36" s="2">
        <f>_xlfn.XLOOKUP(recipes[[#This Row],[wri_item]],wri_ghge[wri_item],wri_ghge[total_supply_chain_ghge_(kg_co2e/kg)],,0)</f>
        <v>6.5561513900354669</v>
      </c>
      <c r="N36" s="2">
        <f>_xlfn.XLOOKUP(recipes[[#This Row],[wri_item]],wri_ghge[wri_item],wri_ghge[carbon_opportunity_cost_(kg_co2e/kg)],,0)</f>
        <v>3.6089726575623273</v>
      </c>
      <c r="O36" s="2">
        <f>(recipes[[#This Row],[grams]]/1000)*(recipes[[#This Row],[total_supply_chain_ghge_(kg_co2e/kg)]]+recipes[[#This Row],[carbon_opportunity_cost_(kg_co2e/kg)]])</f>
        <v>25.616112599946444</v>
      </c>
    </row>
    <row r="37" spans="1:15" x14ac:dyDescent="0.25">
      <c r="A37" s="21">
        <v>45236</v>
      </c>
      <c r="B37" s="1" t="s">
        <v>159</v>
      </c>
      <c r="C37" s="1" t="s">
        <v>163</v>
      </c>
      <c r="D37" s="1" t="s">
        <v>122</v>
      </c>
      <c r="F37" s="1" t="s">
        <v>157</v>
      </c>
      <c r="G37" s="1" t="s">
        <v>49</v>
      </c>
      <c r="H37" s="1">
        <v>22.5</v>
      </c>
      <c r="I37" s="1" t="s">
        <v>103</v>
      </c>
      <c r="J37" s="5"/>
      <c r="K37" s="12" cm="1">
        <f t="array" ref="K37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9</v>
      </c>
      <c r="L37" s="5">
        <f>recipes[[#This Row],[amount]]*recipes[[#This Row],[grams/unit]]</f>
        <v>202.5</v>
      </c>
      <c r="M37" s="2">
        <f>_xlfn.XLOOKUP(recipes[[#This Row],[wri_item]],wri_ghge[wri_item],wri_ghge[total_supply_chain_ghge_(kg_co2e/kg)],,0)</f>
        <v>0.30153644033756033</v>
      </c>
      <c r="N37" s="2">
        <f>_xlfn.XLOOKUP(recipes[[#This Row],[wri_item]],wri_ghge[wri_item],wri_ghge[carbon_opportunity_cost_(kg_co2e/kg)],,0)</f>
        <v>0.70697659836678906</v>
      </c>
      <c r="O37" s="2">
        <f>(recipes[[#This Row],[grams]]/1000)*(recipes[[#This Row],[total_supply_chain_ghge_(kg_co2e/kg)]]+recipes[[#This Row],[carbon_opportunity_cost_(kg_co2e/kg)]])</f>
        <v>0.20422389033763075</v>
      </c>
    </row>
    <row r="38" spans="1:15" x14ac:dyDescent="0.25">
      <c r="A38" s="21">
        <v>45236</v>
      </c>
      <c r="B38" s="1" t="s">
        <v>159</v>
      </c>
      <c r="C38" s="1" t="s">
        <v>163</v>
      </c>
      <c r="D38" s="1" t="s">
        <v>122</v>
      </c>
      <c r="F38" s="1" t="s">
        <v>158</v>
      </c>
      <c r="G38" s="1" t="s">
        <v>50</v>
      </c>
      <c r="H38" s="1">
        <v>15</v>
      </c>
      <c r="I38" s="1" t="s">
        <v>80</v>
      </c>
      <c r="J38" s="5"/>
      <c r="K38" s="12" cm="1">
        <f t="array" ref="K38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3</v>
      </c>
      <c r="L38" s="5">
        <f>recipes[[#This Row],[amount]]*recipes[[#This Row],[grams/unit]]</f>
        <v>45</v>
      </c>
      <c r="M38" s="2">
        <f>_xlfn.XLOOKUP(recipes[[#This Row],[wri_item]],wri_ghge[wri_item],wri_ghge[total_supply_chain_ghge_(kg_co2e/kg)],,0)</f>
        <v>0.50286348806148817</v>
      </c>
      <c r="N38" s="2">
        <f>_xlfn.XLOOKUP(recipes[[#This Row],[wri_item]],wri_ghge[wri_item],wri_ghge[carbon_opportunity_cost_(kg_co2e/kg)],,0)</f>
        <v>0.70697659836678906</v>
      </c>
      <c r="O38" s="2">
        <f>(recipes[[#This Row],[grams]]/1000)*(recipes[[#This Row],[total_supply_chain_ghge_(kg_co2e/kg)]]+recipes[[#This Row],[carbon_opportunity_cost_(kg_co2e/kg)]])</f>
        <v>5.4442803889272473E-2</v>
      </c>
    </row>
    <row r="39" spans="1:15" x14ac:dyDescent="0.25">
      <c r="A39" s="21">
        <v>45236</v>
      </c>
      <c r="B39" s="1" t="s">
        <v>159</v>
      </c>
      <c r="C39" s="1" t="s">
        <v>163</v>
      </c>
      <c r="D39" s="1" t="s">
        <v>122</v>
      </c>
      <c r="F39" s="1" t="s">
        <v>138</v>
      </c>
      <c r="G39" s="1" t="s">
        <v>67</v>
      </c>
      <c r="H39" s="1">
        <v>8</v>
      </c>
      <c r="I39" s="1" t="s">
        <v>80</v>
      </c>
      <c r="J39" s="5"/>
      <c r="K39" s="12" cm="1">
        <f t="array" ref="K39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18</v>
      </c>
      <c r="L39" s="5">
        <f>recipes[[#This Row],[amount]]*recipes[[#This Row],[grams/unit]]</f>
        <v>144</v>
      </c>
      <c r="M39" s="2">
        <f>_xlfn.XLOOKUP(recipes[[#This Row],[wri_item]],wri_ghge[wri_item],wri_ghge[total_supply_chain_ghge_(kg_co2e/kg)],,0)</f>
        <v>9.3702751347183835</v>
      </c>
      <c r="N39" s="2">
        <f>_xlfn.XLOOKUP(recipes[[#This Row],[wri_item]],wri_ghge[wri_item],wri_ghge[carbon_opportunity_cost_(kg_co2e/kg)],,0)</f>
        <v>56.29300342078642</v>
      </c>
      <c r="O39" s="2">
        <f>(recipes[[#This Row],[grams]]/1000)*(recipes[[#This Row],[total_supply_chain_ghge_(kg_co2e/kg)]]+recipes[[#This Row],[carbon_opportunity_cost_(kg_co2e/kg)]])</f>
        <v>9.4555121119926913</v>
      </c>
    </row>
    <row r="40" spans="1:15" x14ac:dyDescent="0.25">
      <c r="A40" s="21">
        <v>45236</v>
      </c>
      <c r="B40" s="1" t="s">
        <v>159</v>
      </c>
      <c r="C40" s="1" t="s">
        <v>163</v>
      </c>
      <c r="D40" s="1" t="s">
        <v>122</v>
      </c>
      <c r="F40" s="1" t="s">
        <v>142</v>
      </c>
      <c r="G40" s="1" t="s">
        <v>67</v>
      </c>
      <c r="H40" s="1">
        <v>8</v>
      </c>
      <c r="I40" s="1" t="s">
        <v>80</v>
      </c>
      <c r="J40" s="5"/>
      <c r="K40" s="12" cm="1">
        <f t="array" ref="K40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6.9</v>
      </c>
      <c r="L40" s="5">
        <f>recipes[[#This Row],[amount]]*recipes[[#This Row],[grams/unit]]</f>
        <v>55.2</v>
      </c>
      <c r="M40" s="2">
        <f>_xlfn.XLOOKUP(recipes[[#This Row],[wri_item]],wri_ghge[wri_item],wri_ghge[total_supply_chain_ghge_(kg_co2e/kg)],,0)</f>
        <v>9.3702751347183835</v>
      </c>
      <c r="N40" s="2">
        <f>_xlfn.XLOOKUP(recipes[[#This Row],[wri_item]],wri_ghge[wri_item],wri_ghge[carbon_opportunity_cost_(kg_co2e/kg)],,0)</f>
        <v>56.29300342078642</v>
      </c>
      <c r="O40" s="2">
        <f>(recipes[[#This Row],[grams]]/1000)*(recipes[[#This Row],[total_supply_chain_ghge_(kg_co2e/kg)]]+recipes[[#This Row],[carbon_opportunity_cost_(kg_co2e/kg)]])</f>
        <v>3.6246129762638657</v>
      </c>
    </row>
    <row r="41" spans="1:15" x14ac:dyDescent="0.25">
      <c r="A41" s="21">
        <v>45236</v>
      </c>
      <c r="B41" s="1" t="s">
        <v>159</v>
      </c>
      <c r="C41" s="1" t="s">
        <v>163</v>
      </c>
      <c r="D41" s="1" t="s">
        <v>121</v>
      </c>
      <c r="E41" s="1">
        <v>150</v>
      </c>
      <c r="F41" s="1" t="s">
        <v>133</v>
      </c>
      <c r="G41" s="1" t="s">
        <v>5</v>
      </c>
      <c r="H41" s="1">
        <f>150*4</f>
        <v>600</v>
      </c>
      <c r="I41" s="1" t="s">
        <v>81</v>
      </c>
      <c r="J41" s="5"/>
      <c r="K41" s="12" cm="1">
        <f t="array" ref="K41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41" s="5">
        <f>recipes[[#This Row],[amount]]*recipes[[#This Row],[grams/unit]]</f>
        <v>17009.7</v>
      </c>
      <c r="M41" s="2">
        <f>_xlfn.XLOOKUP(recipes[[#This Row],[wri_item]],wri_ghge[wri_item],wri_ghge[total_supply_chain_ghge_(kg_co2e/kg)],,0)</f>
        <v>41.346286340040017</v>
      </c>
      <c r="N41" s="2">
        <f>_xlfn.XLOOKUP(recipes[[#This Row],[wri_item]],wri_ghge[wri_item],wri_ghge[carbon_opportunity_cost_(kg_co2e/kg)],,0)</f>
        <v>201.64715903131062</v>
      </c>
      <c r="O41" s="2">
        <f>(recipes[[#This Row],[grams]]/1000)*(recipes[[#This Row],[total_supply_chain_ghge_(kg_co2e/kg)]]+recipes[[#This Row],[carbon_opportunity_cost_(kg_co2e/kg)]])</f>
        <v>4133.2456077330635</v>
      </c>
    </row>
    <row r="42" spans="1:15" x14ac:dyDescent="0.25">
      <c r="A42" s="21">
        <v>45236</v>
      </c>
      <c r="B42" s="1" t="s">
        <v>159</v>
      </c>
      <c r="C42" s="1" t="s">
        <v>163</v>
      </c>
      <c r="D42" s="1" t="s">
        <v>121</v>
      </c>
      <c r="F42" s="1" t="s">
        <v>132</v>
      </c>
      <c r="G42" s="1" t="s">
        <v>32</v>
      </c>
      <c r="H42" s="1">
        <v>150</v>
      </c>
      <c r="I42" s="1" t="s">
        <v>99</v>
      </c>
      <c r="J42" s="5"/>
      <c r="K42" s="12" cm="1">
        <f t="array" ref="K42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52</v>
      </c>
      <c r="L42" s="5">
        <f>recipes[[#This Row],[amount]]*recipes[[#This Row],[grams/unit]]</f>
        <v>7800</v>
      </c>
      <c r="M42" s="2">
        <f>_xlfn.XLOOKUP(recipes[[#This Row],[wri_item]],wri_ghge[wri_item],wri_ghge[total_supply_chain_ghge_(kg_co2e/kg)],,0)</f>
        <v>1.5224588040778149</v>
      </c>
      <c r="N42" s="2">
        <f>_xlfn.XLOOKUP(recipes[[#This Row],[wri_item]],wri_ghge[wri_item],wri_ghge[carbon_opportunity_cost_(kg_co2e/kg)],,0)</f>
        <v>1.8329182259368906</v>
      </c>
      <c r="O42" s="2">
        <f>(recipes[[#This Row],[grams]]/1000)*(recipes[[#This Row],[total_supply_chain_ghge_(kg_co2e/kg)]]+recipes[[#This Row],[carbon_opportunity_cost_(kg_co2e/kg)]])</f>
        <v>26.1719408341147</v>
      </c>
    </row>
    <row r="43" spans="1:15" x14ac:dyDescent="0.25">
      <c r="A43" s="21">
        <v>45236</v>
      </c>
      <c r="B43" s="1" t="s">
        <v>159</v>
      </c>
      <c r="C43" s="1" t="s">
        <v>163</v>
      </c>
      <c r="D43" s="1" t="s">
        <v>120</v>
      </c>
      <c r="E43" s="1">
        <v>20</v>
      </c>
      <c r="F43" s="1" t="s">
        <v>134</v>
      </c>
      <c r="G43" s="1" t="s">
        <v>9</v>
      </c>
      <c r="H43" s="1">
        <f>5.33*20</f>
        <v>106.6</v>
      </c>
      <c r="I43" s="1" t="s">
        <v>81</v>
      </c>
      <c r="J43" s="5"/>
      <c r="K43" s="12" cm="1">
        <f t="array" ref="K43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43" s="5">
        <f>recipes[[#This Row],[amount]]*recipes[[#This Row],[grams/unit]]</f>
        <v>3022.0566999999996</v>
      </c>
      <c r="M43" s="2">
        <f>_xlfn.XLOOKUP(recipes[[#This Row],[wri_item]],wri_ghge[wri_item],wri_ghge[total_supply_chain_ghge_(kg_co2e/kg)],,0)</f>
        <v>4.3996097861849401</v>
      </c>
      <c r="N43" s="2">
        <f>_xlfn.XLOOKUP(recipes[[#This Row],[wri_item]],wri_ghge[wri_item],wri_ghge[carbon_opportunity_cost_(kg_co2e/kg)],,0)</f>
        <v>14.70424957732163</v>
      </c>
      <c r="O43" s="2">
        <f>(recipes[[#This Row],[grams]]/1000)*(recipes[[#This Row],[total_supply_chain_ghge_(kg_co2e/kg)]]+recipes[[#This Row],[carbon_opportunity_cost_(kg_co2e/kg)]])</f>
        <v>57.732946185342762</v>
      </c>
    </row>
    <row r="44" spans="1:15" x14ac:dyDescent="0.25">
      <c r="A44" s="21">
        <v>45236</v>
      </c>
      <c r="B44" s="1" t="s">
        <v>159</v>
      </c>
      <c r="C44" s="1" t="s">
        <v>163</v>
      </c>
      <c r="D44" s="1" t="s">
        <v>120</v>
      </c>
      <c r="F44" s="1" t="s">
        <v>132</v>
      </c>
      <c r="G44" s="1" t="s">
        <v>32</v>
      </c>
      <c r="H44" s="1">
        <v>20</v>
      </c>
      <c r="I44" s="1" t="s">
        <v>99</v>
      </c>
      <c r="J44" s="5"/>
      <c r="K44" s="12" cm="1">
        <f t="array" ref="K44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52</v>
      </c>
      <c r="L44" s="5">
        <f>recipes[[#This Row],[amount]]*recipes[[#This Row],[grams/unit]]</f>
        <v>1040</v>
      </c>
      <c r="M44" s="2">
        <f>_xlfn.XLOOKUP(recipes[[#This Row],[wri_item]],wri_ghge[wri_item],wri_ghge[total_supply_chain_ghge_(kg_co2e/kg)],,0)</f>
        <v>1.5224588040778149</v>
      </c>
      <c r="N44" s="2">
        <f>_xlfn.XLOOKUP(recipes[[#This Row],[wri_item]],wri_ghge[wri_item],wri_ghge[carbon_opportunity_cost_(kg_co2e/kg)],,0)</f>
        <v>1.8329182259368906</v>
      </c>
      <c r="O44" s="2">
        <f>(recipes[[#This Row],[grams]]/1000)*(recipes[[#This Row],[total_supply_chain_ghge_(kg_co2e/kg)]]+recipes[[#This Row],[carbon_opportunity_cost_(kg_co2e/kg)]])</f>
        <v>3.4895921112152934</v>
      </c>
    </row>
    <row r="45" spans="1:15" x14ac:dyDescent="0.25">
      <c r="A45" s="21">
        <v>45236</v>
      </c>
      <c r="B45" s="1" t="s">
        <v>159</v>
      </c>
      <c r="C45" s="1" t="s">
        <v>163</v>
      </c>
      <c r="D45" s="1" t="s">
        <v>126</v>
      </c>
      <c r="E45" s="1">
        <v>120</v>
      </c>
      <c r="F45" s="1" t="s">
        <v>118</v>
      </c>
      <c r="G45" s="1" t="s">
        <v>52</v>
      </c>
      <c r="H45" s="1">
        <v>30</v>
      </c>
      <c r="I45" s="1" t="s">
        <v>74</v>
      </c>
      <c r="J45" s="5"/>
      <c r="K45" s="12" cm="1">
        <f t="array" ref="K45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45" s="5">
        <f>recipes[[#This Row],[amount]]*recipes[[#This Row],[grams/unit]]</f>
        <v>13607.76</v>
      </c>
      <c r="M45" s="2">
        <f>_xlfn.XLOOKUP(recipes[[#This Row],[wri_item]],wri_ghge[wri_item],wri_ghge[total_supply_chain_ghge_(kg_co2e/kg)],,0)</f>
        <v>0.39695492280207822</v>
      </c>
      <c r="N45" s="2">
        <f>_xlfn.XLOOKUP(recipes[[#This Row],[wri_item]],wri_ghge[wri_item],wri_ghge[carbon_opportunity_cost_(kg_co2e/kg)],,0)</f>
        <v>0.62458531214486457</v>
      </c>
      <c r="O45" s="2">
        <f>(recipes[[#This Row],[grams]]/1000)*(recipes[[#This Row],[total_supply_chain_ghge_(kg_co2e/kg)]]+recipes[[#This Row],[carbon_opportunity_cost_(kg_co2e/kg)]])</f>
        <v>13.90087434750161</v>
      </c>
    </row>
    <row r="46" spans="1:15" x14ac:dyDescent="0.25">
      <c r="A46" s="21">
        <v>45236</v>
      </c>
      <c r="B46" s="1" t="s">
        <v>159</v>
      </c>
      <c r="C46" s="1" t="s">
        <v>163</v>
      </c>
      <c r="D46" s="1" t="s">
        <v>126</v>
      </c>
      <c r="F46" s="1" t="s">
        <v>119</v>
      </c>
      <c r="G46" s="1" t="s">
        <v>55</v>
      </c>
      <c r="H46" s="1">
        <v>3</v>
      </c>
      <c r="I46" s="1" t="s">
        <v>74</v>
      </c>
      <c r="J46" s="17" t="s">
        <v>130</v>
      </c>
      <c r="K46" s="12" cm="1">
        <f t="array" ref="K46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46" s="5">
        <f>recipes[[#This Row],[amount]]*recipes[[#This Row],[grams/unit]]</f>
        <v>1360.7759999999998</v>
      </c>
      <c r="M46" s="2">
        <f>_xlfn.XLOOKUP(recipes[[#This Row],[wri_item]],wri_ghge[wri_item],wri_ghge[total_supply_chain_ghge_(kg_co2e/kg)],,0)</f>
        <v>3.451120652136952</v>
      </c>
      <c r="N46" s="2">
        <f>_xlfn.XLOOKUP(recipes[[#This Row],[wri_item]],wri_ghge[wri_item],wri_ghge[carbon_opportunity_cost_(kg_co2e/kg)],,0)</f>
        <v>9.0769908659661223</v>
      </c>
      <c r="O46" s="2">
        <f>(recipes[[#This Row],[grams]]/1000)*(recipes[[#This Row],[total_supply_chain_ghge_(kg_co2e/kg)]]+recipes[[#This Row],[carbon_opportunity_cost_(kg_co2e/kg)]])</f>
        <v>17.047953479158227</v>
      </c>
    </row>
    <row r="47" spans="1:15" x14ac:dyDescent="0.25">
      <c r="A47" s="21">
        <v>45236</v>
      </c>
      <c r="B47" s="1" t="s">
        <v>159</v>
      </c>
      <c r="C47" s="1" t="s">
        <v>178</v>
      </c>
      <c r="D47" s="1" t="s">
        <v>177</v>
      </c>
      <c r="F47" s="1" t="s">
        <v>189</v>
      </c>
      <c r="G47" s="1" t="s">
        <v>82</v>
      </c>
      <c r="J47" s="17" t="s">
        <v>203</v>
      </c>
      <c r="K47" s="12" t="str" cm="1">
        <f t="array" ref="K47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47" s="5" t="e">
        <f>recipes[[#This Row],[amount]]*recipes[[#This Row],[grams/unit]]</f>
        <v>#VALUE!</v>
      </c>
      <c r="M47" s="2">
        <f>_xlfn.XLOOKUP(recipes[[#This Row],[wri_item]],wri_ghge[wri_item],wri_ghge[total_supply_chain_ghge_(kg_co2e/kg)],,0)</f>
        <v>0</v>
      </c>
      <c r="N47" s="2">
        <f>_xlfn.XLOOKUP(recipes[[#This Row],[wri_item]],wri_ghge[wri_item],wri_ghge[carbon_opportunity_cost_(kg_co2e/kg)],,0)</f>
        <v>0</v>
      </c>
      <c r="O47" s="2" t="e">
        <f>(recipes[[#This Row],[grams]]/1000)*(recipes[[#This Row],[total_supply_chain_ghge_(kg_co2e/kg)]]+recipes[[#This Row],[carbon_opportunity_cost_(kg_co2e/kg)]])</f>
        <v>#VALUE!</v>
      </c>
    </row>
    <row r="48" spans="1:15" x14ac:dyDescent="0.25">
      <c r="A48" s="21">
        <v>45236</v>
      </c>
      <c r="B48" s="1" t="s">
        <v>159</v>
      </c>
      <c r="C48" s="1" t="s">
        <v>178</v>
      </c>
      <c r="D48" s="7" t="s">
        <v>179</v>
      </c>
      <c r="E48" s="1">
        <v>1</v>
      </c>
      <c r="F48" s="1" t="s">
        <v>179</v>
      </c>
      <c r="G48" s="1" t="s">
        <v>12</v>
      </c>
      <c r="H48" s="1">
        <v>3</v>
      </c>
      <c r="I48" s="1" t="s">
        <v>81</v>
      </c>
      <c r="J48" s="5" t="s">
        <v>180</v>
      </c>
      <c r="K48" s="12" cm="1">
        <f t="array" ref="K48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48" s="5">
        <f>recipes[[#This Row],[amount]]*recipes[[#This Row],[grams/unit]]</f>
        <v>85.04849999999999</v>
      </c>
      <c r="M48" s="2">
        <f>_xlfn.XLOOKUP(recipes[[#This Row],[wri_item]],wri_ghge[wri_item],wri_ghge[total_supply_chain_ghge_(kg_co2e/kg)],,0)</f>
        <v>8.6949636619231629</v>
      </c>
      <c r="N48" s="2">
        <f>_xlfn.XLOOKUP(recipes[[#This Row],[wri_item]],wri_ghge[wri_item],wri_ghge[carbon_opportunity_cost_(kg_co2e/kg)],,0)</f>
        <v>31.595342102252975</v>
      </c>
      <c r="O48" s="2">
        <f>(recipes[[#This Row],[grams]]/1000)*(recipes[[#This Row],[total_supply_chain_ghge_(kg_co2e/kg)]]+recipes[[#This Row],[carbon_opportunity_cost_(kg_co2e/kg)]])</f>
        <v>3.426630069784534</v>
      </c>
    </row>
    <row r="49" spans="1:15" x14ac:dyDescent="0.25">
      <c r="A49" s="21">
        <v>45236</v>
      </c>
      <c r="B49" s="1" t="s">
        <v>159</v>
      </c>
      <c r="C49" s="1" t="s">
        <v>178</v>
      </c>
      <c r="D49" s="1" t="s">
        <v>181</v>
      </c>
      <c r="E49" s="24">
        <v>120</v>
      </c>
      <c r="F49" s="1" t="s">
        <v>182</v>
      </c>
      <c r="G49" s="7" t="s">
        <v>43</v>
      </c>
      <c r="H49" s="7">
        <v>4</v>
      </c>
      <c r="I49" s="1" t="s">
        <v>74</v>
      </c>
      <c r="J49" s="17" t="s">
        <v>183</v>
      </c>
      <c r="K49" s="12" cm="1">
        <f t="array" ref="K49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49" s="5">
        <f>recipes[[#This Row],[amount]]*recipes[[#This Row],[grams/unit]]</f>
        <v>1814.3679999999999</v>
      </c>
      <c r="M49" s="2">
        <f>_xlfn.XLOOKUP(recipes[[#This Row],[wri_item]],wri_ghge[wri_item],wri_ghge[total_supply_chain_ghge_(kg_co2e/kg)],,0)</f>
        <v>1.6547296222019889</v>
      </c>
      <c r="N49" s="2">
        <f>_xlfn.XLOOKUP(recipes[[#This Row],[wri_item]],wri_ghge[wri_item],wri_ghge[carbon_opportunity_cost_(kg_co2e/kg)],,0)</f>
        <v>0.93543869517946265</v>
      </c>
      <c r="O49" s="2">
        <f>(recipes[[#This Row],[grams]]/1000)*(recipes[[#This Row],[total_supply_chain_ghge_(kg_co2e/kg)]]+recipes[[#This Row],[carbon_opportunity_cost_(kg_co2e/kg)]])</f>
        <v>4.6995185096707495</v>
      </c>
    </row>
    <row r="50" spans="1:15" x14ac:dyDescent="0.25">
      <c r="A50" s="21">
        <v>45236</v>
      </c>
      <c r="B50" s="1" t="s">
        <v>159</v>
      </c>
      <c r="C50" s="1" t="s">
        <v>178</v>
      </c>
      <c r="D50" s="1" t="s">
        <v>184</v>
      </c>
      <c r="E50" s="24">
        <v>7.5</v>
      </c>
      <c r="F50" s="1" t="s">
        <v>185</v>
      </c>
      <c r="G50" s="1" t="s">
        <v>47</v>
      </c>
      <c r="H50" s="1">
        <v>7.5</v>
      </c>
      <c r="I50" s="1" t="s">
        <v>74</v>
      </c>
      <c r="J50" s="5"/>
      <c r="K50" s="12" cm="1">
        <f t="array" ref="K50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50" s="5">
        <f>recipes[[#This Row],[amount]]*recipes[[#This Row],[grams/unit]]</f>
        <v>3401.94</v>
      </c>
      <c r="M50" s="2">
        <f>_xlfn.XLOOKUP(recipes[[#This Row],[wri_item]],wri_ghge[wri_item],wri_ghge[total_supply_chain_ghge_(kg_co2e/kg)],,0)</f>
        <v>0.69321070270969298</v>
      </c>
      <c r="N50" s="2">
        <f>_xlfn.XLOOKUP(recipes[[#This Row],[wri_item]],wri_ghge[wri_item],wri_ghge[carbon_opportunity_cost_(kg_co2e/kg)],,0)</f>
        <v>0.70697659836678906</v>
      </c>
      <c r="O50" s="2">
        <f>(recipes[[#This Row],[grams]]/1000)*(recipes[[#This Row],[total_supply_chain_ghge_(kg_co2e/kg)]]+recipes[[#This Row],[carbon_opportunity_cost_(kg_co2e/kg)]])</f>
        <v>4.7633531870241272</v>
      </c>
    </row>
    <row r="51" spans="1:15" x14ac:dyDescent="0.25">
      <c r="A51" s="21">
        <v>45236</v>
      </c>
      <c r="B51" s="1" t="s">
        <v>159</v>
      </c>
      <c r="C51" s="1" t="s">
        <v>178</v>
      </c>
      <c r="D51" s="1" t="s">
        <v>186</v>
      </c>
      <c r="E51" s="24">
        <v>120</v>
      </c>
      <c r="F51" s="1" t="s">
        <v>186</v>
      </c>
      <c r="G51" s="1" t="s">
        <v>14</v>
      </c>
      <c r="H51" s="1">
        <v>4.32</v>
      </c>
      <c r="I51" s="1" t="s">
        <v>74</v>
      </c>
      <c r="J51" s="5"/>
      <c r="K51" s="12" cm="1">
        <f t="array" ref="K51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51" s="5">
        <f>recipes[[#This Row],[amount]]*recipes[[#This Row],[grams/unit]]</f>
        <v>1959.5174400000001</v>
      </c>
      <c r="M51" s="2">
        <f>_xlfn.XLOOKUP(recipes[[#This Row],[wri_item]],wri_ghge[wri_item],wri_ghge[total_supply_chain_ghge_(kg_co2e/kg)],,0)</f>
        <v>6.821904979117253</v>
      </c>
      <c r="N51" s="2">
        <f>_xlfn.XLOOKUP(recipes[[#This Row],[wri_item]],wri_ghge[wri_item],wri_ghge[carbon_opportunity_cost_(kg_co2e/kg)],,0)</f>
        <v>23.541627448737511</v>
      </c>
      <c r="O51" s="2">
        <f>(recipes[[#This Row],[grams]]/1000)*(recipes[[#This Row],[total_supply_chain_ghge_(kg_co2e/kg)]]+recipes[[#This Row],[carbon_opportunity_cost_(kg_co2e/kg)]])</f>
        <v>59.497871332386957</v>
      </c>
    </row>
    <row r="52" spans="1:15" x14ac:dyDescent="0.25">
      <c r="A52" s="21">
        <v>45236</v>
      </c>
      <c r="B52" s="1" t="s">
        <v>159</v>
      </c>
      <c r="C52" s="1" t="s">
        <v>178</v>
      </c>
      <c r="D52" s="1" t="s">
        <v>187</v>
      </c>
      <c r="E52" s="24">
        <v>240</v>
      </c>
      <c r="F52" s="1" t="s">
        <v>138</v>
      </c>
      <c r="G52" s="1" t="s">
        <v>67</v>
      </c>
      <c r="H52" s="1">
        <v>3.66</v>
      </c>
      <c r="I52" s="1" t="s">
        <v>80</v>
      </c>
      <c r="J52" s="5"/>
      <c r="K52" s="12" cm="1">
        <f t="array" ref="K52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18</v>
      </c>
      <c r="L52" s="5">
        <f>recipes[[#This Row],[amount]]*recipes[[#This Row],[grams/unit]]</f>
        <v>65.88</v>
      </c>
      <c r="M52" s="2">
        <f>_xlfn.XLOOKUP(recipes[[#This Row],[wri_item]],wri_ghge[wri_item],wri_ghge[total_supply_chain_ghge_(kg_co2e/kg)],,0)</f>
        <v>9.3702751347183835</v>
      </c>
      <c r="N52" s="2">
        <f>_xlfn.XLOOKUP(recipes[[#This Row],[wri_item]],wri_ghge[wri_item],wri_ghge[carbon_opportunity_cost_(kg_co2e/kg)],,0)</f>
        <v>56.29300342078642</v>
      </c>
      <c r="O52" s="2">
        <f>(recipes[[#This Row],[grams]]/1000)*(recipes[[#This Row],[total_supply_chain_ghge_(kg_co2e/kg)]]+recipes[[#This Row],[carbon_opportunity_cost_(kg_co2e/kg)]])</f>
        <v>4.3258967912366559</v>
      </c>
    </row>
    <row r="53" spans="1:15" x14ac:dyDescent="0.25">
      <c r="A53" s="21">
        <v>45236</v>
      </c>
      <c r="B53" s="1" t="s">
        <v>159</v>
      </c>
      <c r="C53" s="1" t="s">
        <v>178</v>
      </c>
      <c r="D53" s="1" t="s">
        <v>187</v>
      </c>
      <c r="E53" s="24"/>
      <c r="F53" s="7" t="s">
        <v>188</v>
      </c>
      <c r="G53" s="1" t="s">
        <v>33</v>
      </c>
      <c r="H53" s="1">
        <v>14.53</v>
      </c>
      <c r="I53" s="1" t="s">
        <v>74</v>
      </c>
      <c r="J53" s="5"/>
      <c r="K53" s="12" cm="1">
        <f t="array" ref="K53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53" s="5">
        <f>recipes[[#This Row],[amount]]*recipes[[#This Row],[grams/unit]]</f>
        <v>6590.6917599999997</v>
      </c>
      <c r="M53" s="2">
        <f>_xlfn.XLOOKUP(recipes[[#This Row],[wri_item]],wri_ghge[wri_item],wri_ghge[total_supply_chain_ghge_(kg_co2e/kg)],,0)</f>
        <v>2.5344621912259675</v>
      </c>
      <c r="N53" s="2">
        <f>_xlfn.XLOOKUP(recipes[[#This Row],[wri_item]],wri_ghge[wri_item],wri_ghge[carbon_opportunity_cost_(kg_co2e/kg)],,0)</f>
        <v>2.6087764013209909</v>
      </c>
      <c r="O53" s="2">
        <f>(recipes[[#This Row],[grams]]/1000)*(recipes[[#This Row],[total_supply_chain_ghge_(kg_co2e/kg)]]+recipes[[#This Row],[carbon_opportunity_cost_(kg_co2e/kg)]])</f>
        <v>33.897500211613234</v>
      </c>
    </row>
    <row r="54" spans="1:15" x14ac:dyDescent="0.25">
      <c r="A54" s="21">
        <v>45236</v>
      </c>
      <c r="B54" s="1" t="s">
        <v>159</v>
      </c>
      <c r="C54" s="1" t="s">
        <v>178</v>
      </c>
      <c r="D54" s="1" t="s">
        <v>190</v>
      </c>
      <c r="E54" s="24">
        <v>1</v>
      </c>
      <c r="F54" s="1" t="s">
        <v>190</v>
      </c>
      <c r="G54" s="1" t="s">
        <v>191</v>
      </c>
      <c r="H54" s="1">
        <v>3</v>
      </c>
      <c r="I54" s="1" t="s">
        <v>81</v>
      </c>
      <c r="J54" s="5" t="s">
        <v>180</v>
      </c>
      <c r="K54" s="12" cm="1">
        <f t="array" ref="K54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54" s="5">
        <f>recipes[[#This Row],[amount]]*recipes[[#This Row],[grams/unit]]</f>
        <v>85.04849999999999</v>
      </c>
      <c r="M54" s="2">
        <f>_xlfn.XLOOKUP(recipes[[#This Row],[wri_item]],wri_ghge[wri_item],wri_ghge[total_supply_chain_ghge_(kg_co2e/kg)],,0)</f>
        <v>9.8315028535070859</v>
      </c>
      <c r="N54" s="2">
        <f>_xlfn.XLOOKUP(recipes[[#This Row],[wri_item]],wri_ghge[wri_item],wri_ghge[carbon_opportunity_cost_(kg_co2e/kg)],,0)</f>
        <v>21.097358891432172</v>
      </c>
      <c r="O54" s="2">
        <f>(recipes[[#This Row],[grams]]/1000)*(recipes[[#This Row],[total_supply_chain_ghge_(kg_co2e/kg)]]+recipes[[#This Row],[carbon_opportunity_cost_(kg_co2e/kg)]])</f>
        <v>2.6304532981144662</v>
      </c>
    </row>
    <row r="55" spans="1:15" x14ac:dyDescent="0.25">
      <c r="A55" s="21">
        <v>45236</v>
      </c>
      <c r="B55" s="1" t="s">
        <v>159</v>
      </c>
      <c r="C55" s="1" t="s">
        <v>192</v>
      </c>
      <c r="D55" s="1" t="s">
        <v>42</v>
      </c>
      <c r="E55" s="24">
        <v>1</v>
      </c>
      <c r="F55" s="1" t="s">
        <v>42</v>
      </c>
      <c r="G55" s="1" t="s">
        <v>42</v>
      </c>
      <c r="H55" s="7"/>
      <c r="J55" s="5" t="s">
        <v>180</v>
      </c>
      <c r="K55" s="12" t="str" cm="1">
        <f t="array" ref="K55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 xml:space="preserve"> </v>
      </c>
      <c r="L55" s="5" t="e">
        <f>recipes[[#This Row],[amount]]*recipes[[#This Row],[grams/unit]]</f>
        <v>#VALUE!</v>
      </c>
      <c r="M55" s="2">
        <f>_xlfn.XLOOKUP(recipes[[#This Row],[wri_item]],wri_ghge[wri_item],wri_ghge[total_supply_chain_ghge_(kg_co2e/kg)],,0)</f>
        <v>0.71148089017207627</v>
      </c>
      <c r="N55" s="2">
        <f>_xlfn.XLOOKUP(recipes[[#This Row],[wri_item]],wri_ghge[wri_item],wri_ghge[carbon_opportunity_cost_(kg_co2e/kg)],,0)</f>
        <v>1.1426747489610121</v>
      </c>
      <c r="O55" s="2" t="e">
        <f>(recipes[[#This Row],[grams]]/1000)*(recipes[[#This Row],[total_supply_chain_ghge_(kg_co2e/kg)]]+recipes[[#This Row],[carbon_opportunity_cost_(kg_co2e/kg)]])</f>
        <v>#VALUE!</v>
      </c>
    </row>
    <row r="56" spans="1:15" x14ac:dyDescent="0.25">
      <c r="A56" s="21">
        <v>45236</v>
      </c>
      <c r="B56" s="1" t="s">
        <v>159</v>
      </c>
      <c r="C56" s="1" t="s">
        <v>195</v>
      </c>
      <c r="D56" s="1" t="s">
        <v>193</v>
      </c>
      <c r="E56" s="24">
        <v>120</v>
      </c>
      <c r="F56" s="1" t="s">
        <v>196</v>
      </c>
      <c r="G56" s="1" t="s">
        <v>32</v>
      </c>
      <c r="H56" s="1">
        <f>15*22</f>
        <v>330</v>
      </c>
      <c r="I56" s="1" t="s">
        <v>81</v>
      </c>
      <c r="J56" s="5"/>
      <c r="K56" s="12" cm="1">
        <f t="array" ref="K56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56" s="5">
        <f>recipes[[#This Row],[amount]]*recipes[[#This Row],[grams/unit]]</f>
        <v>9355.3349999999991</v>
      </c>
      <c r="M56" s="2">
        <f>_xlfn.XLOOKUP(recipes[[#This Row],[wri_item]],wri_ghge[wri_item],wri_ghge[total_supply_chain_ghge_(kg_co2e/kg)],,0)</f>
        <v>1.5224588040778149</v>
      </c>
      <c r="N56" s="2">
        <f>_xlfn.XLOOKUP(recipes[[#This Row],[wri_item]],wri_ghge[wri_item],wri_ghge[carbon_opportunity_cost_(kg_co2e/kg)],,0)</f>
        <v>1.8329182259368906</v>
      </c>
      <c r="O56" s="2">
        <f>(recipes[[#This Row],[grams]]/1000)*(recipes[[#This Row],[total_supply_chain_ghge_(kg_co2e/kg)]]+recipes[[#This Row],[carbon_opportunity_cost_(kg_co2e/kg)]])</f>
        <v>31.390676167092618</v>
      </c>
    </row>
    <row r="57" spans="1:15" x14ac:dyDescent="0.25">
      <c r="A57" s="21">
        <v>45236</v>
      </c>
      <c r="B57" s="1" t="s">
        <v>159</v>
      </c>
      <c r="C57" s="1" t="s">
        <v>195</v>
      </c>
      <c r="D57" s="1" t="s">
        <v>193</v>
      </c>
      <c r="E57" s="24"/>
      <c r="F57" s="1" t="s">
        <v>197</v>
      </c>
      <c r="G57" s="1" t="s">
        <v>47</v>
      </c>
      <c r="H57" s="1">
        <v>5.63</v>
      </c>
      <c r="I57" s="1" t="s">
        <v>74</v>
      </c>
      <c r="J57" s="5"/>
      <c r="K57" s="12" cm="1">
        <f t="array" ref="K57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57" s="5">
        <f>recipes[[#This Row],[amount]]*recipes[[#This Row],[grams/unit]]</f>
        <v>2553.7229600000001</v>
      </c>
      <c r="M57" s="2">
        <f>_xlfn.XLOOKUP(recipes[[#This Row],[wri_item]],wri_ghge[wri_item],wri_ghge[total_supply_chain_ghge_(kg_co2e/kg)],,0)</f>
        <v>0.69321070270969298</v>
      </c>
      <c r="N57" s="2">
        <f>_xlfn.XLOOKUP(recipes[[#This Row],[wri_item]],wri_ghge[wri_item],wri_ghge[carbon_opportunity_cost_(kg_co2e/kg)],,0)</f>
        <v>0.70697659836678906</v>
      </c>
      <c r="O57" s="2">
        <f>(recipes[[#This Row],[grams]]/1000)*(recipes[[#This Row],[total_supply_chain_ghge_(kg_co2e/kg)]]+recipes[[#This Row],[carbon_opportunity_cost_(kg_co2e/kg)]])</f>
        <v>3.5756904590594449</v>
      </c>
    </row>
    <row r="58" spans="1:15" x14ac:dyDescent="0.25">
      <c r="A58" s="21">
        <v>45236</v>
      </c>
      <c r="B58" s="1" t="s">
        <v>159</v>
      </c>
      <c r="C58" s="1" t="s">
        <v>195</v>
      </c>
      <c r="D58" s="1" t="s">
        <v>193</v>
      </c>
      <c r="E58" s="24"/>
      <c r="F58" s="1" t="s">
        <v>198</v>
      </c>
      <c r="G58" s="1" t="s">
        <v>12</v>
      </c>
      <c r="H58" s="1">
        <v>7.5</v>
      </c>
      <c r="I58" s="1" t="s">
        <v>74</v>
      </c>
      <c r="J58" s="5"/>
      <c r="K58" s="12" cm="1">
        <f t="array" ref="K58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58" s="5">
        <f>recipes[[#This Row],[amount]]*recipes[[#This Row],[grams/unit]]</f>
        <v>3401.94</v>
      </c>
      <c r="M58" s="2">
        <f>_xlfn.XLOOKUP(recipes[[#This Row],[wri_item]],wri_ghge[wri_item],wri_ghge[total_supply_chain_ghge_(kg_co2e/kg)],,0)</f>
        <v>8.6949636619231629</v>
      </c>
      <c r="N58" s="2">
        <f>_xlfn.XLOOKUP(recipes[[#This Row],[wri_item]],wri_ghge[wri_item],wri_ghge[carbon_opportunity_cost_(kg_co2e/kg)],,0)</f>
        <v>31.595342102252975</v>
      </c>
      <c r="O58" s="2">
        <f>(recipes[[#This Row],[grams]]/1000)*(recipes[[#This Row],[total_supply_chain_ghge_(kg_co2e/kg)]]+recipes[[#This Row],[carbon_opportunity_cost_(kg_co2e/kg)]])</f>
        <v>137.06520279138138</v>
      </c>
    </row>
    <row r="59" spans="1:15" x14ac:dyDescent="0.25">
      <c r="A59" s="21">
        <v>45236</v>
      </c>
      <c r="B59" s="1" t="s">
        <v>159</v>
      </c>
      <c r="C59" s="1" t="s">
        <v>195</v>
      </c>
      <c r="D59" s="1" t="s">
        <v>194</v>
      </c>
      <c r="E59" s="24">
        <v>120</v>
      </c>
      <c r="F59" s="1" t="s">
        <v>196</v>
      </c>
      <c r="H59" s="1">
        <f>15*22</f>
        <v>330</v>
      </c>
      <c r="I59" s="1" t="s">
        <v>81</v>
      </c>
      <c r="J59" s="5"/>
      <c r="K59" s="12" cm="1">
        <f t="array" ref="K59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28.349499999999999</v>
      </c>
      <c r="L59" s="5">
        <f>recipes[[#This Row],[amount]]*recipes[[#This Row],[grams/unit]]</f>
        <v>9355.3349999999991</v>
      </c>
      <c r="M59" s="2" t="e">
        <f>_xlfn.XLOOKUP(recipes[[#This Row],[wri_item]],wri_ghge[wri_item],wri_ghge[total_supply_chain_ghge_(kg_co2e/kg)],,0)</f>
        <v>#N/A</v>
      </c>
      <c r="N59" s="2" t="e">
        <f>_xlfn.XLOOKUP(recipes[[#This Row],[wri_item]],wri_ghge[wri_item],wri_ghge[carbon_opportunity_cost_(kg_co2e/kg)],,0)</f>
        <v>#N/A</v>
      </c>
      <c r="O59" s="2" t="e">
        <f>(recipes[[#This Row],[grams]]/1000)*(recipes[[#This Row],[total_supply_chain_ghge_(kg_co2e/kg)]]+recipes[[#This Row],[carbon_opportunity_cost_(kg_co2e/kg)]])</f>
        <v>#N/A</v>
      </c>
    </row>
    <row r="60" spans="1:15" x14ac:dyDescent="0.25">
      <c r="A60" s="21">
        <v>45236</v>
      </c>
      <c r="B60" s="1" t="s">
        <v>159</v>
      </c>
      <c r="C60" s="1" t="s">
        <v>195</v>
      </c>
      <c r="D60" s="1" t="s">
        <v>194</v>
      </c>
      <c r="E60" s="24"/>
      <c r="F60" s="1" t="s">
        <v>197</v>
      </c>
      <c r="H60" s="1">
        <v>5.63</v>
      </c>
      <c r="I60" s="1" t="s">
        <v>74</v>
      </c>
      <c r="J60" s="5"/>
      <c r="K60" s="12" cm="1">
        <f t="array" ref="K60">IF(OR(recipes[[#This Row],[unit]]="lbs", recipes[[#This Row],[unit]]="oz"), _xlfn.XLOOKUP(recipes[[#This Row],[unit]],mass_conversions[unit],mass_conversions[grams/unit],,0),
_xlfn.XLOOKUP(1, (mass_conversions[ingredient]=recipes[[#This Row],[ingredient]])*(mass_conversions[unit]=recipes[[#This Row],[unit]]),mass_conversions[grams/unit]," ",0))</f>
        <v>453.59199999999998</v>
      </c>
      <c r="L60" s="5">
        <f>recipes[[#This Row],[amount]]*recipes[[#This Row],[grams/unit]]</f>
        <v>2553.7229600000001</v>
      </c>
      <c r="M60" s="2" t="e">
        <f>_xlfn.XLOOKUP(recipes[[#This Row],[wri_item]],wri_ghge[wri_item],wri_ghge[total_supply_chain_ghge_(kg_co2e/kg)],,0)</f>
        <v>#N/A</v>
      </c>
      <c r="N60" s="2" t="e">
        <f>_xlfn.XLOOKUP(recipes[[#This Row],[wri_item]],wri_ghge[wri_item],wri_ghge[carbon_opportunity_cost_(kg_co2e/kg)],,0)</f>
        <v>#N/A</v>
      </c>
      <c r="O60" s="2" t="e">
        <f>(recipes[[#This Row],[grams]]/1000)*(recipes[[#This Row],[total_supply_chain_ghge_(kg_co2e/kg)]]+recipes[[#This Row],[carbon_opportunity_cost_(kg_co2e/kg)]])</f>
        <v>#N/A</v>
      </c>
    </row>
    <row r="61" spans="1:15" x14ac:dyDescent="0.25">
      <c r="A61" s="25">
        <v>45236</v>
      </c>
      <c r="B61" s="9" t="s">
        <v>159</v>
      </c>
      <c r="C61" s="9" t="s">
        <v>195</v>
      </c>
      <c r="D61" s="9" t="s">
        <v>194</v>
      </c>
      <c r="E61" s="26"/>
      <c r="F61" s="26" t="s">
        <v>198</v>
      </c>
      <c r="G61" s="24"/>
      <c r="H61" s="26">
        <v>7.5</v>
      </c>
      <c r="I61" s="26" t="s">
        <v>74</v>
      </c>
      <c r="J61" s="24"/>
      <c r="K61" s="24"/>
    </row>
    <row r="62" spans="1:15" x14ac:dyDescent="0.25">
      <c r="A62" s="25">
        <v>45236</v>
      </c>
      <c r="B62" s="9" t="s">
        <v>159</v>
      </c>
      <c r="C62" s="9" t="s">
        <v>195</v>
      </c>
      <c r="D62" s="9" t="s">
        <v>194</v>
      </c>
      <c r="E62" s="26"/>
      <c r="F62" s="24" t="s">
        <v>199</v>
      </c>
      <c r="G62" s="24"/>
      <c r="H62" s="24">
        <v>300</v>
      </c>
      <c r="I62" s="7" t="s">
        <v>98</v>
      </c>
      <c r="J62" s="24"/>
      <c r="K62" s="24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BDD8-5FB0-4B9C-8E60-E559B687B9FB}">
  <dimension ref="A1:E20"/>
  <sheetViews>
    <sheetView zoomScale="80" zoomScaleNormal="80" workbookViewId="0">
      <selection activeCell="E28" sqref="E28"/>
    </sheetView>
  </sheetViews>
  <sheetFormatPr defaultRowHeight="12" x14ac:dyDescent="0.25"/>
  <cols>
    <col min="1" max="1" width="22" style="1" customWidth="1"/>
    <col min="2" max="2" width="11.5546875" style="1" customWidth="1"/>
    <col min="3" max="3" width="12.6640625" style="1" customWidth="1"/>
    <col min="4" max="4" width="30.88671875" style="1" customWidth="1"/>
    <col min="5" max="5" width="52.6640625" style="1" customWidth="1"/>
    <col min="6" max="16384" width="8.88671875" style="1"/>
  </cols>
  <sheetData>
    <row r="1" spans="1:5" ht="18" x14ac:dyDescent="0.35">
      <c r="A1" s="18" t="s">
        <v>175</v>
      </c>
    </row>
    <row r="2" spans="1:5" x14ac:dyDescent="0.25">
      <c r="A2" s="1" t="s">
        <v>169</v>
      </c>
    </row>
    <row r="3" spans="1:5" x14ac:dyDescent="0.25">
      <c r="A3" s="10" t="s">
        <v>2</v>
      </c>
      <c r="B3" s="10" t="s">
        <v>174</v>
      </c>
      <c r="C3" s="10" t="s">
        <v>114</v>
      </c>
      <c r="D3" s="10" t="s">
        <v>104</v>
      </c>
      <c r="E3" s="10" t="s">
        <v>79</v>
      </c>
    </row>
    <row r="4" spans="1:5" x14ac:dyDescent="0.25">
      <c r="A4" s="20" t="s">
        <v>172</v>
      </c>
      <c r="B4" s="20" t="s">
        <v>74</v>
      </c>
      <c r="C4" s="20">
        <v>453.59199999999998</v>
      </c>
      <c r="D4" s="20" t="s">
        <v>172</v>
      </c>
      <c r="E4" s="10"/>
    </row>
    <row r="5" spans="1:5" x14ac:dyDescent="0.25">
      <c r="A5" s="20" t="s">
        <v>172</v>
      </c>
      <c r="B5" s="20" t="s">
        <v>81</v>
      </c>
      <c r="C5" s="20">
        <v>28.349499999999999</v>
      </c>
      <c r="D5" s="20" t="s">
        <v>172</v>
      </c>
      <c r="E5" s="10"/>
    </row>
    <row r="6" spans="1:5" x14ac:dyDescent="0.25">
      <c r="A6" s="9" t="s">
        <v>131</v>
      </c>
      <c r="B6" s="9" t="s">
        <v>98</v>
      </c>
      <c r="C6" s="9">
        <v>21</v>
      </c>
      <c r="D6" s="9" t="s">
        <v>113</v>
      </c>
      <c r="E6" s="14" t="s">
        <v>100</v>
      </c>
    </row>
    <row r="7" spans="1:5" x14ac:dyDescent="0.25">
      <c r="A7" s="9" t="s">
        <v>151</v>
      </c>
      <c r="B7" s="9" t="s">
        <v>88</v>
      </c>
      <c r="C7" s="9">
        <v>2.5</v>
      </c>
      <c r="D7" s="1" t="s">
        <v>108</v>
      </c>
      <c r="E7" s="15" t="s">
        <v>96</v>
      </c>
    </row>
    <row r="8" spans="1:5" x14ac:dyDescent="0.25">
      <c r="A8" s="1" t="s">
        <v>138</v>
      </c>
      <c r="B8" s="9" t="s">
        <v>90</v>
      </c>
      <c r="C8" s="9">
        <v>0.3</v>
      </c>
      <c r="D8" s="1" t="s">
        <v>115</v>
      </c>
      <c r="E8" s="9" t="s">
        <v>91</v>
      </c>
    </row>
    <row r="9" spans="1:5" x14ac:dyDescent="0.25">
      <c r="A9" s="1" t="s">
        <v>138</v>
      </c>
      <c r="B9" s="9" t="s">
        <v>80</v>
      </c>
      <c r="C9" s="9">
        <v>18</v>
      </c>
      <c r="D9" s="1" t="s">
        <v>112</v>
      </c>
      <c r="E9" s="14" t="s">
        <v>95</v>
      </c>
    </row>
    <row r="10" spans="1:5" x14ac:dyDescent="0.25">
      <c r="A10" s="1" t="s">
        <v>137</v>
      </c>
      <c r="B10" s="9" t="s">
        <v>84</v>
      </c>
      <c r="C10" s="9">
        <v>224</v>
      </c>
      <c r="D10" s="1" t="s">
        <v>107</v>
      </c>
      <c r="E10" s="9" t="s">
        <v>92</v>
      </c>
    </row>
    <row r="11" spans="1:5" x14ac:dyDescent="0.25">
      <c r="A11" s="1" t="s">
        <v>137</v>
      </c>
      <c r="B11" s="9" t="s">
        <v>80</v>
      </c>
      <c r="C11" s="9">
        <v>14</v>
      </c>
      <c r="D11" s="1" t="s">
        <v>107</v>
      </c>
      <c r="E11" s="9" t="s">
        <v>92</v>
      </c>
    </row>
    <row r="12" spans="1:5" x14ac:dyDescent="0.25">
      <c r="A12" s="1" t="s">
        <v>136</v>
      </c>
      <c r="B12" s="9" t="s">
        <v>80</v>
      </c>
      <c r="C12" s="9">
        <v>3</v>
      </c>
      <c r="D12" s="1" t="s">
        <v>117</v>
      </c>
      <c r="E12" s="9" t="s">
        <v>116</v>
      </c>
    </row>
    <row r="13" spans="1:5" x14ac:dyDescent="0.25">
      <c r="A13" s="1" t="s">
        <v>157</v>
      </c>
      <c r="B13" s="9" t="s">
        <v>103</v>
      </c>
      <c r="C13" s="9">
        <v>9</v>
      </c>
      <c r="D13" s="1" t="s">
        <v>108</v>
      </c>
      <c r="E13" s="15" t="s">
        <v>96</v>
      </c>
    </row>
    <row r="14" spans="1:5" x14ac:dyDescent="0.25">
      <c r="A14" s="11" t="s">
        <v>141</v>
      </c>
      <c r="B14" s="1" t="s">
        <v>88</v>
      </c>
      <c r="C14" s="1">
        <v>3.1</v>
      </c>
      <c r="D14" s="1" t="s">
        <v>111</v>
      </c>
      <c r="E14" s="16" t="s">
        <v>87</v>
      </c>
    </row>
    <row r="15" spans="1:5" x14ac:dyDescent="0.25">
      <c r="A15" s="11" t="s">
        <v>142</v>
      </c>
      <c r="B15" s="1" t="s">
        <v>80</v>
      </c>
      <c r="C15" s="1">
        <v>6.9</v>
      </c>
      <c r="D15" s="1" t="s">
        <v>110</v>
      </c>
      <c r="E15" s="16" t="s">
        <v>86</v>
      </c>
    </row>
    <row r="16" spans="1:5" x14ac:dyDescent="0.25">
      <c r="A16" s="11" t="s">
        <v>167</v>
      </c>
      <c r="B16" s="1" t="s">
        <v>88</v>
      </c>
      <c r="C16" s="1">
        <v>2.5</v>
      </c>
      <c r="D16" s="7" t="s">
        <v>108</v>
      </c>
      <c r="E16" s="1" t="s">
        <v>96</v>
      </c>
    </row>
    <row r="17" spans="1:5" x14ac:dyDescent="0.25">
      <c r="A17" s="11" t="s">
        <v>158</v>
      </c>
      <c r="B17" s="1" t="s">
        <v>80</v>
      </c>
      <c r="C17" s="1">
        <v>3</v>
      </c>
      <c r="D17" s="1" t="s">
        <v>117</v>
      </c>
      <c r="E17" s="1" t="s">
        <v>116</v>
      </c>
    </row>
    <row r="18" spans="1:5" x14ac:dyDescent="0.25">
      <c r="A18" s="1" t="s">
        <v>140</v>
      </c>
      <c r="B18" s="11" t="s">
        <v>84</v>
      </c>
      <c r="C18" s="11">
        <v>220</v>
      </c>
      <c r="D18" s="1" t="s">
        <v>109</v>
      </c>
      <c r="E18" s="15" t="s">
        <v>85</v>
      </c>
    </row>
    <row r="19" spans="1:5" x14ac:dyDescent="0.25">
      <c r="A19" s="11" t="s">
        <v>145</v>
      </c>
      <c r="B19" s="11" t="s">
        <v>94</v>
      </c>
      <c r="C19" s="11">
        <v>120</v>
      </c>
      <c r="D19" s="1" t="s">
        <v>105</v>
      </c>
      <c r="E19" s="1" t="s">
        <v>93</v>
      </c>
    </row>
    <row r="20" spans="1:5" x14ac:dyDescent="0.25">
      <c r="A20" s="11" t="s">
        <v>132</v>
      </c>
      <c r="B20" s="11" t="s">
        <v>99</v>
      </c>
      <c r="C20" s="11">
        <v>52</v>
      </c>
      <c r="D20" s="1" t="s">
        <v>106</v>
      </c>
      <c r="E20" s="13" t="s">
        <v>101</v>
      </c>
    </row>
  </sheetData>
  <hyperlinks>
    <hyperlink ref="E18" r:id="rId1" location="/food-details/2345820/portions" xr:uid="{F1EA3B70-BC31-456D-927C-04D187ADFE27}"/>
    <hyperlink ref="E15" r:id="rId2" location="/food-details/170931/measures" xr:uid="{E3AB6D0E-B819-41E9-82E9-4476CF3E903D}"/>
    <hyperlink ref="E14" r:id="rId3" location="/food-details/171325/nutrients" xr:uid="{C532D71D-3318-4B32-8CD7-AE015F0AC63A}"/>
    <hyperlink ref="E9" r:id="rId4" location="/food-details/173468/measures" xr:uid="{8F51F984-CCFC-4CAE-91E9-42C679FA6D72}"/>
    <hyperlink ref="E6" r:id="rId5" location="/food-details/169901/measures" xr:uid="{39287535-4660-4ED0-A070-3380DD262D39}"/>
    <hyperlink ref="E7" r:id="rId6" location="/food-details/169230/measures" xr:uid="{3BFE6C33-AFC4-4ADC-97EB-8687B92606AC}"/>
    <hyperlink ref="E13" r:id="rId7" location="/food-details/169230/measures" xr:uid="{FF68D944-D7E2-431B-9043-885C2125959D}"/>
  </hyperlinks>
  <pageMargins left="0.7" right="0.7" top="0.75" bottom="0.75" header="0.3" footer="0.3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D613-5874-43C9-BDA6-7D86D2751F2B}">
  <dimension ref="A1:I21"/>
  <sheetViews>
    <sheetView topLeftCell="A4" workbookViewId="0">
      <selection activeCell="D38" sqref="D38"/>
    </sheetView>
  </sheetViews>
  <sheetFormatPr defaultRowHeight="12" x14ac:dyDescent="0.25"/>
  <cols>
    <col min="1" max="1" width="8.5546875" style="1" bestFit="1" customWidth="1"/>
    <col min="2" max="2" width="10.21875" style="1" bestFit="1" customWidth="1"/>
    <col min="3" max="3" width="27" style="1" bestFit="1" customWidth="1"/>
    <col min="4" max="4" width="19" style="1" bestFit="1" customWidth="1"/>
    <col min="5" max="5" width="14.21875" style="1" bestFit="1" customWidth="1"/>
    <col min="6" max="6" width="10.21875" style="1" bestFit="1" customWidth="1"/>
    <col min="7" max="7" width="12.33203125" style="1" bestFit="1" customWidth="1"/>
    <col min="8" max="8" width="14.33203125" style="1" bestFit="1" customWidth="1"/>
    <col min="9" max="9" width="12.88671875" style="1" bestFit="1" customWidth="1"/>
    <col min="10" max="10" width="14.21875" style="1" bestFit="1" customWidth="1"/>
    <col min="11" max="16384" width="8.88671875" style="1"/>
  </cols>
  <sheetData>
    <row r="1" spans="1:9" x14ac:dyDescent="0.25">
      <c r="A1" s="27" t="s">
        <v>166</v>
      </c>
    </row>
    <row r="2" spans="1:9" x14ac:dyDescent="0.25">
      <c r="A2" s="1" t="s">
        <v>170</v>
      </c>
    </row>
    <row r="3" spans="1:9" s="3" customFormat="1" x14ac:dyDescent="0.25">
      <c r="A3" s="3" t="s">
        <v>0</v>
      </c>
      <c r="B3" s="3" t="s">
        <v>1</v>
      </c>
      <c r="C3" s="3" t="s">
        <v>76</v>
      </c>
      <c r="D3" s="3" t="s">
        <v>77</v>
      </c>
      <c r="E3" s="3" t="s">
        <v>97</v>
      </c>
      <c r="F3" s="1" t="s">
        <v>200</v>
      </c>
      <c r="G3" s="4" t="s">
        <v>78</v>
      </c>
      <c r="H3" s="4" t="s">
        <v>201</v>
      </c>
      <c r="I3" s="4" t="s">
        <v>202</v>
      </c>
    </row>
    <row r="4" spans="1:9" x14ac:dyDescent="0.25">
      <c r="A4" s="22" t="s">
        <v>159</v>
      </c>
      <c r="B4" s="22" t="s">
        <v>192</v>
      </c>
      <c r="C4" s="22" t="s">
        <v>42</v>
      </c>
      <c r="D4" s="23"/>
      <c r="E4" s="23"/>
      <c r="F4" s="6">
        <v>1</v>
      </c>
      <c r="G4" s="6" t="e">
        <f>(recipes_ghge[[#This Row],[recipe_ghge_(kg_co2e)]]/recipes_ghge[[#This Row],[recipe_mass_(g)]])*100</f>
        <v>#DIV/0!</v>
      </c>
      <c r="H4" s="6">
        <f>recipes_ghge[[#This Row],[recipe_ghge_(kg_co2e)]]/recipes_ghge[[#This Row],[portions]]</f>
        <v>0</v>
      </c>
      <c r="I4" s="5">
        <f>recipes_ghge[[#This Row],[recipe_mass_(g)]]/recipes_ghge[[#This Row],[portions]]</f>
        <v>0</v>
      </c>
    </row>
    <row r="5" spans="1:9" x14ac:dyDescent="0.25">
      <c r="A5" s="22" t="s">
        <v>159</v>
      </c>
      <c r="B5" s="22" t="s">
        <v>163</v>
      </c>
      <c r="C5" s="22" t="s">
        <v>121</v>
      </c>
      <c r="D5" s="23">
        <v>4159.4175485671785</v>
      </c>
      <c r="E5" s="23">
        <v>24809.7</v>
      </c>
      <c r="F5" s="6">
        <v>150</v>
      </c>
      <c r="G5" s="6">
        <f>(recipes_ghge[[#This Row],[recipe_ghge_(kg_co2e)]]/recipes_ghge[[#This Row],[recipe_mass_(g)]])*100</f>
        <v>16.765287563199792</v>
      </c>
      <c r="H5" s="6">
        <f>recipes_ghge[[#This Row],[recipe_ghge_(kg_co2e)]]/recipes_ghge[[#This Row],[portions]]</f>
        <v>27.72945032378119</v>
      </c>
      <c r="I5" s="5">
        <f>recipes_ghge[[#This Row],[recipe_mass_(g)]]/recipes_ghge[[#This Row],[portions]]</f>
        <v>165.398</v>
      </c>
    </row>
    <row r="6" spans="1:9" x14ac:dyDescent="0.25">
      <c r="A6" s="22" t="s">
        <v>159</v>
      </c>
      <c r="B6" s="22" t="s">
        <v>163</v>
      </c>
      <c r="C6" s="22" t="s">
        <v>123</v>
      </c>
      <c r="D6" s="23">
        <v>7143.8866862072209</v>
      </c>
      <c r="E6" s="23">
        <v>46599.5</v>
      </c>
      <c r="F6" s="6">
        <v>250</v>
      </c>
      <c r="G6" s="6">
        <f>(recipes_ghge[[#This Row],[recipe_ghge_(kg_co2e)]]/recipes_ghge[[#This Row],[recipe_mass_(g)]])*100</f>
        <v>15.330393429558731</v>
      </c>
      <c r="H6" s="6">
        <f>recipes_ghge[[#This Row],[recipe_ghge_(kg_co2e)]]/recipes_ghge[[#This Row],[portions]]</f>
        <v>28.575546744828884</v>
      </c>
      <c r="I6" s="5">
        <f>recipes_ghge[[#This Row],[recipe_mass_(g)]]/recipes_ghge[[#This Row],[portions]]</f>
        <v>186.398</v>
      </c>
    </row>
    <row r="7" spans="1:9" x14ac:dyDescent="0.25">
      <c r="A7" s="22" t="s">
        <v>159</v>
      </c>
      <c r="B7" s="22" t="s">
        <v>162</v>
      </c>
      <c r="C7" s="22" t="s">
        <v>125</v>
      </c>
      <c r="D7" s="23">
        <v>4315.4907873731145</v>
      </c>
      <c r="E7" s="23">
        <v>30443.622000000003</v>
      </c>
      <c r="F7" s="6">
        <v>150</v>
      </c>
      <c r="G7" s="6">
        <f>(recipes_ghge[[#This Row],[recipe_ghge_(kg_co2e)]]/recipes_ghge[[#This Row],[recipe_mass_(g)]])*100</f>
        <v>14.175352681008569</v>
      </c>
      <c r="H7" s="6">
        <f>recipes_ghge[[#This Row],[recipe_ghge_(kg_co2e)]]/recipes_ghge[[#This Row],[portions]]</f>
        <v>28.769938582487431</v>
      </c>
      <c r="I7" s="5">
        <f>recipes_ghge[[#This Row],[recipe_mass_(g)]]/recipes_ghge[[#This Row],[portions]]</f>
        <v>202.95748000000003</v>
      </c>
    </row>
    <row r="8" spans="1:9" x14ac:dyDescent="0.25">
      <c r="A8" s="22" t="s">
        <v>159</v>
      </c>
      <c r="B8" s="22" t="s">
        <v>178</v>
      </c>
      <c r="C8" s="22" t="s">
        <v>179</v>
      </c>
      <c r="D8" s="23">
        <v>3.426630069784534</v>
      </c>
      <c r="E8" s="23">
        <v>85.04849999999999</v>
      </c>
      <c r="F8" s="6">
        <v>1</v>
      </c>
      <c r="G8" s="6">
        <f>(recipes_ghge[[#This Row],[recipe_ghge_(kg_co2e)]]/recipes_ghge[[#This Row],[recipe_mass_(g)]])*100</f>
        <v>4.0290305764176138</v>
      </c>
      <c r="H8" s="6">
        <f>recipes_ghge[[#This Row],[recipe_ghge_(kg_co2e)]]/recipes_ghge[[#This Row],[portions]]</f>
        <v>3.426630069784534</v>
      </c>
      <c r="I8" s="5">
        <f>recipes_ghge[[#This Row],[recipe_mass_(g)]]/recipes_ghge[[#This Row],[portions]]</f>
        <v>85.04849999999999</v>
      </c>
    </row>
    <row r="9" spans="1:9" x14ac:dyDescent="0.25">
      <c r="A9" s="22" t="s">
        <v>159</v>
      </c>
      <c r="B9" s="22" t="s">
        <v>178</v>
      </c>
      <c r="C9" s="22" t="s">
        <v>190</v>
      </c>
      <c r="D9" s="23">
        <v>2.6304532981144662</v>
      </c>
      <c r="E9" s="23">
        <v>85.04849999999999</v>
      </c>
      <c r="F9" s="6">
        <v>1</v>
      </c>
      <c r="G9" s="6">
        <f>(recipes_ghge[[#This Row],[recipe_ghge_(kg_co2e)]]/recipes_ghge[[#This Row],[recipe_mass_(g)]])*100</f>
        <v>3.092886174493926</v>
      </c>
      <c r="H9" s="6">
        <f>recipes_ghge[[#This Row],[recipe_ghge_(kg_co2e)]]/recipes_ghge[[#This Row],[portions]]</f>
        <v>2.6304532981144662</v>
      </c>
      <c r="I9" s="5">
        <f>recipes_ghge[[#This Row],[recipe_mass_(g)]]/recipes_ghge[[#This Row],[portions]]</f>
        <v>85.04849999999999</v>
      </c>
    </row>
    <row r="10" spans="1:9" x14ac:dyDescent="0.25">
      <c r="A10" s="22" t="s">
        <v>159</v>
      </c>
      <c r="B10" s="22" t="s">
        <v>178</v>
      </c>
      <c r="C10" s="22" t="s">
        <v>186</v>
      </c>
      <c r="D10" s="23">
        <v>59.497871332386957</v>
      </c>
      <c r="E10" s="23">
        <v>1959.5174400000001</v>
      </c>
      <c r="F10" s="6">
        <v>120</v>
      </c>
      <c r="G10" s="6">
        <f>(recipes_ghge[[#This Row],[recipe_ghge_(kg_co2e)]]/recipes_ghge[[#This Row],[recipe_mass_(g)]])*100</f>
        <v>3.0363532427854762</v>
      </c>
      <c r="H10" s="6">
        <f>recipes_ghge[[#This Row],[recipe_ghge_(kg_co2e)]]/recipes_ghge[[#This Row],[portions]]</f>
        <v>0.49581559443655798</v>
      </c>
      <c r="I10" s="5">
        <f>recipes_ghge[[#This Row],[recipe_mass_(g)]]/recipes_ghge[[#This Row],[portions]]</f>
        <v>16.329312000000002</v>
      </c>
    </row>
    <row r="11" spans="1:9" x14ac:dyDescent="0.25">
      <c r="A11" s="22" t="s">
        <v>159</v>
      </c>
      <c r="B11" s="22" t="s">
        <v>163</v>
      </c>
      <c r="C11" s="22" t="s">
        <v>122</v>
      </c>
      <c r="D11" s="23">
        <v>688.85673761330531</v>
      </c>
      <c r="E11" s="23">
        <v>36986.1</v>
      </c>
      <c r="F11" s="6">
        <v>300</v>
      </c>
      <c r="G11" s="6">
        <f>(recipes_ghge[[#This Row],[recipe_ghge_(kg_co2e)]]/recipes_ghge[[#This Row],[recipe_mass_(g)]])*100</f>
        <v>1.8624746529461211</v>
      </c>
      <c r="H11" s="6">
        <f>recipes_ghge[[#This Row],[recipe_ghge_(kg_co2e)]]/recipes_ghge[[#This Row],[portions]]</f>
        <v>2.2961891253776843</v>
      </c>
      <c r="I11" s="5">
        <f>recipes_ghge[[#This Row],[recipe_mass_(g)]]/recipes_ghge[[#This Row],[portions]]</f>
        <v>123.28699999999999</v>
      </c>
    </row>
    <row r="12" spans="1:9" x14ac:dyDescent="0.25">
      <c r="A12" s="22" t="s">
        <v>159</v>
      </c>
      <c r="B12" s="22" t="s">
        <v>163</v>
      </c>
      <c r="C12" s="22" t="s">
        <v>120</v>
      </c>
      <c r="D12" s="23">
        <v>61.222538296558056</v>
      </c>
      <c r="E12" s="23">
        <v>4062.0566999999996</v>
      </c>
      <c r="F12" s="6">
        <v>20</v>
      </c>
      <c r="G12" s="6">
        <f>(recipes_ghge[[#This Row],[recipe_ghge_(kg_co2e)]]/recipes_ghge[[#This Row],[recipe_mass_(g)]])*100</f>
        <v>1.5071807908677903</v>
      </c>
      <c r="H12" s="6">
        <f>recipes_ghge[[#This Row],[recipe_ghge_(kg_co2e)]]/recipes_ghge[[#This Row],[portions]]</f>
        <v>3.061126914827903</v>
      </c>
      <c r="I12" s="5">
        <f>recipes_ghge[[#This Row],[recipe_mass_(g)]]/recipes_ghge[[#This Row],[portions]]</f>
        <v>203.10283499999997</v>
      </c>
    </row>
    <row r="13" spans="1:9" x14ac:dyDescent="0.25">
      <c r="A13" s="22" t="s">
        <v>159</v>
      </c>
      <c r="B13" s="22" t="s">
        <v>195</v>
      </c>
      <c r="C13" s="22" t="s">
        <v>193</v>
      </c>
      <c r="D13" s="23">
        <v>172.03156941753343</v>
      </c>
      <c r="E13" s="23">
        <v>15310.997959999999</v>
      </c>
      <c r="F13" s="6">
        <v>120</v>
      </c>
      <c r="G13" s="6">
        <f>(recipes_ghge[[#This Row],[recipe_ghge_(kg_co2e)]]/recipes_ghge[[#This Row],[recipe_mass_(g)]])*100</f>
        <v>1.1235816885807584</v>
      </c>
      <c r="H13" s="6">
        <f>recipes_ghge[[#This Row],[recipe_ghge_(kg_co2e)]]/recipes_ghge[[#This Row],[portions]]</f>
        <v>1.4335964118127786</v>
      </c>
      <c r="I13" s="5">
        <f>recipes_ghge[[#This Row],[recipe_mass_(g)]]/recipes_ghge[[#This Row],[portions]]</f>
        <v>127.59164966666665</v>
      </c>
    </row>
    <row r="14" spans="1:9" x14ac:dyDescent="0.25">
      <c r="A14" s="22" t="s">
        <v>159</v>
      </c>
      <c r="B14" s="22" t="s">
        <v>160</v>
      </c>
      <c r="C14" s="22" t="s">
        <v>129</v>
      </c>
      <c r="D14" s="23">
        <v>82.015074061383729</v>
      </c>
      <c r="E14" s="23">
        <v>10740.584500000001</v>
      </c>
      <c r="F14" s="6">
        <v>120</v>
      </c>
      <c r="G14" s="6">
        <f>(recipes_ghge[[#This Row],[recipe_ghge_(kg_co2e)]]/recipes_ghge[[#This Row],[recipe_mass_(g)]])*100</f>
        <v>0.76359972831444811</v>
      </c>
      <c r="H14" s="6">
        <f>recipes_ghge[[#This Row],[recipe_ghge_(kg_co2e)]]/recipes_ghge[[#This Row],[portions]]</f>
        <v>0.68345895051153105</v>
      </c>
      <c r="I14" s="5">
        <f>recipes_ghge[[#This Row],[recipe_mass_(g)]]/recipes_ghge[[#This Row],[portions]]</f>
        <v>89.504870833333342</v>
      </c>
    </row>
    <row r="15" spans="1:9" x14ac:dyDescent="0.25">
      <c r="A15" s="22" t="s">
        <v>159</v>
      </c>
      <c r="B15" s="22" t="s">
        <v>178</v>
      </c>
      <c r="C15" s="22" t="s">
        <v>187</v>
      </c>
      <c r="D15" s="23">
        <v>38.223397002849893</v>
      </c>
      <c r="E15" s="23">
        <v>6656.5717599999998</v>
      </c>
      <c r="F15" s="6">
        <v>240</v>
      </c>
      <c r="G15" s="6">
        <f>(recipes_ghge[[#This Row],[recipe_ghge_(kg_co2e)]]/recipes_ghge[[#This Row],[recipe_mass_(g)]])*100</f>
        <v>0.57422046033572538</v>
      </c>
      <c r="H15" s="6">
        <f>recipes_ghge[[#This Row],[recipe_ghge_(kg_co2e)]]/recipes_ghge[[#This Row],[portions]]</f>
        <v>0.15926415417854123</v>
      </c>
      <c r="I15" s="5">
        <f>recipes_ghge[[#This Row],[recipe_mass_(g)]]/recipes_ghge[[#This Row],[portions]]</f>
        <v>27.735715666666668</v>
      </c>
    </row>
    <row r="16" spans="1:9" x14ac:dyDescent="0.25">
      <c r="A16" s="22" t="s">
        <v>159</v>
      </c>
      <c r="B16" s="22" t="s">
        <v>178</v>
      </c>
      <c r="C16" s="22" t="s">
        <v>181</v>
      </c>
      <c r="D16" s="23">
        <v>4.6995185096707495</v>
      </c>
      <c r="E16" s="23">
        <v>1814.3679999999999</v>
      </c>
      <c r="F16" s="6">
        <v>120</v>
      </c>
      <c r="G16" s="6">
        <f>(recipes_ghge[[#This Row],[recipe_ghge_(kg_co2e)]]/recipes_ghge[[#This Row],[recipe_mass_(g)]])*100</f>
        <v>0.25901683173814516</v>
      </c>
      <c r="H16" s="6">
        <f>recipes_ghge[[#This Row],[recipe_ghge_(kg_co2e)]]/recipes_ghge[[#This Row],[portions]]</f>
        <v>3.9162654247256248E-2</v>
      </c>
      <c r="I16" s="5">
        <f>recipes_ghge[[#This Row],[recipe_mass_(g)]]/recipes_ghge[[#This Row],[portions]]</f>
        <v>15.119733333333333</v>
      </c>
    </row>
    <row r="17" spans="1:9" x14ac:dyDescent="0.25">
      <c r="A17" s="22" t="s">
        <v>159</v>
      </c>
      <c r="B17" s="22" t="s">
        <v>163</v>
      </c>
      <c r="C17" s="22" t="s">
        <v>126</v>
      </c>
      <c r="D17" s="23">
        <v>30.948827826659837</v>
      </c>
      <c r="E17" s="23">
        <v>14968.536</v>
      </c>
      <c r="F17" s="6">
        <v>120</v>
      </c>
      <c r="G17" s="6">
        <f>(recipes_ghge[[#This Row],[recipe_ghge_(kg_co2e)]]/recipes_ghge[[#This Row],[recipe_mass_(g)]])*100</f>
        <v>0.20675921697793181</v>
      </c>
      <c r="H17" s="6">
        <f>recipes_ghge[[#This Row],[recipe_ghge_(kg_co2e)]]/recipes_ghge[[#This Row],[portions]]</f>
        <v>0.25790689855549864</v>
      </c>
      <c r="I17" s="5">
        <f>recipes_ghge[[#This Row],[recipe_mass_(g)]]/recipes_ghge[[#This Row],[portions]]</f>
        <v>124.73780000000001</v>
      </c>
    </row>
    <row r="18" spans="1:9" x14ac:dyDescent="0.25">
      <c r="A18" s="22" t="s">
        <v>159</v>
      </c>
      <c r="B18" s="22" t="s">
        <v>161</v>
      </c>
      <c r="C18" s="22" t="s">
        <v>127</v>
      </c>
      <c r="D18" s="23">
        <v>6.9732796995258939</v>
      </c>
      <c r="E18" s="23">
        <v>4010.9661999999994</v>
      </c>
      <c r="F18" s="6">
        <v>43</v>
      </c>
      <c r="G18" s="6">
        <f>(recipes_ghge[[#This Row],[recipe_ghge_(kg_co2e)]]/recipes_ghge[[#This Row],[recipe_mass_(g)]])*100</f>
        <v>0.17385535932778229</v>
      </c>
      <c r="H18" s="6">
        <f>recipes_ghge[[#This Row],[recipe_ghge_(kg_co2e)]]/recipes_ghge[[#This Row],[portions]]</f>
        <v>0.16216929533781149</v>
      </c>
      <c r="I18" s="5">
        <f>recipes_ghge[[#This Row],[recipe_mass_(g)]]/recipes_ghge[[#This Row],[portions]]</f>
        <v>93.278283720930219</v>
      </c>
    </row>
    <row r="19" spans="1:9" x14ac:dyDescent="0.25">
      <c r="A19" s="22" t="s">
        <v>159</v>
      </c>
      <c r="B19" s="22" t="s">
        <v>178</v>
      </c>
      <c r="C19" s="22" t="s">
        <v>184</v>
      </c>
      <c r="D19" s="23">
        <v>4.7633531870241272</v>
      </c>
      <c r="E19" s="23">
        <v>3401.94</v>
      </c>
      <c r="F19" s="6">
        <v>7.5</v>
      </c>
      <c r="G19" s="6">
        <f>(recipes_ghge[[#This Row],[recipe_ghge_(kg_co2e)]]/recipes_ghge[[#This Row],[recipe_mass_(g)]])*100</f>
        <v>0.14001873010764818</v>
      </c>
      <c r="H19" s="6">
        <f>recipes_ghge[[#This Row],[recipe_ghge_(kg_co2e)]]/recipes_ghge[[#This Row],[portions]]</f>
        <v>0.63511375826988359</v>
      </c>
      <c r="I19" s="5">
        <f>recipes_ghge[[#This Row],[recipe_mass_(g)]]/recipes_ghge[[#This Row],[portions]]</f>
        <v>453.59199999999998</v>
      </c>
    </row>
    <row r="20" spans="1:9" x14ac:dyDescent="0.25">
      <c r="A20" s="22" t="s">
        <v>159</v>
      </c>
      <c r="B20" s="22" t="s">
        <v>161</v>
      </c>
      <c r="C20" s="22" t="s">
        <v>124</v>
      </c>
      <c r="D20" s="23">
        <v>5.6728179241512295</v>
      </c>
      <c r="E20" s="23">
        <v>5000.7603749999989</v>
      </c>
      <c r="F20" s="6">
        <v>43</v>
      </c>
      <c r="G20" s="6">
        <f>(recipes_ghge[[#This Row],[recipe_ghge_(kg_co2e)]]/recipes_ghge[[#This Row],[recipe_mass_(g)]])*100</f>
        <v>0.11343910723079248</v>
      </c>
      <c r="H20" s="6">
        <f>recipes_ghge[[#This Row],[recipe_ghge_(kg_co2e)]]/recipes_ghge[[#This Row],[portions]]</f>
        <v>0.13192599823607509</v>
      </c>
      <c r="I20" s="5">
        <f>recipes_ghge[[#This Row],[recipe_mass_(g)]]/recipes_ghge[[#This Row],[portions]]</f>
        <v>116.29675290697672</v>
      </c>
    </row>
    <row r="21" spans="1:9" x14ac:dyDescent="0.25">
      <c r="A21" s="22" t="s">
        <v>159</v>
      </c>
      <c r="B21" s="22" t="s">
        <v>195</v>
      </c>
      <c r="C21" s="22" t="s">
        <v>194</v>
      </c>
      <c r="D21" s="23"/>
      <c r="E21" s="23">
        <v>11909.057959999998</v>
      </c>
      <c r="F21" s="6">
        <v>120</v>
      </c>
      <c r="G21" s="6">
        <f>(recipes_ghge[[#This Row],[recipe_ghge_(kg_co2e)]]/recipes_ghge[[#This Row],[recipe_mass_(g)]])*100</f>
        <v>0</v>
      </c>
      <c r="H21" s="6">
        <f>recipes_ghge[[#This Row],[recipe_ghge_(kg_co2e)]]/recipes_ghge[[#This Row],[portions]]</f>
        <v>0</v>
      </c>
      <c r="I21" s="5">
        <f>recipes_ghge[[#This Row],[recipe_mass_(g)]]/recipes_ghge[[#This Row],[portions]]</f>
        <v>99.242149666666648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5152A-252C-497F-A415-4893B358B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wri_items_ghge</vt:lpstr>
      <vt:lpstr>recipes_ingredients</vt:lpstr>
      <vt:lpstr>volume_conversions</vt:lpstr>
      <vt:lpstr>recipes_ghge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Brent F.</dc:creator>
  <cp:lastModifiedBy>Brent Kim</cp:lastModifiedBy>
  <dcterms:created xsi:type="dcterms:W3CDTF">2015-06-05T18:17:20Z</dcterms:created>
  <dcterms:modified xsi:type="dcterms:W3CDTF">2023-12-09T18:25:07Z</dcterms:modified>
</cp:coreProperties>
</file>