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  Research\2021_08_24 Pygem Testing\"/>
    </mc:Choice>
  </mc:AlternateContent>
  <bookViews>
    <workbookView xWindow="0" yWindow="0" windowWidth="16449" windowHeight="4971"/>
  </bookViews>
  <sheets>
    <sheet name="shape_analysis_FEA_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" i="1" l="1"/>
  <c r="O101" i="1"/>
  <c r="O102" i="1"/>
  <c r="O103" i="1"/>
  <c r="O104" i="1"/>
  <c r="O105" i="1"/>
  <c r="O106" i="1"/>
  <c r="O107" i="1"/>
  <c r="N101" i="1"/>
  <c r="N102" i="1"/>
  <c r="N103" i="1"/>
  <c r="N104" i="1"/>
  <c r="N105" i="1"/>
  <c r="N106" i="1"/>
  <c r="N107" i="1"/>
  <c r="N100" i="1"/>
  <c r="O89" i="1"/>
  <c r="O90" i="1"/>
  <c r="O91" i="1"/>
  <c r="O92" i="1"/>
  <c r="O93" i="1"/>
  <c r="O94" i="1"/>
  <c r="O95" i="1"/>
  <c r="O96" i="1"/>
  <c r="N90" i="1"/>
  <c r="N91" i="1"/>
  <c r="N92" i="1"/>
  <c r="N93" i="1"/>
  <c r="N94" i="1"/>
  <c r="N95" i="1"/>
  <c r="N96" i="1"/>
  <c r="N89" i="1"/>
  <c r="L45" i="1"/>
  <c r="T6" i="1"/>
  <c r="D11" i="1"/>
  <c r="E11" i="1" s="1"/>
  <c r="AE9" i="1" l="1"/>
  <c r="AF8" i="1"/>
  <c r="B11" i="1"/>
  <c r="B12" i="1" s="1"/>
  <c r="A11" i="1"/>
  <c r="A12" i="1" s="1"/>
  <c r="AF10" i="1"/>
  <c r="AF9" i="1"/>
  <c r="AF7" i="1"/>
  <c r="AF6" i="1"/>
  <c r="AF5" i="1"/>
  <c r="AF4" i="1"/>
  <c r="AF3" i="1"/>
  <c r="AE10" i="1"/>
  <c r="AE8" i="1"/>
  <c r="AE7" i="1"/>
  <c r="AE6" i="1"/>
  <c r="AE5" i="1"/>
  <c r="AE4" i="1"/>
  <c r="AE3" i="1"/>
  <c r="G16" i="1"/>
  <c r="A13" i="1" l="1"/>
  <c r="A14" i="1" s="1"/>
  <c r="G24" i="1"/>
  <c r="H24" i="1"/>
  <c r="G23" i="1"/>
  <c r="H23" i="1"/>
  <c r="G22" i="1"/>
  <c r="H22" i="1"/>
  <c r="Z4" i="1" l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AC3" i="1"/>
  <c r="AB3" i="1"/>
  <c r="AA3" i="1"/>
  <c r="Z3" i="1"/>
  <c r="H52" i="1" l="1"/>
  <c r="I52" i="1"/>
  <c r="H53" i="1"/>
  <c r="I53" i="1"/>
  <c r="D53" i="1"/>
  <c r="C39" i="1"/>
  <c r="F39" i="1" s="1"/>
  <c r="F40" i="1" s="1"/>
  <c r="D39" i="1"/>
  <c r="C40" i="1"/>
  <c r="D40" i="1"/>
  <c r="C53" i="1" s="1"/>
  <c r="D52" i="1" l="1"/>
  <c r="C52" i="1"/>
  <c r="G39" i="1"/>
  <c r="G40" i="1" s="1"/>
  <c r="F41" i="1" s="1"/>
  <c r="F42" i="1" s="1"/>
  <c r="C57" i="1"/>
  <c r="C67" i="1" s="1"/>
  <c r="D57" i="1"/>
  <c r="D67" i="1" s="1"/>
  <c r="E46" i="1"/>
  <c r="I47" i="1"/>
  <c r="H47" i="1"/>
  <c r="I48" i="1"/>
  <c r="H48" i="1"/>
  <c r="I49" i="1"/>
  <c r="H49" i="1"/>
  <c r="I50" i="1"/>
  <c r="H50" i="1"/>
  <c r="I51" i="1"/>
  <c r="H51" i="1"/>
  <c r="H46" i="1"/>
  <c r="I46" i="1"/>
  <c r="C34" i="1"/>
  <c r="D47" i="1" s="1"/>
  <c r="C35" i="1"/>
  <c r="C48" i="1" s="1"/>
  <c r="C36" i="1"/>
  <c r="D49" i="1" s="1"/>
  <c r="C37" i="1"/>
  <c r="C50" i="1" s="1"/>
  <c r="C64" i="1" s="1"/>
  <c r="C38" i="1"/>
  <c r="C33" i="1"/>
  <c r="D34" i="1"/>
  <c r="D35" i="1"/>
  <c r="D36" i="1"/>
  <c r="D37" i="1"/>
  <c r="D38" i="1"/>
  <c r="D33" i="1"/>
  <c r="H17" i="1"/>
  <c r="H18" i="1"/>
  <c r="H19" i="1"/>
  <c r="H20" i="1"/>
  <c r="H21" i="1"/>
  <c r="H16" i="1"/>
  <c r="G17" i="1"/>
  <c r="G18" i="1"/>
  <c r="G19" i="1"/>
  <c r="G20" i="1"/>
  <c r="G21" i="1"/>
  <c r="E20" i="1"/>
  <c r="E19" i="1"/>
  <c r="E18" i="1"/>
  <c r="E17" i="1"/>
  <c r="E16" i="1"/>
  <c r="E15" i="1"/>
  <c r="E14" i="1"/>
  <c r="E13" i="1"/>
  <c r="C14" i="1"/>
  <c r="C15" i="1"/>
  <c r="C16" i="1"/>
  <c r="C17" i="1"/>
  <c r="C18" i="1"/>
  <c r="C19" i="1"/>
  <c r="C20" i="1"/>
  <c r="C13" i="1"/>
  <c r="C62" i="1" l="1"/>
  <c r="D63" i="1"/>
  <c r="D69" i="1"/>
  <c r="D77" i="1" s="1"/>
  <c r="D86" i="1" s="1"/>
  <c r="C96" i="1" s="1"/>
  <c r="C69" i="1"/>
  <c r="D61" i="1"/>
  <c r="F52" i="1"/>
  <c r="F53" i="1" s="1"/>
  <c r="C66" i="1"/>
  <c r="C76" i="1" s="1"/>
  <c r="C85" i="1" s="1"/>
  <c r="D95" i="1" s="1"/>
  <c r="G52" i="1"/>
  <c r="G53" i="1" s="1"/>
  <c r="D66" i="1"/>
  <c r="C51" i="1"/>
  <c r="C65" i="1" s="1"/>
  <c r="D51" i="1"/>
  <c r="D65" i="1" s="1"/>
  <c r="C49" i="1"/>
  <c r="C63" i="1" s="1"/>
  <c r="C73" i="1" s="1"/>
  <c r="C82" i="1" s="1"/>
  <c r="D92" i="1" s="1"/>
  <c r="C46" i="1"/>
  <c r="D48" i="1"/>
  <c r="D62" i="1" s="1"/>
  <c r="D72" i="1" s="1"/>
  <c r="D81" i="1" s="1"/>
  <c r="C91" i="1" s="1"/>
  <c r="C47" i="1"/>
  <c r="C61" i="1" s="1"/>
  <c r="C71" i="1" s="1"/>
  <c r="C80" i="1" s="1"/>
  <c r="D90" i="1" s="1"/>
  <c r="D50" i="1"/>
  <c r="D64" i="1" s="1"/>
  <c r="D46" i="1"/>
  <c r="D73" i="1" l="1"/>
  <c r="D82" i="1" s="1"/>
  <c r="C92" i="1" s="1"/>
  <c r="C72" i="1"/>
  <c r="C81" i="1" s="1"/>
  <c r="D91" i="1" s="1"/>
  <c r="F54" i="1"/>
  <c r="F55" i="1" s="1"/>
  <c r="C75" i="1"/>
  <c r="C84" i="1" s="1"/>
  <c r="D94" i="1" s="1"/>
  <c r="C74" i="1"/>
  <c r="C83" i="1" s="1"/>
  <c r="D93" i="1" s="1"/>
  <c r="C77" i="1"/>
  <c r="C86" i="1" s="1"/>
  <c r="D96" i="1" s="1"/>
  <c r="D71" i="1"/>
  <c r="D80" i="1" s="1"/>
  <c r="C90" i="1" s="1"/>
  <c r="D74" i="1"/>
  <c r="D83" i="1" s="1"/>
  <c r="C93" i="1" s="1"/>
  <c r="D76" i="1"/>
  <c r="D85" i="1" s="1"/>
  <c r="C95" i="1" s="1"/>
  <c r="D75" i="1"/>
  <c r="D84" i="1" s="1"/>
  <c r="C94" i="1" s="1"/>
  <c r="C60" i="1"/>
  <c r="D60" i="1"/>
  <c r="C70" i="1" l="1"/>
  <c r="C79" i="1" s="1"/>
  <c r="D89" i="1" s="1"/>
  <c r="D70" i="1"/>
  <c r="D79" i="1" s="1"/>
  <c r="C89" i="1" s="1"/>
</calcChain>
</file>

<file path=xl/sharedStrings.xml><?xml version="1.0" encoding="utf-8"?>
<sst xmlns="http://schemas.openxmlformats.org/spreadsheetml/2006/main" count="115" uniqueCount="94">
  <si>
    <t>FEA_x</t>
  </si>
  <si>
    <t>FEA_y</t>
  </si>
  <si>
    <t>FEA_z</t>
  </si>
  <si>
    <t>point_number</t>
  </si>
  <si>
    <t>x_coefficient</t>
  </si>
  <si>
    <t>x_intercept</t>
  </si>
  <si>
    <t>y_coefficient</t>
  </si>
  <si>
    <t>y_intercept</t>
  </si>
  <si>
    <t xml:space="preserve">x vs y </t>
  </si>
  <si>
    <t>for PCA</t>
  </si>
  <si>
    <t>flip sign on y</t>
  </si>
  <si>
    <t>now matches the images</t>
  </si>
  <si>
    <t>for FEA</t>
  </si>
  <si>
    <t>y vs z</t>
  </si>
  <si>
    <t>to get CPs from PCA</t>
  </si>
  <si>
    <t>the -x PCA coordinates are y coordinates</t>
  </si>
  <si>
    <t>the -y PCA coordinates are z FEA coordinates</t>
  </si>
  <si>
    <t>neg x</t>
  </si>
  <si>
    <t>neg y</t>
  </si>
  <si>
    <t>y</t>
  </si>
  <si>
    <t>z</t>
  </si>
  <si>
    <t>read in the PCA data</t>
  </si>
  <si>
    <t>multiple each term by -1</t>
  </si>
  <si>
    <t>set the common point and get the differential</t>
  </si>
  <si>
    <t xml:space="preserve"> </t>
  </si>
  <si>
    <t>do that to the x and y data to shift</t>
  </si>
  <si>
    <t>calclualte the scale</t>
  </si>
  <si>
    <t>get distance from origin to last point</t>
  </si>
  <si>
    <t>divide the same distance on the FEA by the PCA distance</t>
  </si>
  <si>
    <t>this really isn't the correct thing to scale with….maybe Luyun can get the actual number for me?</t>
  </si>
  <si>
    <t>I feel like I should find the pca number that matches the FEA the best</t>
  </si>
  <si>
    <t>maybe I can get the SCIPP line for the FEA?</t>
  </si>
  <si>
    <t>that way I could do the rotation and scaling based on that</t>
  </si>
  <si>
    <t>make up a scale</t>
  </si>
  <si>
    <t>make up a rotation point?</t>
  </si>
  <si>
    <t>assume scale</t>
  </si>
  <si>
    <t>assume extra point to rotate about</t>
  </si>
  <si>
    <t>calculate points after new shape is generated</t>
  </si>
  <si>
    <t>assume rotation angle</t>
  </si>
  <si>
    <t>move all of the points to align with the "base point"</t>
  </si>
  <si>
    <t>vert shift</t>
  </si>
  <si>
    <t>horiz shift</t>
  </si>
  <si>
    <t>horiz</t>
  </si>
  <si>
    <t>vert</t>
  </si>
  <si>
    <t>rotated</t>
  </si>
  <si>
    <t>new horiz</t>
  </si>
  <si>
    <t>new vert</t>
  </si>
  <si>
    <t>shifted</t>
  </si>
  <si>
    <t>scaled</t>
  </si>
  <si>
    <t>scaling center</t>
  </si>
  <si>
    <t>scale all the numbers using the scale</t>
  </si>
  <si>
    <t>rotate all numbers using the angle and some random point (will be shift later so it doesn't matter)</t>
  </si>
  <si>
    <t>blue on the graph</t>
  </si>
  <si>
    <t>gray on the chart</t>
  </si>
  <si>
    <t>I believe this to be the steps</t>
  </si>
  <si>
    <t>x</t>
  </si>
  <si>
    <t>yellow on chart</t>
  </si>
  <si>
    <t>-2.00000000e+00 -3.30903360e+01 -2.25852069e+01]</t>
  </si>
  <si>
    <t xml:space="preserve"> [-2.00000000e+00 -3.25191219e+01 -1.68983844e+01]</t>
  </si>
  <si>
    <t xml:space="preserve"> [-2.00000000e+00 -3.34492312e+01 -1.11290830e+01]</t>
  </si>
  <si>
    <t xml:space="preserve"> [-2.00000000e+00 -3.77752773e+01 -3.08107663e+00]</t>
  </si>
  <si>
    <t xml:space="preserve"> [-2.00000000e+00 -4.42535672e+01  3.65386592e+00]</t>
  </si>
  <si>
    <t xml:space="preserve"> [-2.00000000e+00 -5.41638499e+01  9.46174763e+00]</t>
  </si>
  <si>
    <t xml:space="preserve"> [-2.00000000e+00 -6.52050476e+01  1.31445227e+01</t>
  </si>
  <si>
    <t xml:space="preserve"> [-2.00000000e+00 -3.62820663e+01 -2.67518234e+01]</t>
  </si>
  <si>
    <t xml:space="preserve"> [-2.00000000e+00 -3.64940225e+01 -2.28085450e+01]</t>
  </si>
  <si>
    <t xml:space="preserve"> [-2.00000000e+00 -3.64199736e+01 -1.88604188e+01]</t>
  </si>
  <si>
    <t xml:space="preserve"> [-2.00000000e+00 -3.45685775e+01 -5.60747294e+00]</t>
  </si>
  <si>
    <t xml:space="preserve"> [-2.00000000e+00 -4.06469155e+01  5.25221160e+00]</t>
  </si>
  <si>
    <t xml:space="preserve"> [-2.00000000e+00 -5.19589615e+01  1.10723439e+01]</t>
  </si>
  <si>
    <t>SD magnitude</t>
  </si>
  <si>
    <t>SCIPP Line</t>
  </si>
  <si>
    <t>Angle</t>
  </si>
  <si>
    <t>New Ones</t>
  </si>
  <si>
    <t>7/26</t>
  </si>
  <si>
    <t>Change the points for FEA</t>
  </si>
  <si>
    <t>what do I need for ICM?</t>
  </si>
  <si>
    <t>SD</t>
  </si>
  <si>
    <t>PS</t>
  </si>
  <si>
    <t>what should be happening?</t>
  </si>
  <si>
    <t>the 0 shape should be created</t>
  </si>
  <si>
    <t>it should be scaled and rotated</t>
  </si>
  <si>
    <t>then in the shape analysis code</t>
  </si>
  <si>
    <t>scaled again based on the SCIPP length</t>
  </si>
  <si>
    <t>rotated again based on SCIPP angle</t>
  </si>
  <si>
    <t>check and see what the scaling and rotation angle are for the transformation</t>
  </si>
  <si>
    <t>[[</t>
  </si>
  <si>
    <t>[</t>
  </si>
  <si>
    <t>]</t>
  </si>
  <si>
    <t>]]</t>
  </si>
  <si>
    <t>arranged to put into FAKE.csv</t>
  </si>
  <si>
    <t>from main code with SD = 1</t>
  </si>
  <si>
    <t>generic FEA for FAKE.csv</t>
  </si>
  <si>
    <t>PC1 = 5.84, PC2 = -28.85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</si>
</sst>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1" fontId="0" fillId="0" borderId="0" xfId="0" applyNumberFormat="1"/>
    <xf numFmtId="16" fontId="0" fillId="0" borderId="0" xfId="0" quotePrefix="1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shape_analysis_FEA_input!$C$2:$C$9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shape_analysis_FEA_input!$E$2:$E$9</c:f>
              <c:numCache>
                <c:formatCode>General</c:formatCode>
                <c:ptCount val="8"/>
                <c:pt idx="0">
                  <c:v>58.826635625966702</c:v>
                </c:pt>
                <c:pt idx="1">
                  <c:v>52.876003745996798</c:v>
                </c:pt>
                <c:pt idx="2">
                  <c:v>45.900657600156698</c:v>
                </c:pt>
                <c:pt idx="3">
                  <c:v>37.393297352580298</c:v>
                </c:pt>
                <c:pt idx="4">
                  <c:v>29.698654639344699</c:v>
                </c:pt>
                <c:pt idx="5">
                  <c:v>23.2653473736456</c:v>
                </c:pt>
                <c:pt idx="6">
                  <c:v>17.778856392247601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18-4BCF-927C-CEB229D44AA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shape_analysis_FEA_input!$H$2:$H$8</c:f>
              <c:numCache>
                <c:formatCode>General</c:formatCode>
                <c:ptCount val="7"/>
                <c:pt idx="0">
                  <c:v>-17.542000000000002</c:v>
                </c:pt>
                <c:pt idx="1">
                  <c:v>-11.193</c:v>
                </c:pt>
                <c:pt idx="2">
                  <c:v>-5.4939999999999998</c:v>
                </c:pt>
                <c:pt idx="3">
                  <c:v>1.028</c:v>
                </c:pt>
                <c:pt idx="4">
                  <c:v>6.8810000000000002</c:v>
                </c:pt>
                <c:pt idx="5">
                  <c:v>11.603</c:v>
                </c:pt>
                <c:pt idx="6">
                  <c:v>13.243</c:v>
                </c:pt>
              </c:numCache>
            </c:numRef>
          </c:xVal>
          <c:yVal>
            <c:numRef>
              <c:f>shape_analysis_FEA_input!$G$2:$G$8</c:f>
              <c:numCache>
                <c:formatCode>General</c:formatCode>
                <c:ptCount val="7"/>
                <c:pt idx="0">
                  <c:v>-34.671999999999997</c:v>
                </c:pt>
                <c:pt idx="1">
                  <c:v>-33.755000000000003</c:v>
                </c:pt>
                <c:pt idx="2">
                  <c:v>-33.265999999999998</c:v>
                </c:pt>
                <c:pt idx="3">
                  <c:v>-36.344999999999999</c:v>
                </c:pt>
                <c:pt idx="4">
                  <c:v>-42.384999999999998</c:v>
                </c:pt>
                <c:pt idx="5">
                  <c:v>-48.408999999999999</c:v>
                </c:pt>
                <c:pt idx="6">
                  <c:v>-62.994999999999997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18-4BCF-927C-CEB229D44AA8}"/>
            </c:ext>
          </c:extLst>
        </c:ser>
        <c:ser>
          <c:idx val="2"/>
          <c:order val="2"/>
          <c:tx>
            <c:v>flipped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shape_analysis_FEA_input!$C$13:$C$20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shape_analysis_FEA_input!$E$13:$E$20</c:f>
              <c:numCache>
                <c:formatCode>General</c:formatCode>
                <c:ptCount val="8"/>
                <c:pt idx="0">
                  <c:v>-58.826635625966702</c:v>
                </c:pt>
                <c:pt idx="1">
                  <c:v>-52.876003745996798</c:v>
                </c:pt>
                <c:pt idx="2">
                  <c:v>-45.900657600156698</c:v>
                </c:pt>
                <c:pt idx="3">
                  <c:v>-37.393297352580298</c:v>
                </c:pt>
                <c:pt idx="4">
                  <c:v>-29.698654639344699</c:v>
                </c:pt>
                <c:pt idx="5">
                  <c:v>-23.2653473736456</c:v>
                </c:pt>
                <c:pt idx="6">
                  <c:v>-17.778856392247601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18-4BCF-927C-CEB229D44AA8}"/>
            </c:ext>
          </c:extLst>
        </c:ser>
        <c:ser>
          <c:idx val="3"/>
          <c:order val="3"/>
          <c:tx>
            <c:v>switched 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shape_analysis_FEA_input!$G$2:$G$8</c:f>
              <c:numCache>
                <c:formatCode>General</c:formatCode>
                <c:ptCount val="7"/>
                <c:pt idx="0">
                  <c:v>-34.671999999999997</c:v>
                </c:pt>
                <c:pt idx="1">
                  <c:v>-33.755000000000003</c:v>
                </c:pt>
                <c:pt idx="2">
                  <c:v>-33.265999999999998</c:v>
                </c:pt>
                <c:pt idx="3">
                  <c:v>-36.344999999999999</c:v>
                </c:pt>
                <c:pt idx="4">
                  <c:v>-42.384999999999998</c:v>
                </c:pt>
                <c:pt idx="5">
                  <c:v>-48.408999999999999</c:v>
                </c:pt>
                <c:pt idx="6">
                  <c:v>-62.994999999999997</c:v>
                </c:pt>
              </c:numCache>
            </c:numRef>
          </c:xVal>
          <c:yVal>
            <c:numRef>
              <c:f>shape_analysis_FEA_input!$H$2:$H$8</c:f>
              <c:numCache>
                <c:formatCode>General</c:formatCode>
                <c:ptCount val="7"/>
                <c:pt idx="0">
                  <c:v>-17.542000000000002</c:v>
                </c:pt>
                <c:pt idx="1">
                  <c:v>-11.193</c:v>
                </c:pt>
                <c:pt idx="2">
                  <c:v>-5.4939999999999998</c:v>
                </c:pt>
                <c:pt idx="3">
                  <c:v>1.028</c:v>
                </c:pt>
                <c:pt idx="4">
                  <c:v>6.8810000000000002</c:v>
                </c:pt>
                <c:pt idx="5">
                  <c:v>11.603</c:v>
                </c:pt>
                <c:pt idx="6">
                  <c:v>13.243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8-4BCF-927C-CEB229D44AA8}"/>
            </c:ext>
          </c:extLst>
        </c:ser>
        <c:ser>
          <c:idx val="4"/>
          <c:order val="4"/>
          <c:tx>
            <c:v>best FEA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shape_analysis_FEA_input!$G$16:$G$23</c:f>
              <c:numCache>
                <c:formatCode>General</c:formatCode>
                <c:ptCount val="8"/>
                <c:pt idx="0">
                  <c:v>-43.328000000000003</c:v>
                </c:pt>
                <c:pt idx="1">
                  <c:v>-44.244999999999997</c:v>
                </c:pt>
                <c:pt idx="2">
                  <c:v>-44.734000000000002</c:v>
                </c:pt>
                <c:pt idx="3">
                  <c:v>-41.655000000000001</c:v>
                </c:pt>
                <c:pt idx="4">
                  <c:v>-35.615000000000002</c:v>
                </c:pt>
                <c:pt idx="5">
                  <c:v>-29.591000000000001</c:v>
                </c:pt>
                <c:pt idx="6">
                  <c:v>-15.005000000000003</c:v>
                </c:pt>
                <c:pt idx="7">
                  <c:v>-9.5</c:v>
                </c:pt>
              </c:numCache>
            </c:numRef>
          </c:xVal>
          <c:yVal>
            <c:numRef>
              <c:f>shape_analysis_FEA_input!$H$16:$H$23</c:f>
              <c:numCache>
                <c:formatCode>General</c:formatCode>
                <c:ptCount val="8"/>
                <c:pt idx="0">
                  <c:v>-49.542000000000002</c:v>
                </c:pt>
                <c:pt idx="1">
                  <c:v>-43.192999999999998</c:v>
                </c:pt>
                <c:pt idx="2">
                  <c:v>-37.494</c:v>
                </c:pt>
                <c:pt idx="3">
                  <c:v>-30.972000000000001</c:v>
                </c:pt>
                <c:pt idx="4">
                  <c:v>-25.119</c:v>
                </c:pt>
                <c:pt idx="5">
                  <c:v>-20.396999999999998</c:v>
                </c:pt>
                <c:pt idx="6">
                  <c:v>-18.756999999999998</c:v>
                </c:pt>
                <c:pt idx="7">
                  <c:v>-3.8000000000000007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18-4BCF-927C-CEB229D4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50952"/>
        <c:axId val="454951936"/>
      </c:scatterChart>
      <c:valAx>
        <c:axId val="4549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1936"/>
        <c:crosses val="autoZero"/>
        <c:crossBetween val="midCat"/>
      </c:valAx>
      <c:valAx>
        <c:axId val="454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flipped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shape_analysis_FEA_input!$C$13:$C$20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shape_analysis_FEA_input!$E$13:$E$20</c:f>
              <c:numCache>
                <c:formatCode>General</c:formatCode>
                <c:ptCount val="8"/>
                <c:pt idx="0">
                  <c:v>-58.826635625966702</c:v>
                </c:pt>
                <c:pt idx="1">
                  <c:v>-52.876003745996798</c:v>
                </c:pt>
                <c:pt idx="2">
                  <c:v>-45.900657600156698</c:v>
                </c:pt>
                <c:pt idx="3">
                  <c:v>-37.393297352580298</c:v>
                </c:pt>
                <c:pt idx="4">
                  <c:v>-29.698654639344699</c:v>
                </c:pt>
                <c:pt idx="5">
                  <c:v>-23.2653473736456</c:v>
                </c:pt>
                <c:pt idx="6">
                  <c:v>-17.778856392247601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B-4981-B3DE-B867A2526497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shape_analysis_FEA_input!$G$16:$G$24</c:f>
              <c:numCache>
                <c:formatCode>General</c:formatCode>
                <c:ptCount val="9"/>
                <c:pt idx="0">
                  <c:v>-43.328000000000003</c:v>
                </c:pt>
                <c:pt idx="1">
                  <c:v>-44.244999999999997</c:v>
                </c:pt>
                <c:pt idx="2">
                  <c:v>-44.734000000000002</c:v>
                </c:pt>
                <c:pt idx="3">
                  <c:v>-41.655000000000001</c:v>
                </c:pt>
                <c:pt idx="4">
                  <c:v>-35.615000000000002</c:v>
                </c:pt>
                <c:pt idx="5">
                  <c:v>-29.591000000000001</c:v>
                </c:pt>
                <c:pt idx="6">
                  <c:v>-15.005000000000003</c:v>
                </c:pt>
                <c:pt idx="7">
                  <c:v>-9.5</c:v>
                </c:pt>
                <c:pt idx="8">
                  <c:v>-95.25</c:v>
                </c:pt>
              </c:numCache>
            </c:numRef>
          </c:xVal>
          <c:yVal>
            <c:numRef>
              <c:f>shape_analysis_FEA_input!$H$16:$H$24</c:f>
              <c:numCache>
                <c:formatCode>General</c:formatCode>
                <c:ptCount val="9"/>
                <c:pt idx="0">
                  <c:v>-49.542000000000002</c:v>
                </c:pt>
                <c:pt idx="1">
                  <c:v>-43.192999999999998</c:v>
                </c:pt>
                <c:pt idx="2">
                  <c:v>-37.494</c:v>
                </c:pt>
                <c:pt idx="3">
                  <c:v>-30.972000000000001</c:v>
                </c:pt>
                <c:pt idx="4">
                  <c:v>-25.119</c:v>
                </c:pt>
                <c:pt idx="5">
                  <c:v>-20.396999999999998</c:v>
                </c:pt>
                <c:pt idx="6">
                  <c:v>-18.756999999999998</c:v>
                </c:pt>
                <c:pt idx="7">
                  <c:v>-3.8000000000000007</c:v>
                </c:pt>
                <c:pt idx="8">
                  <c:v>-56.695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B-4981-B3DE-B867A252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50952"/>
        <c:axId val="454951936"/>
      </c:scatterChart>
      <c:valAx>
        <c:axId val="4549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1936"/>
        <c:crosses val="autoZero"/>
        <c:crossBetween val="midCat"/>
      </c:valAx>
      <c:valAx>
        <c:axId val="454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66775023967167E-2"/>
          <c:y val="0.26389107611548551"/>
          <c:w val="0.82508080177056109"/>
          <c:h val="0.6851829979585885"/>
        </c:manualLayout>
      </c:layout>
      <c:scatterChart>
        <c:scatterStyle val="smoothMarker"/>
        <c:varyColors val="0"/>
        <c:ser>
          <c:idx val="0"/>
          <c:order val="0"/>
          <c:tx>
            <c:v>FEA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shape_analysis_FEA_input!$H$46:$H$53</c:f>
              <c:numCache>
                <c:formatCode>General</c:formatCode>
                <c:ptCount val="8"/>
                <c:pt idx="0">
                  <c:v>-17.542000000000002</c:v>
                </c:pt>
                <c:pt idx="1">
                  <c:v>-11.193</c:v>
                </c:pt>
                <c:pt idx="2">
                  <c:v>-5.4939999999999998</c:v>
                </c:pt>
                <c:pt idx="3">
                  <c:v>1.028</c:v>
                </c:pt>
                <c:pt idx="4">
                  <c:v>6.8810000000000002</c:v>
                </c:pt>
                <c:pt idx="5">
                  <c:v>11.603</c:v>
                </c:pt>
                <c:pt idx="6">
                  <c:v>13.243</c:v>
                </c:pt>
                <c:pt idx="7">
                  <c:v>28.2</c:v>
                </c:pt>
              </c:numCache>
            </c:numRef>
          </c:xVal>
          <c:yVal>
            <c:numRef>
              <c:f>shape_analysis_FEA_input!$I$46:$I$53</c:f>
              <c:numCache>
                <c:formatCode>General</c:formatCode>
                <c:ptCount val="8"/>
                <c:pt idx="0">
                  <c:v>-34.671999999999997</c:v>
                </c:pt>
                <c:pt idx="1">
                  <c:v>-33.755000000000003</c:v>
                </c:pt>
                <c:pt idx="2">
                  <c:v>-33.265999999999998</c:v>
                </c:pt>
                <c:pt idx="3">
                  <c:v>-36.344999999999999</c:v>
                </c:pt>
                <c:pt idx="4">
                  <c:v>-42.384999999999998</c:v>
                </c:pt>
                <c:pt idx="5">
                  <c:v>-48.408999999999999</c:v>
                </c:pt>
                <c:pt idx="6">
                  <c:v>-62.994999999999997</c:v>
                </c:pt>
                <c:pt idx="7">
                  <c:v>-68.5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B-4A4A-81C0-DB14E0B6025F}"/>
            </c:ext>
          </c:extLst>
        </c:ser>
        <c:ser>
          <c:idx val="1"/>
          <c:order val="1"/>
          <c:tx>
            <c:v>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shape_analysis_FEA_input!$C$33:$C$40</c:f>
              <c:numCache>
                <c:formatCode>General</c:formatCode>
                <c:ptCount val="8"/>
                <c:pt idx="0">
                  <c:v>-58.826635625966702</c:v>
                </c:pt>
                <c:pt idx="1">
                  <c:v>-52.876003745996798</c:v>
                </c:pt>
                <c:pt idx="2">
                  <c:v>-45.900657600156698</c:v>
                </c:pt>
                <c:pt idx="3">
                  <c:v>-37.393297352580298</c:v>
                </c:pt>
                <c:pt idx="4">
                  <c:v>-29.698654639344699</c:v>
                </c:pt>
                <c:pt idx="5">
                  <c:v>-23.2653473736456</c:v>
                </c:pt>
                <c:pt idx="6">
                  <c:v>-17.778856392247601</c:v>
                </c:pt>
                <c:pt idx="7">
                  <c:v>0</c:v>
                </c:pt>
              </c:numCache>
            </c:numRef>
          </c:xVal>
          <c:yVal>
            <c:numRef>
              <c:f>shape_analysis_FEA_input!$D$33:$D$40</c:f>
              <c:numCache>
                <c:formatCode>General</c:formatCode>
                <c:ptCount val="8"/>
                <c:pt idx="0">
                  <c:v>30.2138395063937</c:v>
                </c:pt>
                <c:pt idx="1">
                  <c:v>33.879465691285603</c:v>
                </c:pt>
                <c:pt idx="2">
                  <c:v>35.400144433184302</c:v>
                </c:pt>
                <c:pt idx="3">
                  <c:v>32.893175380414299</c:v>
                </c:pt>
                <c:pt idx="4">
                  <c:v>28.114987641665401</c:v>
                </c:pt>
                <c:pt idx="5">
                  <c:v>21.4493386092946</c:v>
                </c:pt>
                <c:pt idx="6">
                  <c:v>13.918244725493301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B-4A4A-81C0-DB14E0B6025F}"/>
            </c:ext>
          </c:extLst>
        </c:ser>
        <c:ser>
          <c:idx val="2"/>
          <c:order val="2"/>
          <c:tx>
            <c:v>shifted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shape_analysis_FEA_input!$C$60:$C$67</c:f>
              <c:numCache>
                <c:formatCode>General</c:formatCode>
                <c:ptCount val="8"/>
                <c:pt idx="0">
                  <c:v>-24.666987619467161</c:v>
                </c:pt>
                <c:pt idx="1">
                  <c:v>-18.181976236320917</c:v>
                </c:pt>
                <c:pt idx="2">
                  <c:v>-11.049909329328937</c:v>
                </c:pt>
                <c:pt idx="3">
                  <c:v>-3.0893195760915724</c:v>
                </c:pt>
                <c:pt idx="4">
                  <c:v>3.6860180429604235</c:v>
                </c:pt>
                <c:pt idx="5">
                  <c:v>8.8988775235294142</c:v>
                </c:pt>
                <c:pt idx="6">
                  <c:v>13.032151304276379</c:v>
                </c:pt>
                <c:pt idx="7">
                  <c:v>28.2</c:v>
                </c:pt>
              </c:numCache>
            </c:numRef>
          </c:xVal>
          <c:yVal>
            <c:numRef>
              <c:f>shape_analysis_FEA_input!$D$60:$D$67</c:f>
              <c:numCache>
                <c:formatCode>General</c:formatCode>
                <c:ptCount val="8"/>
                <c:pt idx="0">
                  <c:v>-28.769271629738803</c:v>
                </c:pt>
                <c:pt idx="1">
                  <c:v>-26.163228180610801</c:v>
                </c:pt>
                <c:pt idx="2">
                  <c:v>-25.84457582374089</c:v>
                </c:pt>
                <c:pt idx="3">
                  <c:v>-29.75470152430885</c:v>
                </c:pt>
                <c:pt idx="4">
                  <c:v>-35.765808302510251</c:v>
                </c:pt>
                <c:pt idx="5">
                  <c:v>-43.423772485861107</c:v>
                </c:pt>
                <c:pt idx="6">
                  <c:v>-51.77452132826923</c:v>
                </c:pt>
                <c:pt idx="7">
                  <c:v>-68.5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B-4A4A-81C0-DB14E0B6025F}"/>
            </c:ext>
          </c:extLst>
        </c:ser>
        <c:ser>
          <c:idx val="3"/>
          <c:order val="3"/>
          <c:tx>
            <c:v>shift and scale PCA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shape_analysis_FEA_input!$C$70:$C$77</c:f>
              <c:numCache>
                <c:formatCode>General</c:formatCode>
                <c:ptCount val="8"/>
                <c:pt idx="0">
                  <c:v>-17.265609352741759</c:v>
                </c:pt>
                <c:pt idx="1">
                  <c:v>-11.68849956323599</c:v>
                </c:pt>
                <c:pt idx="2">
                  <c:v>-5.5549220232228826</c:v>
                </c:pt>
                <c:pt idx="3">
                  <c:v>1.2911851645612487</c:v>
                </c:pt>
                <c:pt idx="4">
                  <c:v>7.1179755169459646</c:v>
                </c:pt>
                <c:pt idx="5">
                  <c:v>11.601034670235297</c:v>
                </c:pt>
                <c:pt idx="6">
                  <c:v>15.155650121677686</c:v>
                </c:pt>
                <c:pt idx="7">
                  <c:v>28.2</c:v>
                </c:pt>
              </c:numCache>
            </c:numRef>
          </c:xVal>
          <c:yVal>
            <c:numRef>
              <c:f>shape_analysis_FEA_input!$D$70:$D$77</c:f>
              <c:numCache>
                <c:formatCode>General</c:formatCode>
                <c:ptCount val="8"/>
                <c:pt idx="0">
                  <c:v>-34.331573601575371</c:v>
                </c:pt>
                <c:pt idx="1">
                  <c:v>-32.090376235325287</c:v>
                </c:pt>
                <c:pt idx="2">
                  <c:v>-31.816335208417165</c:v>
                </c:pt>
                <c:pt idx="3">
                  <c:v>-35.179043310905612</c:v>
                </c:pt>
                <c:pt idx="4">
                  <c:v>-40.348595140158821</c:v>
                </c:pt>
                <c:pt idx="5">
                  <c:v>-46.934444337840553</c:v>
                </c:pt>
                <c:pt idx="6">
                  <c:v>-54.116088342311542</c:v>
                </c:pt>
                <c:pt idx="7">
                  <c:v>-68.5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CB-4A4A-81C0-DB14E0B6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18080"/>
        <c:axId val="461718408"/>
      </c:scatterChart>
      <c:valAx>
        <c:axId val="4617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8408"/>
        <c:crosses val="autoZero"/>
        <c:crossBetween val="midCat"/>
      </c:valAx>
      <c:valAx>
        <c:axId val="4617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973837433534043E-2"/>
          <c:y val="2.7777777777777776E-2"/>
          <c:w val="0.96502616256646601"/>
          <c:h val="0.20833552055992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shape_analysis_FEA_input!$AA$1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shape_analysis_FEA_input!$Z$3:$Z$10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shape_analysis_FEA_input!$AA$3:$AA$10</c:f>
              <c:numCache>
                <c:formatCode>General</c:formatCode>
                <c:ptCount val="8"/>
                <c:pt idx="0">
                  <c:v>58.826635625966702</c:v>
                </c:pt>
                <c:pt idx="1">
                  <c:v>52.876003745996798</c:v>
                </c:pt>
                <c:pt idx="2">
                  <c:v>45.900657600156698</c:v>
                </c:pt>
                <c:pt idx="3">
                  <c:v>37.393297352580298</c:v>
                </c:pt>
                <c:pt idx="4">
                  <c:v>29.698654639344699</c:v>
                </c:pt>
                <c:pt idx="5">
                  <c:v>23.2653473736456</c:v>
                </c:pt>
                <c:pt idx="6">
                  <c:v>17.778856392247601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7-4AA7-A095-9F7733698B39}"/>
            </c:ext>
          </c:extLst>
        </c:ser>
        <c:ser>
          <c:idx val="1"/>
          <c:order val="1"/>
          <c:tx>
            <c:strRef>
              <c:f>shape_analysis_FEA_input!$AC$1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shape_analysis_FEA_input!$AB$3:$AB$10</c:f>
              <c:numCache>
                <c:formatCode>General</c:formatCode>
                <c:ptCount val="8"/>
                <c:pt idx="0">
                  <c:v>-26.568667315631483</c:v>
                </c:pt>
                <c:pt idx="1">
                  <c:v>-30.486996225769868</c:v>
                </c:pt>
                <c:pt idx="2">
                  <c:v>-32.061761351820941</c:v>
                </c:pt>
                <c:pt idx="3">
                  <c:v>-29.682590919378253</c:v>
                </c:pt>
                <c:pt idx="4">
                  <c:v>-25.287997931490295</c:v>
                </c:pt>
                <c:pt idx="5">
                  <c:v>-19.333632091073227</c:v>
                </c:pt>
                <c:pt idx="6">
                  <c:v>-12.62775396574952</c:v>
                </c:pt>
                <c:pt idx="7">
                  <c:v>0</c:v>
                </c:pt>
              </c:numCache>
            </c:numRef>
          </c:xVal>
          <c:yVal>
            <c:numRef>
              <c:f>shape_analysis_FEA_input!$AC$3:$AC$10</c:f>
              <c:numCache>
                <c:formatCode>General</c:formatCode>
                <c:ptCount val="8"/>
                <c:pt idx="0">
                  <c:v>61.32172467041454</c:v>
                </c:pt>
                <c:pt idx="1">
                  <c:v>54.855052757439161</c:v>
                </c:pt>
                <c:pt idx="2">
                  <c:v>47.289097812654674</c:v>
                </c:pt>
                <c:pt idx="3">
                  <c:v>38.959742259951803</c:v>
                </c:pt>
                <c:pt idx="4">
                  <c:v>31.282401120065366</c:v>
                </c:pt>
                <c:pt idx="5">
                  <c:v>24.645526290336182</c:v>
                </c:pt>
                <c:pt idx="6">
                  <c:v>18.650931472441972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7-4AA7-A095-9F7733698B39}"/>
            </c:ext>
          </c:extLst>
        </c:ser>
        <c:ser>
          <c:idx val="2"/>
          <c:order val="2"/>
          <c:tx>
            <c:v>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shape_analysis_FEA_input!$C$2:$C$9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shape_analysis_FEA_input!$E$2:$E$9</c:f>
              <c:numCache>
                <c:formatCode>General</c:formatCode>
                <c:ptCount val="8"/>
                <c:pt idx="0">
                  <c:v>58.826635625966702</c:v>
                </c:pt>
                <c:pt idx="1">
                  <c:v>52.876003745996798</c:v>
                </c:pt>
                <c:pt idx="2">
                  <c:v>45.900657600156698</c:v>
                </c:pt>
                <c:pt idx="3">
                  <c:v>37.393297352580298</c:v>
                </c:pt>
                <c:pt idx="4">
                  <c:v>29.698654639344699</c:v>
                </c:pt>
                <c:pt idx="5">
                  <c:v>23.2653473736456</c:v>
                </c:pt>
                <c:pt idx="6">
                  <c:v>17.778856392247601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17-4AA7-A095-9F773369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4088"/>
        <c:axId val="525275728"/>
      </c:scatterChart>
      <c:valAx>
        <c:axId val="52527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5728"/>
        <c:crosses val="autoZero"/>
        <c:crossBetween val="midCat"/>
      </c:valAx>
      <c:valAx>
        <c:axId val="5252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shape_analysis_FEA_input!$Z$3:$Z$10</c:f>
              <c:numCache>
                <c:formatCode>General</c:formatCode>
                <c:ptCount val="8"/>
                <c:pt idx="0">
                  <c:v>-30.2138395063937</c:v>
                </c:pt>
                <c:pt idx="1">
                  <c:v>-33.879465691285603</c:v>
                </c:pt>
                <c:pt idx="2">
                  <c:v>-35.400144433184302</c:v>
                </c:pt>
                <c:pt idx="3">
                  <c:v>-32.893175380414299</c:v>
                </c:pt>
                <c:pt idx="4">
                  <c:v>-28.114987641665401</c:v>
                </c:pt>
                <c:pt idx="5">
                  <c:v>-21.4493386092946</c:v>
                </c:pt>
                <c:pt idx="6">
                  <c:v>-13.918244725493301</c:v>
                </c:pt>
                <c:pt idx="7">
                  <c:v>0</c:v>
                </c:pt>
              </c:numCache>
            </c:numRef>
          </c:xVal>
          <c:yVal>
            <c:numRef>
              <c:f>shape_analysis_FEA_input!$AA$3:$AA$10</c:f>
              <c:numCache>
                <c:formatCode>General</c:formatCode>
                <c:ptCount val="8"/>
                <c:pt idx="0">
                  <c:v>58.826635625966702</c:v>
                </c:pt>
                <c:pt idx="1">
                  <c:v>52.876003745996798</c:v>
                </c:pt>
                <c:pt idx="2">
                  <c:v>45.900657600156698</c:v>
                </c:pt>
                <c:pt idx="3">
                  <c:v>37.393297352580298</c:v>
                </c:pt>
                <c:pt idx="4">
                  <c:v>29.698654639344699</c:v>
                </c:pt>
                <c:pt idx="5">
                  <c:v>23.2653473736456</c:v>
                </c:pt>
                <c:pt idx="6">
                  <c:v>17.778856392247601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4574-9418-166B4F20261E}"/>
            </c:ext>
          </c:extLst>
        </c:ser>
        <c:ser>
          <c:idx val="1"/>
          <c:order val="1"/>
          <c:tx>
            <c:v>2 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shape_analysis_FEA_input!$AB$3:$AB$10</c:f>
              <c:numCache>
                <c:formatCode>General</c:formatCode>
                <c:ptCount val="8"/>
                <c:pt idx="0">
                  <c:v>-26.568667315631483</c:v>
                </c:pt>
                <c:pt idx="1">
                  <c:v>-30.486996225769868</c:v>
                </c:pt>
                <c:pt idx="2">
                  <c:v>-32.061761351820941</c:v>
                </c:pt>
                <c:pt idx="3">
                  <c:v>-29.682590919378253</c:v>
                </c:pt>
                <c:pt idx="4">
                  <c:v>-25.287997931490295</c:v>
                </c:pt>
                <c:pt idx="5">
                  <c:v>-19.333632091073227</c:v>
                </c:pt>
                <c:pt idx="6">
                  <c:v>-12.62775396574952</c:v>
                </c:pt>
                <c:pt idx="7">
                  <c:v>0</c:v>
                </c:pt>
              </c:numCache>
            </c:numRef>
          </c:xVal>
          <c:yVal>
            <c:numRef>
              <c:f>shape_analysis_FEA_input!$AC$3:$AC$10</c:f>
              <c:numCache>
                <c:formatCode>General</c:formatCode>
                <c:ptCount val="8"/>
                <c:pt idx="0">
                  <c:v>61.32172467041454</c:v>
                </c:pt>
                <c:pt idx="1">
                  <c:v>54.855052757439161</c:v>
                </c:pt>
                <c:pt idx="2">
                  <c:v>47.289097812654674</c:v>
                </c:pt>
                <c:pt idx="3">
                  <c:v>38.959742259951803</c:v>
                </c:pt>
                <c:pt idx="4">
                  <c:v>31.282401120065366</c:v>
                </c:pt>
                <c:pt idx="5">
                  <c:v>24.645526290336182</c:v>
                </c:pt>
                <c:pt idx="6">
                  <c:v>18.650931472441972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0-4574-9418-166B4F20261E}"/>
            </c:ext>
          </c:extLst>
        </c:ser>
        <c:ser>
          <c:idx val="2"/>
          <c:order val="2"/>
          <c:tx>
            <c:v>FEA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shape_analysis_FEA_input!$AE$3:$AE$10</c:f>
              <c:numCache>
                <c:formatCode>General</c:formatCode>
                <c:ptCount val="8"/>
                <c:pt idx="0">
                  <c:v>-22.309866284452902</c:v>
                </c:pt>
                <c:pt idx="1">
                  <c:v>-24.9479879313492</c:v>
                </c:pt>
                <c:pt idx="2">
                  <c:v>-26.464944352516099</c:v>
                </c:pt>
                <c:pt idx="3">
                  <c:v>-26.374861810364202</c:v>
                </c:pt>
                <c:pt idx="4">
                  <c:v>-24.188477416984998</c:v>
                </c:pt>
                <c:pt idx="5">
                  <c:v>-19.109483871433898</c:v>
                </c:pt>
                <c:pt idx="6">
                  <c:v>-12.3752422448245</c:v>
                </c:pt>
                <c:pt idx="7">
                  <c:v>0</c:v>
                </c:pt>
              </c:numCache>
            </c:numRef>
          </c:xVal>
          <c:yVal>
            <c:numRef>
              <c:f>shape_analysis_FEA_input!$AF$3:$AF$10</c:f>
              <c:numCache>
                <c:formatCode>General</c:formatCode>
                <c:ptCount val="8"/>
                <c:pt idx="0">
                  <c:v>58.412973965481697</c:v>
                </c:pt>
                <c:pt idx="1">
                  <c:v>54.396649833760598</c:v>
                </c:pt>
                <c:pt idx="2">
                  <c:v>49.812848014985001</c:v>
                </c:pt>
                <c:pt idx="3">
                  <c:v>42.199342900829897</c:v>
                </c:pt>
                <c:pt idx="4">
                  <c:v>34.725275935945902</c:v>
                </c:pt>
                <c:pt idx="5">
                  <c:v>26.611769199557202</c:v>
                </c:pt>
                <c:pt idx="6">
                  <c:v>19.631550127089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0-4574-9418-166B4F20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49184"/>
        <c:axId val="589552464"/>
      </c:scatterChart>
      <c:valAx>
        <c:axId val="5895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52464"/>
        <c:crosses val="autoZero"/>
        <c:crossBetween val="midCat"/>
      </c:valAx>
      <c:valAx>
        <c:axId val="5895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326571</xdr:colOff>
      <xdr:row>0</xdr:row>
      <xdr:rowOff>152400</xdr:rowOff>
    </xdr:from>
    <xdr:to>
      <xdr:col>12</xdr:col>
      <xdr:colOff>136072</xdr:colOff>
      <xdr:row>20</xdr:row>
      <xdr:rowOff>103414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228601</xdr:colOff>
      <xdr:row>2</xdr:row>
      <xdr:rowOff>32658</xdr:rowOff>
    </xdr:from>
    <xdr:to>
      <xdr:col>18</xdr:col>
      <xdr:colOff>62049</xdr:colOff>
      <xdr:row>14</xdr:row>
      <xdr:rowOff>119743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73480</xdr:colOff>
      <xdr:row>23</xdr:row>
      <xdr:rowOff>114300</xdr:rowOff>
    </xdr:from>
    <xdr:to>
      <xdr:col>14</xdr:col>
      <xdr:colOff>473529</xdr:colOff>
      <xdr:row>38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495299</xdr:colOff>
      <xdr:row>13</xdr:row>
      <xdr:rowOff>114300</xdr:rowOff>
    </xdr:from>
    <xdr:to>
      <xdr:col>18</xdr:col>
      <xdr:colOff>352424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598170</xdr:colOff>
      <xdr:row>14</xdr:row>
      <xdr:rowOff>30480</xdr:rowOff>
    </xdr:from>
    <xdr:to>
      <xdr:col>30</xdr:col>
      <xdr:colOff>293370</xdr:colOff>
      <xdr:row>29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abSelected="1" topLeftCell="A37" workbookViewId="0">
      <selection activeCell="F45" sqref="F45"/>
    </sheetView>
  </sheetViews>
  <sheetFormatPr defaultRowHeight="14.6" x14ac:dyDescent="0.4"/>
  <sheetData>
    <row r="1" spans="1:37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R1" t="s">
        <v>70</v>
      </c>
      <c r="U1" t="s">
        <v>73</v>
      </c>
      <c r="V1" s="5" t="s">
        <v>74</v>
      </c>
      <c r="Z1" t="s">
        <v>77</v>
      </c>
      <c r="AA1">
        <v>0</v>
      </c>
      <c r="AB1" t="s">
        <v>77</v>
      </c>
      <c r="AC1">
        <v>0.5</v>
      </c>
    </row>
    <row r="2" spans="1:37" x14ac:dyDescent="0.4">
      <c r="A2">
        <v>1</v>
      </c>
      <c r="B2">
        <v>0.40734025085666797</v>
      </c>
      <c r="C2">
        <v>-30.2138395063937</v>
      </c>
      <c r="D2">
        <v>0.27882090175350099</v>
      </c>
      <c r="E2">
        <v>58.826635625966702</v>
      </c>
      <c r="F2">
        <v>-6.3972687700000002</v>
      </c>
      <c r="G2">
        <v>-34.671999999999997</v>
      </c>
      <c r="H2">
        <v>-17.542000000000002</v>
      </c>
      <c r="R2">
        <v>17.897431855045699</v>
      </c>
      <c r="U2">
        <v>-34.67</v>
      </c>
      <c r="V2">
        <v>-17.54</v>
      </c>
      <c r="Z2" t="s">
        <v>55</v>
      </c>
      <c r="AA2" t="s">
        <v>19</v>
      </c>
      <c r="AB2" t="s">
        <v>55</v>
      </c>
      <c r="AC2" t="s">
        <v>19</v>
      </c>
    </row>
    <row r="3" spans="1:37" x14ac:dyDescent="0.4">
      <c r="A3">
        <v>2</v>
      </c>
      <c r="B3">
        <v>0.37910125798962802</v>
      </c>
      <c r="C3">
        <v>-33.879465691285603</v>
      </c>
      <c r="D3">
        <v>0.22115452400892099</v>
      </c>
      <c r="E3">
        <v>52.876003745996798</v>
      </c>
      <c r="F3">
        <v>-5.0402761199999997</v>
      </c>
      <c r="G3">
        <v>-33.755000000000003</v>
      </c>
      <c r="H3">
        <v>-11.193</v>
      </c>
      <c r="Z3">
        <f>B2*$AA$1*$R$2+C2</f>
        <v>-30.2138395063937</v>
      </c>
      <c r="AA3">
        <f>D2*$AA$1*$R$2+E2</f>
        <v>58.826635625966702</v>
      </c>
      <c r="AB3">
        <f>B2*$AC$1*$R$2+C2</f>
        <v>-26.568667315631483</v>
      </c>
      <c r="AC3">
        <f>D2*$AC$1*$R$2+E2</f>
        <v>61.32172467041454</v>
      </c>
      <c r="AE3">
        <f>AE12</f>
        <v>-22.309866284452902</v>
      </c>
      <c r="AF3">
        <f>AG14</f>
        <v>58.412973965481697</v>
      </c>
    </row>
    <row r="4" spans="1:37" x14ac:dyDescent="0.4">
      <c r="A4">
        <v>3</v>
      </c>
      <c r="B4">
        <v>0.37305721942695302</v>
      </c>
      <c r="C4">
        <v>-35.400144433184302</v>
      </c>
      <c r="D4">
        <v>0.155155245036627</v>
      </c>
      <c r="E4">
        <v>45.900657600156698</v>
      </c>
      <c r="F4">
        <v>-5.6815114600000003</v>
      </c>
      <c r="G4">
        <v>-33.265999999999998</v>
      </c>
      <c r="H4">
        <v>-5.4939999999999998</v>
      </c>
      <c r="U4" t="s">
        <v>75</v>
      </c>
      <c r="Z4">
        <f t="shared" ref="Z4:Z9" si="0">B3*$AA$1*$R$2+C3</f>
        <v>-33.879465691285603</v>
      </c>
      <c r="AA4">
        <f t="shared" ref="AA4:AA9" si="1">D3*$AA$1*$R$2+E3</f>
        <v>52.876003745996798</v>
      </c>
      <c r="AB4">
        <f t="shared" ref="AB4:AB9" si="2">B3*$AC$1*$R$2+C3</f>
        <v>-30.486996225769868</v>
      </c>
      <c r="AC4">
        <f t="shared" ref="AC4:AC9" si="3">D3*$AC$1*$R$2+E3</f>
        <v>54.855052757439161</v>
      </c>
      <c r="AE4">
        <f>AF12</f>
        <v>-24.9479879313492</v>
      </c>
      <c r="AF4">
        <f>AH14</f>
        <v>54.396649833760598</v>
      </c>
    </row>
    <row r="5" spans="1:37" x14ac:dyDescent="0.4">
      <c r="A5">
        <v>4</v>
      </c>
      <c r="B5">
        <v>0.358775995018627</v>
      </c>
      <c r="C5">
        <v>-32.893175380414299</v>
      </c>
      <c r="D5">
        <v>0.175046891649976</v>
      </c>
      <c r="E5">
        <v>37.393297352580298</v>
      </c>
      <c r="F5">
        <v>-4.9232116299999999</v>
      </c>
      <c r="G5">
        <v>-36.344999999999999</v>
      </c>
      <c r="H5">
        <v>1.028</v>
      </c>
      <c r="Z5">
        <f t="shared" si="0"/>
        <v>-35.400144433184302</v>
      </c>
      <c r="AA5">
        <f t="shared" si="1"/>
        <v>45.900657600156698</v>
      </c>
      <c r="AB5">
        <f t="shared" si="2"/>
        <v>-32.061761351820941</v>
      </c>
      <c r="AC5">
        <f t="shared" si="3"/>
        <v>47.289097812654674</v>
      </c>
      <c r="AE5">
        <f>AG12</f>
        <v>-26.464944352516099</v>
      </c>
      <c r="AF5">
        <f>AI14</f>
        <v>49.812848014985001</v>
      </c>
    </row>
    <row r="6" spans="1:37" x14ac:dyDescent="0.4">
      <c r="A6">
        <v>5</v>
      </c>
      <c r="B6">
        <v>0.31591009627206501</v>
      </c>
      <c r="C6">
        <v>-28.114987641665401</v>
      </c>
      <c r="D6">
        <v>0.176980305727402</v>
      </c>
      <c r="E6">
        <v>29.698654639344699</v>
      </c>
      <c r="F6">
        <v>-4.6054057700950501</v>
      </c>
      <c r="G6">
        <v>-42.384999999999998</v>
      </c>
      <c r="H6">
        <v>6.8810000000000002</v>
      </c>
      <c r="T6">
        <f>30.37/R2</f>
        <v>1.6968915007455663</v>
      </c>
      <c r="Z6">
        <f t="shared" si="0"/>
        <v>-32.893175380414299</v>
      </c>
      <c r="AA6">
        <f t="shared" si="1"/>
        <v>37.393297352580298</v>
      </c>
      <c r="AB6">
        <f t="shared" si="2"/>
        <v>-29.682590919378253</v>
      </c>
      <c r="AC6">
        <f t="shared" si="3"/>
        <v>38.959742259951803</v>
      </c>
      <c r="AE6">
        <f>AH12</f>
        <v>-26.374861810364202</v>
      </c>
      <c r="AF6">
        <f>AJ14</f>
        <v>42.199342900829897</v>
      </c>
    </row>
    <row r="7" spans="1:37" x14ac:dyDescent="0.4">
      <c r="A7">
        <v>6</v>
      </c>
      <c r="B7">
        <v>0.236425710164099</v>
      </c>
      <c r="C7">
        <v>-21.4493386092946</v>
      </c>
      <c r="D7">
        <v>0.15423206277513801</v>
      </c>
      <c r="E7">
        <v>23.2653473736456</v>
      </c>
      <c r="F7">
        <v>-2.9088686799999999</v>
      </c>
      <c r="G7">
        <v>-48.408999999999999</v>
      </c>
      <c r="H7">
        <v>11.603</v>
      </c>
      <c r="U7" t="s">
        <v>76</v>
      </c>
      <c r="Z7">
        <f t="shared" si="0"/>
        <v>-28.114987641665401</v>
      </c>
      <c r="AA7">
        <f t="shared" si="1"/>
        <v>29.698654639344699</v>
      </c>
      <c r="AB7">
        <f t="shared" si="2"/>
        <v>-25.287997931490295</v>
      </c>
      <c r="AC7">
        <f t="shared" si="3"/>
        <v>31.282401120065366</v>
      </c>
      <c r="AE7">
        <f>AI12</f>
        <v>-24.188477416984998</v>
      </c>
      <c r="AF7">
        <f>AK14</f>
        <v>34.725275935945902</v>
      </c>
    </row>
    <row r="8" spans="1:37" x14ac:dyDescent="0.4">
      <c r="A8">
        <v>7</v>
      </c>
      <c r="B8">
        <v>0.14420960171221001</v>
      </c>
      <c r="C8">
        <v>-13.918244725493301</v>
      </c>
      <c r="D8">
        <v>9.74525381359128E-2</v>
      </c>
      <c r="E8">
        <v>17.778856392247601</v>
      </c>
      <c r="F8">
        <v>-2.0206563499999999</v>
      </c>
      <c r="G8">
        <v>-62.994999999999997</v>
      </c>
      <c r="H8">
        <v>13.243</v>
      </c>
      <c r="Z8">
        <f t="shared" si="0"/>
        <v>-21.4493386092946</v>
      </c>
      <c r="AA8">
        <f t="shared" si="1"/>
        <v>23.2653473736456</v>
      </c>
      <c r="AB8">
        <f t="shared" si="2"/>
        <v>-19.333632091073227</v>
      </c>
      <c r="AC8">
        <f t="shared" si="3"/>
        <v>24.645526290336182</v>
      </c>
      <c r="AE8">
        <f>AJ12</f>
        <v>-19.109483871433898</v>
      </c>
      <c r="AF8">
        <f>AE16</f>
        <v>26.611769199557202</v>
      </c>
    </row>
    <row r="9" spans="1:37" x14ac:dyDescent="0.4">
      <c r="A9">
        <v>8</v>
      </c>
      <c r="B9" s="4">
        <v>0</v>
      </c>
      <c r="C9">
        <v>0</v>
      </c>
      <c r="D9">
        <v>0</v>
      </c>
      <c r="E9">
        <v>0</v>
      </c>
      <c r="F9">
        <v>0</v>
      </c>
      <c r="G9">
        <v>-68.5</v>
      </c>
      <c r="H9">
        <v>28.2</v>
      </c>
      <c r="R9" t="s">
        <v>71</v>
      </c>
      <c r="Z9">
        <f t="shared" si="0"/>
        <v>-13.918244725493301</v>
      </c>
      <c r="AA9">
        <f t="shared" si="1"/>
        <v>17.778856392247601</v>
      </c>
      <c r="AB9">
        <f t="shared" si="2"/>
        <v>-12.62775396574952</v>
      </c>
      <c r="AC9">
        <f t="shared" si="3"/>
        <v>18.650931472441972</v>
      </c>
      <c r="AE9">
        <f>AE14</f>
        <v>-12.3752422448245</v>
      </c>
      <c r="AF9">
        <f>AF16</f>
        <v>19.631550127089</v>
      </c>
    </row>
    <row r="10" spans="1:37" x14ac:dyDescent="0.4">
      <c r="A10" t="s">
        <v>78</v>
      </c>
      <c r="B10" s="4"/>
      <c r="G10" s="6">
        <v>17.25</v>
      </c>
      <c r="H10" s="6">
        <v>-24.695</v>
      </c>
      <c r="Z10">
        <f>B9*$AA$1*$R$2+C9</f>
        <v>0</v>
      </c>
      <c r="AA10">
        <f>D9*$AA$1*$R$2+E9</f>
        <v>0</v>
      </c>
      <c r="AB10">
        <f>B9*$AC$1*$R$2+C9</f>
        <v>0</v>
      </c>
      <c r="AC10">
        <f>D9*$AC$1*$R$2+E9</f>
        <v>0</v>
      </c>
      <c r="AE10">
        <f>AF14</f>
        <v>0</v>
      </c>
      <c r="AF10">
        <f>AG16</f>
        <v>0</v>
      </c>
    </row>
    <row r="11" spans="1:37" x14ac:dyDescent="0.4">
      <c r="A11">
        <f>G10-G9</f>
        <v>85.75</v>
      </c>
      <c r="B11">
        <f>H10-H9</f>
        <v>-52.894999999999996</v>
      </c>
      <c r="D11">
        <f>ATAN(G10/H10)</f>
        <v>-0.60973330765786882</v>
      </c>
      <c r="E11">
        <f>DEGREES(D11)</f>
        <v>-34.935145157347641</v>
      </c>
      <c r="G11" t="s">
        <v>9</v>
      </c>
      <c r="I11" t="s">
        <v>12</v>
      </c>
      <c r="R11">
        <v>106</v>
      </c>
    </row>
    <row r="12" spans="1:37" x14ac:dyDescent="0.4">
      <c r="A12">
        <f>A11^2</f>
        <v>7353.0625</v>
      </c>
      <c r="B12">
        <f>B11^2</f>
        <v>2797.8810249999997</v>
      </c>
      <c r="G12" t="s">
        <v>8</v>
      </c>
      <c r="I12" t="s">
        <v>13</v>
      </c>
      <c r="AE12">
        <v>-22.309866284452902</v>
      </c>
      <c r="AF12">
        <v>-24.9479879313492</v>
      </c>
      <c r="AG12">
        <v>-26.464944352516099</v>
      </c>
      <c r="AH12">
        <v>-26.374861810364202</v>
      </c>
      <c r="AI12">
        <v>-24.188477416984998</v>
      </c>
      <c r="AJ12">
        <v>-19.109483871433898</v>
      </c>
    </row>
    <row r="13" spans="1:37" x14ac:dyDescent="0.4">
      <c r="A13">
        <f>A12+B12</f>
        <v>10150.943524999999</v>
      </c>
      <c r="C13">
        <f t="shared" ref="C13:C20" si="4">C2</f>
        <v>-30.2138395063937</v>
      </c>
      <c r="E13">
        <f t="shared" ref="E13:E20" si="5">-1*E2</f>
        <v>-58.826635625966702</v>
      </c>
      <c r="G13" t="s">
        <v>10</v>
      </c>
      <c r="I13" t="s">
        <v>10</v>
      </c>
      <c r="R13" t="s">
        <v>72</v>
      </c>
    </row>
    <row r="14" spans="1:37" x14ac:dyDescent="0.4">
      <c r="A14">
        <f>SQRT(A13)</f>
        <v>100.75189092518313</v>
      </c>
      <c r="C14">
        <f t="shared" si="4"/>
        <v>-33.879465691285603</v>
      </c>
      <c r="E14">
        <f t="shared" si="5"/>
        <v>-52.876003745996798</v>
      </c>
      <c r="G14" t="s">
        <v>11</v>
      </c>
      <c r="R14">
        <v>31</v>
      </c>
      <c r="AE14">
        <v>-12.3752422448245</v>
      </c>
      <c r="AF14">
        <v>0</v>
      </c>
      <c r="AG14">
        <v>58.412973965481697</v>
      </c>
      <c r="AH14">
        <v>54.396649833760598</v>
      </c>
      <c r="AI14">
        <v>49.812848014985001</v>
      </c>
      <c r="AJ14">
        <v>42.199342900829897</v>
      </c>
      <c r="AK14">
        <v>34.725275935945902</v>
      </c>
    </row>
    <row r="15" spans="1:37" x14ac:dyDescent="0.4">
      <c r="C15">
        <f t="shared" si="4"/>
        <v>-35.400144433184302</v>
      </c>
      <c r="E15">
        <f t="shared" si="5"/>
        <v>-45.900657600156698</v>
      </c>
    </row>
    <row r="16" spans="1:37" x14ac:dyDescent="0.4">
      <c r="C16">
        <f t="shared" si="4"/>
        <v>-32.893175380414299</v>
      </c>
      <c r="E16">
        <f t="shared" si="5"/>
        <v>-37.393297352580298</v>
      </c>
      <c r="G16">
        <f t="shared" ref="G16:G24" si="6">G2*-1-78</f>
        <v>-43.328000000000003</v>
      </c>
      <c r="H16">
        <f t="shared" ref="H16:H24" si="7">H2-32</f>
        <v>-49.542000000000002</v>
      </c>
      <c r="AE16">
        <v>26.611769199557202</v>
      </c>
      <c r="AF16">
        <v>19.631550127089</v>
      </c>
      <c r="AG16">
        <v>0</v>
      </c>
    </row>
    <row r="17" spans="3:37" x14ac:dyDescent="0.4">
      <c r="C17">
        <f t="shared" si="4"/>
        <v>-28.114987641665401</v>
      </c>
      <c r="E17">
        <f t="shared" si="5"/>
        <v>-29.698654639344699</v>
      </c>
      <c r="G17">
        <f t="shared" si="6"/>
        <v>-44.244999999999997</v>
      </c>
      <c r="H17">
        <f t="shared" si="7"/>
        <v>-43.192999999999998</v>
      </c>
    </row>
    <row r="18" spans="3:37" x14ac:dyDescent="0.4">
      <c r="C18">
        <f t="shared" si="4"/>
        <v>-21.4493386092946</v>
      </c>
      <c r="E18">
        <f t="shared" si="5"/>
        <v>-23.2653473736456</v>
      </c>
      <c r="G18">
        <f t="shared" si="6"/>
        <v>-44.734000000000002</v>
      </c>
      <c r="H18">
        <f t="shared" si="7"/>
        <v>-37.494</v>
      </c>
    </row>
    <row r="19" spans="3:37" x14ac:dyDescent="0.4">
      <c r="C19">
        <f t="shared" si="4"/>
        <v>-13.918244725493301</v>
      </c>
      <c r="E19">
        <f t="shared" si="5"/>
        <v>-17.778856392247601</v>
      </c>
      <c r="G19">
        <f t="shared" si="6"/>
        <v>-41.655000000000001</v>
      </c>
      <c r="H19">
        <f t="shared" si="7"/>
        <v>-30.972000000000001</v>
      </c>
    </row>
    <row r="20" spans="3:37" x14ac:dyDescent="0.4">
      <c r="C20">
        <f t="shared" si="4"/>
        <v>0</v>
      </c>
      <c r="E20">
        <f t="shared" si="5"/>
        <v>0</v>
      </c>
      <c r="G20">
        <f t="shared" si="6"/>
        <v>-35.615000000000002</v>
      </c>
      <c r="H20">
        <f t="shared" si="7"/>
        <v>-25.119</v>
      </c>
      <c r="AF20">
        <v>4.6755063000000003</v>
      </c>
      <c r="AG20">
        <v>4.3212813099999998</v>
      </c>
      <c r="AH20">
        <v>3.9626452799999998</v>
      </c>
      <c r="AI20">
        <v>3.4769592500000002</v>
      </c>
      <c r="AJ20">
        <v>2.7435280500000001</v>
      </c>
      <c r="AK20">
        <v>2.4462365400000001</v>
      </c>
    </row>
    <row r="21" spans="3:37" x14ac:dyDescent="0.4">
      <c r="G21">
        <f t="shared" si="6"/>
        <v>-29.591000000000001</v>
      </c>
      <c r="H21">
        <f t="shared" si="7"/>
        <v>-20.396999999999998</v>
      </c>
    </row>
    <row r="22" spans="3:37" x14ac:dyDescent="0.4">
      <c r="G22">
        <f t="shared" si="6"/>
        <v>-15.005000000000003</v>
      </c>
      <c r="H22">
        <f t="shared" si="7"/>
        <v>-18.756999999999998</v>
      </c>
    </row>
    <row r="23" spans="3:37" x14ac:dyDescent="0.4">
      <c r="G23">
        <f t="shared" si="6"/>
        <v>-9.5</v>
      </c>
      <c r="H23">
        <f t="shared" si="7"/>
        <v>-3.8000000000000007</v>
      </c>
    </row>
    <row r="24" spans="3:37" x14ac:dyDescent="0.4">
      <c r="G24">
        <f t="shared" si="6"/>
        <v>-95.25</v>
      </c>
      <c r="H24">
        <f t="shared" si="7"/>
        <v>-56.695</v>
      </c>
    </row>
    <row r="25" spans="3:37" x14ac:dyDescent="0.4">
      <c r="G25" t="s">
        <v>14</v>
      </c>
    </row>
    <row r="26" spans="3:37" x14ac:dyDescent="0.4">
      <c r="G26" t="s">
        <v>15</v>
      </c>
    </row>
    <row r="27" spans="3:37" x14ac:dyDescent="0.4">
      <c r="G27" t="s">
        <v>16</v>
      </c>
    </row>
    <row r="31" spans="3:37" x14ac:dyDescent="0.4">
      <c r="C31" t="s">
        <v>42</v>
      </c>
      <c r="D31" t="s">
        <v>43</v>
      </c>
      <c r="V31" t="s">
        <v>79</v>
      </c>
    </row>
    <row r="32" spans="3:37" x14ac:dyDescent="0.4">
      <c r="C32" t="s">
        <v>18</v>
      </c>
      <c r="D32" t="s">
        <v>17</v>
      </c>
      <c r="V32" t="s">
        <v>80</v>
      </c>
    </row>
    <row r="33" spans="2:23" x14ac:dyDescent="0.4">
      <c r="C33">
        <f t="shared" ref="C33:C40" si="8">E2*-1</f>
        <v>-58.826635625966702</v>
      </c>
      <c r="D33">
        <f t="shared" ref="D33:D40" si="9">C2*-1</f>
        <v>30.2138395063937</v>
      </c>
      <c r="V33" t="s">
        <v>81</v>
      </c>
    </row>
    <row r="34" spans="2:23" x14ac:dyDescent="0.4">
      <c r="C34">
        <f t="shared" si="8"/>
        <v>-52.876003745996798</v>
      </c>
      <c r="D34">
        <f t="shared" si="9"/>
        <v>33.879465691285603</v>
      </c>
      <c r="V34" t="s">
        <v>82</v>
      </c>
    </row>
    <row r="35" spans="2:23" x14ac:dyDescent="0.4">
      <c r="C35">
        <f t="shared" si="8"/>
        <v>-45.900657600156698</v>
      </c>
      <c r="D35">
        <f t="shared" si="9"/>
        <v>35.400144433184302</v>
      </c>
      <c r="W35" t="s">
        <v>83</v>
      </c>
    </row>
    <row r="36" spans="2:23" x14ac:dyDescent="0.4">
      <c r="C36">
        <f t="shared" si="8"/>
        <v>-37.393297352580298</v>
      </c>
      <c r="D36">
        <f t="shared" si="9"/>
        <v>32.893175380414299</v>
      </c>
      <c r="W36" t="s">
        <v>84</v>
      </c>
    </row>
    <row r="37" spans="2:23" x14ac:dyDescent="0.4">
      <c r="C37">
        <f t="shared" si="8"/>
        <v>-29.698654639344699</v>
      </c>
      <c r="D37">
        <f t="shared" si="9"/>
        <v>28.114987641665401</v>
      </c>
      <c r="V37" t="s">
        <v>85</v>
      </c>
    </row>
    <row r="38" spans="2:23" x14ac:dyDescent="0.4">
      <c r="C38">
        <f t="shared" si="8"/>
        <v>-23.2653473736456</v>
      </c>
      <c r="D38">
        <f t="shared" si="9"/>
        <v>21.4493386092946</v>
      </c>
    </row>
    <row r="39" spans="2:23" x14ac:dyDescent="0.4">
      <c r="C39">
        <f t="shared" si="8"/>
        <v>-17.778856392247601</v>
      </c>
      <c r="D39">
        <f t="shared" si="9"/>
        <v>13.918244725493301</v>
      </c>
      <c r="F39">
        <f>C39-C40</f>
        <v>-17.778856392247601</v>
      </c>
      <c r="G39">
        <f>D39-D40</f>
        <v>13.918244725493301</v>
      </c>
    </row>
    <row r="40" spans="2:23" x14ac:dyDescent="0.4">
      <c r="C40">
        <f t="shared" si="8"/>
        <v>0</v>
      </c>
      <c r="D40">
        <f t="shared" si="9"/>
        <v>0</v>
      </c>
      <c r="F40">
        <f>F39^2</f>
        <v>316.0877346161634</v>
      </c>
      <c r="G40">
        <f>G39^2</f>
        <v>193.71753623872209</v>
      </c>
    </row>
    <row r="41" spans="2:23" x14ac:dyDescent="0.4">
      <c r="F41">
        <f>SUM(F40:G40)</f>
        <v>509.80527085488552</v>
      </c>
    </row>
    <row r="42" spans="2:23" x14ac:dyDescent="0.4">
      <c r="F42">
        <f>SQRT(F41)</f>
        <v>22.578867793910426</v>
      </c>
    </row>
    <row r="43" spans="2:23" x14ac:dyDescent="0.4">
      <c r="C43" t="s">
        <v>44</v>
      </c>
      <c r="H43" t="s">
        <v>52</v>
      </c>
      <c r="M43">
        <v>0.86</v>
      </c>
      <c r="N43" t="s">
        <v>35</v>
      </c>
    </row>
    <row r="44" spans="2:23" x14ac:dyDescent="0.4">
      <c r="C44" t="s">
        <v>45</v>
      </c>
      <c r="D44" t="s">
        <v>46</v>
      </c>
      <c r="H44" t="s">
        <v>42</v>
      </c>
      <c r="I44" t="s">
        <v>43</v>
      </c>
      <c r="N44" t="s">
        <v>36</v>
      </c>
    </row>
    <row r="45" spans="2:23" x14ac:dyDescent="0.4">
      <c r="C45" t="s">
        <v>20</v>
      </c>
      <c r="D45" t="s">
        <v>19</v>
      </c>
      <c r="H45" t="s">
        <v>20</v>
      </c>
      <c r="I45" t="s">
        <v>19</v>
      </c>
      <c r="L45">
        <f>M45*57.3</f>
        <v>-9.7409999999999997</v>
      </c>
      <c r="M45">
        <v>-0.17</v>
      </c>
      <c r="N45" t="s">
        <v>38</v>
      </c>
    </row>
    <row r="46" spans="2:23" x14ac:dyDescent="0.4">
      <c r="B46" t="s">
        <v>44</v>
      </c>
      <c r="C46">
        <f t="shared" ref="C46:C51" si="10">C33*COS($M$45)-D33*SIN($M$45)</f>
        <v>-52.86698761946716</v>
      </c>
      <c r="D46">
        <f t="shared" ref="D46:D51" si="11">C33*SIN($M$45)+D33*COS($M$45)</f>
        <v>39.730728370261197</v>
      </c>
      <c r="E46">
        <f>COS(M45)</f>
        <v>0.98558476690956076</v>
      </c>
      <c r="H46">
        <f t="shared" ref="H46:H53" si="12">H2</f>
        <v>-17.542000000000002</v>
      </c>
      <c r="I46">
        <f t="shared" ref="I46:I53" si="13">G2</f>
        <v>-34.671999999999997</v>
      </c>
      <c r="N46" s="3" t="s">
        <v>54</v>
      </c>
    </row>
    <row r="47" spans="2:23" x14ac:dyDescent="0.4">
      <c r="C47">
        <f t="shared" si="10"/>
        <v>-46.381976236320916</v>
      </c>
      <c r="D47">
        <f t="shared" si="11"/>
        <v>42.336771819389199</v>
      </c>
      <c r="H47">
        <f t="shared" si="12"/>
        <v>-11.193</v>
      </c>
      <c r="I47">
        <f t="shared" si="13"/>
        <v>-33.755000000000003</v>
      </c>
      <c r="M47" t="s">
        <v>55</v>
      </c>
      <c r="N47" s="2" t="s">
        <v>21</v>
      </c>
    </row>
    <row r="48" spans="2:23" x14ac:dyDescent="0.4">
      <c r="C48">
        <f t="shared" si="10"/>
        <v>-39.249909329328936</v>
      </c>
      <c r="D48">
        <f t="shared" si="11"/>
        <v>42.65542417625911</v>
      </c>
      <c r="H48">
        <f t="shared" si="12"/>
        <v>-5.4939999999999998</v>
      </c>
      <c r="I48">
        <f t="shared" si="13"/>
        <v>-33.265999999999998</v>
      </c>
      <c r="M48" t="s">
        <v>55</v>
      </c>
      <c r="N48" s="2" t="s">
        <v>37</v>
      </c>
    </row>
    <row r="49" spans="2:14" x14ac:dyDescent="0.4">
      <c r="C49">
        <f t="shared" si="10"/>
        <v>-31.289319576091572</v>
      </c>
      <c r="D49">
        <f t="shared" si="11"/>
        <v>38.74529847569115</v>
      </c>
      <c r="H49">
        <f t="shared" si="12"/>
        <v>1.028</v>
      </c>
      <c r="I49">
        <f t="shared" si="13"/>
        <v>-36.344999999999999</v>
      </c>
      <c r="M49" t="s">
        <v>55</v>
      </c>
      <c r="N49" s="2" t="s">
        <v>22</v>
      </c>
    </row>
    <row r="50" spans="2:14" x14ac:dyDescent="0.4">
      <c r="C50">
        <f t="shared" si="10"/>
        <v>-24.513981957039576</v>
      </c>
      <c r="D50">
        <f t="shared" si="11"/>
        <v>32.734191697489749</v>
      </c>
      <c r="H50">
        <f t="shared" si="12"/>
        <v>6.8810000000000002</v>
      </c>
      <c r="I50">
        <f t="shared" si="13"/>
        <v>-42.384999999999998</v>
      </c>
      <c r="N50" s="2" t="s">
        <v>51</v>
      </c>
    </row>
    <row r="51" spans="2:14" x14ac:dyDescent="0.4">
      <c r="C51">
        <f t="shared" si="10"/>
        <v>-19.301122476470585</v>
      </c>
      <c r="D51">
        <f t="shared" si="11"/>
        <v>25.076227514138889</v>
      </c>
      <c r="H51">
        <f t="shared" si="12"/>
        <v>11.603</v>
      </c>
      <c r="I51">
        <f t="shared" si="13"/>
        <v>-48.408999999999999</v>
      </c>
      <c r="N51" s="2" t="s">
        <v>50</v>
      </c>
    </row>
    <row r="52" spans="2:14" x14ac:dyDescent="0.4">
      <c r="C52">
        <f>C39*COS($M$45)-D39*SIN($M$45)</f>
        <v>-15.16784869572362</v>
      </c>
      <c r="D52">
        <f>C39*SIN($M$45)+D39*COS($M$45)</f>
        <v>16.725478671730766</v>
      </c>
      <c r="F52">
        <f>C52-C53</f>
        <v>-15.16784869572362</v>
      </c>
      <c r="G52">
        <f>D52-D53</f>
        <v>16.725478671730766</v>
      </c>
      <c r="H52">
        <f t="shared" si="12"/>
        <v>13.243</v>
      </c>
      <c r="I52">
        <f t="shared" si="13"/>
        <v>-62.994999999999997</v>
      </c>
      <c r="N52" s="2"/>
    </row>
    <row r="53" spans="2:14" x14ac:dyDescent="0.4">
      <c r="C53">
        <f>C40*COS($M$45)-D40*SIN($M$45)</f>
        <v>0</v>
      </c>
      <c r="D53">
        <f>C40*SIN($M$45)+D40*COS($M$45)</f>
        <v>0</v>
      </c>
      <c r="F53">
        <f>F52^2</f>
        <v>230.06363405636472</v>
      </c>
      <c r="G53">
        <f>G52^2</f>
        <v>279.74163679852074</v>
      </c>
      <c r="H53">
        <f t="shared" si="12"/>
        <v>28.2</v>
      </c>
      <c r="I53">
        <f t="shared" si="13"/>
        <v>-68.5</v>
      </c>
      <c r="N53" s="2" t="s">
        <v>39</v>
      </c>
    </row>
    <row r="54" spans="2:14" x14ac:dyDescent="0.4">
      <c r="F54">
        <f>SUM(F53:G53)</f>
        <v>509.80527085488546</v>
      </c>
      <c r="N54" s="2" t="s">
        <v>50</v>
      </c>
    </row>
    <row r="55" spans="2:14" x14ac:dyDescent="0.4">
      <c r="F55">
        <f>SQRT(F54)</f>
        <v>22.578867793910426</v>
      </c>
    </row>
    <row r="56" spans="2:14" x14ac:dyDescent="0.4">
      <c r="C56" t="s">
        <v>41</v>
      </c>
      <c r="D56" t="s">
        <v>40</v>
      </c>
    </row>
    <row r="57" spans="2:14" x14ac:dyDescent="0.4">
      <c r="C57">
        <f>H53-C53</f>
        <v>28.2</v>
      </c>
      <c r="D57">
        <f>I53-D53</f>
        <v>-68.5</v>
      </c>
      <c r="N57" t="s">
        <v>23</v>
      </c>
    </row>
    <row r="58" spans="2:14" x14ac:dyDescent="0.4">
      <c r="L58" t="s">
        <v>29</v>
      </c>
      <c r="N58" t="s">
        <v>25</v>
      </c>
    </row>
    <row r="59" spans="2:14" x14ac:dyDescent="0.4">
      <c r="E59" t="s">
        <v>53</v>
      </c>
      <c r="N59" t="s">
        <v>24</v>
      </c>
    </row>
    <row r="60" spans="2:14" x14ac:dyDescent="0.4">
      <c r="B60" t="s">
        <v>47</v>
      </c>
      <c r="C60">
        <f t="shared" ref="C60:D67" si="14">C46+C$57</f>
        <v>-24.666987619467161</v>
      </c>
      <c r="D60">
        <f t="shared" si="14"/>
        <v>-28.769271629738803</v>
      </c>
      <c r="N60" t="s">
        <v>26</v>
      </c>
    </row>
    <row r="61" spans="2:14" x14ac:dyDescent="0.4">
      <c r="C61">
        <f t="shared" si="14"/>
        <v>-18.181976236320917</v>
      </c>
      <c r="D61">
        <f t="shared" si="14"/>
        <v>-26.163228180610801</v>
      </c>
      <c r="N61" t="s">
        <v>27</v>
      </c>
    </row>
    <row r="62" spans="2:14" x14ac:dyDescent="0.4">
      <c r="C62">
        <f t="shared" si="14"/>
        <v>-11.049909329328937</v>
      </c>
      <c r="D62">
        <f t="shared" si="14"/>
        <v>-25.84457582374089</v>
      </c>
      <c r="N62" t="s">
        <v>28</v>
      </c>
    </row>
    <row r="63" spans="2:14" x14ac:dyDescent="0.4">
      <c r="C63">
        <f t="shared" si="14"/>
        <v>-3.0893195760915724</v>
      </c>
      <c r="D63">
        <f t="shared" si="14"/>
        <v>-29.75470152430885</v>
      </c>
      <c r="N63" t="s">
        <v>30</v>
      </c>
    </row>
    <row r="64" spans="2:14" x14ac:dyDescent="0.4">
      <c r="C64">
        <f t="shared" si="14"/>
        <v>3.6860180429604235</v>
      </c>
      <c r="D64">
        <f t="shared" si="14"/>
        <v>-35.765808302510251</v>
      </c>
      <c r="N64" t="s">
        <v>31</v>
      </c>
    </row>
    <row r="65" spans="1:14" x14ac:dyDescent="0.4">
      <c r="C65">
        <f t="shared" si="14"/>
        <v>8.8988775235294142</v>
      </c>
      <c r="D65">
        <f t="shared" si="14"/>
        <v>-43.423772485861107</v>
      </c>
      <c r="N65" t="s">
        <v>32</v>
      </c>
    </row>
    <row r="66" spans="1:14" x14ac:dyDescent="0.4">
      <c r="C66">
        <f t="shared" si="14"/>
        <v>13.032151304276379</v>
      </c>
      <c r="D66">
        <f t="shared" si="14"/>
        <v>-51.77452132826923</v>
      </c>
      <c r="N66" t="s">
        <v>33</v>
      </c>
    </row>
    <row r="67" spans="1:14" x14ac:dyDescent="0.4">
      <c r="C67">
        <f t="shared" si="14"/>
        <v>28.2</v>
      </c>
      <c r="D67">
        <f t="shared" si="14"/>
        <v>-68.5</v>
      </c>
      <c r="N67" t="s">
        <v>34</v>
      </c>
    </row>
    <row r="69" spans="1:14" x14ac:dyDescent="0.4">
      <c r="A69" t="s">
        <v>49</v>
      </c>
      <c r="C69" s="1">
        <f>C67</f>
        <v>28.2</v>
      </c>
      <c r="D69" s="1">
        <f>D67</f>
        <v>-68.5</v>
      </c>
    </row>
    <row r="70" spans="1:14" x14ac:dyDescent="0.4">
      <c r="B70" t="s">
        <v>48</v>
      </c>
      <c r="C70">
        <f t="shared" ref="C70:C77" si="15">(C60-$C$69)*$M$43+$C$69</f>
        <v>-17.265609352741759</v>
      </c>
      <c r="D70">
        <f t="shared" ref="D70:D77" si="16">(D60-$D$69)*$M$43+$D$69</f>
        <v>-34.331573601575371</v>
      </c>
      <c r="E70" t="s">
        <v>56</v>
      </c>
      <c r="G70" t="s">
        <v>57</v>
      </c>
      <c r="L70" t="s">
        <v>64</v>
      </c>
    </row>
    <row r="71" spans="1:14" x14ac:dyDescent="0.4">
      <c r="C71">
        <f t="shared" si="15"/>
        <v>-11.68849956323599</v>
      </c>
      <c r="D71">
        <f t="shared" si="16"/>
        <v>-32.090376235325287</v>
      </c>
      <c r="G71" t="s">
        <v>58</v>
      </c>
      <c r="L71" t="s">
        <v>65</v>
      </c>
    </row>
    <row r="72" spans="1:14" x14ac:dyDescent="0.4">
      <c r="C72">
        <f t="shared" si="15"/>
        <v>-5.5549220232228826</v>
      </c>
      <c r="D72">
        <f t="shared" si="16"/>
        <v>-31.816335208417165</v>
      </c>
      <c r="G72" t="s">
        <v>59</v>
      </c>
      <c r="L72" t="s">
        <v>66</v>
      </c>
    </row>
    <row r="73" spans="1:14" x14ac:dyDescent="0.4">
      <c r="C73">
        <f t="shared" si="15"/>
        <v>1.2911851645612487</v>
      </c>
      <c r="D73">
        <f t="shared" si="16"/>
        <v>-35.179043310905612</v>
      </c>
      <c r="G73" t="s">
        <v>60</v>
      </c>
      <c r="L73" t="s">
        <v>67</v>
      </c>
    </row>
    <row r="74" spans="1:14" x14ac:dyDescent="0.4">
      <c r="C74">
        <f t="shared" si="15"/>
        <v>7.1179755169459646</v>
      </c>
      <c r="D74">
        <f t="shared" si="16"/>
        <v>-40.348595140158821</v>
      </c>
      <c r="G74" t="s">
        <v>61</v>
      </c>
      <c r="L74" t="s">
        <v>68</v>
      </c>
    </row>
    <row r="75" spans="1:14" x14ac:dyDescent="0.4">
      <c r="C75">
        <f t="shared" si="15"/>
        <v>11.601034670235297</v>
      </c>
      <c r="D75">
        <f t="shared" si="16"/>
        <v>-46.934444337840553</v>
      </c>
      <c r="G75" t="s">
        <v>62</v>
      </c>
      <c r="L75" t="s">
        <v>69</v>
      </c>
    </row>
    <row r="76" spans="1:14" x14ac:dyDescent="0.4">
      <c r="C76">
        <f t="shared" si="15"/>
        <v>15.155650121677686</v>
      </c>
      <c r="D76">
        <f t="shared" si="16"/>
        <v>-54.116088342311542</v>
      </c>
      <c r="G76" t="s">
        <v>63</v>
      </c>
      <c r="L76" t="s">
        <v>63</v>
      </c>
    </row>
    <row r="77" spans="1:14" x14ac:dyDescent="0.4">
      <c r="C77">
        <f t="shared" si="15"/>
        <v>28.2</v>
      </c>
      <c r="D77">
        <f t="shared" si="16"/>
        <v>-68.5</v>
      </c>
    </row>
    <row r="79" spans="1:14" x14ac:dyDescent="0.4">
      <c r="C79">
        <f>C70*-1</f>
        <v>17.265609352741759</v>
      </c>
      <c r="D79">
        <f>D70*-1</f>
        <v>34.331573601575371</v>
      </c>
    </row>
    <row r="80" spans="1:14" x14ac:dyDescent="0.4">
      <c r="C80">
        <f t="shared" ref="C80:D86" si="17">C71*-1</f>
        <v>11.68849956323599</v>
      </c>
      <c r="D80">
        <f t="shared" si="17"/>
        <v>32.090376235325287</v>
      </c>
    </row>
    <row r="81" spans="2:15" x14ac:dyDescent="0.4">
      <c r="C81">
        <f t="shared" si="17"/>
        <v>5.5549220232228826</v>
      </c>
      <c r="D81">
        <f t="shared" si="17"/>
        <v>31.816335208417165</v>
      </c>
    </row>
    <row r="82" spans="2:15" x14ac:dyDescent="0.4">
      <c r="C82">
        <f t="shared" si="17"/>
        <v>-1.2911851645612487</v>
      </c>
      <c r="D82">
        <f t="shared" si="17"/>
        <v>35.179043310905612</v>
      </c>
    </row>
    <row r="83" spans="2:15" x14ac:dyDescent="0.4">
      <c r="C83">
        <f t="shared" si="17"/>
        <v>-7.1179755169459646</v>
      </c>
      <c r="D83">
        <f t="shared" si="17"/>
        <v>40.348595140158821</v>
      </c>
    </row>
    <row r="84" spans="2:15" x14ac:dyDescent="0.4">
      <c r="C84">
        <f t="shared" si="17"/>
        <v>-11.601034670235297</v>
      </c>
      <c r="D84">
        <f t="shared" si="17"/>
        <v>46.934444337840553</v>
      </c>
    </row>
    <row r="85" spans="2:15" x14ac:dyDescent="0.4">
      <c r="C85">
        <f t="shared" si="17"/>
        <v>-15.155650121677686</v>
      </c>
      <c r="D85">
        <f t="shared" si="17"/>
        <v>54.116088342311542</v>
      </c>
    </row>
    <row r="86" spans="2:15" x14ac:dyDescent="0.4">
      <c r="C86">
        <f t="shared" si="17"/>
        <v>-28.2</v>
      </c>
      <c r="D86">
        <f t="shared" si="17"/>
        <v>68.5</v>
      </c>
    </row>
    <row r="88" spans="2:15" x14ac:dyDescent="0.4">
      <c r="B88" t="s">
        <v>90</v>
      </c>
      <c r="N88" t="s">
        <v>91</v>
      </c>
    </row>
    <row r="89" spans="2:15" x14ac:dyDescent="0.4">
      <c r="C89">
        <f>D79</f>
        <v>34.331573601575371</v>
      </c>
      <c r="D89">
        <f>C79</f>
        <v>17.265609352741759</v>
      </c>
      <c r="H89" t="s">
        <v>86</v>
      </c>
      <c r="J89">
        <v>-2</v>
      </c>
      <c r="K89">
        <v>-47.032966819999999</v>
      </c>
      <c r="L89">
        <v>-28.515126049999999</v>
      </c>
      <c r="N89">
        <f>K89*-1</f>
        <v>47.032966819999999</v>
      </c>
      <c r="O89">
        <f>L89*-1</f>
        <v>28.515126049999999</v>
      </c>
    </row>
    <row r="90" spans="2:15" x14ac:dyDescent="0.4">
      <c r="C90">
        <f t="shared" ref="C90:C96" si="18">D80</f>
        <v>32.090376235325287</v>
      </c>
      <c r="D90">
        <f t="shared" ref="D90:D96" si="19">C80</f>
        <v>11.68849956323599</v>
      </c>
      <c r="I90" t="s">
        <v>87</v>
      </c>
      <c r="J90">
        <v>-2</v>
      </c>
      <c r="K90">
        <v>-44.406640510000003</v>
      </c>
      <c r="L90">
        <v>-23.5887782</v>
      </c>
      <c r="M90" t="s">
        <v>88</v>
      </c>
      <c r="N90">
        <f t="shared" ref="N90:O96" si="20">K90*-1</f>
        <v>44.406640510000003</v>
      </c>
      <c r="O90">
        <f t="shared" si="20"/>
        <v>23.5887782</v>
      </c>
    </row>
    <row r="91" spans="2:15" x14ac:dyDescent="0.4">
      <c r="C91">
        <f t="shared" si="18"/>
        <v>31.816335208417165</v>
      </c>
      <c r="D91">
        <f t="shared" si="19"/>
        <v>5.5549220232228826</v>
      </c>
      <c r="I91" t="s">
        <v>87</v>
      </c>
      <c r="J91">
        <v>-2</v>
      </c>
      <c r="K91">
        <v>-43.456926780000003</v>
      </c>
      <c r="L91">
        <v>-17.953335859999999</v>
      </c>
      <c r="N91">
        <f t="shared" si="20"/>
        <v>43.456926780000003</v>
      </c>
      <c r="O91">
        <f t="shared" si="20"/>
        <v>17.953335859999999</v>
      </c>
    </row>
    <row r="92" spans="2:15" x14ac:dyDescent="0.4">
      <c r="C92">
        <f t="shared" si="18"/>
        <v>35.179043310905612</v>
      </c>
      <c r="D92">
        <f t="shared" si="19"/>
        <v>-1.2911851645612487</v>
      </c>
      <c r="I92" t="s">
        <v>87</v>
      </c>
      <c r="J92">
        <v>-2</v>
      </c>
      <c r="K92">
        <v>-44.289735479999997</v>
      </c>
      <c r="L92">
        <v>-10.452673089999999</v>
      </c>
      <c r="N92">
        <f t="shared" si="20"/>
        <v>44.289735479999997</v>
      </c>
      <c r="O92">
        <f t="shared" si="20"/>
        <v>10.452673089999999</v>
      </c>
    </row>
    <row r="93" spans="2:15" x14ac:dyDescent="0.4">
      <c r="C93">
        <f t="shared" si="18"/>
        <v>40.348595140158821</v>
      </c>
      <c r="D93">
        <f t="shared" si="19"/>
        <v>-7.1179755169459646</v>
      </c>
      <c r="I93" t="s">
        <v>87</v>
      </c>
      <c r="J93">
        <v>-2</v>
      </c>
      <c r="K93">
        <v>-46.763471279999997</v>
      </c>
      <c r="L93">
        <v>-3.10169286</v>
      </c>
      <c r="N93">
        <f t="shared" si="20"/>
        <v>46.763471279999997</v>
      </c>
      <c r="O93">
        <f t="shared" si="20"/>
        <v>3.10169286</v>
      </c>
    </row>
    <row r="94" spans="2:15" x14ac:dyDescent="0.4">
      <c r="C94">
        <f t="shared" si="18"/>
        <v>46.934444337840553</v>
      </c>
      <c r="D94">
        <f t="shared" si="19"/>
        <v>-11.601034670235297</v>
      </c>
      <c r="I94" t="s">
        <v>87</v>
      </c>
      <c r="J94">
        <v>-2</v>
      </c>
      <c r="K94">
        <v>-51.471619019999999</v>
      </c>
      <c r="L94">
        <v>4.8041857099999996</v>
      </c>
      <c r="N94">
        <f t="shared" si="20"/>
        <v>51.471619019999999</v>
      </c>
      <c r="O94">
        <f t="shared" si="20"/>
        <v>-4.8041857099999996</v>
      </c>
    </row>
    <row r="95" spans="2:15" x14ac:dyDescent="0.4">
      <c r="C95">
        <f t="shared" si="18"/>
        <v>54.116088342311542</v>
      </c>
      <c r="D95">
        <f t="shared" si="19"/>
        <v>-15.155650121677686</v>
      </c>
      <c r="I95" t="s">
        <v>87</v>
      </c>
      <c r="J95">
        <v>-2</v>
      </c>
      <c r="K95">
        <v>-57.533136130000003</v>
      </c>
      <c r="L95">
        <v>11.86541662</v>
      </c>
      <c r="N95">
        <f t="shared" si="20"/>
        <v>57.533136130000003</v>
      </c>
      <c r="O95">
        <f t="shared" si="20"/>
        <v>-11.86541662</v>
      </c>
    </row>
    <row r="96" spans="2:15" x14ac:dyDescent="0.4">
      <c r="C96">
        <f t="shared" si="18"/>
        <v>68.5</v>
      </c>
      <c r="D96">
        <f t="shared" si="19"/>
        <v>-28.2</v>
      </c>
      <c r="I96" t="s">
        <v>87</v>
      </c>
      <c r="J96">
        <v>-2</v>
      </c>
      <c r="K96">
        <v>-68.5</v>
      </c>
      <c r="L96">
        <v>28.2</v>
      </c>
      <c r="M96" t="s">
        <v>89</v>
      </c>
      <c r="N96">
        <f t="shared" si="20"/>
        <v>68.5</v>
      </c>
      <c r="O96">
        <f t="shared" si="20"/>
        <v>-28.2</v>
      </c>
    </row>
    <row r="98" spans="14:15" x14ac:dyDescent="0.4">
      <c r="N98" t="s">
        <v>92</v>
      </c>
    </row>
    <row r="99" spans="14:15" x14ac:dyDescent="0.4">
      <c r="N99" t="s">
        <v>93</v>
      </c>
    </row>
    <row r="100" spans="14:15" x14ac:dyDescent="0.4">
      <c r="N100" s="6">
        <f>G2*-1</f>
        <v>34.671999999999997</v>
      </c>
      <c r="O100" s="6">
        <f>H2*-1</f>
        <v>17.542000000000002</v>
      </c>
    </row>
    <row r="101" spans="14:15" x14ac:dyDescent="0.4">
      <c r="N101" s="6">
        <f t="shared" ref="N101:O107" si="21">G3*-1</f>
        <v>33.755000000000003</v>
      </c>
      <c r="O101" s="6">
        <f t="shared" si="21"/>
        <v>11.193</v>
      </c>
    </row>
    <row r="102" spans="14:15" x14ac:dyDescent="0.4">
      <c r="N102" s="6">
        <f t="shared" si="21"/>
        <v>33.265999999999998</v>
      </c>
      <c r="O102" s="6">
        <f t="shared" si="21"/>
        <v>5.4939999999999998</v>
      </c>
    </row>
    <row r="103" spans="14:15" x14ac:dyDescent="0.4">
      <c r="N103" s="6">
        <f t="shared" si="21"/>
        <v>36.344999999999999</v>
      </c>
      <c r="O103" s="6">
        <f t="shared" si="21"/>
        <v>-1.028</v>
      </c>
    </row>
    <row r="104" spans="14:15" x14ac:dyDescent="0.4">
      <c r="N104" s="6">
        <f t="shared" si="21"/>
        <v>42.384999999999998</v>
      </c>
      <c r="O104" s="6">
        <f t="shared" si="21"/>
        <v>-6.8810000000000002</v>
      </c>
    </row>
    <row r="105" spans="14:15" x14ac:dyDescent="0.4">
      <c r="N105" s="6">
        <f t="shared" si="21"/>
        <v>48.408999999999999</v>
      </c>
      <c r="O105" s="6">
        <f t="shared" si="21"/>
        <v>-11.603</v>
      </c>
    </row>
    <row r="106" spans="14:15" x14ac:dyDescent="0.4">
      <c r="N106" s="6">
        <f t="shared" si="21"/>
        <v>62.994999999999997</v>
      </c>
      <c r="O106" s="6">
        <f t="shared" si="21"/>
        <v>-13.243</v>
      </c>
    </row>
    <row r="107" spans="14:15" x14ac:dyDescent="0.4">
      <c r="N107" s="6">
        <f t="shared" si="21"/>
        <v>68.5</v>
      </c>
      <c r="O107" s="6">
        <f t="shared" si="21"/>
        <v>-28.2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shape_analysis_FEA_input</vt:lpstr>
    </vt:vector>
  </TitlesOfParts>
  <Company>California Baptist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Gordon</dc:creator>
  <cp:lastModifiedBy>Mark Gordon</cp:lastModifiedBy>
  <dcterms:created xsi:type="dcterms:W3CDTF">2021-07-14T14:01:21Z</dcterms:created>
  <dcterms:modified xsi:type="dcterms:W3CDTF">2021-11-02T22:44:58Z</dcterms:modified>
</cp:coreProperties>
</file>