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TJ\PROBLEMATICA\ofimatica\"/>
    </mc:Choice>
  </mc:AlternateContent>
  <xr:revisionPtr revIDLastSave="0" documentId="13_ncr:1_{FE3231E0-CEC5-4165-8F09-0BCBE5C282E6}" xr6:coauthVersionLast="47" xr6:coauthVersionMax="47" xr10:uidLastSave="{00000000-0000-0000-0000-000000000000}"/>
  <bookViews>
    <workbookView xWindow="-120" yWindow="-120" windowWidth="20730" windowHeight="11160" activeTab="1" xr2:uid="{A5EE5CBD-EF45-44F4-8268-D882FD58680B}"/>
  </bookViews>
  <sheets>
    <sheet name="Nómina " sheetId="5" r:id="rId1"/>
    <sheet name="Reporte reloj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5" l="1"/>
  <c r="G8" i="5" s="1"/>
  <c r="M8" i="5" s="1"/>
  <c r="E9" i="5"/>
  <c r="E10" i="5"/>
  <c r="G10" i="5" s="1"/>
  <c r="N10" i="5" s="1"/>
  <c r="E11" i="5"/>
  <c r="G11" i="5" s="1"/>
  <c r="I11" i="5" s="1"/>
  <c r="E12" i="5"/>
  <c r="G12" i="5" s="1"/>
  <c r="M12" i="5" s="1"/>
  <c r="E13" i="5"/>
  <c r="E14" i="5"/>
  <c r="G14" i="5" s="1"/>
  <c r="N14" i="5" s="1"/>
  <c r="E15" i="5"/>
  <c r="G15" i="5" s="1"/>
  <c r="I15" i="5" s="1"/>
  <c r="E16" i="5"/>
  <c r="G16" i="5" s="1"/>
  <c r="D18" i="5"/>
  <c r="G9" i="5"/>
  <c r="M9" i="5" s="1"/>
  <c r="G13" i="5"/>
  <c r="M13" i="5" s="1"/>
  <c r="E7" i="5"/>
  <c r="G7" i="5" s="1"/>
  <c r="I7" i="5" l="1"/>
  <c r="M7" i="5"/>
  <c r="H7" i="5"/>
  <c r="N7" i="5"/>
  <c r="I14" i="5"/>
  <c r="I10" i="5"/>
  <c r="N13" i="5"/>
  <c r="H14" i="5"/>
  <c r="J14" i="5" s="1"/>
  <c r="N9" i="5"/>
  <c r="H10" i="5"/>
  <c r="H13" i="5"/>
  <c r="H9" i="5"/>
  <c r="I13" i="5"/>
  <c r="I9" i="5"/>
  <c r="M15" i="5"/>
  <c r="M11" i="5"/>
  <c r="N12" i="5"/>
  <c r="N8" i="5"/>
  <c r="H12" i="5"/>
  <c r="H8" i="5"/>
  <c r="I12" i="5"/>
  <c r="I8" i="5"/>
  <c r="M14" i="5"/>
  <c r="M10" i="5"/>
  <c r="N15" i="5"/>
  <c r="N11" i="5"/>
  <c r="J10" i="5"/>
  <c r="H15" i="5"/>
  <c r="J15" i="5" s="1"/>
  <c r="H11" i="5"/>
  <c r="J11" i="5" s="1"/>
  <c r="J7" i="5"/>
  <c r="K7" i="5" s="1"/>
  <c r="L7" i="5"/>
  <c r="M16" i="5"/>
  <c r="H16" i="5"/>
  <c r="N16" i="5"/>
  <c r="I16" i="5"/>
  <c r="G18" i="5"/>
  <c r="E18" i="5"/>
  <c r="J12" i="5" l="1"/>
  <c r="J8" i="5"/>
  <c r="K8" i="5" s="1"/>
  <c r="M18" i="5"/>
  <c r="J13" i="5"/>
  <c r="K13" i="5" s="1"/>
  <c r="K15" i="5"/>
  <c r="L15" i="5"/>
  <c r="K12" i="5"/>
  <c r="L12" i="5"/>
  <c r="L11" i="5"/>
  <c r="K11" i="5"/>
  <c r="N18" i="5"/>
  <c r="K10" i="5"/>
  <c r="L10" i="5"/>
  <c r="J9" i="5"/>
  <c r="K14" i="5"/>
  <c r="L14" i="5"/>
  <c r="H18" i="5"/>
  <c r="O7" i="5"/>
  <c r="P7" i="5" s="1"/>
  <c r="J16" i="5"/>
  <c r="I18" i="5"/>
  <c r="L8" i="5" l="1"/>
  <c r="O8" i="5" s="1"/>
  <c r="P8" i="5" s="1"/>
  <c r="L13" i="5"/>
  <c r="O10" i="5"/>
  <c r="P10" i="5" s="1"/>
  <c r="O11" i="5"/>
  <c r="P11" i="5" s="1"/>
  <c r="K9" i="5"/>
  <c r="L9" i="5"/>
  <c r="O13" i="5"/>
  <c r="P13" i="5" s="1"/>
  <c r="O12" i="5"/>
  <c r="P12" i="5" s="1"/>
  <c r="O14" i="5"/>
  <c r="P14" i="5" s="1"/>
  <c r="O15" i="5"/>
  <c r="P15" i="5" s="1"/>
  <c r="L16" i="5"/>
  <c r="J18" i="5"/>
  <c r="K16" i="5"/>
  <c r="L18" i="5" l="1"/>
  <c r="O9" i="5"/>
  <c r="P9" i="5" s="1"/>
  <c r="O16" i="5"/>
  <c r="K18" i="5"/>
  <c r="P16" i="5" l="1"/>
  <c r="P18" i="5" s="1"/>
  <c r="O18" i="5"/>
</calcChain>
</file>

<file path=xl/sharedStrings.xml><?xml version="1.0" encoding="utf-8"?>
<sst xmlns="http://schemas.openxmlformats.org/spreadsheetml/2006/main" count="58" uniqueCount="48">
  <si>
    <t>NOMBRE</t>
  </si>
  <si>
    <t>TOTALES</t>
  </si>
  <si>
    <t xml:space="preserve">CODIGO </t>
  </si>
  <si>
    <t>CATEGORIA</t>
  </si>
  <si>
    <t>SUELDO MENSUAL</t>
  </si>
  <si>
    <t>SUELDO DIARIO</t>
  </si>
  <si>
    <t>DIAS TRABAJADOS</t>
  </si>
  <si>
    <t>SUELDO QUINCENAL</t>
  </si>
  <si>
    <t>COMISIONES</t>
  </si>
  <si>
    <t>BONOS</t>
  </si>
  <si>
    <t>SUELDO BRUTO</t>
  </si>
  <si>
    <t>IMSS</t>
  </si>
  <si>
    <t>ISPT</t>
  </si>
  <si>
    <t>FONACOT</t>
  </si>
  <si>
    <t>INFONAVIT</t>
  </si>
  <si>
    <t>DESCUENTOS</t>
  </si>
  <si>
    <t>SUELDO NETO</t>
  </si>
  <si>
    <t>BCR01</t>
  </si>
  <si>
    <t>BCR02</t>
  </si>
  <si>
    <t>BCR03</t>
  </si>
  <si>
    <t>BCR04</t>
  </si>
  <si>
    <t>BCR05</t>
  </si>
  <si>
    <t>BCR06</t>
  </si>
  <si>
    <t>BCR07</t>
  </si>
  <si>
    <t>BCR08</t>
  </si>
  <si>
    <t>BCR09</t>
  </si>
  <si>
    <t>BCR10</t>
  </si>
  <si>
    <t xml:space="preserve">CATEGORIA </t>
  </si>
  <si>
    <t>SOBRE SUELDO QUINC.</t>
  </si>
  <si>
    <t>SOBRE SUELDO BRUTO</t>
  </si>
  <si>
    <t>TABLA 1</t>
  </si>
  <si>
    <t>TABLA 2</t>
  </si>
  <si>
    <t>&lt;=2000</t>
  </si>
  <si>
    <t>&lt;=4000</t>
  </si>
  <si>
    <t>&lt;=6000</t>
  </si>
  <si>
    <t>&gt;2001</t>
  </si>
  <si>
    <t>&gt;4001</t>
  </si>
  <si>
    <t>&gt;6001</t>
  </si>
  <si>
    <t>NOMINA</t>
  </si>
  <si>
    <t>REGISTROS (REPORTE)</t>
  </si>
  <si>
    <t>HORA ENTRADA</t>
  </si>
  <si>
    <t>HORA SALIDA</t>
  </si>
  <si>
    <t>TIEMPO TRANSCURRIDO</t>
  </si>
  <si>
    <t>CODIGO EMPLEADO</t>
  </si>
  <si>
    <t>LUGAR DE GUARDIA</t>
  </si>
  <si>
    <t>TIEMPO EXTRA</t>
  </si>
  <si>
    <t xml:space="preserve">DIA DESCANSO 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</si>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</sst>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4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255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0" borderId="7" xfId="0" applyBorder="1"/>
    <xf numFmtId="0" fontId="0" fillId="2" borderId="9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Border="1"/>
    <xf numFmtId="0" fontId="4" fillId="0" borderId="0" xfId="0" applyFont="1"/>
    <xf numFmtId="9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2" borderId="7" xfId="0" applyFill="1" applyBorder="1"/>
    <xf numFmtId="9" fontId="0" fillId="0" borderId="7" xfId="0" applyNumberFormat="1" applyBorder="1"/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Protection="1">
      <protection locked="0"/>
    </xf>
    <xf numFmtId="44" fontId="0" fillId="0" borderId="1" xfId="0" applyNumberFormat="1" applyBorder="1" applyProtection="1">
      <protection locked="0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1" fillId="3" borderId="9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215901</xdr:colOff>
      <xdr:row>0</xdr:row>
      <xdr:rowOff>38100</xdr:rowOff>
    </xdr:from>
    <xdr:to>
      <xdr:col>4</xdr:col>
      <xdr:colOff>241301</xdr:colOff>
      <xdr:row>4</xdr:row>
      <xdr:rowOff>155416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3E20A11-33EF-49A8-834A-DE4AF0415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1" y="38100"/>
          <a:ext cx="3073400" cy="892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215901</xdr:colOff>
      <xdr:row>0</xdr:row>
      <xdr:rowOff>38100</xdr:rowOff>
    </xdr:from>
    <xdr:to>
      <xdr:col>3</xdr:col>
      <xdr:colOff>936626</xdr:colOff>
      <xdr:row>4</xdr:row>
      <xdr:rowOff>164941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C58E54-8715-4C30-B6CD-4DB77F92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1" y="38100"/>
          <a:ext cx="3073400" cy="888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A51A-EC51-4AE1-8076-5AAE25C4EE77}">
  <sheetPr>
    <pageSetUpPr fitToPage="1"/>
  </sheetPr>
  <dimension ref="A1:P30"/>
  <sheetViews>
    <sheetView showGridLines="0" zoomScale="75" zoomScaleNormal="75" workbookViewId="0">
      <selection sqref="A1:XFD5"/>
    </sheetView>
  </sheetViews>
  <sheetFormatPr baseColWidth="10" defaultRowHeight="15" x14ac:dyDescent="0.25"/>
  <cols>
    <col min="2" max="2" width="18.140625" bestFit="1" customWidth="1"/>
    <col min="3" max="3" width="3.5703125" bestFit="1" customWidth="1"/>
    <col min="4" max="4" width="12.5703125" bestFit="1" customWidth="1"/>
    <col min="6" max="6" width="3.7109375" bestFit="1" customWidth="1"/>
    <col min="7" max="7" width="12.5703125" customWidth="1"/>
    <col min="8" max="8" width="13.7109375" customWidth="1"/>
    <col min="15" max="15" width="14.140625" customWidth="1"/>
    <col min="16" max="16" width="13.140625" bestFit="1" customWidth="1"/>
  </cols>
  <sheetData>
    <row r="1" spans="1:16" ht="15.75" x14ac:dyDescent="0.25">
      <c r="A1" s="35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x14ac:dyDescent="0.25">
      <c r="A2" s="3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6" x14ac:dyDescent="0.25">
      <c r="A3" s="44" t="s">
        <v>38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6"/>
    </row>
    <row r="4" spans="1:16" x14ac:dyDescent="0.25">
      <c r="A4" s="3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1:16" ht="15.75" thickBot="1" x14ac:dyDescent="0.3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</row>
    <row r="6" spans="1:16" ht="129" customHeight="1" thickBot="1" x14ac:dyDescent="0.3">
      <c r="A6" s="9" t="s">
        <v>2</v>
      </c>
      <c r="B6" s="9" t="s">
        <v>0</v>
      </c>
      <c r="C6" s="10" t="s">
        <v>3</v>
      </c>
      <c r="D6" s="9" t="s">
        <v>4</v>
      </c>
      <c r="E6" s="9" t="s">
        <v>5</v>
      </c>
      <c r="F6" s="11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</row>
    <row r="7" spans="1:16" ht="15.75" thickBot="1" x14ac:dyDescent="0.3">
      <c r="A7" s="27" t="s">
        <v>17</v>
      </c>
      <c r="B7" s="27"/>
      <c r="C7" s="27">
        <v>1</v>
      </c>
      <c r="D7" s="28">
        <v>15000</v>
      </c>
      <c r="E7" s="8">
        <f>D7/30</f>
        <v>500</v>
      </c>
      <c r="F7" s="27">
        <v>1</v>
      </c>
      <c r="G7" s="8">
        <f>E7*F7</f>
        <v>500</v>
      </c>
      <c r="H7" s="8">
        <f>IF(C7=1,$D$26,IF(C7=2,$D$27,$D$28))*G7</f>
        <v>75</v>
      </c>
      <c r="I7" s="8">
        <f>IF(C7=1,$E$26,IF(C7=2,$E$27,$E$28))*G7</f>
        <v>100</v>
      </c>
      <c r="J7" s="8">
        <f>G7+H7+I7</f>
        <v>675</v>
      </c>
      <c r="K7" s="8">
        <f>IF(J7&lt;=2000,$O$26,IF(AND(J7&gt;2001,J7&lt;=4000),$O$27,IF(AND(J7&gt;4001,J7&lt;=6000),$O$28,$O$29)))*J7</f>
        <v>0</v>
      </c>
      <c r="L7" s="8">
        <f>IF(J7&lt;=2000,$P$26,IF(AND(J7&gt;2001,J7&lt;=4000),$P$27,IF(AND(J7&gt;4001,J7&lt;=6000),$P$28,$P$29)))*J7</f>
        <v>6.75</v>
      </c>
      <c r="M7" s="8">
        <f>IF(C7=1,$G$26,IF(C7=2,$G$27,$G$28))*G7</f>
        <v>35</v>
      </c>
      <c r="N7" s="8">
        <f>IF(C7=1,$H$26,IF(C7=2,$H$27,$H$28))*G7</f>
        <v>0</v>
      </c>
      <c r="O7" s="8">
        <f>K7+L7+M7+N7</f>
        <v>41.75</v>
      </c>
      <c r="P7" s="8">
        <f>J7-O7</f>
        <v>633.25</v>
      </c>
    </row>
    <row r="8" spans="1:16" ht="15.75" thickBot="1" x14ac:dyDescent="0.3">
      <c r="A8" s="27" t="s">
        <v>18</v>
      </c>
      <c r="B8" s="27"/>
      <c r="C8" s="27">
        <v>2</v>
      </c>
      <c r="D8" s="28">
        <v>6000</v>
      </c>
      <c r="E8" s="8">
        <f t="shared" ref="E8:E16" si="0">D8/30</f>
        <v>200</v>
      </c>
      <c r="F8" s="27">
        <v>1</v>
      </c>
      <c r="G8" s="8">
        <f t="shared" ref="G8:G16" si="1">E8*F8</f>
        <v>200</v>
      </c>
      <c r="H8" s="8">
        <f>IF(C8=1,$D$26,IF(C8=2,$D$27,$D$28))*G8</f>
        <v>20</v>
      </c>
      <c r="I8" s="8">
        <f>IF(C8=1,$E$26,IF(C8=2,$E$27,$E$28))*G8</f>
        <v>30</v>
      </c>
      <c r="J8" s="8">
        <f t="shared" ref="J8:J16" si="2">G8+H8+I8</f>
        <v>250</v>
      </c>
      <c r="K8" s="8">
        <f t="shared" ref="K8:K15" si="3">IF(J8&lt;=2000,$O$26,IF(AND(J8&gt;2001,J8&lt;=4000),$O$27,IF(AND(J8&gt;4001,J8&lt;=6000),$O$28,$O$29)))*J8</f>
        <v>0</v>
      </c>
      <c r="L8" s="8">
        <f t="shared" ref="L8:L16" si="4">IF(J8&lt;=2000,$P$26,IF(AND(J8&gt;2001,J8&lt;=4000),$P$27,IF(AND(J8&gt;4001,J8&lt;=6000),$P$28,$P$29)))*J8</f>
        <v>2.5</v>
      </c>
      <c r="M8" s="8">
        <f>IF(C8=1,$G$26,IF(C8=2,$G$27,$G$28))*G8</f>
        <v>10</v>
      </c>
      <c r="N8" s="8">
        <f>IF(C8=1,$H$26,IF(C8=2,$H$27,$H$28))*G8</f>
        <v>20</v>
      </c>
      <c r="O8" s="8">
        <f t="shared" ref="O8:O15" si="5">K8+L8+M8+N8</f>
        <v>32.5</v>
      </c>
      <c r="P8" s="8">
        <f t="shared" ref="P8:P15" si="6">J8-O8</f>
        <v>217.5</v>
      </c>
    </row>
    <row r="9" spans="1:16" ht="15.75" thickBot="1" x14ac:dyDescent="0.3">
      <c r="A9" s="27" t="s">
        <v>19</v>
      </c>
      <c r="B9" s="27"/>
      <c r="C9" s="27">
        <v>3</v>
      </c>
      <c r="D9" s="28">
        <v>20000</v>
      </c>
      <c r="E9" s="8">
        <f t="shared" si="0"/>
        <v>666.66666666666663</v>
      </c>
      <c r="F9" s="27">
        <v>1</v>
      </c>
      <c r="G9" s="8">
        <f t="shared" si="1"/>
        <v>666.66666666666663</v>
      </c>
      <c r="H9" s="8">
        <f>IF(C9=1,$D$26,IF(C9=2,$D$27,$D$28))*G9</f>
        <v>33.333333333333336</v>
      </c>
      <c r="I9" s="8">
        <f>IF(C9=1,$E$26,IF(C9=2,$E$27,$E$28))*G9</f>
        <v>166.66666666666666</v>
      </c>
      <c r="J9" s="8">
        <f t="shared" si="2"/>
        <v>866.66666666666663</v>
      </c>
      <c r="K9" s="8">
        <f t="shared" si="3"/>
        <v>0</v>
      </c>
      <c r="L9" s="8">
        <f t="shared" si="4"/>
        <v>8.6666666666666661</v>
      </c>
      <c r="M9" s="8">
        <f>IF(C9=1,$G$26,IF(C9=2,$G$27,$G$28))*G9</f>
        <v>19.999999999999996</v>
      </c>
      <c r="N9" s="8">
        <f>IF(C9=1,$H$26,IF(C9=2,$H$27,$H$28))*G9</f>
        <v>99.999999999999986</v>
      </c>
      <c r="O9" s="8">
        <f t="shared" si="5"/>
        <v>128.66666666666666</v>
      </c>
      <c r="P9" s="8">
        <f t="shared" si="6"/>
        <v>738</v>
      </c>
    </row>
    <row r="10" spans="1:16" ht="15.75" thickBot="1" x14ac:dyDescent="0.3">
      <c r="A10" s="27" t="s">
        <v>20</v>
      </c>
      <c r="B10" s="27"/>
      <c r="C10" s="27">
        <v>1</v>
      </c>
      <c r="D10" s="28">
        <v>13000</v>
      </c>
      <c r="E10" s="8">
        <f t="shared" si="0"/>
        <v>433.33333333333331</v>
      </c>
      <c r="F10" s="27">
        <v>1</v>
      </c>
      <c r="G10" s="8">
        <f t="shared" si="1"/>
        <v>433.33333333333331</v>
      </c>
      <c r="H10" s="8">
        <f>IF(C10=1,$D$26,IF(C10=2,$D$27,$D$28))*G10</f>
        <v>65</v>
      </c>
      <c r="I10" s="8">
        <f>IF(C10=1,$E$26,IF(C10=2,$E$27,$E$28))*G10</f>
        <v>86.666666666666671</v>
      </c>
      <c r="J10" s="8">
        <f t="shared" si="2"/>
        <v>585</v>
      </c>
      <c r="K10" s="8">
        <f t="shared" si="3"/>
        <v>0</v>
      </c>
      <c r="L10" s="8">
        <f t="shared" si="4"/>
        <v>5.8500000000000005</v>
      </c>
      <c r="M10" s="8">
        <f>IF(C10=1,$G$26,IF(C10=2,$G$27,$G$28))*G10</f>
        <v>30.333333333333336</v>
      </c>
      <c r="N10" s="8">
        <f>IF(C10=1,$H$26,IF(C10=2,$H$27,$H$28))*G10</f>
        <v>0</v>
      </c>
      <c r="O10" s="8">
        <f t="shared" si="5"/>
        <v>36.183333333333337</v>
      </c>
      <c r="P10" s="8">
        <f t="shared" si="6"/>
        <v>548.81666666666661</v>
      </c>
    </row>
    <row r="11" spans="1:16" ht="15.75" thickBot="1" x14ac:dyDescent="0.3">
      <c r="A11" s="27" t="s">
        <v>21</v>
      </c>
      <c r="B11" s="27"/>
      <c r="C11" s="27">
        <v>2</v>
      </c>
      <c r="D11" s="28">
        <v>8000</v>
      </c>
      <c r="E11" s="8">
        <f t="shared" si="0"/>
        <v>266.66666666666669</v>
      </c>
      <c r="F11" s="27">
        <v>1</v>
      </c>
      <c r="G11" s="8">
        <f t="shared" si="1"/>
        <v>266.66666666666669</v>
      </c>
      <c r="H11" s="8">
        <f>IF(C11=1,$D$26,IF(C11=2,$D$27,$D$28))*G11</f>
        <v>26.666666666666671</v>
      </c>
      <c r="I11" s="8">
        <f>IF(C11=1,$E$26,IF(C11=2,$E$27,$E$28))*G11</f>
        <v>40</v>
      </c>
      <c r="J11" s="8">
        <f t="shared" si="2"/>
        <v>333.33333333333337</v>
      </c>
      <c r="K11" s="8">
        <f t="shared" si="3"/>
        <v>0</v>
      </c>
      <c r="L11" s="8">
        <f t="shared" si="4"/>
        <v>3.3333333333333339</v>
      </c>
      <c r="M11" s="8">
        <f>IF(C11=1,$G$26,IF(C11=2,$G$27,$G$28))*G11</f>
        <v>13.333333333333336</v>
      </c>
      <c r="N11" s="8">
        <f>IF(C11=1,$H$26,IF(C11=2,$H$27,$H$28))*G11</f>
        <v>26.666666666666671</v>
      </c>
      <c r="O11" s="8">
        <f t="shared" si="5"/>
        <v>43.333333333333343</v>
      </c>
      <c r="P11" s="8">
        <f t="shared" si="6"/>
        <v>290</v>
      </c>
    </row>
    <row r="12" spans="1:16" ht="15.75" thickBot="1" x14ac:dyDescent="0.3">
      <c r="A12" s="27" t="s">
        <v>22</v>
      </c>
      <c r="B12" s="27"/>
      <c r="C12" s="27">
        <v>3</v>
      </c>
      <c r="D12" s="28">
        <v>4000</v>
      </c>
      <c r="E12" s="8">
        <f t="shared" si="0"/>
        <v>133.33333333333334</v>
      </c>
      <c r="F12" s="27">
        <v>1</v>
      </c>
      <c r="G12" s="8">
        <f t="shared" si="1"/>
        <v>133.33333333333334</v>
      </c>
      <c r="H12" s="8">
        <f>IF(C12=1,$D$26,IF(C12=2,$D$27,$D$28))*G12</f>
        <v>6.6666666666666679</v>
      </c>
      <c r="I12" s="8">
        <f>IF(C12=1,$E$26,IF(C12=2,$E$27,$E$28))*G12</f>
        <v>33.333333333333336</v>
      </c>
      <c r="J12" s="8">
        <f t="shared" si="2"/>
        <v>173.33333333333334</v>
      </c>
      <c r="K12" s="8">
        <f t="shared" si="3"/>
        <v>0</v>
      </c>
      <c r="L12" s="8">
        <f t="shared" si="4"/>
        <v>1.7333333333333334</v>
      </c>
      <c r="M12" s="8">
        <f>IF(C12=1,$G$26,IF(C12=2,$G$27,$G$28))*G12</f>
        <v>4</v>
      </c>
      <c r="N12" s="8">
        <f>IF(C12=1,$H$26,IF(C12=2,$H$27,$H$28))*G12</f>
        <v>20</v>
      </c>
      <c r="O12" s="8">
        <f t="shared" si="5"/>
        <v>25.733333333333334</v>
      </c>
      <c r="P12" s="8">
        <f t="shared" si="6"/>
        <v>147.60000000000002</v>
      </c>
    </row>
    <row r="13" spans="1:16" ht="15.75" thickBot="1" x14ac:dyDescent="0.3">
      <c r="A13" s="27" t="s">
        <v>23</v>
      </c>
      <c r="B13" s="27"/>
      <c r="C13" s="27">
        <v>1</v>
      </c>
      <c r="D13" s="28">
        <v>18000</v>
      </c>
      <c r="E13" s="8">
        <f t="shared" si="0"/>
        <v>600</v>
      </c>
      <c r="F13" s="27">
        <v>1</v>
      </c>
      <c r="G13" s="8">
        <f t="shared" si="1"/>
        <v>600</v>
      </c>
      <c r="H13" s="8">
        <f>IF(C13=1,$D$26,IF(C13=2,$D$27,$D$28))*G13</f>
        <v>90</v>
      </c>
      <c r="I13" s="8">
        <f>IF(C13=1,$E$26,IF(C13=2,$E$27,$E$28))*G13</f>
        <v>120</v>
      </c>
      <c r="J13" s="8">
        <f t="shared" si="2"/>
        <v>810</v>
      </c>
      <c r="K13" s="8">
        <f t="shared" si="3"/>
        <v>0</v>
      </c>
      <c r="L13" s="8">
        <f t="shared" si="4"/>
        <v>8.1</v>
      </c>
      <c r="M13" s="8">
        <f>IF(C13=1,$G$26,IF(C13=2,$G$27,$G$28))*G13</f>
        <v>42.000000000000007</v>
      </c>
      <c r="N13" s="8">
        <f>IF(C13=1,$H$26,IF(C13=2,$H$27,$H$28))*G13</f>
        <v>0</v>
      </c>
      <c r="O13" s="8">
        <f t="shared" si="5"/>
        <v>50.100000000000009</v>
      </c>
      <c r="P13" s="8">
        <f t="shared" si="6"/>
        <v>759.9</v>
      </c>
    </row>
    <row r="14" spans="1:16" ht="15.75" thickBot="1" x14ac:dyDescent="0.3">
      <c r="A14" s="27" t="s">
        <v>24</v>
      </c>
      <c r="B14" s="27"/>
      <c r="C14" s="27">
        <v>2</v>
      </c>
      <c r="D14" s="28">
        <v>7000</v>
      </c>
      <c r="E14" s="8">
        <f t="shared" si="0"/>
        <v>233.33333333333334</v>
      </c>
      <c r="F14" s="27">
        <v>1</v>
      </c>
      <c r="G14" s="8">
        <f t="shared" si="1"/>
        <v>233.33333333333334</v>
      </c>
      <c r="H14" s="8">
        <f>IF(C14=1,$D$26,IF(C14=2,$D$27,$D$28))*G14</f>
        <v>23.333333333333336</v>
      </c>
      <c r="I14" s="8">
        <f>IF(C14=1,$E$26,IF(C14=2,$E$27,$E$28))*G14</f>
        <v>35</v>
      </c>
      <c r="J14" s="8">
        <f t="shared" si="2"/>
        <v>291.66666666666669</v>
      </c>
      <c r="K14" s="8">
        <f t="shared" si="3"/>
        <v>0</v>
      </c>
      <c r="L14" s="8">
        <f t="shared" si="4"/>
        <v>2.916666666666667</v>
      </c>
      <c r="M14" s="8">
        <f>IF(C14=1,$G$26,IF(C14=2,$G$27,$G$28))*G14</f>
        <v>11.666666666666668</v>
      </c>
      <c r="N14" s="8">
        <f>IF(C14=1,$H$26,IF(C14=2,$H$27,$H$28))*G14</f>
        <v>23.333333333333336</v>
      </c>
      <c r="O14" s="8">
        <f t="shared" si="5"/>
        <v>37.916666666666671</v>
      </c>
      <c r="P14" s="8">
        <f t="shared" si="6"/>
        <v>253.75</v>
      </c>
    </row>
    <row r="15" spans="1:16" ht="15.75" thickBot="1" x14ac:dyDescent="0.3">
      <c r="A15" s="27" t="s">
        <v>25</v>
      </c>
      <c r="B15" s="27"/>
      <c r="C15" s="27">
        <v>3</v>
      </c>
      <c r="D15" s="28">
        <v>11000</v>
      </c>
      <c r="E15" s="8">
        <f t="shared" si="0"/>
        <v>366.66666666666669</v>
      </c>
      <c r="F15" s="27">
        <v>1</v>
      </c>
      <c r="G15" s="8">
        <f t="shared" si="1"/>
        <v>366.66666666666669</v>
      </c>
      <c r="H15" s="8">
        <f>IF(C15=1,$D$26,IF(C15=2,$D$27,$D$28))*G15</f>
        <v>18.333333333333336</v>
      </c>
      <c r="I15" s="8">
        <f>IF(C15=1,$E$26,IF(C15=2,$E$27,$E$28))*G15</f>
        <v>91.666666666666671</v>
      </c>
      <c r="J15" s="8">
        <f t="shared" si="2"/>
        <v>476.66666666666669</v>
      </c>
      <c r="K15" s="8">
        <f t="shared" si="3"/>
        <v>0</v>
      </c>
      <c r="L15" s="8">
        <f t="shared" si="4"/>
        <v>4.7666666666666666</v>
      </c>
      <c r="M15" s="8">
        <f>IF(C15=1,$G$26,IF(C15=2,$G$27,$G$28))*G15</f>
        <v>11</v>
      </c>
      <c r="N15" s="8">
        <f>IF(C15=1,$H$26,IF(C15=2,$H$27,$H$28))*G15</f>
        <v>55</v>
      </c>
      <c r="O15" s="8">
        <f t="shared" si="5"/>
        <v>70.766666666666666</v>
      </c>
      <c r="P15" s="8">
        <f t="shared" si="6"/>
        <v>405.90000000000003</v>
      </c>
    </row>
    <row r="16" spans="1:16" ht="15.75" thickBot="1" x14ac:dyDescent="0.3">
      <c r="A16" s="27" t="s">
        <v>26</v>
      </c>
      <c r="B16" s="27"/>
      <c r="C16" s="27">
        <v>1</v>
      </c>
      <c r="D16" s="28">
        <v>1500</v>
      </c>
      <c r="E16" s="8">
        <f t="shared" si="0"/>
        <v>50</v>
      </c>
      <c r="F16" s="27">
        <v>1</v>
      </c>
      <c r="G16" s="8">
        <f t="shared" si="1"/>
        <v>50</v>
      </c>
      <c r="H16" s="8">
        <f>IF(C16=1,$D$26,IF(C16=2,$D$27,$D$28))*G16</f>
        <v>7.5</v>
      </c>
      <c r="I16" s="8">
        <f>IF(C16=1,$E$26,IF(C16=2,$E$27,$E$28))*G16</f>
        <v>10</v>
      </c>
      <c r="J16" s="8">
        <f t="shared" si="2"/>
        <v>67.5</v>
      </c>
      <c r="K16" s="8">
        <f>IF(J16&lt;=2000,$O$26,IF(AND(J16&gt;2001,J16&lt;=4000),$O$27,IF(AND(J16&gt;4001,J16&lt;=6000),$O$28,$O$29)))*J16</f>
        <v>0</v>
      </c>
      <c r="L16" s="8">
        <f t="shared" si="4"/>
        <v>0.67500000000000004</v>
      </c>
      <c r="M16" s="8">
        <f>IF(C16=1,$G$26,IF(C16=2,$G$27,$G$28))*G16</f>
        <v>3.5000000000000004</v>
      </c>
      <c r="N16" s="8">
        <f>IF(C16=1,$H$26,IF(C16=2,$H$27,$H$28))*G16</f>
        <v>0</v>
      </c>
      <c r="O16" s="8">
        <f>K16+L16+M16+N16</f>
        <v>4.1750000000000007</v>
      </c>
      <c r="P16" s="8">
        <f>J16-O16</f>
        <v>63.325000000000003</v>
      </c>
    </row>
    <row r="17" spans="2:16" ht="15.75" thickBot="1" x14ac:dyDescent="0.3"/>
    <row r="18" spans="2:16" ht="15.75" thickBot="1" x14ac:dyDescent="0.3">
      <c r="B18" s="12" t="s">
        <v>1</v>
      </c>
      <c r="C18" s="7"/>
      <c r="D18" s="8">
        <f>SUM(D7:D17)</f>
        <v>103500</v>
      </c>
      <c r="E18" s="8">
        <f>SUM(E7:E17)</f>
        <v>3450</v>
      </c>
      <c r="F18" s="7"/>
      <c r="G18" s="8">
        <f t="shared" ref="G18:P18" si="7">SUM(G7:G17)</f>
        <v>3450</v>
      </c>
      <c r="H18" s="8">
        <f t="shared" si="7"/>
        <v>365.83333333333326</v>
      </c>
      <c r="I18" s="8">
        <f t="shared" si="7"/>
        <v>713.33333333333326</v>
      </c>
      <c r="J18" s="8">
        <f t="shared" si="7"/>
        <v>4529.166666666667</v>
      </c>
      <c r="K18" s="8">
        <f t="shared" si="7"/>
        <v>0</v>
      </c>
      <c r="L18" s="8">
        <f t="shared" si="7"/>
        <v>45.291666666666664</v>
      </c>
      <c r="M18" s="8">
        <f t="shared" si="7"/>
        <v>180.83333333333334</v>
      </c>
      <c r="N18" s="8">
        <f t="shared" si="7"/>
        <v>245</v>
      </c>
      <c r="O18" s="8">
        <f t="shared" si="7"/>
        <v>471.12500000000006</v>
      </c>
      <c r="P18" s="8">
        <f t="shared" si="7"/>
        <v>4058.0416666666665</v>
      </c>
    </row>
    <row r="23" spans="2:16" ht="16.5" thickBot="1" x14ac:dyDescent="0.3">
      <c r="E23" s="20" t="s">
        <v>30</v>
      </c>
      <c r="M23" s="20" t="s">
        <v>31</v>
      </c>
    </row>
    <row r="24" spans="2:16" x14ac:dyDescent="0.25">
      <c r="B24" s="4"/>
      <c r="C24" s="3"/>
      <c r="D24" s="3"/>
      <c r="E24" s="3"/>
      <c r="F24" s="3"/>
      <c r="G24" s="3"/>
      <c r="H24" s="3"/>
      <c r="I24" s="13"/>
      <c r="L24" s="4"/>
      <c r="M24" s="3"/>
      <c r="N24" s="3"/>
      <c r="O24" s="3"/>
      <c r="P24" s="13"/>
    </row>
    <row r="25" spans="2:16" x14ac:dyDescent="0.25">
      <c r="B25" s="14"/>
      <c r="C25" s="1"/>
      <c r="D25" s="15" t="s">
        <v>8</v>
      </c>
      <c r="E25" s="15" t="s">
        <v>9</v>
      </c>
      <c r="F25" s="1"/>
      <c r="G25" s="15" t="s">
        <v>13</v>
      </c>
      <c r="H25" s="15" t="s">
        <v>14</v>
      </c>
      <c r="I25" s="16"/>
      <c r="L25" s="32" t="s">
        <v>10</v>
      </c>
      <c r="M25" s="31"/>
      <c r="N25" s="1"/>
      <c r="O25" s="15" t="s">
        <v>11</v>
      </c>
      <c r="P25" s="23" t="s">
        <v>12</v>
      </c>
    </row>
    <row r="26" spans="2:16" x14ac:dyDescent="0.25">
      <c r="B26" s="17" t="s">
        <v>27</v>
      </c>
      <c r="C26" s="15">
        <v>1</v>
      </c>
      <c r="D26" s="18">
        <v>0.15</v>
      </c>
      <c r="E26" s="18">
        <v>0.2</v>
      </c>
      <c r="F26" s="1"/>
      <c r="G26" s="19">
        <v>7.0000000000000007E-2</v>
      </c>
      <c r="H26" s="19">
        <v>0</v>
      </c>
      <c r="I26" s="16"/>
      <c r="L26" s="25" t="s">
        <v>32</v>
      </c>
      <c r="M26" s="26"/>
      <c r="N26" s="1"/>
      <c r="O26" s="21">
        <v>0</v>
      </c>
      <c r="P26" s="24">
        <v>0.01</v>
      </c>
    </row>
    <row r="27" spans="2:16" x14ac:dyDescent="0.25">
      <c r="B27" s="14"/>
      <c r="C27" s="15">
        <v>2</v>
      </c>
      <c r="D27" s="18">
        <v>0.1</v>
      </c>
      <c r="E27" s="18">
        <v>0.15</v>
      </c>
      <c r="F27" s="1"/>
      <c r="G27" s="19">
        <v>0.05</v>
      </c>
      <c r="H27" s="19">
        <v>0.1</v>
      </c>
      <c r="I27" s="16"/>
      <c r="L27" s="25" t="s">
        <v>35</v>
      </c>
      <c r="M27" s="26" t="s">
        <v>33</v>
      </c>
      <c r="N27" s="1"/>
      <c r="O27" s="22">
        <v>1.4999999999999999E-2</v>
      </c>
      <c r="P27" s="24">
        <v>0.08</v>
      </c>
    </row>
    <row r="28" spans="2:16" x14ac:dyDescent="0.25">
      <c r="B28" s="14"/>
      <c r="C28" s="15">
        <v>3</v>
      </c>
      <c r="D28" s="18">
        <v>0.05</v>
      </c>
      <c r="E28" s="18">
        <v>0.25</v>
      </c>
      <c r="F28" s="1"/>
      <c r="G28" s="19">
        <v>0.03</v>
      </c>
      <c r="H28" s="19">
        <v>0.15</v>
      </c>
      <c r="I28" s="16"/>
      <c r="L28" s="25" t="s">
        <v>36</v>
      </c>
      <c r="M28" s="26" t="s">
        <v>34</v>
      </c>
      <c r="N28" s="1"/>
      <c r="O28" s="22">
        <v>3.3000000000000002E-2</v>
      </c>
      <c r="P28" s="24">
        <v>0.12</v>
      </c>
    </row>
    <row r="29" spans="2:16" x14ac:dyDescent="0.25">
      <c r="B29" s="14"/>
      <c r="C29" s="1"/>
      <c r="D29" s="31" t="s">
        <v>28</v>
      </c>
      <c r="E29" s="31"/>
      <c r="F29" s="1"/>
      <c r="G29" s="31" t="s">
        <v>29</v>
      </c>
      <c r="H29" s="31"/>
      <c r="I29" s="16"/>
      <c r="L29" s="25" t="s">
        <v>37</v>
      </c>
      <c r="M29" s="26"/>
      <c r="N29" s="1"/>
      <c r="O29" s="22">
        <v>4.7E-2</v>
      </c>
      <c r="P29" s="24">
        <v>0.16</v>
      </c>
    </row>
    <row r="30" spans="2:16" ht="15.75" thickBot="1" x14ac:dyDescent="0.3">
      <c r="B30" s="5"/>
      <c r="C30" s="2"/>
      <c r="D30" s="2"/>
      <c r="E30" s="2"/>
      <c r="F30" s="2"/>
      <c r="G30" s="2"/>
      <c r="H30" s="2"/>
      <c r="I30" s="6"/>
      <c r="L30" s="33"/>
      <c r="M30" s="34"/>
      <c r="N30" s="2"/>
      <c r="O30" s="29" t="s">
        <v>29</v>
      </c>
      <c r="P30" s="30"/>
    </row>
  </sheetData>
  <sheetProtection selectLockedCells="1"/>
  <mergeCells count="10">
    <mergeCell ref="A5:P5"/>
    <mergeCell ref="A1:P1"/>
    <mergeCell ref="A2:P2"/>
    <mergeCell ref="A3:P3"/>
    <mergeCell ref="A4:P4"/>
    <mergeCell ref="O30:P30"/>
    <mergeCell ref="D29:E29"/>
    <mergeCell ref="G29:H29"/>
    <mergeCell ref="L25:M25"/>
    <mergeCell ref="L30:M30"/>
  </mergeCells>
  <phoneticPr fontId="2" type="noConversion"/>
  <dataValidations xWindow="374" yWindow="428" count="4">
    <dataValidation type="textLength" allowBlank="1" showInputMessage="1" showErrorMessage="1" errorTitle="ERROR" error="ESCRIBIR SOLO UN NOMBRE Y APELLIDO" promptTitle="ESCRIBA SU NOMBRE" prompt="PRIMER NOMBRE / PRIMER APELLIDO" sqref="B7:B16" xr:uid="{A395CF6C-ED5D-46C6-9609-DA980B3038A5}">
      <formula1>5</formula1>
      <formula2>20</formula2>
    </dataValidation>
    <dataValidation type="whole" allowBlank="1" showInputMessage="1" showErrorMessage="1" errorTitle="ERROR" error="CATEGORIA NO VÁLIDA_x000a_" promptTitle="CATEGORIA " prompt="INTRODUZCA CATEGORIA DE 1 AL 3" sqref="C7:C16" xr:uid="{BA5EA8B6-4E62-4539-B262-FCC60D653288}">
      <formula1>1</formula1>
      <formula2>3</formula2>
    </dataValidation>
    <dataValidation type="decimal" operator="lessThanOrEqual" allowBlank="1" showInputMessage="1" showErrorMessage="1" errorTitle="ERROR" error="VALIDAR SUELDO_x000a_" promptTitle="SUELDO MENSUAL" prompt="INTRODUCIR SUELDO CORRESPONDIENTE_x000a_" sqref="D7:D16" xr:uid="{17244E24-29CD-4ADE-828E-3B4355036AC8}">
      <formula1>20000</formula1>
    </dataValidation>
    <dataValidation type="whole" allowBlank="1" showInputMessage="1" showErrorMessage="1" errorTitle="ERROR" error="DATO NO VALIDO" promptTitle="DÍAS TRABAJADOS" prompt="1 A 15 DIAS TRABAJADOS" sqref="F7:F16" xr:uid="{9A160C80-679F-4C07-8719-138C69B40B50}">
      <formula1>1</formula1>
      <formula2>15</formula2>
    </dataValidation>
  </dataValidations>
  <pageMargins left="0.7" right="0.7" top="0.75" bottom="0.75" header="0.3" footer="0.3"/>
  <pageSetup scale="79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32C6-2B9F-436D-BD36-5467D71628EF}">
  <dimension ref="A1:O24"/>
  <sheetViews>
    <sheetView tabSelected="1" workbookViewId="0">
      <selection activeCell="D16" sqref="D16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3" width="15" bestFit="1" customWidth="1"/>
    <col min="4" max="4" width="15.140625" customWidth="1"/>
    <col min="5" max="5" width="14.85546875" customWidth="1"/>
  </cols>
  <sheetData>
    <row r="1" spans="1:15" ht="15.75" x14ac:dyDescent="0.25">
      <c r="A1" s="35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5" x14ac:dyDescent="0.25">
      <c r="A2" s="3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1:15" x14ac:dyDescent="0.25">
      <c r="A3" s="44" t="s">
        <v>39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x14ac:dyDescent="0.25">
      <c r="A4" s="3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ht="15.75" thickBot="1" x14ac:dyDescent="0.3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/>
    </row>
    <row r="6" spans="1:15" s="47" customFormat="1" ht="30" x14ac:dyDescent="0.25">
      <c r="A6" s="49" t="s">
        <v>43</v>
      </c>
      <c r="B6" s="49" t="s">
        <v>44</v>
      </c>
      <c r="C6" s="49" t="s">
        <v>40</v>
      </c>
      <c r="D6" s="49" t="s">
        <v>41</v>
      </c>
      <c r="E6" s="49" t="s">
        <v>42</v>
      </c>
      <c r="F6" s="49" t="s">
        <v>45</v>
      </c>
      <c r="G6" s="48"/>
      <c r="H6" s="48"/>
      <c r="I6" s="48"/>
      <c r="J6" s="48"/>
      <c r="K6" s="48"/>
      <c r="L6" s="48"/>
      <c r="M6" s="48"/>
      <c r="N6" s="48"/>
      <c r="O6" s="48"/>
    </row>
    <row r="7" spans="1:15" x14ac:dyDescent="0.2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5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5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5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5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6" spans="1:15" ht="30" x14ac:dyDescent="0.25">
      <c r="A16" s="49" t="s">
        <v>43</v>
      </c>
      <c r="B16" s="49" t="s">
        <v>44</v>
      </c>
      <c r="C16" s="49" t="s">
        <v>46</v>
      </c>
      <c r="D16" s="49" t="s">
        <v>47</v>
      </c>
      <c r="E16" s="49"/>
      <c r="F16" s="49"/>
      <c r="G16" s="48"/>
      <c r="H16" s="48"/>
      <c r="I16" s="48"/>
      <c r="J16" s="48"/>
      <c r="K16" s="48"/>
      <c r="L16" s="48"/>
      <c r="M16" s="48"/>
      <c r="N16" s="48"/>
      <c r="O16" s="48"/>
    </row>
    <row r="17" spans="1:1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1:15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spans="1:15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</row>
    <row r="22" spans="1:15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15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</row>
    <row r="24" spans="1:15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</sheetData>
  <mergeCells count="5">
    <mergeCell ref="A1:O1"/>
    <mergeCell ref="A2:O2"/>
    <mergeCell ref="A3:O3"/>
    <mergeCell ref="A4:O4"/>
    <mergeCell ref="A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Nómina </vt:lpstr>
      <vt:lpstr>Reporte reloj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mora</dc:creator>
  <cp:lastModifiedBy>Elizabeth mora</cp:lastModifiedBy>
  <cp:lastPrinted>2021-06-17T03:06:52Z</cp:lastPrinted>
  <dcterms:created xsi:type="dcterms:W3CDTF">2021-06-13T21:40:51Z</dcterms:created>
  <dcterms:modified xsi:type="dcterms:W3CDTF">2021-07-21T13:58:08Z</dcterms:modified>
</cp:coreProperties>
</file>