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rcos\Documents\OneDrive\Elisa\PythonComparative\Python repositorio\"/>
    </mc:Choice>
  </mc:AlternateContent>
  <bookViews>
    <workbookView xWindow="0" yWindow="0" windowWidth="21570" windowHeight="10215" activeTab="2"/>
  </bookViews>
  <sheets>
    <sheet name="Measurement data" sheetId="1" r:id="rId1"/>
    <sheet name="% increase" sheetId="8" r:id="rId2"/>
    <sheet name="Other unit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4" l="1"/>
  <c r="C21" i="1" l="1"/>
  <c r="D21" i="1"/>
  <c r="E21" i="1"/>
  <c r="F21" i="1"/>
  <c r="B21" i="1"/>
  <c r="C11" i="1"/>
  <c r="D11" i="1"/>
  <c r="E11" i="1"/>
  <c r="F11" i="1"/>
  <c r="B11" i="1"/>
  <c r="J11" i="1"/>
  <c r="K11" i="1"/>
  <c r="L11" i="1"/>
  <c r="M11" i="1"/>
  <c r="I11" i="1"/>
  <c r="I21" i="1"/>
  <c r="J21" i="1"/>
  <c r="K21" i="1"/>
  <c r="L21" i="1"/>
  <c r="E6" i="1"/>
  <c r="E7" i="1"/>
  <c r="E8" i="1"/>
  <c r="E9" i="1"/>
  <c r="E10" i="1"/>
  <c r="E5" i="1"/>
  <c r="D6" i="1"/>
  <c r="D7" i="1"/>
  <c r="D8" i="1"/>
  <c r="D9" i="1"/>
  <c r="D10" i="1"/>
  <c r="D5" i="1"/>
  <c r="N75" i="4" l="1"/>
  <c r="N76" i="4"/>
  <c r="N77" i="4"/>
  <c r="N78" i="4"/>
  <c r="N79" i="4"/>
  <c r="N80" i="4"/>
  <c r="N85" i="4"/>
  <c r="N86" i="4"/>
  <c r="N87" i="4"/>
  <c r="N88" i="4"/>
  <c r="N89" i="4"/>
  <c r="N90" i="4"/>
  <c r="N91" i="4"/>
  <c r="N96" i="4"/>
  <c r="N97" i="4"/>
  <c r="N98" i="4"/>
  <c r="N99" i="4"/>
  <c r="N100" i="4"/>
  <c r="N101" i="4"/>
  <c r="N102" i="4"/>
  <c r="M75" i="4"/>
  <c r="M76" i="4"/>
  <c r="M77" i="4"/>
  <c r="M78" i="4"/>
  <c r="M79" i="4"/>
  <c r="M80" i="4"/>
  <c r="M85" i="4"/>
  <c r="M86" i="4"/>
  <c r="M87" i="4"/>
  <c r="M88" i="4"/>
  <c r="M89" i="4"/>
  <c r="M90" i="4"/>
  <c r="M91" i="4"/>
  <c r="M96" i="4"/>
  <c r="M97" i="4"/>
  <c r="M98" i="4"/>
  <c r="M99" i="4"/>
  <c r="M100" i="4"/>
  <c r="M101" i="4"/>
  <c r="M102" i="4"/>
  <c r="N74" i="4"/>
  <c r="M74" i="4"/>
  <c r="L74" i="4"/>
  <c r="K74" i="4"/>
  <c r="L76" i="4"/>
  <c r="L85" i="4"/>
  <c r="L86" i="4"/>
  <c r="L87" i="4"/>
  <c r="L88" i="4"/>
  <c r="L89" i="4"/>
  <c r="L90" i="4"/>
  <c r="L91" i="4"/>
  <c r="L96" i="4"/>
  <c r="L97" i="4"/>
  <c r="L98" i="4"/>
  <c r="L99" i="4"/>
  <c r="L100" i="4"/>
  <c r="L101" i="4"/>
  <c r="L102" i="4"/>
  <c r="K85" i="4"/>
  <c r="K86" i="4"/>
  <c r="K87" i="4"/>
  <c r="K88" i="4"/>
  <c r="K89" i="4"/>
  <c r="K90" i="4"/>
  <c r="K91" i="4"/>
  <c r="K96" i="4"/>
  <c r="K97" i="4"/>
  <c r="K98" i="4"/>
  <c r="K99" i="4"/>
  <c r="K100" i="4"/>
  <c r="K101" i="4"/>
  <c r="K102" i="4"/>
  <c r="L75" i="4"/>
  <c r="L77" i="4"/>
  <c r="L78" i="4"/>
  <c r="L79" i="4"/>
  <c r="L80" i="4"/>
  <c r="K75" i="4"/>
  <c r="K76" i="4"/>
  <c r="K77" i="4"/>
  <c r="K78" i="4"/>
  <c r="K79" i="4"/>
  <c r="K80" i="4"/>
  <c r="I74" i="4"/>
  <c r="R35" i="8" l="1"/>
  <c r="S35" i="8"/>
  <c r="R36" i="8"/>
  <c r="S36" i="8"/>
  <c r="R37" i="8"/>
  <c r="S37" i="8"/>
  <c r="R38" i="8"/>
  <c r="S38" i="8"/>
  <c r="R39" i="8"/>
  <c r="S39" i="8"/>
  <c r="R40" i="8"/>
  <c r="S40" i="8"/>
  <c r="R22" i="8"/>
  <c r="S22" i="8"/>
  <c r="R23" i="8"/>
  <c r="S23" i="8"/>
  <c r="S27" i="8" s="1"/>
  <c r="R24" i="8"/>
  <c r="S24" i="8"/>
  <c r="R25" i="8"/>
  <c r="S25" i="8"/>
  <c r="R26" i="8"/>
  <c r="S26" i="8"/>
  <c r="S21" i="8"/>
  <c r="R21" i="8"/>
  <c r="G21" i="8"/>
  <c r="G7" i="8"/>
  <c r="G8" i="8"/>
  <c r="G9" i="8"/>
  <c r="G10" i="8"/>
  <c r="G13" i="8" s="1"/>
  <c r="G11" i="8"/>
  <c r="G12" i="8"/>
  <c r="G42" i="8"/>
  <c r="H42" i="8"/>
  <c r="G41" i="8"/>
  <c r="G40" i="8"/>
  <c r="H35" i="8"/>
  <c r="H36" i="8"/>
  <c r="H37" i="8"/>
  <c r="H38" i="8"/>
  <c r="H41" i="8" s="1"/>
  <c r="H39" i="8"/>
  <c r="H40" i="8"/>
  <c r="G36" i="8"/>
  <c r="G37" i="8"/>
  <c r="G38" i="8"/>
  <c r="G39" i="8"/>
  <c r="G35" i="8"/>
  <c r="H21" i="8"/>
  <c r="H22" i="8"/>
  <c r="H27" i="8" s="1"/>
  <c r="H23" i="8"/>
  <c r="H24" i="8"/>
  <c r="H25" i="8"/>
  <c r="H26" i="8"/>
  <c r="G22" i="8"/>
  <c r="G23" i="8"/>
  <c r="G24" i="8"/>
  <c r="G25" i="8"/>
  <c r="G27" i="8" s="1"/>
  <c r="G26" i="8"/>
  <c r="S13" i="8"/>
  <c r="S12" i="8"/>
  <c r="S7" i="8"/>
  <c r="S8" i="8"/>
  <c r="S9" i="8"/>
  <c r="S10" i="8"/>
  <c r="S11" i="8"/>
  <c r="R8" i="8"/>
  <c r="R9" i="8"/>
  <c r="R13" i="8" s="1"/>
  <c r="R10" i="8"/>
  <c r="R11" i="8"/>
  <c r="R12" i="8"/>
  <c r="R7" i="8"/>
  <c r="H7" i="8"/>
  <c r="H8" i="8"/>
  <c r="H13" i="8" s="1"/>
  <c r="H9" i="8"/>
  <c r="H10" i="8"/>
  <c r="H11" i="8"/>
  <c r="H12" i="8"/>
  <c r="J55" i="8"/>
  <c r="I55" i="8"/>
  <c r="H55" i="8"/>
  <c r="G55" i="8"/>
  <c r="F55" i="8"/>
  <c r="E55" i="8"/>
  <c r="D55" i="8"/>
  <c r="C55" i="8"/>
  <c r="Q41" i="8"/>
  <c r="S42" i="8" s="1"/>
  <c r="P41" i="8"/>
  <c r="O41" i="8"/>
  <c r="N41" i="8"/>
  <c r="F41" i="8"/>
  <c r="E41" i="8"/>
  <c r="D41" i="8"/>
  <c r="C41" i="8"/>
  <c r="S28" i="8"/>
  <c r="H28" i="8"/>
  <c r="Q27" i="8"/>
  <c r="P27" i="8"/>
  <c r="R28" i="8" s="1"/>
  <c r="O27" i="8"/>
  <c r="N27" i="8"/>
  <c r="F27" i="8"/>
  <c r="E27" i="8"/>
  <c r="D27" i="8"/>
  <c r="C27" i="8"/>
  <c r="G28" i="8" s="1"/>
  <c r="R27" i="8"/>
  <c r="R14" i="8"/>
  <c r="Q13" i="8"/>
  <c r="P13" i="8"/>
  <c r="O13" i="8"/>
  <c r="N13" i="8"/>
  <c r="F13" i="8"/>
  <c r="H14" i="8" s="1"/>
  <c r="E13" i="8"/>
  <c r="G14" i="8" s="1"/>
  <c r="D13" i="8"/>
  <c r="C13" i="8"/>
  <c r="R41" i="8" l="1"/>
  <c r="S41" i="8"/>
  <c r="R42" i="8"/>
  <c r="S14" i="8"/>
  <c r="J97" i="4"/>
  <c r="J98" i="4"/>
  <c r="J99" i="4"/>
  <c r="J100" i="4"/>
  <c r="J101" i="4"/>
  <c r="J102" i="4"/>
  <c r="J96" i="4"/>
  <c r="J86" i="4"/>
  <c r="J87" i="4"/>
  <c r="J88" i="4"/>
  <c r="J89" i="4"/>
  <c r="J90" i="4"/>
  <c r="J91" i="4"/>
  <c r="J85" i="4"/>
  <c r="J75" i="4"/>
  <c r="J76" i="4"/>
  <c r="J77" i="4"/>
  <c r="J78" i="4"/>
  <c r="J79" i="4"/>
  <c r="J80" i="4"/>
  <c r="J74" i="4"/>
  <c r="I97" i="4"/>
  <c r="I98" i="4"/>
  <c r="I99" i="4"/>
  <c r="I100" i="4"/>
  <c r="I101" i="4"/>
  <c r="I102" i="4"/>
  <c r="I96" i="4"/>
  <c r="I86" i="4"/>
  <c r="I87" i="4"/>
  <c r="I88" i="4"/>
  <c r="I89" i="4"/>
  <c r="I90" i="4"/>
  <c r="I91" i="4"/>
  <c r="I85" i="4"/>
  <c r="I80" i="4"/>
  <c r="I75" i="4"/>
  <c r="I76" i="4"/>
  <c r="I77" i="4"/>
  <c r="I78" i="4"/>
  <c r="I79" i="4"/>
  <c r="H74" i="4"/>
  <c r="G74" i="4"/>
  <c r="G60" i="4"/>
  <c r="S60" i="4"/>
  <c r="S59" i="4"/>
  <c r="D60" i="4"/>
  <c r="D74" i="4"/>
  <c r="D101" i="4"/>
  <c r="D61" i="4"/>
  <c r="D62" i="4"/>
  <c r="D63" i="4"/>
  <c r="D64" i="4"/>
  <c r="D65" i="4"/>
  <c r="D66" i="4"/>
  <c r="C80" i="4"/>
  <c r="D80" i="4"/>
  <c r="D102" i="4" l="1"/>
  <c r="H102" i="4" s="1"/>
  <c r="C102" i="4"/>
  <c r="C74" i="4"/>
  <c r="C76" i="4"/>
  <c r="G28" i="4"/>
  <c r="V60" i="4" l="1"/>
  <c r="V59" i="4"/>
  <c r="U60" i="4"/>
  <c r="U59" i="4"/>
  <c r="T60" i="4"/>
  <c r="T59" i="4"/>
  <c r="M21" i="1" l="1"/>
  <c r="H80" i="4" l="1"/>
  <c r="C96" i="4"/>
  <c r="C97" i="4"/>
  <c r="D97" i="4"/>
  <c r="E97" i="4"/>
  <c r="F97" i="4"/>
  <c r="G97" i="4"/>
  <c r="C98" i="4"/>
  <c r="D98" i="4"/>
  <c r="E98" i="4"/>
  <c r="F98" i="4"/>
  <c r="G98" i="4"/>
  <c r="C99" i="4"/>
  <c r="D99" i="4"/>
  <c r="H99" i="4" s="1"/>
  <c r="E99" i="4"/>
  <c r="F99" i="4"/>
  <c r="G99" i="4"/>
  <c r="C100" i="4"/>
  <c r="D100" i="4"/>
  <c r="H100" i="4" s="1"/>
  <c r="E100" i="4"/>
  <c r="F100" i="4"/>
  <c r="G100" i="4"/>
  <c r="C101" i="4"/>
  <c r="E101" i="4"/>
  <c r="F101" i="4"/>
  <c r="G101" i="4"/>
  <c r="E102" i="4"/>
  <c r="F102" i="4"/>
  <c r="G102" i="4"/>
  <c r="D96" i="4"/>
  <c r="E96" i="4"/>
  <c r="F96" i="4"/>
  <c r="G96" i="4"/>
  <c r="C86" i="4"/>
  <c r="D86" i="4"/>
  <c r="H86" i="4" s="1"/>
  <c r="E86" i="4"/>
  <c r="F86" i="4"/>
  <c r="G86" i="4"/>
  <c r="C87" i="4"/>
  <c r="D87" i="4"/>
  <c r="E87" i="4"/>
  <c r="F87" i="4"/>
  <c r="G87" i="4"/>
  <c r="C88" i="4"/>
  <c r="D88" i="4"/>
  <c r="E88" i="4"/>
  <c r="F88" i="4"/>
  <c r="G88" i="4"/>
  <c r="C89" i="4"/>
  <c r="D89" i="4"/>
  <c r="E89" i="4"/>
  <c r="F89" i="4"/>
  <c r="G89" i="4"/>
  <c r="C90" i="4"/>
  <c r="D90" i="4"/>
  <c r="H90" i="4" s="1"/>
  <c r="E90" i="4"/>
  <c r="F90" i="4"/>
  <c r="G90" i="4"/>
  <c r="C91" i="4"/>
  <c r="D91" i="4"/>
  <c r="H91" i="4" s="1"/>
  <c r="E91" i="4"/>
  <c r="F91" i="4"/>
  <c r="G91" i="4"/>
  <c r="D85" i="4"/>
  <c r="E85" i="4"/>
  <c r="F85" i="4"/>
  <c r="G85" i="4"/>
  <c r="C85" i="4"/>
  <c r="C75" i="4"/>
  <c r="C77" i="4"/>
  <c r="C78" i="4"/>
  <c r="C79" i="4"/>
  <c r="D75" i="4"/>
  <c r="D76" i="4"/>
  <c r="D77" i="4"/>
  <c r="D78" i="4"/>
  <c r="H78" i="4" s="1"/>
  <c r="D79" i="4"/>
  <c r="E75" i="4"/>
  <c r="E76" i="4"/>
  <c r="E77" i="4"/>
  <c r="E78" i="4"/>
  <c r="E79" i="4"/>
  <c r="E80" i="4"/>
  <c r="F75" i="4"/>
  <c r="F76" i="4"/>
  <c r="F77" i="4"/>
  <c r="F78" i="4"/>
  <c r="F79" i="4"/>
  <c r="F80" i="4"/>
  <c r="G75" i="4"/>
  <c r="G76" i="4"/>
  <c r="G77" i="4"/>
  <c r="G78" i="4"/>
  <c r="G79" i="4"/>
  <c r="G80" i="4"/>
  <c r="E74" i="4"/>
  <c r="F74" i="4"/>
  <c r="G61" i="4"/>
  <c r="G62" i="4"/>
  <c r="G63" i="4"/>
  <c r="G64" i="4"/>
  <c r="G65" i="4"/>
  <c r="G66" i="4"/>
  <c r="F61" i="4"/>
  <c r="F62" i="4"/>
  <c r="F63" i="4"/>
  <c r="F64" i="4"/>
  <c r="F65" i="4"/>
  <c r="F66" i="4"/>
  <c r="F60" i="4"/>
  <c r="E61" i="4"/>
  <c r="E62" i="4"/>
  <c r="E63" i="4"/>
  <c r="E64" i="4"/>
  <c r="E65" i="4"/>
  <c r="E66" i="4"/>
  <c r="E60" i="4"/>
  <c r="G29" i="4"/>
  <c r="G30" i="4"/>
  <c r="G31" i="4"/>
  <c r="G32" i="4"/>
  <c r="G33" i="4"/>
  <c r="G34" i="4"/>
  <c r="B52" i="4"/>
  <c r="B46" i="4"/>
  <c r="B42" i="4"/>
  <c r="F29" i="4"/>
  <c r="F30" i="4"/>
  <c r="F31" i="4"/>
  <c r="F32" i="4"/>
  <c r="F33" i="4"/>
  <c r="F28" i="4"/>
  <c r="E29" i="4"/>
  <c r="E30" i="4"/>
  <c r="E31" i="4"/>
  <c r="E32" i="4"/>
  <c r="E33" i="4"/>
  <c r="E28" i="4"/>
  <c r="D29" i="4"/>
  <c r="D30" i="4"/>
  <c r="D31" i="4"/>
  <c r="D32" i="4"/>
  <c r="D33" i="4"/>
  <c r="D28" i="4"/>
  <c r="C28" i="4"/>
  <c r="C29" i="4"/>
  <c r="C30" i="4"/>
  <c r="C31" i="4"/>
  <c r="C32" i="4"/>
  <c r="C33" i="4"/>
  <c r="E22" i="4"/>
  <c r="F22" i="4" s="1"/>
  <c r="I18" i="4"/>
  <c r="I19" i="4"/>
  <c r="J19" i="4" s="1"/>
  <c r="I20" i="4"/>
  <c r="J20" i="4" s="1"/>
  <c r="I21" i="4"/>
  <c r="J21" i="4" s="1"/>
  <c r="I22" i="4"/>
  <c r="J22" i="4" s="1"/>
  <c r="I17" i="4"/>
  <c r="J17" i="4" s="1"/>
  <c r="G18" i="4"/>
  <c r="H18" i="4" s="1"/>
  <c r="G19" i="4"/>
  <c r="H19" i="4" s="1"/>
  <c r="G20" i="4"/>
  <c r="H20" i="4" s="1"/>
  <c r="G21" i="4"/>
  <c r="H21" i="4" s="1"/>
  <c r="G22" i="4"/>
  <c r="H22" i="4" s="1"/>
  <c r="G17" i="4"/>
  <c r="H17" i="4" s="1"/>
  <c r="E18" i="4"/>
  <c r="E23" i="4" s="1"/>
  <c r="E19" i="4"/>
  <c r="F19" i="4" s="1"/>
  <c r="E20" i="4"/>
  <c r="F20" i="4" s="1"/>
  <c r="E21" i="4"/>
  <c r="F21" i="4" s="1"/>
  <c r="E17" i="4"/>
  <c r="F17" i="4" s="1"/>
  <c r="C20" i="4"/>
  <c r="D20" i="4" s="1"/>
  <c r="C18" i="4"/>
  <c r="D18" i="4" s="1"/>
  <c r="C19" i="4"/>
  <c r="D19" i="4" s="1"/>
  <c r="C21" i="4"/>
  <c r="D21" i="4" s="1"/>
  <c r="C22" i="4"/>
  <c r="D22" i="4" s="1"/>
  <c r="C17" i="4"/>
  <c r="D17" i="4" s="1"/>
  <c r="M6" i="1"/>
  <c r="M7" i="1"/>
  <c r="M8" i="1"/>
  <c r="M9" i="1"/>
  <c r="M10" i="1"/>
  <c r="M5" i="1"/>
  <c r="M16" i="1"/>
  <c r="M17" i="1"/>
  <c r="M18" i="1"/>
  <c r="M19" i="1"/>
  <c r="M20" i="1"/>
  <c r="M15" i="1"/>
  <c r="F16" i="1"/>
  <c r="F17" i="1"/>
  <c r="F18" i="1"/>
  <c r="F19" i="1"/>
  <c r="F20" i="1"/>
  <c r="F15" i="1"/>
  <c r="L10" i="1"/>
  <c r="K16" i="1"/>
  <c r="L16" i="1" s="1"/>
  <c r="K17" i="1"/>
  <c r="L17" i="1" s="1"/>
  <c r="K18" i="1"/>
  <c r="L18" i="1" s="1"/>
  <c r="K19" i="1"/>
  <c r="L19" i="1" s="1"/>
  <c r="K20" i="1"/>
  <c r="L20" i="1" s="1"/>
  <c r="K15" i="1"/>
  <c r="L15" i="1" s="1"/>
  <c r="K6" i="1"/>
  <c r="L6" i="1" s="1"/>
  <c r="K7" i="1"/>
  <c r="L7" i="1" s="1"/>
  <c r="K8" i="1"/>
  <c r="L8" i="1" s="1"/>
  <c r="K9" i="1"/>
  <c r="L9" i="1" s="1"/>
  <c r="K10" i="1"/>
  <c r="K5" i="1"/>
  <c r="L5" i="1" s="1"/>
  <c r="D16" i="1"/>
  <c r="E16" i="1" s="1"/>
  <c r="D17" i="1"/>
  <c r="E17" i="1" s="1"/>
  <c r="D18" i="1"/>
  <c r="E18" i="1" s="1"/>
  <c r="D19" i="1"/>
  <c r="E19" i="1" s="1"/>
  <c r="D20" i="1"/>
  <c r="E20" i="1" s="1"/>
  <c r="D15" i="1"/>
  <c r="E15" i="1" s="1"/>
  <c r="H87" i="4" l="1"/>
  <c r="H76" i="4"/>
  <c r="H89" i="4"/>
  <c r="H77" i="4"/>
  <c r="H79" i="4"/>
  <c r="H75" i="4"/>
  <c r="H98" i="4"/>
  <c r="H101" i="4"/>
  <c r="H97" i="4"/>
  <c r="H88" i="4"/>
  <c r="H96" i="4"/>
  <c r="H85" i="4"/>
  <c r="I23" i="4"/>
  <c r="C23" i="4"/>
  <c r="H23" i="4"/>
  <c r="D23" i="4"/>
  <c r="F18" i="4"/>
  <c r="F23" i="4" s="1"/>
  <c r="J18" i="4"/>
  <c r="J23" i="4" s="1"/>
  <c r="C34" i="4"/>
  <c r="D34" i="4"/>
  <c r="E34" i="4"/>
  <c r="F34" i="4"/>
</calcChain>
</file>

<file path=xl/sharedStrings.xml><?xml version="1.0" encoding="utf-8"?>
<sst xmlns="http://schemas.openxmlformats.org/spreadsheetml/2006/main" count="430" uniqueCount="120">
  <si>
    <t>Interpreted</t>
  </si>
  <si>
    <t>Time (s)</t>
  </si>
  <si>
    <t>DUT</t>
  </si>
  <si>
    <t>Code</t>
  </si>
  <si>
    <t>binary-trees</t>
  </si>
  <si>
    <t>fannkuch</t>
  </si>
  <si>
    <t>fasta</t>
  </si>
  <si>
    <t>mandelbrot</t>
  </si>
  <si>
    <t>n-body</t>
  </si>
  <si>
    <t>spectral-norm</t>
  </si>
  <si>
    <t>CompiledD</t>
  </si>
  <si>
    <t>InterpretedD</t>
  </si>
  <si>
    <t>Compiled</t>
  </si>
  <si>
    <t>(Scenario 1)</t>
  </si>
  <si>
    <t>(Scenario 2)</t>
  </si>
  <si>
    <t>(Scenario 3)</t>
  </si>
  <si>
    <t>(Scenario4)</t>
  </si>
  <si>
    <t xml:space="preserve">Scenario 1 vs 2 </t>
  </si>
  <si>
    <t>Scenario 1 vs 3</t>
  </si>
  <si>
    <t>Scenario 2 vs 4</t>
  </si>
  <si>
    <t>Scenario 3 vs 4</t>
  </si>
  <si>
    <t>% time</t>
  </si>
  <si>
    <t>% DUT</t>
  </si>
  <si>
    <t>Mean</t>
  </si>
  <si>
    <t>% of Means</t>
  </si>
  <si>
    <t>Scenario 1 vs 4</t>
  </si>
  <si>
    <t>Scenario 2 vs 3</t>
  </si>
  <si>
    <t>Execution 1h</t>
  </si>
  <si>
    <t>Comsuption 1h</t>
  </si>
  <si>
    <t>Kwh</t>
  </si>
  <si>
    <t>Co2</t>
  </si>
  <si>
    <t>kg CO2/kwh</t>
  </si>
  <si>
    <t>Dato obtenido de la REE (ree.es)</t>
  </si>
  <si>
    <t>Hogar medio español</t>
  </si>
  <si>
    <t>Tesla Model 3</t>
  </si>
  <si>
    <t>KWh</t>
  </si>
  <si>
    <t>Bombillas 24h</t>
  </si>
  <si>
    <t>Bombillas 1h</t>
  </si>
  <si>
    <t>Hogar 1h</t>
  </si>
  <si>
    <t>toneladas CO2</t>
  </si>
  <si>
    <t>SPOTIFY</t>
  </si>
  <si>
    <t>NETFLIX</t>
  </si>
  <si>
    <t>YOUTUBE</t>
  </si>
  <si>
    <t>https://agroambient.gva.es/estatico/areas/educacion/educacion_ambiental/clarity/castellano/download/background-materials-poster09.pdf</t>
  </si>
  <si>
    <t>DUT (J)</t>
  </si>
  <si>
    <t>Scenario 1</t>
  </si>
  <si>
    <t>Scenario 4</t>
  </si>
  <si>
    <t>Media de los algoritmos en cada escenario</t>
  </si>
  <si>
    <t>Madrid</t>
  </si>
  <si>
    <t>www.madrid.es</t>
  </si>
  <si>
    <t>a+xa=b</t>
  </si>
  <si>
    <t>a=SE3</t>
  </si>
  <si>
    <t>a=SE2</t>
  </si>
  <si>
    <t>a=SE4</t>
  </si>
  <si>
    <t>Paris</t>
  </si>
  <si>
    <t>Amsterdam</t>
  </si>
  <si>
    <t>https://allcharts.info/the-netherlands/municipality-amsterdam/</t>
  </si>
  <si>
    <t>http://www.worldcitiescultureforum.com/data/number-of-households</t>
  </si>
  <si>
    <t>DUT sLB (J)</t>
  </si>
  <si>
    <t>Power DUT (w)</t>
  </si>
  <si>
    <t>Power DUT sLb (w)</t>
  </si>
  <si>
    <t>DUT sLb (J)</t>
  </si>
  <si>
    <t>Average</t>
  </si>
  <si>
    <t>(*) sLb: no baseline</t>
  </si>
  <si>
    <t>(*) The data used are:</t>
  </si>
  <si>
    <t xml:space="preserve">    The time and consumption of DUT without baseline (blue)</t>
  </si>
  <si>
    <t xml:space="preserve">    </t>
  </si>
  <si>
    <t xml:space="preserve">(*) The first scenario is without baseline, the calculation data is in the excel of the LPs paper. </t>
  </si>
  <si>
    <t>(*) Baseline is 99.8 w</t>
  </si>
  <si>
    <t>Interpreted DTV vs. Interpreted STV</t>
  </si>
  <si>
    <t>Compiled DTV vs Compiled STV</t>
  </si>
  <si>
    <t>Interpreted DTV vs. Compiled DTV</t>
  </si>
  <si>
    <t>Interpreted DTV vs. Compiled STV</t>
  </si>
  <si>
    <t>Compiled DTV vs. Interpreted STV</t>
  </si>
  <si>
    <t>Data comparison</t>
  </si>
  <si>
    <t>Measurement Data</t>
  </si>
  <si>
    <t>Extrapolation to the execution of 1h</t>
  </si>
  <si>
    <t>Comparisons</t>
  </si>
  <si>
    <t>Data obtained from the REE (ree.es)</t>
  </si>
  <si>
    <t>Energy-saving light bulbs</t>
  </si>
  <si>
    <t>Consumption of 7W energy-saving bulbs in 24 hours (kwh)</t>
  </si>
  <si>
    <t>Consumption of 7W energy-saving light bulbs in 1h (kwh)</t>
  </si>
  <si>
    <t>There are different types of energy saving bulbs, in this case we use the 7W bulb.</t>
  </si>
  <si>
    <t>Tonnes per person per year: 5,5</t>
  </si>
  <si>
    <t>Average monthly consumption of a Spanish household (kwh)</t>
  </si>
  <si>
    <t>Average daily consumption of a Spanish household (kwh)</t>
  </si>
  <si>
    <t>Average hourly consumption of a Spanish household (kwh)</t>
  </si>
  <si>
    <t>Hours of an average household achieved with the metering energy</t>
  </si>
  <si>
    <t>Days of an average household achieved with energy from metering</t>
  </si>
  <si>
    <t>Consumption per 100 km (kwh)</t>
  </si>
  <si>
    <t>Data obtained from Tesla website (https://www.tesla.com/en_EU/support/european-union-energy-label)</t>
  </si>
  <si>
    <t>Consumption per km (kwh)</t>
  </si>
  <si>
    <t>Km achieved with the energy of the measurement</t>
  </si>
  <si>
    <t>Different units</t>
  </si>
  <si>
    <t>Difference SE1-SE4</t>
  </si>
  <si>
    <t>Tonnes CO2</t>
  </si>
  <si>
    <t>Bulbs 24h</t>
  </si>
  <si>
    <t>Bulbs 1h</t>
  </si>
  <si>
    <t>Household 1h</t>
  </si>
  <si>
    <t>Hours/year</t>
  </si>
  <si>
    <t>City</t>
  </si>
  <si>
    <t>Households</t>
  </si>
  <si>
    <t>Comparison with apps</t>
  </si>
  <si>
    <t>People/year</t>
  </si>
  <si>
    <t>Average number of households in a day</t>
  </si>
  <si>
    <t>Households Netherlands</t>
  </si>
  <si>
    <t>Households France</t>
  </si>
  <si>
    <t>Households Paris</t>
  </si>
  <si>
    <t>Households Amsterdam</t>
  </si>
  <si>
    <t>Madrid in a day</t>
  </si>
  <si>
    <t>Interpreted DTV</t>
  </si>
  <si>
    <t>Compiled DTV</t>
  </si>
  <si>
    <t>Interpreted STV</t>
  </si>
  <si>
    <t>Compiled STV</t>
  </si>
  <si>
    <t>InterpretedSTV</t>
  </si>
  <si>
    <t>CompiledSTV</t>
  </si>
  <si>
    <t>Difference 1-4</t>
  </si>
  <si>
    <t>Households in Madrid:1347910</t>
  </si>
  <si>
    <t>Netherlands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</si>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</sst>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4" borderId="0" xfId="0" applyFont="1" applyFill="1"/>
    <xf numFmtId="0" fontId="3" fillId="4" borderId="0" xfId="0" applyFont="1" applyFill="1"/>
    <xf numFmtId="0" fontId="4" fillId="2" borderId="0" xfId="0" applyFont="1" applyFill="1"/>
    <xf numFmtId="0" fontId="0" fillId="0" borderId="1" xfId="0" applyBorder="1"/>
    <xf numFmtId="0" fontId="5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justify" vertical="center" wrapText="1"/>
    </xf>
    <xf numFmtId="164" fontId="4" fillId="0" borderId="1" xfId="0" applyNumberFormat="1" applyFont="1" applyBorder="1"/>
    <xf numFmtId="164" fontId="3" fillId="0" borderId="1" xfId="0" applyNumberFormat="1" applyFont="1" applyBorder="1"/>
    <xf numFmtId="0" fontId="0" fillId="5" borderId="0" xfId="0" applyFill="1"/>
    <xf numFmtId="2" fontId="5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 applyAlignment="1">
      <alignment horizontal="justify" vertical="center" wrapText="1"/>
    </xf>
    <xf numFmtId="2" fontId="4" fillId="0" borderId="1" xfId="0" applyNumberFormat="1" applyFont="1" applyBorder="1"/>
    <xf numFmtId="2" fontId="3" fillId="0" borderId="1" xfId="0" applyNumberFormat="1" applyFont="1" applyBorder="1"/>
    <xf numFmtId="2" fontId="7" fillId="0" borderId="0" xfId="0" applyNumberFormat="1" applyFont="1" applyAlignment="1">
      <alignment horizontal="right" vertical="center" wrapText="1"/>
    </xf>
    <xf numFmtId="2" fontId="8" fillId="0" borderId="0" xfId="0" applyNumberFormat="1" applyFont="1"/>
    <xf numFmtId="2" fontId="6" fillId="0" borderId="0" xfId="0" applyNumberFormat="1" applyFont="1" applyAlignment="1">
      <alignment horizontal="justify" vertical="center" wrapText="1"/>
    </xf>
    <xf numFmtId="2" fontId="0" fillId="0" borderId="1" xfId="0" applyNumberFormat="1" applyBorder="1"/>
    <xf numFmtId="0" fontId="6" fillId="0" borderId="1" xfId="0" applyFont="1" applyBorder="1"/>
    <xf numFmtId="2" fontId="7" fillId="0" borderId="1" xfId="0" applyNumberFormat="1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horizontal="justify" vertical="center" wrapText="1"/>
    </xf>
    <xf numFmtId="164" fontId="8" fillId="0" borderId="1" xfId="0" applyNumberFormat="1" applyFont="1" applyBorder="1"/>
    <xf numFmtId="164" fontId="2" fillId="0" borderId="1" xfId="0" applyNumberFormat="1" applyFont="1" applyBorder="1"/>
    <xf numFmtId="2" fontId="6" fillId="0" borderId="1" xfId="0" applyNumberFormat="1" applyFont="1" applyBorder="1"/>
    <xf numFmtId="2" fontId="8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3" fillId="6" borderId="1" xfId="0" applyFont="1" applyFill="1" applyBorder="1"/>
    <xf numFmtId="0" fontId="1" fillId="3" borderId="1" xfId="0" applyFont="1" applyFill="1" applyBorder="1"/>
    <xf numFmtId="0" fontId="3" fillId="0" borderId="1" xfId="0" applyFont="1" applyBorder="1"/>
    <xf numFmtId="0" fontId="2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3" fillId="2" borderId="1" xfId="0" applyFont="1" applyFill="1" applyBorder="1"/>
    <xf numFmtId="0" fontId="0" fillId="7" borderId="0" xfId="0" applyFill="1"/>
    <xf numFmtId="0" fontId="6" fillId="0" borderId="0" xfId="0" applyFont="1"/>
    <xf numFmtId="2" fontId="6" fillId="0" borderId="0" xfId="0" applyNumberFormat="1" applyFont="1"/>
    <xf numFmtId="2" fontId="3" fillId="8" borderId="1" xfId="0" applyNumberFormat="1" applyFont="1" applyFill="1" applyBorder="1"/>
    <xf numFmtId="2" fontId="0" fillId="8" borderId="1" xfId="0" applyNumberFormat="1" applyFill="1" applyBorder="1" applyAlignment="1">
      <alignment horizontal="justify" vertical="center" wrapText="1"/>
    </xf>
    <xf numFmtId="2" fontId="0" fillId="8" borderId="1" xfId="0" applyNumberFormat="1" applyFill="1" applyBorder="1"/>
    <xf numFmtId="2" fontId="5" fillId="9" borderId="1" xfId="0" applyNumberFormat="1" applyFont="1" applyFill="1" applyBorder="1" applyAlignment="1">
      <alignment horizontal="right" vertical="center" wrapText="1"/>
    </xf>
    <xf numFmtId="2" fontId="7" fillId="9" borderId="1" xfId="0" applyNumberFormat="1" applyFont="1" applyFill="1" applyBorder="1" applyAlignment="1">
      <alignment horizontal="right" vertical="center" wrapText="1"/>
    </xf>
    <xf numFmtId="2" fontId="7" fillId="8" borderId="1" xfId="0" applyNumberFormat="1" applyFont="1" applyFill="1" applyBorder="1" applyAlignment="1">
      <alignment horizontal="right" vertical="center" wrapText="1"/>
    </xf>
    <xf numFmtId="164" fontId="8" fillId="0" borderId="0" xfId="0" applyNumberFormat="1" applyFont="1"/>
    <xf numFmtId="164" fontId="2" fillId="0" borderId="0" xfId="0" applyNumberFormat="1" applyFont="1"/>
    <xf numFmtId="165" fontId="5" fillId="0" borderId="1" xfId="0" applyNumberFormat="1" applyFont="1" applyBorder="1" applyAlignment="1">
      <alignment horizontal="right" vertical="center" wrapText="1"/>
    </xf>
    <xf numFmtId="165" fontId="7" fillId="0" borderId="1" xfId="0" applyNumberFormat="1" applyFont="1" applyBorder="1" applyAlignment="1">
      <alignment horizontal="right" vertical="center" wrapText="1"/>
    </xf>
    <xf numFmtId="165" fontId="7" fillId="8" borderId="1" xfId="0" applyNumberFormat="1" applyFont="1" applyFill="1" applyBorder="1" applyAlignment="1">
      <alignment horizontal="right" vertical="center" wrapText="1"/>
    </xf>
    <xf numFmtId="0" fontId="0" fillId="11" borderId="5" xfId="0" applyFill="1" applyBorder="1"/>
    <xf numFmtId="0" fontId="0" fillId="8" borderId="1" xfId="0" applyFill="1" applyBorder="1"/>
    <xf numFmtId="0" fontId="0" fillId="12" borderId="6" xfId="0" applyFill="1" applyBorder="1"/>
    <xf numFmtId="0" fontId="0" fillId="9" borderId="5" xfId="0" applyFill="1" applyBorder="1"/>
    <xf numFmtId="0" fontId="0" fillId="13" borderId="1" xfId="0" applyFill="1" applyBorder="1"/>
    <xf numFmtId="0" fontId="0" fillId="9" borderId="7" xfId="0" applyFill="1" applyBorder="1"/>
    <xf numFmtId="0" fontId="0" fillId="13" borderId="8" xfId="0" applyFill="1" applyBorder="1"/>
    <xf numFmtId="0" fontId="0" fillId="12" borderId="9" xfId="0" applyFill="1" applyBorder="1"/>
    <xf numFmtId="0" fontId="0" fillId="11" borderId="5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12" borderId="6" xfId="0" applyFill="1" applyBorder="1" applyAlignment="1">
      <alignment horizontal="center" wrapText="1"/>
    </xf>
    <xf numFmtId="0" fontId="3" fillId="0" borderId="1" xfId="0" applyFont="1" applyFill="1" applyBorder="1"/>
    <xf numFmtId="165" fontId="0" fillId="0" borderId="1" xfId="0" applyNumberFormat="1" applyBorder="1"/>
    <xf numFmtId="0" fontId="0" fillId="0" borderId="10" xfId="0" applyBorder="1"/>
    <xf numFmtId="0" fontId="3" fillId="0" borderId="11" xfId="0" applyFont="1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1" fontId="0" fillId="0" borderId="17" xfId="0" applyNumberFormat="1" applyBorder="1"/>
    <xf numFmtId="0" fontId="0" fillId="0" borderId="18" xfId="0" applyBorder="1"/>
    <xf numFmtId="11" fontId="0" fillId="0" borderId="19" xfId="0" applyNumberFormat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0" fillId="0" borderId="1" xfId="0" applyFill="1" applyBorder="1"/>
    <xf numFmtId="0" fontId="6" fillId="14" borderId="1" xfId="0" applyFont="1" applyFill="1" applyBorder="1"/>
    <xf numFmtId="0" fontId="0" fillId="15" borderId="1" xfId="0" applyFill="1" applyBorder="1"/>
    <xf numFmtId="0" fontId="0" fillId="11" borderId="1" xfId="0" applyFill="1" applyBorder="1"/>
    <xf numFmtId="4" fontId="0" fillId="0" borderId="1" xfId="0" applyNumberFormat="1" applyBorder="1"/>
    <xf numFmtId="4" fontId="0" fillId="0" borderId="1" xfId="0" applyNumberFormat="1" applyFill="1" applyBorder="1"/>
    <xf numFmtId="4" fontId="0" fillId="15" borderId="1" xfId="0" applyNumberFormat="1" applyFill="1" applyBorder="1"/>
    <xf numFmtId="4" fontId="0" fillId="11" borderId="1" xfId="0" applyNumberFormat="1" applyFill="1" applyBorder="1"/>
    <xf numFmtId="4" fontId="0" fillId="14" borderId="1" xfId="0" applyNumberFormat="1" applyFill="1" applyBorder="1"/>
    <xf numFmtId="2" fontId="0" fillId="0" borderId="0" xfId="0" applyNumberFormat="1"/>
    <xf numFmtId="0" fontId="6" fillId="0" borderId="11" xfId="0" applyFont="1" applyBorder="1"/>
    <xf numFmtId="165" fontId="0" fillId="0" borderId="20" xfId="0" applyNumberFormat="1" applyFill="1" applyBorder="1"/>
    <xf numFmtId="0" fontId="0" fillId="0" borderId="20" xfId="0" applyFill="1" applyBorder="1"/>
    <xf numFmtId="11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 applyAlignment="1">
      <alignment horizontal="justify" vertical="center" wrapText="1"/>
    </xf>
    <xf numFmtId="0" fontId="3" fillId="6" borderId="10" xfId="0" applyFont="1" applyFill="1" applyBorder="1"/>
    <xf numFmtId="2" fontId="6" fillId="0" borderId="10" xfId="0" applyNumberFormat="1" applyFont="1" applyBorder="1" applyAlignment="1">
      <alignment horizontal="justify" vertical="center" wrapText="1"/>
    </xf>
    <xf numFmtId="0" fontId="0" fillId="0" borderId="10" xfId="0" applyBorder="1" applyAlignment="1">
      <alignment horizontal="justify" vertical="center" wrapText="1"/>
    </xf>
    <xf numFmtId="0" fontId="3" fillId="0" borderId="0" xfId="0" applyFont="1" applyFill="1" applyBorder="1"/>
    <xf numFmtId="2" fontId="7" fillId="0" borderId="0" xfId="0" applyNumberFormat="1" applyFont="1" applyFill="1" applyBorder="1" applyAlignment="1">
      <alignment horizontal="left" vertical="center" wrapText="1"/>
    </xf>
    <xf numFmtId="0" fontId="3" fillId="0" borderId="10" xfId="0" applyFont="1" applyBorder="1"/>
    <xf numFmtId="2" fontId="0" fillId="0" borderId="0" xfId="0" applyNumberFormat="1" applyFill="1" applyBorder="1"/>
    <xf numFmtId="165" fontId="0" fillId="0" borderId="1" xfId="0" applyNumberFormat="1" applyBorder="1" applyAlignment="1">
      <alignment horizontal="justify" vertical="center" wrapText="1"/>
    </xf>
    <xf numFmtId="165" fontId="7" fillId="0" borderId="1" xfId="0" applyNumberFormat="1" applyFont="1" applyBorder="1" applyAlignment="1">
      <alignment horizontal="left" vertical="center" wrapText="1"/>
    </xf>
    <xf numFmtId="165" fontId="7" fillId="0" borderId="10" xfId="0" applyNumberFormat="1" applyFont="1" applyBorder="1" applyAlignment="1">
      <alignment horizontal="left" vertical="center" wrapText="1"/>
    </xf>
    <xf numFmtId="165" fontId="7" fillId="0" borderId="1" xfId="0" applyNumberFormat="1" applyFont="1" applyBorder="1" applyAlignment="1">
      <alignment horizontal="left" vertical="top" wrapText="1"/>
    </xf>
    <xf numFmtId="0" fontId="10" fillId="0" borderId="0" xfId="1"/>
    <xf numFmtId="0" fontId="1" fillId="0" borderId="0" xfId="0" applyFont="1" applyFill="1" applyBorder="1"/>
    <xf numFmtId="4" fontId="0" fillId="0" borderId="0" xfId="0" applyNumberFormat="1"/>
    <xf numFmtId="4" fontId="0" fillId="0" borderId="0" xfId="0" applyNumberFormat="1" applyFill="1" applyBorder="1"/>
    <xf numFmtId="4" fontId="0" fillId="14" borderId="0" xfId="0" applyNumberFormat="1" applyFill="1"/>
    <xf numFmtId="4" fontId="0" fillId="14" borderId="0" xfId="0" applyNumberFormat="1" applyFill="1" applyBorder="1"/>
    <xf numFmtId="0" fontId="5" fillId="0" borderId="0" xfId="0" applyFont="1" applyBorder="1" applyAlignment="1">
      <alignment horizontal="right" vertical="center" wrapText="1"/>
    </xf>
    <xf numFmtId="0" fontId="3" fillId="16" borderId="1" xfId="0" applyFont="1" applyFill="1" applyBorder="1"/>
    <xf numFmtId="0" fontId="3" fillId="8" borderId="1" xfId="0" applyFont="1" applyFill="1" applyBorder="1"/>
    <xf numFmtId="0" fontId="0" fillId="16" borderId="1" xfId="0" applyFill="1" applyBorder="1"/>
    <xf numFmtId="0" fontId="6" fillId="0" borderId="1" xfId="0" applyFont="1" applyFill="1" applyBorder="1"/>
    <xf numFmtId="164" fontId="6" fillId="0" borderId="1" xfId="0" applyNumberFormat="1" applyFont="1" applyBorder="1"/>
    <xf numFmtId="0" fontId="0" fillId="0" borderId="1" xfId="0" applyFont="1" applyBorder="1"/>
    <xf numFmtId="0" fontId="4" fillId="8" borderId="1" xfId="0" applyFont="1" applyFill="1" applyBorder="1"/>
    <xf numFmtId="0" fontId="0" fillId="8" borderId="1" xfId="0" applyFont="1" applyFill="1" applyBorder="1"/>
    <xf numFmtId="0" fontId="4" fillId="16" borderId="1" xfId="0" applyFont="1" applyFill="1" applyBorder="1"/>
    <xf numFmtId="0" fontId="0" fillId="0" borderId="0" xfId="0" applyFill="1"/>
    <xf numFmtId="2" fontId="7" fillId="0" borderId="0" xfId="0" applyNumberFormat="1" applyFont="1" applyFill="1" applyAlignment="1">
      <alignment horizontal="right" vertical="center" wrapText="1"/>
    </xf>
    <xf numFmtId="2" fontId="6" fillId="0" borderId="0" xfId="0" applyNumberFormat="1" applyFont="1" applyFill="1" applyAlignment="1">
      <alignment horizontal="justify" vertical="center" wrapText="1"/>
    </xf>
    <xf numFmtId="2" fontId="6" fillId="0" borderId="0" xfId="0" applyNumberFormat="1" applyFont="1" applyFill="1"/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adrid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workbookViewId="0">
      <selection activeCell="J26" sqref="J26"/>
    </sheetView>
  </sheetViews>
  <sheetFormatPr baseColWidth="10" defaultRowHeight="15" x14ac:dyDescent="0.25"/>
  <cols>
    <col min="2" max="2" width="12.85546875" customWidth="1"/>
    <col min="4" max="4" width="17.140625" customWidth="1"/>
    <col min="5" max="5" width="13.7109375" customWidth="1"/>
    <col min="11" max="11" width="15.140625" customWidth="1"/>
    <col min="12" max="12" width="17" customWidth="1"/>
  </cols>
  <sheetData>
    <row r="3" spans="1:15" x14ac:dyDescent="0.25">
      <c r="B3" s="1" t="s">
        <v>110</v>
      </c>
      <c r="C3" s="2" t="s">
        <v>13</v>
      </c>
      <c r="I3" s="3" t="s">
        <v>111</v>
      </c>
      <c r="J3" s="4" t="s">
        <v>14</v>
      </c>
    </row>
    <row r="4" spans="1:15" x14ac:dyDescent="0.25">
      <c r="A4" s="30" t="s">
        <v>3</v>
      </c>
      <c r="B4" s="111" t="s">
        <v>1</v>
      </c>
      <c r="C4" s="117" t="s">
        <v>44</v>
      </c>
      <c r="D4" s="118" t="s">
        <v>59</v>
      </c>
      <c r="E4" s="118" t="s">
        <v>60</v>
      </c>
      <c r="F4" s="111" t="s">
        <v>61</v>
      </c>
      <c r="H4" s="30" t="s">
        <v>3</v>
      </c>
      <c r="I4" s="111" t="s">
        <v>1</v>
      </c>
      <c r="J4" s="112" t="s">
        <v>44</v>
      </c>
      <c r="K4" s="51" t="s">
        <v>59</v>
      </c>
      <c r="L4" s="51" t="s">
        <v>60</v>
      </c>
      <c r="M4" s="113" t="s">
        <v>58</v>
      </c>
      <c r="O4" t="s">
        <v>63</v>
      </c>
    </row>
    <row r="5" spans="1:15" x14ac:dyDescent="0.25">
      <c r="A5" s="116" t="s">
        <v>4</v>
      </c>
      <c r="B5" s="7">
        <v>21.263000000000002</v>
      </c>
      <c r="C5" s="7">
        <v>6055.7644</v>
      </c>
      <c r="D5" s="116">
        <f>C5/B5</f>
        <v>284.80291586323659</v>
      </c>
      <c r="E5" s="116">
        <f>D5-99.8</f>
        <v>185.00291586323658</v>
      </c>
      <c r="F5" s="7">
        <v>3933.7170000000001</v>
      </c>
      <c r="H5" s="6" t="s">
        <v>4</v>
      </c>
      <c r="I5" s="8">
        <v>18.37</v>
      </c>
      <c r="J5" s="8">
        <v>5448.59</v>
      </c>
      <c r="K5" s="6">
        <f>J5/I5</f>
        <v>296.60261295590635</v>
      </c>
      <c r="L5" s="6">
        <f>K5-99.8</f>
        <v>196.80261295590634</v>
      </c>
      <c r="M5" s="19">
        <f>L5*I5</f>
        <v>3615.2639999999997</v>
      </c>
      <c r="O5" t="s">
        <v>64</v>
      </c>
    </row>
    <row r="6" spans="1:15" x14ac:dyDescent="0.25">
      <c r="A6" s="116" t="s">
        <v>5</v>
      </c>
      <c r="B6" s="7">
        <v>122.063</v>
      </c>
      <c r="C6" s="7">
        <v>34797.967400000001</v>
      </c>
      <c r="D6" s="116">
        <f t="shared" ref="D6:D10" si="0">C6/B6</f>
        <v>285.08202649451511</v>
      </c>
      <c r="E6" s="116">
        <f t="shared" ref="E6:E10" si="1">D6-99.8</f>
        <v>185.28202649451509</v>
      </c>
      <c r="F6" s="7">
        <v>22616.080000000002</v>
      </c>
      <c r="H6" s="6" t="s">
        <v>5</v>
      </c>
      <c r="I6" s="8">
        <v>107.81</v>
      </c>
      <c r="J6" s="8">
        <v>32009.88</v>
      </c>
      <c r="K6" s="6">
        <f t="shared" ref="K6:K10" si="2">J6/I6</f>
        <v>296.91011965494852</v>
      </c>
      <c r="L6" s="6">
        <f t="shared" ref="L6:L10" si="3">K6-99.8</f>
        <v>197.11011965494851</v>
      </c>
      <c r="M6" s="19">
        <f t="shared" ref="M6:M10" si="4">L6*I6</f>
        <v>21250.441999999999</v>
      </c>
      <c r="O6" t="s">
        <v>65</v>
      </c>
    </row>
    <row r="7" spans="1:15" x14ac:dyDescent="0.25">
      <c r="A7" s="116" t="s">
        <v>6</v>
      </c>
      <c r="B7" s="7">
        <v>50.639000000000003</v>
      </c>
      <c r="C7" s="7">
        <v>10666.478200000001</v>
      </c>
      <c r="D7" s="116">
        <f t="shared" si="0"/>
        <v>210.63761527676297</v>
      </c>
      <c r="E7" s="116">
        <f t="shared" si="1"/>
        <v>110.83761527676297</v>
      </c>
      <c r="F7" s="7">
        <v>5612.7060000000001</v>
      </c>
      <c r="H7" s="6" t="s">
        <v>6</v>
      </c>
      <c r="I7" s="8">
        <v>33.65</v>
      </c>
      <c r="J7" s="8">
        <v>7399.98</v>
      </c>
      <c r="K7" s="6">
        <f t="shared" si="2"/>
        <v>219.91025260029718</v>
      </c>
      <c r="L7" s="6">
        <f t="shared" si="3"/>
        <v>120.11025260029719</v>
      </c>
      <c r="M7" s="19">
        <f t="shared" si="4"/>
        <v>4041.71</v>
      </c>
      <c r="O7" t="s">
        <v>67</v>
      </c>
    </row>
    <row r="8" spans="1:15" x14ac:dyDescent="0.25">
      <c r="A8" s="116" t="s">
        <v>7</v>
      </c>
      <c r="B8" s="7">
        <v>78.019000000000005</v>
      </c>
      <c r="C8" s="7">
        <v>23122.9202</v>
      </c>
      <c r="D8" s="116">
        <f t="shared" si="0"/>
        <v>296.37550083953909</v>
      </c>
      <c r="E8" s="116">
        <f t="shared" si="1"/>
        <v>196.57550083953907</v>
      </c>
      <c r="F8" s="7">
        <v>15336.624</v>
      </c>
      <c r="H8" s="6" t="s">
        <v>7</v>
      </c>
      <c r="I8" s="8">
        <v>62.22</v>
      </c>
      <c r="J8" s="8">
        <v>18179.25</v>
      </c>
      <c r="K8" s="6">
        <f t="shared" si="2"/>
        <v>292.17695274831243</v>
      </c>
      <c r="L8" s="6">
        <f t="shared" si="3"/>
        <v>192.37695274831242</v>
      </c>
      <c r="M8" s="19">
        <f t="shared" si="4"/>
        <v>11969.693999999998</v>
      </c>
      <c r="O8" t="s">
        <v>66</v>
      </c>
    </row>
    <row r="9" spans="1:15" x14ac:dyDescent="0.25">
      <c r="A9" s="116" t="s">
        <v>8</v>
      </c>
      <c r="B9" s="7">
        <v>360.89400000000001</v>
      </c>
      <c r="C9" s="7">
        <v>83437.2022</v>
      </c>
      <c r="D9" s="116">
        <f t="shared" si="0"/>
        <v>231.19586970135273</v>
      </c>
      <c r="E9" s="116">
        <f t="shared" si="1"/>
        <v>131.39586970135275</v>
      </c>
      <c r="F9" s="7">
        <v>47419.981</v>
      </c>
      <c r="H9" s="6" t="s">
        <v>8</v>
      </c>
      <c r="I9" s="8">
        <v>252.92</v>
      </c>
      <c r="J9" s="8">
        <v>55291.51</v>
      </c>
      <c r="K9" s="6">
        <f t="shared" si="2"/>
        <v>218.61264431440773</v>
      </c>
      <c r="L9" s="6">
        <f t="shared" si="3"/>
        <v>118.81264431440773</v>
      </c>
      <c r="M9" s="19">
        <f t="shared" si="4"/>
        <v>30050.094000000001</v>
      </c>
      <c r="O9" t="s">
        <v>68</v>
      </c>
    </row>
    <row r="10" spans="1:15" x14ac:dyDescent="0.25">
      <c r="A10" s="116" t="s">
        <v>9</v>
      </c>
      <c r="B10" s="7">
        <v>96.075999999999993</v>
      </c>
      <c r="C10" s="7">
        <v>28587.306799999998</v>
      </c>
      <c r="D10" s="116">
        <f t="shared" si="0"/>
        <v>297.54888629834716</v>
      </c>
      <c r="E10" s="116">
        <f t="shared" si="1"/>
        <v>197.74888629834714</v>
      </c>
      <c r="F10" s="7">
        <v>18998.921999999999</v>
      </c>
      <c r="H10" s="6" t="s">
        <v>9</v>
      </c>
      <c r="I10" s="8">
        <v>58.49</v>
      </c>
      <c r="J10" s="8">
        <v>17623.14</v>
      </c>
      <c r="K10" s="6">
        <f t="shared" si="2"/>
        <v>301.3017609847837</v>
      </c>
      <c r="L10" s="6">
        <f t="shared" si="3"/>
        <v>201.50176098478369</v>
      </c>
      <c r="M10" s="19">
        <f t="shared" si="4"/>
        <v>11785.837999999998</v>
      </c>
    </row>
    <row r="11" spans="1:15" x14ac:dyDescent="0.25">
      <c r="A11" s="114" t="s">
        <v>62</v>
      </c>
      <c r="B11" s="20">
        <f>AVERAGE(B5:B10)</f>
        <v>121.49233333333335</v>
      </c>
      <c r="C11" s="20">
        <f t="shared" ref="C11:F11" si="5">AVERAGE(C5:C10)</f>
        <v>31111.2732</v>
      </c>
      <c r="D11" s="20">
        <f t="shared" si="5"/>
        <v>267.60713574562561</v>
      </c>
      <c r="E11" s="20">
        <f t="shared" si="5"/>
        <v>167.8071357456256</v>
      </c>
      <c r="F11" s="20">
        <f t="shared" si="5"/>
        <v>18986.338333333333</v>
      </c>
      <c r="H11" s="114" t="s">
        <v>62</v>
      </c>
      <c r="I11" s="115">
        <f>AVERAGE(I5:I10)</f>
        <v>88.910000000000011</v>
      </c>
      <c r="J11" s="115">
        <f t="shared" ref="J11:M11" si="6">AVERAGE(J5:J10)</f>
        <v>22658.724999999995</v>
      </c>
      <c r="K11" s="115">
        <f t="shared" si="6"/>
        <v>270.91905720977599</v>
      </c>
      <c r="L11" s="115">
        <f t="shared" si="6"/>
        <v>171.11905720977597</v>
      </c>
      <c r="M11" s="115">
        <f t="shared" si="6"/>
        <v>13785.507</v>
      </c>
    </row>
    <row r="13" spans="1:15" x14ac:dyDescent="0.25">
      <c r="B13" s="1" t="s">
        <v>112</v>
      </c>
      <c r="C13" s="5" t="s">
        <v>15</v>
      </c>
      <c r="I13" s="3" t="s">
        <v>113</v>
      </c>
      <c r="J13" s="4" t="s">
        <v>16</v>
      </c>
    </row>
    <row r="14" spans="1:15" x14ac:dyDescent="0.25">
      <c r="A14" s="30" t="s">
        <v>3</v>
      </c>
      <c r="B14" s="119" t="s">
        <v>1</v>
      </c>
      <c r="C14" s="117" t="s">
        <v>44</v>
      </c>
      <c r="D14" s="51" t="s">
        <v>59</v>
      </c>
      <c r="E14" s="51" t="s">
        <v>60</v>
      </c>
      <c r="F14" s="113" t="s">
        <v>58</v>
      </c>
      <c r="H14" s="30" t="s">
        <v>3</v>
      </c>
      <c r="I14" s="111" t="s">
        <v>1</v>
      </c>
      <c r="J14" s="112" t="s">
        <v>44</v>
      </c>
      <c r="K14" s="51" t="s">
        <v>59</v>
      </c>
      <c r="L14" s="51" t="s">
        <v>60</v>
      </c>
      <c r="M14" s="113" t="s">
        <v>58</v>
      </c>
    </row>
    <row r="15" spans="1:15" x14ac:dyDescent="0.25">
      <c r="A15" s="6" t="s">
        <v>4</v>
      </c>
      <c r="B15" s="9">
        <v>18.472799999999999</v>
      </c>
      <c r="C15" s="9">
        <v>5463.1669549597</v>
      </c>
      <c r="D15" s="6">
        <f>C15/B15</f>
        <v>295.74114129745897</v>
      </c>
      <c r="E15" s="6">
        <f>D15-99.8</f>
        <v>195.94114129745896</v>
      </c>
      <c r="F15" s="19">
        <f>E15*B15</f>
        <v>3619.5815149596997</v>
      </c>
      <c r="H15" s="6" t="s">
        <v>4</v>
      </c>
      <c r="I15" s="10">
        <v>18.270839999999982</v>
      </c>
      <c r="J15" s="10">
        <v>4820.1920818711797</v>
      </c>
      <c r="K15" s="6">
        <f>J15/I15</f>
        <v>263.81885462689098</v>
      </c>
      <c r="L15" s="6">
        <f>K15-99.8</f>
        <v>164.01885462689097</v>
      </c>
      <c r="M15" s="6">
        <f>L15*I15</f>
        <v>2996.7622498711817</v>
      </c>
    </row>
    <row r="16" spans="1:15" x14ac:dyDescent="0.25">
      <c r="A16" s="6" t="s">
        <v>5</v>
      </c>
      <c r="B16" s="9">
        <v>107.03381999999999</v>
      </c>
      <c r="C16" s="9">
        <v>31286.403432610397</v>
      </c>
      <c r="D16" s="6">
        <f t="shared" ref="D16:D20" si="7">C16/B16</f>
        <v>292.30390387459215</v>
      </c>
      <c r="E16" s="6">
        <f t="shared" ref="E16:E20" si="8">D16-99.8</f>
        <v>192.50390387459214</v>
      </c>
      <c r="F16" s="19">
        <f t="shared" ref="F16:F20" si="9">E16*B16</f>
        <v>20604.428196610395</v>
      </c>
      <c r="H16" s="6" t="s">
        <v>5</v>
      </c>
      <c r="I16" s="10">
        <v>106.6821199999998</v>
      </c>
      <c r="J16" s="10">
        <v>28101.619144301199</v>
      </c>
      <c r="K16" s="6">
        <f t="shared" ref="K16:K20" si="10">J16/I16</f>
        <v>263.41451729963046</v>
      </c>
      <c r="L16" s="6">
        <f t="shared" ref="L16:L20" si="11">K16-99.8</f>
        <v>163.61451729963045</v>
      </c>
      <c r="M16" s="6">
        <f t="shared" ref="M16:M20" si="12">L16*I16</f>
        <v>17454.743568301219</v>
      </c>
    </row>
    <row r="17" spans="1:13" x14ac:dyDescent="0.25">
      <c r="A17" s="6" t="s">
        <v>6</v>
      </c>
      <c r="B17" s="9">
        <v>34.489739999999998</v>
      </c>
      <c r="C17" s="9">
        <v>7432.3183709861405</v>
      </c>
      <c r="D17" s="6">
        <f t="shared" si="7"/>
        <v>215.49360392354774</v>
      </c>
      <c r="E17" s="6">
        <f t="shared" si="8"/>
        <v>115.69360392354774</v>
      </c>
      <c r="F17" s="19">
        <f t="shared" si="9"/>
        <v>3990.2423189861411</v>
      </c>
      <c r="H17" s="6" t="s">
        <v>6</v>
      </c>
      <c r="I17" s="10">
        <v>34.59892</v>
      </c>
      <c r="J17" s="10">
        <v>6660.9112424946597</v>
      </c>
      <c r="K17" s="6">
        <f t="shared" si="10"/>
        <v>192.51789485032074</v>
      </c>
      <c r="L17" s="6">
        <f t="shared" si="11"/>
        <v>92.717894850320747</v>
      </c>
      <c r="M17" s="6">
        <f t="shared" si="12"/>
        <v>3207.9390264946596</v>
      </c>
    </row>
    <row r="18" spans="1:13" x14ac:dyDescent="0.25">
      <c r="A18" s="6" t="s">
        <v>7</v>
      </c>
      <c r="B18" s="9">
        <v>61.730339999999998</v>
      </c>
      <c r="C18" s="9">
        <v>18829.767654274801</v>
      </c>
      <c r="D18" s="6">
        <f t="shared" si="7"/>
        <v>305.0326250313023</v>
      </c>
      <c r="E18" s="6">
        <f t="shared" si="8"/>
        <v>205.23262503130229</v>
      </c>
      <c r="F18" s="19">
        <f t="shared" si="9"/>
        <v>12669.079722274801</v>
      </c>
      <c r="H18" s="6" t="s">
        <v>7</v>
      </c>
      <c r="I18" s="10">
        <v>61.239819999999995</v>
      </c>
      <c r="J18" s="10">
        <v>16956.557369100879</v>
      </c>
      <c r="K18" s="6">
        <f t="shared" si="10"/>
        <v>276.88777284291302</v>
      </c>
      <c r="L18" s="6">
        <f t="shared" si="11"/>
        <v>177.08777284291301</v>
      </c>
      <c r="M18" s="6">
        <f t="shared" si="12"/>
        <v>10844.82333310088</v>
      </c>
    </row>
    <row r="19" spans="1:13" x14ac:dyDescent="0.25">
      <c r="A19" s="6" t="s">
        <v>8</v>
      </c>
      <c r="B19" s="9">
        <v>270.35162857142802</v>
      </c>
      <c r="C19" s="9">
        <v>57997.077442132999</v>
      </c>
      <c r="D19" s="6">
        <f t="shared" si="7"/>
        <v>214.52460911220265</v>
      </c>
      <c r="E19" s="6">
        <f t="shared" si="8"/>
        <v>114.72460911220266</v>
      </c>
      <c r="F19" s="19">
        <f t="shared" si="9"/>
        <v>31015.984910704479</v>
      </c>
      <c r="H19" s="6" t="s">
        <v>8</v>
      </c>
      <c r="I19" s="10">
        <v>268.38490000000002</v>
      </c>
      <c r="J19" s="10">
        <v>53979.574006947398</v>
      </c>
      <c r="K19" s="6">
        <f t="shared" si="10"/>
        <v>201.12746286004688</v>
      </c>
      <c r="L19" s="6">
        <f t="shared" si="11"/>
        <v>101.32746286004688</v>
      </c>
      <c r="M19" s="6">
        <f t="shared" si="12"/>
        <v>27194.760986947396</v>
      </c>
    </row>
    <row r="20" spans="1:13" x14ac:dyDescent="0.25">
      <c r="A20" s="6" t="s">
        <v>9</v>
      </c>
      <c r="B20" s="9">
        <v>63.163980000000002</v>
      </c>
      <c r="C20" s="9">
        <v>18353.08782267262</v>
      </c>
      <c r="D20" s="6">
        <f t="shared" si="7"/>
        <v>290.56256148951695</v>
      </c>
      <c r="E20" s="6">
        <f t="shared" si="8"/>
        <v>190.76256148951694</v>
      </c>
      <c r="F20" s="19">
        <f t="shared" si="9"/>
        <v>12049.322618672619</v>
      </c>
      <c r="H20" s="6" t="s">
        <v>9</v>
      </c>
      <c r="I20" s="10">
        <v>63.298780000000001</v>
      </c>
      <c r="J20" s="10">
        <v>18336.51216322662</v>
      </c>
      <c r="K20" s="6">
        <f t="shared" si="10"/>
        <v>289.6819206187958</v>
      </c>
      <c r="L20" s="6">
        <f t="shared" si="11"/>
        <v>189.88192061879579</v>
      </c>
      <c r="M20" s="6">
        <f t="shared" si="12"/>
        <v>12019.293919226619</v>
      </c>
    </row>
    <row r="21" spans="1:13" x14ac:dyDescent="0.25">
      <c r="A21" s="114" t="s">
        <v>62</v>
      </c>
      <c r="B21" s="115">
        <f>AVERAGE(B15:B20)</f>
        <v>92.540384761904662</v>
      </c>
      <c r="C21" s="115">
        <f t="shared" ref="C21:F21" si="13">AVERAGE(C15:C20)</f>
        <v>23226.970279606106</v>
      </c>
      <c r="D21" s="115">
        <f t="shared" si="13"/>
        <v>268.94307412143684</v>
      </c>
      <c r="E21" s="115">
        <f t="shared" si="13"/>
        <v>169.1430741214368</v>
      </c>
      <c r="F21" s="115">
        <f t="shared" si="13"/>
        <v>13991.439880368023</v>
      </c>
      <c r="H21" s="114" t="s">
        <v>62</v>
      </c>
      <c r="I21" s="115">
        <f>AVERAGE(I15:I20)</f>
        <v>92.079229999999953</v>
      </c>
      <c r="J21" s="20">
        <f t="shared" ref="J21:L21" si="14">AVERAGE(J15:J20)</f>
        <v>21475.89433465699</v>
      </c>
      <c r="K21" s="20">
        <f t="shared" si="14"/>
        <v>247.90807051643299</v>
      </c>
      <c r="L21" s="20">
        <f t="shared" si="14"/>
        <v>148.108070516433</v>
      </c>
      <c r="M21" s="20">
        <f>AVERAGE(M15:M20)</f>
        <v>12286.387180656993</v>
      </c>
    </row>
    <row r="22" spans="1:13" x14ac:dyDescent="0.25">
      <c r="B22" s="66"/>
      <c r="C22" s="66"/>
      <c r="D22" s="66"/>
      <c r="E22" s="66"/>
    </row>
    <row r="23" spans="1:13" x14ac:dyDescent="0.25">
      <c r="B23" s="66"/>
      <c r="C23" s="110"/>
      <c r="D23" s="66"/>
      <c r="E23" s="66"/>
    </row>
    <row r="24" spans="1:13" x14ac:dyDescent="0.25">
      <c r="B24" s="66"/>
      <c r="C24" s="110"/>
      <c r="D24" s="66"/>
      <c r="E24" s="66"/>
    </row>
    <row r="25" spans="1:13" x14ac:dyDescent="0.25">
      <c r="B25" s="66"/>
      <c r="C25" s="110"/>
      <c r="D25" s="66"/>
      <c r="E25" s="66"/>
    </row>
    <row r="26" spans="1:13" x14ac:dyDescent="0.25">
      <c r="B26" s="66"/>
      <c r="C26" s="110"/>
      <c r="D26" s="66"/>
      <c r="E26" s="66"/>
    </row>
    <row r="27" spans="1:13" x14ac:dyDescent="0.25">
      <c r="B27" s="66"/>
      <c r="C27" s="110"/>
      <c r="D27" s="66"/>
      <c r="E27" s="66"/>
    </row>
    <row r="28" spans="1:13" x14ac:dyDescent="0.25">
      <c r="B28" s="66"/>
      <c r="C28" s="110"/>
      <c r="D28" s="66"/>
      <c r="E28" s="66"/>
    </row>
    <row r="29" spans="1:13" x14ac:dyDescent="0.25">
      <c r="B29" s="66"/>
      <c r="C29" s="66"/>
      <c r="D29" s="66"/>
      <c r="E29" s="66"/>
    </row>
    <row r="30" spans="1:13" x14ac:dyDescent="0.25">
      <c r="B30" s="66"/>
      <c r="C30" s="66"/>
      <c r="D30" s="66"/>
      <c r="E30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6"/>
  <sheetViews>
    <sheetView topLeftCell="A16" workbookViewId="0">
      <selection activeCell="O46" sqref="O46"/>
    </sheetView>
  </sheetViews>
  <sheetFormatPr baseColWidth="10" defaultRowHeight="15" x14ac:dyDescent="0.25"/>
  <sheetData>
    <row r="1" spans="2:22" x14ac:dyDescent="0.25">
      <c r="I1" s="91"/>
      <c r="J1" s="91"/>
      <c r="K1" s="91"/>
    </row>
    <row r="2" spans="2:22" x14ac:dyDescent="0.25">
      <c r="I2" s="91"/>
      <c r="J2" s="91"/>
      <c r="K2" s="91"/>
      <c r="T2" s="91"/>
      <c r="U2" s="91"/>
    </row>
    <row r="3" spans="2:22" x14ac:dyDescent="0.25">
      <c r="B3" s="11" t="s">
        <v>71</v>
      </c>
      <c r="C3" s="11"/>
      <c r="D3" s="11"/>
      <c r="E3" s="11"/>
      <c r="F3" s="11"/>
      <c r="G3" s="11"/>
      <c r="H3" s="11"/>
      <c r="I3" s="91"/>
      <c r="J3" s="91"/>
      <c r="K3" s="91"/>
      <c r="M3" s="11" t="s">
        <v>69</v>
      </c>
      <c r="N3" s="11"/>
      <c r="O3" s="11"/>
      <c r="P3" s="11"/>
      <c r="Q3" s="11"/>
      <c r="T3" s="91"/>
      <c r="U3" s="91"/>
    </row>
    <row r="4" spans="2:22" x14ac:dyDescent="0.25">
      <c r="B4" t="s">
        <v>17</v>
      </c>
      <c r="G4" s="36" t="s">
        <v>50</v>
      </c>
      <c r="H4" s="36" t="s">
        <v>52</v>
      </c>
      <c r="I4" s="91"/>
      <c r="J4" s="91"/>
      <c r="K4" s="91"/>
      <c r="M4" t="s">
        <v>18</v>
      </c>
      <c r="R4" s="36" t="s">
        <v>50</v>
      </c>
      <c r="S4" s="36" t="s">
        <v>51</v>
      </c>
      <c r="T4" s="91"/>
      <c r="U4" s="91"/>
    </row>
    <row r="5" spans="2:22" x14ac:dyDescent="0.25">
      <c r="B5" s="6"/>
      <c r="C5" s="32" t="s">
        <v>0</v>
      </c>
      <c r="D5" s="35" t="s">
        <v>13</v>
      </c>
      <c r="E5" s="27" t="s">
        <v>12</v>
      </c>
      <c r="F5" s="28" t="s">
        <v>14</v>
      </c>
      <c r="G5" s="29" t="s">
        <v>21</v>
      </c>
      <c r="H5" s="93" t="s">
        <v>22</v>
      </c>
      <c r="I5" s="96"/>
      <c r="J5" s="96"/>
      <c r="K5" s="91"/>
      <c r="M5" s="6"/>
      <c r="N5" s="32" t="s">
        <v>0</v>
      </c>
      <c r="O5" s="35" t="s">
        <v>13</v>
      </c>
      <c r="P5" s="32" t="s">
        <v>0</v>
      </c>
      <c r="Q5" s="33" t="s">
        <v>15</v>
      </c>
      <c r="R5" s="29" t="s">
        <v>21</v>
      </c>
      <c r="S5" s="93" t="s">
        <v>22</v>
      </c>
      <c r="T5" s="96"/>
      <c r="U5" s="96"/>
    </row>
    <row r="6" spans="2:22" x14ac:dyDescent="0.25">
      <c r="B6" s="30" t="s">
        <v>3</v>
      </c>
      <c r="C6" s="31" t="s">
        <v>1</v>
      </c>
      <c r="D6" s="31" t="s">
        <v>2</v>
      </c>
      <c r="E6" s="31" t="s">
        <v>1</v>
      </c>
      <c r="F6" s="31" t="s">
        <v>2</v>
      </c>
      <c r="G6" s="31"/>
      <c r="H6" s="98"/>
      <c r="I6" s="96"/>
      <c r="J6" s="96"/>
      <c r="K6" s="91"/>
      <c r="M6" s="30" t="s">
        <v>3</v>
      </c>
      <c r="N6" s="31" t="s">
        <v>1</v>
      </c>
      <c r="O6" s="31" t="s">
        <v>2</v>
      </c>
      <c r="P6" s="34" t="s">
        <v>1</v>
      </c>
      <c r="Q6" s="34" t="s">
        <v>2</v>
      </c>
      <c r="R6" s="6"/>
      <c r="S6" s="63"/>
      <c r="T6" s="91"/>
      <c r="U6" s="91"/>
    </row>
    <row r="7" spans="2:22" x14ac:dyDescent="0.25">
      <c r="B7" s="6" t="s">
        <v>4</v>
      </c>
      <c r="C7" s="12">
        <v>21.263000000000002</v>
      </c>
      <c r="D7" s="12">
        <v>3933.7170000000001</v>
      </c>
      <c r="E7" s="13">
        <v>18.37</v>
      </c>
      <c r="F7" s="19">
        <v>3615.2639999999997</v>
      </c>
      <c r="G7" s="100">
        <f>(C7-E7)/E7*100</f>
        <v>15.748502994011979</v>
      </c>
      <c r="H7" s="100">
        <f>(D7-F7)/F7*100</f>
        <v>8.808568336918146</v>
      </c>
      <c r="I7" s="92"/>
      <c r="J7" s="92"/>
      <c r="K7" s="99"/>
      <c r="M7" s="6" t="s">
        <v>4</v>
      </c>
      <c r="N7" s="12">
        <v>21.263000000000002</v>
      </c>
      <c r="O7" s="12">
        <v>3933.7170000000001</v>
      </c>
      <c r="P7" s="14">
        <v>18.472799999999999</v>
      </c>
      <c r="Q7" s="19">
        <v>3619.5815149596997</v>
      </c>
      <c r="R7" s="100">
        <f>(N7-P7)/P7*100</f>
        <v>15.104369667835964</v>
      </c>
      <c r="S7" s="100">
        <f>(O7-Q7)/Q7*100</f>
        <v>8.6787791279732502</v>
      </c>
      <c r="T7" s="92"/>
      <c r="U7" s="92"/>
      <c r="V7" s="86"/>
    </row>
    <row r="8" spans="2:22" x14ac:dyDescent="0.25">
      <c r="B8" s="6" t="s">
        <v>5</v>
      </c>
      <c r="C8" s="12">
        <v>122.063</v>
      </c>
      <c r="D8" s="12">
        <v>22616.080000000002</v>
      </c>
      <c r="E8" s="13">
        <v>107.81</v>
      </c>
      <c r="F8" s="19">
        <v>21250.441999999999</v>
      </c>
      <c r="G8" s="100">
        <f t="shared" ref="G8:G12" si="0">(C8-E8)/E8*100</f>
        <v>13.220480474909563</v>
      </c>
      <c r="H8" s="100">
        <f t="shared" ref="H8:H12" si="1">(D8-F8)/F8*100</f>
        <v>6.4263980956255056</v>
      </c>
      <c r="I8" s="92"/>
      <c r="J8" s="92"/>
      <c r="K8" s="99"/>
      <c r="M8" s="6" t="s">
        <v>5</v>
      </c>
      <c r="N8" s="12">
        <v>122.063</v>
      </c>
      <c r="O8" s="12">
        <v>22616.080000000002</v>
      </c>
      <c r="P8" s="14">
        <v>107.03381999999999</v>
      </c>
      <c r="Q8" s="19">
        <v>20604.428196610395</v>
      </c>
      <c r="R8" s="100">
        <f t="shared" ref="R8:S12" si="2">(N8-P8)/P8*100</f>
        <v>14.041524445264134</v>
      </c>
      <c r="S8" s="100">
        <f t="shared" si="2"/>
        <v>9.7632013089329028</v>
      </c>
      <c r="T8" s="92"/>
      <c r="U8" s="92"/>
      <c r="V8" s="86"/>
    </row>
    <row r="9" spans="2:22" x14ac:dyDescent="0.25">
      <c r="B9" s="6" t="s">
        <v>6</v>
      </c>
      <c r="C9" s="12">
        <v>50.639000000000003</v>
      </c>
      <c r="D9" s="12">
        <v>5612.7060000000001</v>
      </c>
      <c r="E9" s="13">
        <v>33.65</v>
      </c>
      <c r="F9" s="19">
        <v>4041.71</v>
      </c>
      <c r="G9" s="100">
        <f t="shared" si="0"/>
        <v>50.487369985141171</v>
      </c>
      <c r="H9" s="100">
        <f t="shared" si="1"/>
        <v>38.869587377619865</v>
      </c>
      <c r="I9" s="92"/>
      <c r="J9" s="92"/>
      <c r="K9" s="99"/>
      <c r="M9" s="6" t="s">
        <v>6</v>
      </c>
      <c r="N9" s="12">
        <v>50.639000000000003</v>
      </c>
      <c r="O9" s="12">
        <v>5612.7060000000001</v>
      </c>
      <c r="P9" s="14">
        <v>34.489739999999998</v>
      </c>
      <c r="Q9" s="19">
        <v>3990.2423189861411</v>
      </c>
      <c r="R9" s="100">
        <f t="shared" si="2"/>
        <v>46.823374139671699</v>
      </c>
      <c r="S9" s="100">
        <f t="shared" si="2"/>
        <v>40.660780757447881</v>
      </c>
      <c r="T9" s="92"/>
      <c r="U9" s="92"/>
      <c r="V9" s="86"/>
    </row>
    <row r="10" spans="2:22" x14ac:dyDescent="0.25">
      <c r="B10" s="6" t="s">
        <v>7</v>
      </c>
      <c r="C10" s="12">
        <v>78.019000000000005</v>
      </c>
      <c r="D10" s="12">
        <v>15336.624</v>
      </c>
      <c r="E10" s="13">
        <v>62.22</v>
      </c>
      <c r="F10" s="19">
        <v>11969.693999999998</v>
      </c>
      <c r="G10" s="100">
        <f t="shared" si="0"/>
        <v>25.392156862745107</v>
      </c>
      <c r="H10" s="100">
        <f t="shared" si="1"/>
        <v>28.128789257269254</v>
      </c>
      <c r="I10" s="92"/>
      <c r="J10" s="92"/>
      <c r="K10" s="99"/>
      <c r="M10" s="6" t="s">
        <v>7</v>
      </c>
      <c r="N10" s="12">
        <v>78.019000000000005</v>
      </c>
      <c r="O10" s="12">
        <v>15336.624</v>
      </c>
      <c r="P10" s="14">
        <v>61.730339999999998</v>
      </c>
      <c r="Q10" s="19">
        <v>12669.079722274801</v>
      </c>
      <c r="R10" s="100">
        <f t="shared" si="2"/>
        <v>26.38679780477478</v>
      </c>
      <c r="S10" s="100">
        <f t="shared" si="2"/>
        <v>21.055548912800017</v>
      </c>
      <c r="T10" s="92"/>
      <c r="U10" s="92"/>
      <c r="V10" s="86"/>
    </row>
    <row r="11" spans="2:22" x14ac:dyDescent="0.25">
      <c r="B11" s="6" t="s">
        <v>8</v>
      </c>
      <c r="C11" s="12">
        <v>360.89400000000001</v>
      </c>
      <c r="D11" s="12">
        <v>47419.981</v>
      </c>
      <c r="E11" s="13">
        <v>252.92</v>
      </c>
      <c r="F11" s="19">
        <v>30050.094000000001</v>
      </c>
      <c r="G11" s="100">
        <f t="shared" si="0"/>
        <v>42.690969476514326</v>
      </c>
      <c r="H11" s="100">
        <f t="shared" si="1"/>
        <v>57.803103710757107</v>
      </c>
      <c r="I11" s="92"/>
      <c r="J11" s="92"/>
      <c r="K11" s="99"/>
      <c r="M11" s="6" t="s">
        <v>8</v>
      </c>
      <c r="N11" s="12">
        <v>360.89400000000001</v>
      </c>
      <c r="O11" s="12">
        <v>47419.981</v>
      </c>
      <c r="P11" s="14">
        <v>270.35162857142802</v>
      </c>
      <c r="Q11" s="19">
        <v>31015.984910704479</v>
      </c>
      <c r="R11" s="100">
        <f t="shared" si="2"/>
        <v>33.490595898019649</v>
      </c>
      <c r="S11" s="100">
        <f t="shared" si="2"/>
        <v>52.888844692576718</v>
      </c>
      <c r="T11" s="92"/>
      <c r="U11" s="92"/>
      <c r="V11" s="86"/>
    </row>
    <row r="12" spans="2:22" x14ac:dyDescent="0.25">
      <c r="B12" s="6" t="s">
        <v>9</v>
      </c>
      <c r="C12" s="12">
        <v>96.075999999999993</v>
      </c>
      <c r="D12" s="12">
        <v>18998.921999999999</v>
      </c>
      <c r="E12" s="13">
        <v>58.49</v>
      </c>
      <c r="F12" s="19">
        <v>11785.837999999998</v>
      </c>
      <c r="G12" s="100">
        <f t="shared" si="0"/>
        <v>64.260557360232511</v>
      </c>
      <c r="H12" s="100">
        <f t="shared" si="1"/>
        <v>61.201282420477888</v>
      </c>
      <c r="I12" s="92"/>
      <c r="J12" s="92"/>
      <c r="K12" s="99"/>
      <c r="M12" s="6" t="s">
        <v>9</v>
      </c>
      <c r="N12" s="12">
        <v>96.075999999999993</v>
      </c>
      <c r="O12" s="12">
        <v>18998.921999999999</v>
      </c>
      <c r="P12" s="14">
        <v>63.163980000000002</v>
      </c>
      <c r="Q12" s="19">
        <v>12049.322618672619</v>
      </c>
      <c r="R12" s="100">
        <f t="shared" si="2"/>
        <v>52.10567795126272</v>
      </c>
      <c r="S12" s="100">
        <f>(O12-Q12)/Q12*100</f>
        <v>57.676266137630925</v>
      </c>
      <c r="T12" s="92"/>
      <c r="U12" s="92"/>
      <c r="V12" s="86"/>
    </row>
    <row r="13" spans="2:22" x14ac:dyDescent="0.25">
      <c r="B13" s="20" t="s">
        <v>23</v>
      </c>
      <c r="C13" s="21">
        <f>AVERAGE(C7:C12)</f>
        <v>121.49233333333335</v>
      </c>
      <c r="D13" s="21">
        <f t="shared" ref="D13:H13" si="3">AVERAGE(D7:D12)</f>
        <v>18986.338333333333</v>
      </c>
      <c r="E13" s="21">
        <f t="shared" si="3"/>
        <v>88.910000000000011</v>
      </c>
      <c r="F13" s="21">
        <f t="shared" si="3"/>
        <v>13785.507</v>
      </c>
      <c r="G13" s="101">
        <f t="shared" si="3"/>
        <v>35.300006192259104</v>
      </c>
      <c r="H13" s="102">
        <f t="shared" si="3"/>
        <v>33.539621533111294</v>
      </c>
      <c r="I13" s="92"/>
      <c r="J13" s="92"/>
      <c r="K13" s="99"/>
      <c r="M13" s="20" t="s">
        <v>23</v>
      </c>
      <c r="N13" s="21">
        <f>AVERAGE(N7:N12)</f>
        <v>121.49233333333335</v>
      </c>
      <c r="O13" s="21">
        <f t="shared" ref="O13:R13" si="4">AVERAGE(O7:O12)</f>
        <v>18986.338333333333</v>
      </c>
      <c r="P13" s="21">
        <f t="shared" si="4"/>
        <v>92.540384761904662</v>
      </c>
      <c r="Q13" s="21">
        <f t="shared" si="4"/>
        <v>13991.439880368023</v>
      </c>
      <c r="R13" s="103">
        <f t="shared" si="4"/>
        <v>31.325389984471489</v>
      </c>
      <c r="S13" s="102">
        <f>AVERAGE(S7:S12)</f>
        <v>31.787236822893618</v>
      </c>
      <c r="T13" s="97"/>
      <c r="U13" s="97"/>
      <c r="V13" s="86"/>
    </row>
    <row r="14" spans="2:22" x14ac:dyDescent="0.25">
      <c r="B14" s="20" t="s">
        <v>24</v>
      </c>
      <c r="C14" s="21"/>
      <c r="D14" s="21"/>
      <c r="E14" s="22"/>
      <c r="F14" s="25"/>
      <c r="G14" s="22">
        <f>(1-E13/C13)*100</f>
        <v>26.818427500226349</v>
      </c>
      <c r="H14" s="94">
        <f>(1-F13/D13)*100</f>
        <v>27.39249265458681</v>
      </c>
      <c r="I14" s="92"/>
      <c r="J14" s="92"/>
      <c r="K14" s="91"/>
      <c r="M14" s="20" t="s">
        <v>24</v>
      </c>
      <c r="N14" s="21"/>
      <c r="O14" s="21"/>
      <c r="P14" s="26"/>
      <c r="Q14" s="25"/>
      <c r="R14" s="22">
        <f>(1-P13/N13)*100</f>
        <v>23.83026794949642</v>
      </c>
      <c r="S14" s="94">
        <f>(1-Q13/O13)*100</f>
        <v>26.307855497318432</v>
      </c>
      <c r="T14" s="91"/>
      <c r="U14" s="91"/>
      <c r="V14" s="86"/>
    </row>
    <row r="15" spans="2:22" x14ac:dyDescent="0.25">
      <c r="B15" s="37"/>
      <c r="C15" s="16"/>
      <c r="D15" s="16"/>
      <c r="E15" s="18"/>
      <c r="F15" s="38"/>
      <c r="G15" s="18"/>
      <c r="H15" s="18"/>
      <c r="I15" s="92"/>
      <c r="J15" s="92"/>
      <c r="K15" s="91"/>
      <c r="M15" s="37"/>
      <c r="N15" s="16"/>
      <c r="O15" s="16"/>
      <c r="P15" s="17"/>
      <c r="Q15" s="38"/>
      <c r="R15" s="18"/>
      <c r="S15" s="18"/>
      <c r="T15" s="91"/>
      <c r="U15" s="91"/>
      <c r="V15" s="86"/>
    </row>
    <row r="16" spans="2:22" x14ac:dyDescent="0.25">
      <c r="B16" s="120"/>
      <c r="C16" s="121"/>
      <c r="D16" s="121"/>
      <c r="E16" s="122"/>
      <c r="F16" s="123"/>
      <c r="G16" s="122"/>
      <c r="H16" s="122"/>
      <c r="I16" s="92"/>
      <c r="J16" s="92"/>
      <c r="K16" s="91"/>
      <c r="M16" s="37"/>
      <c r="N16" s="16"/>
      <c r="O16" s="16"/>
      <c r="P16" s="17"/>
      <c r="Q16" s="38"/>
      <c r="R16" s="18"/>
      <c r="S16" s="18"/>
      <c r="T16" s="91"/>
      <c r="U16" s="91"/>
      <c r="V16" s="86"/>
    </row>
    <row r="17" spans="2:22" x14ac:dyDescent="0.25">
      <c r="B17" s="11" t="s">
        <v>72</v>
      </c>
      <c r="C17" s="11"/>
      <c r="D17" s="11"/>
      <c r="E17" s="11"/>
      <c r="F17" s="11"/>
      <c r="G17" s="11"/>
      <c r="H17" s="11"/>
      <c r="I17" s="92"/>
      <c r="J17" s="92"/>
      <c r="K17" s="91"/>
      <c r="M17" s="11" t="s">
        <v>70</v>
      </c>
      <c r="N17" s="11"/>
      <c r="O17" s="11"/>
      <c r="P17" s="11"/>
      <c r="Q17" s="11"/>
      <c r="R17" s="11"/>
      <c r="S17" s="11"/>
      <c r="T17" s="91"/>
      <c r="U17" s="91"/>
      <c r="V17" s="86"/>
    </row>
    <row r="18" spans="2:22" x14ac:dyDescent="0.25">
      <c r="B18" t="s">
        <v>20</v>
      </c>
      <c r="G18" s="36" t="s">
        <v>50</v>
      </c>
      <c r="H18" s="36" t="s">
        <v>53</v>
      </c>
      <c r="I18" s="92"/>
      <c r="J18" s="92"/>
      <c r="K18" s="91"/>
      <c r="M18" t="s">
        <v>19</v>
      </c>
      <c r="R18" s="36" t="s">
        <v>50</v>
      </c>
      <c r="S18" s="36" t="s">
        <v>53</v>
      </c>
      <c r="T18" s="91"/>
      <c r="U18" s="91"/>
      <c r="V18" s="86"/>
    </row>
    <row r="19" spans="2:22" x14ac:dyDescent="0.25">
      <c r="B19" s="6"/>
      <c r="C19" s="32" t="s">
        <v>0</v>
      </c>
      <c r="D19" s="33" t="s">
        <v>15</v>
      </c>
      <c r="E19" s="27" t="s">
        <v>12</v>
      </c>
      <c r="F19" s="28" t="s">
        <v>16</v>
      </c>
      <c r="G19" s="29" t="s">
        <v>21</v>
      </c>
      <c r="H19" s="93" t="s">
        <v>22</v>
      </c>
      <c r="I19" s="92"/>
      <c r="J19" s="92"/>
      <c r="K19" s="91"/>
      <c r="M19" s="6"/>
      <c r="N19" s="27" t="s">
        <v>12</v>
      </c>
      <c r="O19" s="28" t="s">
        <v>14</v>
      </c>
      <c r="P19" s="27" t="s">
        <v>12</v>
      </c>
      <c r="Q19" s="28" t="s">
        <v>16</v>
      </c>
      <c r="R19" s="29" t="s">
        <v>21</v>
      </c>
      <c r="S19" s="93" t="s">
        <v>22</v>
      </c>
      <c r="T19" s="96"/>
      <c r="U19" s="96"/>
      <c r="V19" s="86"/>
    </row>
    <row r="20" spans="2:22" x14ac:dyDescent="0.25">
      <c r="B20" s="30" t="s">
        <v>3</v>
      </c>
      <c r="C20" s="34" t="s">
        <v>1</v>
      </c>
      <c r="D20" s="34" t="s">
        <v>2</v>
      </c>
      <c r="E20" s="31" t="s">
        <v>1</v>
      </c>
      <c r="F20" s="31" t="s">
        <v>2</v>
      </c>
      <c r="G20" s="8"/>
      <c r="H20" s="95"/>
      <c r="I20" s="92"/>
      <c r="J20" s="92"/>
      <c r="K20" s="91"/>
      <c r="M20" s="30" t="s">
        <v>3</v>
      </c>
      <c r="N20" s="31" t="s">
        <v>1</v>
      </c>
      <c r="O20" s="31" t="s">
        <v>2</v>
      </c>
      <c r="P20" s="31" t="s">
        <v>1</v>
      </c>
      <c r="Q20" s="31" t="s">
        <v>2</v>
      </c>
      <c r="R20" s="8"/>
      <c r="S20" s="95"/>
      <c r="T20" s="91"/>
      <c r="U20" s="91"/>
      <c r="V20" s="86"/>
    </row>
    <row r="21" spans="2:22" x14ac:dyDescent="0.25">
      <c r="B21" s="6" t="s">
        <v>4</v>
      </c>
      <c r="C21" s="14">
        <v>18.472799999999999</v>
      </c>
      <c r="D21" s="19">
        <v>3619.5815149596997</v>
      </c>
      <c r="E21" s="15">
        <v>18.270839999999982</v>
      </c>
      <c r="F21" s="19">
        <v>2996.7622498711817</v>
      </c>
      <c r="G21" s="100">
        <f>(C21-E21)/E21*100</f>
        <v>1.1053678976993815</v>
      </c>
      <c r="H21" s="100">
        <f>(D21-F21)/F21*100</f>
        <v>20.783072301290851</v>
      </c>
      <c r="I21" s="92"/>
      <c r="J21" s="92"/>
      <c r="K21" s="99"/>
      <c r="L21" s="86"/>
      <c r="M21" s="6" t="s">
        <v>4</v>
      </c>
      <c r="N21" s="13">
        <v>18.37</v>
      </c>
      <c r="O21" s="19">
        <v>3615.2639999999997</v>
      </c>
      <c r="P21" s="15">
        <v>18.270839999999982</v>
      </c>
      <c r="Q21" s="19">
        <v>2996.7622498711817</v>
      </c>
      <c r="R21" s="100">
        <f>(N21-P21)/P21*100</f>
        <v>0.54272272101347885</v>
      </c>
      <c r="S21" s="100">
        <f>(O21-Q21)/Q21*100</f>
        <v>20.638999645547617</v>
      </c>
      <c r="T21" s="92"/>
      <c r="U21" s="92"/>
      <c r="V21" s="86"/>
    </row>
    <row r="22" spans="2:22" x14ac:dyDescent="0.25">
      <c r="B22" s="6" t="s">
        <v>5</v>
      </c>
      <c r="C22" s="14">
        <v>107.03381999999999</v>
      </c>
      <c r="D22" s="19">
        <v>20604.428196610395</v>
      </c>
      <c r="E22" s="15">
        <v>106.6821199999998</v>
      </c>
      <c r="F22" s="19">
        <v>17454.743568301219</v>
      </c>
      <c r="G22" s="100">
        <f t="shared" ref="G22:H26" si="5">(C22-E22)/E22*100</f>
        <v>0.32967098891566227</v>
      </c>
      <c r="H22" s="100">
        <f t="shared" si="5"/>
        <v>18.044863368999462</v>
      </c>
      <c r="I22" s="92"/>
      <c r="J22" s="92"/>
      <c r="K22" s="99"/>
      <c r="L22" s="86"/>
      <c r="M22" s="6" t="s">
        <v>5</v>
      </c>
      <c r="N22" s="13">
        <v>107.81</v>
      </c>
      <c r="O22" s="19">
        <v>21250.441999999999</v>
      </c>
      <c r="P22" s="15">
        <v>106.6821199999998</v>
      </c>
      <c r="Q22" s="19">
        <v>17454.743568301219</v>
      </c>
      <c r="R22" s="100">
        <f t="shared" ref="R22:R26" si="6">(N22-P22)/P22*100</f>
        <v>1.057234333176174</v>
      </c>
      <c r="S22" s="100">
        <f t="shared" ref="S22:S26" si="7">(O22-Q22)/Q22*100</f>
        <v>21.745942109352889</v>
      </c>
      <c r="T22" s="92"/>
      <c r="U22" s="92"/>
      <c r="V22" s="86"/>
    </row>
    <row r="23" spans="2:22" x14ac:dyDescent="0.25">
      <c r="B23" s="6" t="s">
        <v>6</v>
      </c>
      <c r="C23" s="14">
        <v>34.489739999999998</v>
      </c>
      <c r="D23" s="19">
        <v>3990.2423189861411</v>
      </c>
      <c r="E23" s="15">
        <v>34.59892</v>
      </c>
      <c r="F23" s="19">
        <v>3207.9390264946596</v>
      </c>
      <c r="G23" s="100">
        <f t="shared" si="5"/>
        <v>-0.31555898276594202</v>
      </c>
      <c r="H23" s="100">
        <f t="shared" si="5"/>
        <v>24.386476364742833</v>
      </c>
      <c r="I23" s="92"/>
      <c r="J23" s="92"/>
      <c r="K23" s="99"/>
      <c r="L23" s="86"/>
      <c r="M23" s="6" t="s">
        <v>6</v>
      </c>
      <c r="N23" s="13">
        <v>33.65</v>
      </c>
      <c r="O23" s="19">
        <v>4041.71</v>
      </c>
      <c r="P23" s="15">
        <v>34.59892</v>
      </c>
      <c r="Q23" s="19">
        <v>3207.9390264946596</v>
      </c>
      <c r="R23" s="100">
        <f t="shared" si="6"/>
        <v>-2.7426289606727638</v>
      </c>
      <c r="S23" s="100">
        <f t="shared" si="7"/>
        <v>25.990861005123545</v>
      </c>
      <c r="T23" s="92"/>
      <c r="U23" s="92"/>
      <c r="V23" s="86"/>
    </row>
    <row r="24" spans="2:22" x14ac:dyDescent="0.25">
      <c r="B24" s="6" t="s">
        <v>7</v>
      </c>
      <c r="C24" s="14">
        <v>61.730339999999998</v>
      </c>
      <c r="D24" s="19">
        <v>12669.079722274801</v>
      </c>
      <c r="E24" s="15">
        <v>61.239819999999995</v>
      </c>
      <c r="F24" s="19">
        <v>10844.82333310088</v>
      </c>
      <c r="G24" s="100">
        <f t="shared" si="5"/>
        <v>0.80098210608718912</v>
      </c>
      <c r="H24" s="100">
        <f t="shared" si="5"/>
        <v>16.821448659342135</v>
      </c>
      <c r="I24" s="92"/>
      <c r="J24" s="92"/>
      <c r="K24" s="99"/>
      <c r="L24" s="86"/>
      <c r="M24" s="6" t="s">
        <v>7</v>
      </c>
      <c r="N24" s="13">
        <v>62.22</v>
      </c>
      <c r="O24" s="19">
        <v>11969.693999999998</v>
      </c>
      <c r="P24" s="15">
        <v>61.239819999999995</v>
      </c>
      <c r="Q24" s="19">
        <v>10844.82333310088</v>
      </c>
      <c r="R24" s="100">
        <f t="shared" si="6"/>
        <v>1.6005598971388295</v>
      </c>
      <c r="S24" s="100">
        <f t="shared" si="7"/>
        <v>10.372420392186156</v>
      </c>
      <c r="T24" s="92"/>
      <c r="U24" s="92"/>
      <c r="V24" s="86"/>
    </row>
    <row r="25" spans="2:22" x14ac:dyDescent="0.25">
      <c r="B25" s="6" t="s">
        <v>8</v>
      </c>
      <c r="C25" s="14">
        <v>270.35162857142802</v>
      </c>
      <c r="D25" s="19">
        <v>31015.984910704479</v>
      </c>
      <c r="E25" s="15">
        <v>268.38490000000002</v>
      </c>
      <c r="F25" s="19">
        <v>27194.760986947396</v>
      </c>
      <c r="G25" s="100">
        <f t="shared" si="5"/>
        <v>0.73280149942415052</v>
      </c>
      <c r="H25" s="100">
        <f t="shared" si="5"/>
        <v>14.051323803107321</v>
      </c>
      <c r="I25" s="92"/>
      <c r="J25" s="92"/>
      <c r="K25" s="99"/>
      <c r="L25" s="86"/>
      <c r="M25" s="6" t="s">
        <v>8</v>
      </c>
      <c r="N25" s="13">
        <v>252.92</v>
      </c>
      <c r="O25" s="19">
        <v>30050.094000000001</v>
      </c>
      <c r="P25" s="15">
        <v>268.38490000000002</v>
      </c>
      <c r="Q25" s="19">
        <v>27194.760986947396</v>
      </c>
      <c r="R25" s="100">
        <f t="shared" si="6"/>
        <v>-5.7622094238535881</v>
      </c>
      <c r="S25" s="100">
        <f t="shared" si="7"/>
        <v>10.49957017244267</v>
      </c>
      <c r="T25" s="92"/>
      <c r="U25" s="92"/>
      <c r="V25" s="86"/>
    </row>
    <row r="26" spans="2:22" x14ac:dyDescent="0.25">
      <c r="B26" s="6" t="s">
        <v>9</v>
      </c>
      <c r="C26" s="14">
        <v>63.163980000000002</v>
      </c>
      <c r="D26" s="19">
        <v>12049.322618672619</v>
      </c>
      <c r="E26" s="15">
        <v>63.298780000000001</v>
      </c>
      <c r="F26" s="19">
        <v>12019.293919226619</v>
      </c>
      <c r="G26" s="100">
        <f t="shared" si="5"/>
        <v>-0.21295829082329626</v>
      </c>
      <c r="H26" s="100">
        <f t="shared" si="5"/>
        <v>0.24983746672477117</v>
      </c>
      <c r="I26" s="92"/>
      <c r="J26" s="92"/>
      <c r="K26" s="99"/>
      <c r="L26" s="86"/>
      <c r="M26" s="6" t="s">
        <v>9</v>
      </c>
      <c r="N26" s="13">
        <v>58.49</v>
      </c>
      <c r="O26" s="19">
        <v>11785.837999999998</v>
      </c>
      <c r="P26" s="15">
        <v>63.298780000000001</v>
      </c>
      <c r="Q26" s="19">
        <v>12019.293919226619</v>
      </c>
      <c r="R26" s="100">
        <f t="shared" si="6"/>
        <v>-7.5969552651725651</v>
      </c>
      <c r="S26" s="100">
        <f t="shared" si="7"/>
        <v>-1.94234304274042</v>
      </c>
      <c r="T26" s="92"/>
      <c r="U26" s="92"/>
      <c r="V26" s="86"/>
    </row>
    <row r="27" spans="2:22" x14ac:dyDescent="0.25">
      <c r="B27" s="20" t="s">
        <v>23</v>
      </c>
      <c r="C27" s="21">
        <f>AVERAGE(C21:C26)</f>
        <v>92.540384761904662</v>
      </c>
      <c r="D27" s="21">
        <f t="shared" ref="D27:H27" si="8">AVERAGE(D21:D26)</f>
        <v>13991.439880368023</v>
      </c>
      <c r="E27" s="21">
        <f t="shared" si="8"/>
        <v>92.079229999999953</v>
      </c>
      <c r="F27" s="21">
        <f t="shared" si="8"/>
        <v>12286.387180656993</v>
      </c>
      <c r="G27" s="101">
        <f t="shared" si="8"/>
        <v>0.40671753642285752</v>
      </c>
      <c r="H27" s="102">
        <f t="shared" si="8"/>
        <v>15.722836994034564</v>
      </c>
      <c r="I27" s="92"/>
      <c r="J27" s="92"/>
      <c r="K27" s="99"/>
      <c r="L27" s="86"/>
      <c r="M27" s="20" t="s">
        <v>23</v>
      </c>
      <c r="N27" s="21">
        <f>AVERAGE(N21:N26)</f>
        <v>88.910000000000011</v>
      </c>
      <c r="O27" s="21">
        <f t="shared" ref="O27:S27" si="9">AVERAGE(O21:O26)</f>
        <v>13785.507</v>
      </c>
      <c r="P27" s="21">
        <f t="shared" si="9"/>
        <v>92.079229999999953</v>
      </c>
      <c r="Q27" s="21">
        <f t="shared" si="9"/>
        <v>12286.387180656993</v>
      </c>
      <c r="R27" s="101">
        <f t="shared" si="9"/>
        <v>-2.1502127830617392</v>
      </c>
      <c r="S27" s="102">
        <f t="shared" si="9"/>
        <v>14.550908380318745</v>
      </c>
      <c r="T27" s="97"/>
      <c r="U27" s="97"/>
      <c r="V27" s="86"/>
    </row>
    <row r="28" spans="2:22" x14ac:dyDescent="0.25">
      <c r="B28" s="20" t="s">
        <v>24</v>
      </c>
      <c r="C28" s="23"/>
      <c r="D28" s="23"/>
      <c r="E28" s="24"/>
      <c r="F28" s="24"/>
      <c r="G28" s="22">
        <f>(1-E27/C27)*100</f>
        <v>0.49832812246373148</v>
      </c>
      <c r="H28" s="94">
        <f>(1-F27/D27)*100</f>
        <v>12.186399071788612</v>
      </c>
      <c r="I28" s="92"/>
      <c r="J28" s="92"/>
      <c r="K28" s="99"/>
      <c r="M28" s="20" t="s">
        <v>24</v>
      </c>
      <c r="N28" s="20"/>
      <c r="O28" s="20"/>
      <c r="P28" s="20"/>
      <c r="Q28" s="20"/>
      <c r="R28" s="22">
        <f>(1-P27/N27)*100</f>
        <v>-3.5645371724214892</v>
      </c>
      <c r="S28" s="94">
        <f>(1-Q27/O27)*100</f>
        <v>10.874607798922497</v>
      </c>
      <c r="T28" s="92"/>
      <c r="U28" s="92"/>
      <c r="V28" s="86"/>
    </row>
    <row r="29" spans="2:22" x14ac:dyDescent="0.25">
      <c r="I29" s="92"/>
      <c r="J29" s="92"/>
      <c r="K29" s="99"/>
      <c r="T29" s="91"/>
      <c r="U29" s="91"/>
      <c r="V29" s="86"/>
    </row>
    <row r="30" spans="2:22" x14ac:dyDescent="0.25">
      <c r="I30" s="92"/>
      <c r="J30" s="92"/>
      <c r="K30" s="99"/>
      <c r="T30" s="91"/>
      <c r="U30" s="91"/>
      <c r="V30" s="86"/>
    </row>
    <row r="31" spans="2:22" x14ac:dyDescent="0.25">
      <c r="B31" s="11" t="s">
        <v>72</v>
      </c>
      <c r="C31" s="11"/>
      <c r="D31" s="11"/>
      <c r="E31" s="11"/>
      <c r="F31" s="11"/>
      <c r="G31" s="11"/>
      <c r="H31" s="11"/>
      <c r="I31" s="92"/>
      <c r="J31" s="92"/>
      <c r="K31" s="99"/>
      <c r="M31" s="11" t="s">
        <v>73</v>
      </c>
      <c r="N31" s="11"/>
      <c r="O31" s="11"/>
      <c r="P31" s="11"/>
      <c r="Q31" s="11"/>
      <c r="R31" s="11"/>
      <c r="S31" s="11"/>
      <c r="T31" s="91"/>
      <c r="U31" s="91"/>
      <c r="V31" s="86"/>
    </row>
    <row r="32" spans="2:22" x14ac:dyDescent="0.25">
      <c r="B32" t="s">
        <v>25</v>
      </c>
      <c r="G32" s="36" t="s">
        <v>50</v>
      </c>
      <c r="H32" s="36" t="s">
        <v>53</v>
      </c>
      <c r="I32" s="92"/>
      <c r="J32" s="92"/>
      <c r="K32" s="99"/>
      <c r="M32" t="s">
        <v>26</v>
      </c>
      <c r="R32" s="36" t="s">
        <v>50</v>
      </c>
      <c r="S32" s="36" t="s">
        <v>52</v>
      </c>
      <c r="T32" s="91"/>
      <c r="U32" s="91"/>
      <c r="V32" s="86"/>
    </row>
    <row r="33" spans="2:23" x14ac:dyDescent="0.25">
      <c r="B33" s="6"/>
      <c r="C33" s="32" t="s">
        <v>0</v>
      </c>
      <c r="D33" s="35" t="s">
        <v>13</v>
      </c>
      <c r="E33" s="27" t="s">
        <v>12</v>
      </c>
      <c r="F33" s="28" t="s">
        <v>16</v>
      </c>
      <c r="G33" s="29" t="s">
        <v>21</v>
      </c>
      <c r="H33" s="93" t="s">
        <v>22</v>
      </c>
      <c r="I33" s="92"/>
      <c r="J33" s="92"/>
      <c r="K33" s="99"/>
      <c r="M33" s="6"/>
      <c r="N33" s="27" t="s">
        <v>12</v>
      </c>
      <c r="O33" s="28" t="s">
        <v>14</v>
      </c>
      <c r="P33" s="32" t="s">
        <v>0</v>
      </c>
      <c r="Q33" s="33" t="s">
        <v>15</v>
      </c>
      <c r="R33" s="29" t="s">
        <v>21</v>
      </c>
      <c r="S33" s="93" t="s">
        <v>22</v>
      </c>
      <c r="T33" s="96"/>
      <c r="U33" s="96"/>
      <c r="V33" s="86"/>
    </row>
    <row r="34" spans="2:23" x14ac:dyDescent="0.25">
      <c r="B34" s="30" t="s">
        <v>3</v>
      </c>
      <c r="C34" s="31" t="s">
        <v>1</v>
      </c>
      <c r="D34" s="31" t="s">
        <v>2</v>
      </c>
      <c r="E34" s="31" t="s">
        <v>1</v>
      </c>
      <c r="F34" s="31" t="s">
        <v>2</v>
      </c>
      <c r="I34" s="92"/>
      <c r="J34" s="92"/>
      <c r="K34" s="99"/>
      <c r="M34" s="30" t="s">
        <v>3</v>
      </c>
      <c r="N34" s="31" t="s">
        <v>1</v>
      </c>
      <c r="O34" s="31" t="s">
        <v>2</v>
      </c>
      <c r="P34" s="34" t="s">
        <v>1</v>
      </c>
      <c r="Q34" s="34" t="s">
        <v>2</v>
      </c>
      <c r="T34" s="91"/>
      <c r="U34" s="91"/>
      <c r="V34" s="86"/>
    </row>
    <row r="35" spans="2:23" x14ac:dyDescent="0.25">
      <c r="B35" s="6" t="s">
        <v>4</v>
      </c>
      <c r="C35" s="12">
        <v>21.263000000000002</v>
      </c>
      <c r="D35" s="12">
        <v>3933.7170000000001</v>
      </c>
      <c r="E35" s="15">
        <v>18.270839999999982</v>
      </c>
      <c r="F35" s="19">
        <v>2996.7622498711817</v>
      </c>
      <c r="G35" s="100">
        <f>(C35-E35)/E35*100</f>
        <v>16.376696418993451</v>
      </c>
      <c r="H35" s="100">
        <f>(D35-F35)/F35*100</f>
        <v>31.265568370300123</v>
      </c>
      <c r="I35" s="92"/>
      <c r="J35" s="92"/>
      <c r="K35" s="99"/>
      <c r="M35" s="6" t="s">
        <v>4</v>
      </c>
      <c r="N35" s="13">
        <v>18.37</v>
      </c>
      <c r="O35" s="19">
        <v>3615.2639999999997</v>
      </c>
      <c r="P35" s="14">
        <v>18.472799999999999</v>
      </c>
      <c r="Q35" s="19">
        <v>3619.5815149596997</v>
      </c>
      <c r="R35" s="100">
        <f>(P35-N35)/N35*100</f>
        <v>0.55960805661403623</v>
      </c>
      <c r="S35" s="100">
        <f>(Q35-O35)/O35*100</f>
        <v>0.11942461075318483</v>
      </c>
      <c r="T35" s="92"/>
      <c r="U35" s="92"/>
      <c r="V35" s="86"/>
      <c r="W35" s="86"/>
    </row>
    <row r="36" spans="2:23" x14ac:dyDescent="0.25">
      <c r="B36" s="6" t="s">
        <v>5</v>
      </c>
      <c r="C36" s="12">
        <v>122.063</v>
      </c>
      <c r="D36" s="12">
        <v>22616.080000000002</v>
      </c>
      <c r="E36" s="15">
        <v>106.6821199999998</v>
      </c>
      <c r="F36" s="19">
        <v>17454.743568301219</v>
      </c>
      <c r="G36" s="100">
        <f t="shared" ref="G36:H40" si="10">(C36-E36)/E36*100</f>
        <v>14.417486266677335</v>
      </c>
      <c r="H36" s="100">
        <f t="shared" si="10"/>
        <v>29.569821014569676</v>
      </c>
      <c r="I36" s="92"/>
      <c r="J36" s="92"/>
      <c r="K36" s="99"/>
      <c r="M36" s="6" t="s">
        <v>5</v>
      </c>
      <c r="N36" s="13">
        <v>107.81</v>
      </c>
      <c r="O36" s="19">
        <v>21250.441999999999</v>
      </c>
      <c r="P36" s="14">
        <v>107.03381999999999</v>
      </c>
      <c r="Q36" s="19">
        <v>20604.428196610395</v>
      </c>
      <c r="R36" s="100">
        <f t="shared" ref="R36:R40" si="11">(P36-N36)/N36*100</f>
        <v>-0.71995176699750552</v>
      </c>
      <c r="S36" s="100">
        <f t="shared" ref="S36:S40" si="12">(Q36-O36)/O36*100</f>
        <v>-3.0400017250916651</v>
      </c>
      <c r="T36" s="92"/>
      <c r="U36" s="92"/>
      <c r="V36" s="86"/>
      <c r="W36" s="86"/>
    </row>
    <row r="37" spans="2:23" x14ac:dyDescent="0.25">
      <c r="B37" s="6" t="s">
        <v>6</v>
      </c>
      <c r="C37" s="12">
        <v>50.639000000000003</v>
      </c>
      <c r="D37" s="12">
        <v>5612.7060000000001</v>
      </c>
      <c r="E37" s="15">
        <v>34.59892</v>
      </c>
      <c r="F37" s="19">
        <v>3207.9390264946596</v>
      </c>
      <c r="G37" s="100">
        <f t="shared" si="10"/>
        <v>46.360059793773914</v>
      </c>
      <c r="H37" s="100">
        <f t="shared" si="10"/>
        <v>74.962988811325644</v>
      </c>
      <c r="I37" s="92"/>
      <c r="J37" s="92"/>
      <c r="K37" s="99"/>
      <c r="M37" s="6" t="s">
        <v>6</v>
      </c>
      <c r="N37" s="13">
        <v>33.65</v>
      </c>
      <c r="O37" s="19">
        <v>4041.71</v>
      </c>
      <c r="P37" s="14">
        <v>34.489739999999998</v>
      </c>
      <c r="Q37" s="19">
        <v>3990.2423189861411</v>
      </c>
      <c r="R37" s="100">
        <f t="shared" si="11"/>
        <v>2.495512630014856</v>
      </c>
      <c r="S37" s="100">
        <f t="shared" si="12"/>
        <v>-1.2734135060125285</v>
      </c>
      <c r="T37" s="92"/>
      <c r="U37" s="92"/>
      <c r="V37" s="86"/>
      <c r="W37" s="86"/>
    </row>
    <row r="38" spans="2:23" x14ac:dyDescent="0.25">
      <c r="B38" s="6" t="s">
        <v>7</v>
      </c>
      <c r="C38" s="12">
        <v>78.019000000000005</v>
      </c>
      <c r="D38" s="12">
        <v>15336.624</v>
      </c>
      <c r="E38" s="15">
        <v>61.239819999999995</v>
      </c>
      <c r="F38" s="19">
        <v>10844.82333310088</v>
      </c>
      <c r="G38" s="100">
        <f t="shared" si="10"/>
        <v>27.39913343964762</v>
      </c>
      <c r="H38" s="100">
        <f t="shared" si="10"/>
        <v>41.418845922451482</v>
      </c>
      <c r="I38" s="92"/>
      <c r="J38" s="92"/>
      <c r="K38" s="99"/>
      <c r="M38" s="6" t="s">
        <v>7</v>
      </c>
      <c r="N38" s="13">
        <v>62.22</v>
      </c>
      <c r="O38" s="19">
        <v>11969.693999999998</v>
      </c>
      <c r="P38" s="14">
        <v>61.730339999999998</v>
      </c>
      <c r="Q38" s="19">
        <v>12669.079722274801</v>
      </c>
      <c r="R38" s="100">
        <f t="shared" si="11"/>
        <v>-0.78698167791706952</v>
      </c>
      <c r="S38" s="100">
        <f t="shared" si="12"/>
        <v>5.842970774982243</v>
      </c>
      <c r="T38" s="92"/>
      <c r="U38" s="92"/>
      <c r="V38" s="86"/>
      <c r="W38" s="86"/>
    </row>
    <row r="39" spans="2:23" x14ac:dyDescent="0.25">
      <c r="B39" s="6" t="s">
        <v>8</v>
      </c>
      <c r="C39" s="12">
        <v>360.89400000000001</v>
      </c>
      <c r="D39" s="12">
        <v>47419.981</v>
      </c>
      <c r="E39" s="15">
        <v>268.38490000000002</v>
      </c>
      <c r="F39" s="19">
        <v>27194.760986947396</v>
      </c>
      <c r="G39" s="100">
        <f t="shared" si="10"/>
        <v>34.468816986350568</v>
      </c>
      <c r="H39" s="100">
        <f t="shared" si="10"/>
        <v>74.371751319160524</v>
      </c>
      <c r="I39" s="92"/>
      <c r="J39" s="92"/>
      <c r="K39" s="99"/>
      <c r="M39" s="6" t="s">
        <v>8</v>
      </c>
      <c r="N39" s="13">
        <v>252.92</v>
      </c>
      <c r="O39" s="19">
        <v>30050.094000000001</v>
      </c>
      <c r="P39" s="14">
        <v>270.35162857142802</v>
      </c>
      <c r="Q39" s="19">
        <v>31015.984910704479</v>
      </c>
      <c r="R39" s="100">
        <f t="shared" si="11"/>
        <v>6.892151103680229</v>
      </c>
      <c r="S39" s="100">
        <f t="shared" si="12"/>
        <v>3.2142691823342657</v>
      </c>
      <c r="T39" s="92"/>
      <c r="U39" s="92"/>
      <c r="V39" s="86"/>
      <c r="W39" s="86"/>
    </row>
    <row r="40" spans="2:23" x14ac:dyDescent="0.25">
      <c r="B40" s="6" t="s">
        <v>9</v>
      </c>
      <c r="C40" s="12">
        <v>96.075999999999993</v>
      </c>
      <c r="D40" s="12">
        <v>18998.921999999999</v>
      </c>
      <c r="E40" s="15">
        <v>63.298780000000001</v>
      </c>
      <c r="F40" s="19">
        <v>12019.293919226619</v>
      </c>
      <c r="G40" s="100">
        <f>(C40-E40)/E40*100</f>
        <v>51.781756299252514</v>
      </c>
      <c r="H40" s="100">
        <f t="shared" si="10"/>
        <v>58.070200526575391</v>
      </c>
      <c r="I40" s="92"/>
      <c r="J40" s="92"/>
      <c r="K40" s="99"/>
      <c r="M40" s="6" t="s">
        <v>9</v>
      </c>
      <c r="N40" s="13">
        <v>58.49</v>
      </c>
      <c r="O40" s="19">
        <v>11785.837999999998</v>
      </c>
      <c r="P40" s="14">
        <v>63.163980000000002</v>
      </c>
      <c r="Q40" s="19">
        <v>12049.322618672619</v>
      </c>
      <c r="R40" s="100">
        <f t="shared" si="11"/>
        <v>7.9910753975038471</v>
      </c>
      <c r="S40" s="100">
        <f t="shared" si="12"/>
        <v>2.2356036004620199</v>
      </c>
      <c r="T40" s="92"/>
      <c r="U40" s="92"/>
      <c r="V40" s="86"/>
      <c r="W40" s="86"/>
    </row>
    <row r="41" spans="2:23" x14ac:dyDescent="0.25">
      <c r="B41" s="20" t="s">
        <v>23</v>
      </c>
      <c r="C41" s="21">
        <f>AVERAGE(C35:C40)</f>
        <v>121.49233333333335</v>
      </c>
      <c r="D41" s="21">
        <f t="shared" ref="D41:H41" si="13">AVERAGE(D35:D40)</f>
        <v>18986.338333333333</v>
      </c>
      <c r="E41" s="21">
        <f t="shared" si="13"/>
        <v>92.079229999999953</v>
      </c>
      <c r="F41" s="21">
        <f t="shared" si="13"/>
        <v>12286.387180656993</v>
      </c>
      <c r="G41" s="101">
        <f>AVERAGE(G35:G40)</f>
        <v>31.800658200782564</v>
      </c>
      <c r="H41" s="102">
        <f t="shared" si="13"/>
        <v>51.609862660730471</v>
      </c>
      <c r="I41" s="97"/>
      <c r="J41" s="97"/>
      <c r="K41" s="99"/>
      <c r="M41" s="20" t="s">
        <v>23</v>
      </c>
      <c r="N41" s="21">
        <f>AVERAGE(N35:N40)</f>
        <v>88.910000000000011</v>
      </c>
      <c r="O41" s="21">
        <f t="shared" ref="O41" si="14">AVERAGE(O35:O40)</f>
        <v>13785.507</v>
      </c>
      <c r="P41" s="21">
        <f>AVERAGE(P35:P40)</f>
        <v>92.540384761904662</v>
      </c>
      <c r="Q41" s="21">
        <f t="shared" ref="Q41" si="15">AVERAGE(Q35:Q40)</f>
        <v>13991.439880368023</v>
      </c>
      <c r="R41" s="101">
        <f>AVERAGE(R35:R40)</f>
        <v>2.7385689571497323</v>
      </c>
      <c r="S41" s="102">
        <f t="shared" ref="S41" si="16">AVERAGE(S35:S40)</f>
        <v>1.1831421562379199</v>
      </c>
      <c r="T41" s="97"/>
      <c r="U41" s="97"/>
      <c r="V41" s="86"/>
      <c r="W41" s="86"/>
    </row>
    <row r="42" spans="2:23" x14ac:dyDescent="0.25">
      <c r="B42" s="20" t="s">
        <v>24</v>
      </c>
      <c r="C42" s="21"/>
      <c r="D42" s="21"/>
      <c r="G42" s="22">
        <f>(1-E41/C41)*100</f>
        <v>24.209843145109346</v>
      </c>
      <c r="H42" s="94">
        <f>(1-F41/D41)*100</f>
        <v>35.288274310974344</v>
      </c>
      <c r="I42" s="92"/>
      <c r="J42" s="92"/>
      <c r="K42" s="99"/>
      <c r="M42" s="20" t="s">
        <v>24</v>
      </c>
      <c r="N42" s="20"/>
      <c r="O42" s="20"/>
      <c r="P42" s="23"/>
      <c r="Q42" s="23"/>
      <c r="R42" s="22">
        <f>(1-P41/N41)*100</f>
        <v>-4.0832130940329003</v>
      </c>
      <c r="S42" s="94">
        <f>(1-Q41/O41)*100</f>
        <v>-1.4938361016974211</v>
      </c>
      <c r="T42" s="92"/>
      <c r="U42" s="92"/>
    </row>
    <row r="43" spans="2:23" x14ac:dyDescent="0.25">
      <c r="I43" s="91"/>
      <c r="J43" s="91"/>
      <c r="K43" s="91"/>
      <c r="T43" s="91"/>
      <c r="U43" s="91"/>
    </row>
    <row r="44" spans="2:23" x14ac:dyDescent="0.25">
      <c r="I44" s="91"/>
      <c r="J44" s="91"/>
      <c r="K44" s="91"/>
      <c r="T44" s="91"/>
      <c r="U44" s="91"/>
    </row>
    <row r="45" spans="2:23" x14ac:dyDescent="0.25">
      <c r="B45" s="11" t="s">
        <v>74</v>
      </c>
      <c r="C45" s="11"/>
      <c r="D45" s="11"/>
      <c r="E45" s="11"/>
      <c r="F45" s="11"/>
      <c r="G45" s="11"/>
      <c r="H45" s="11"/>
      <c r="I45" s="11"/>
      <c r="J45" s="11"/>
      <c r="T45" s="91"/>
      <c r="U45" s="91"/>
    </row>
    <row r="46" spans="2:23" x14ac:dyDescent="0.25">
      <c r="T46" s="91"/>
      <c r="U46" s="91"/>
    </row>
    <row r="47" spans="2:23" x14ac:dyDescent="0.25">
      <c r="B47" s="6"/>
      <c r="C47" s="32" t="s">
        <v>0</v>
      </c>
      <c r="D47" s="35" t="s">
        <v>13</v>
      </c>
      <c r="E47" s="27" t="s">
        <v>12</v>
      </c>
      <c r="F47" s="28" t="s">
        <v>14</v>
      </c>
      <c r="G47" s="32" t="s">
        <v>0</v>
      </c>
      <c r="H47" s="33" t="s">
        <v>15</v>
      </c>
      <c r="I47" s="27" t="s">
        <v>12</v>
      </c>
      <c r="J47" s="28" t="s">
        <v>16</v>
      </c>
      <c r="T47" s="91"/>
      <c r="U47" s="91"/>
    </row>
    <row r="48" spans="2:23" x14ac:dyDescent="0.25">
      <c r="B48" s="30" t="s">
        <v>3</v>
      </c>
      <c r="C48" s="31" t="s">
        <v>1</v>
      </c>
      <c r="D48" s="31" t="s">
        <v>2</v>
      </c>
      <c r="E48" s="31" t="s">
        <v>1</v>
      </c>
      <c r="F48" s="31" t="s">
        <v>2</v>
      </c>
      <c r="G48" s="34" t="s">
        <v>1</v>
      </c>
      <c r="H48" s="34" t="s">
        <v>2</v>
      </c>
      <c r="I48" s="31" t="s">
        <v>1</v>
      </c>
      <c r="J48" s="31" t="s">
        <v>2</v>
      </c>
      <c r="T48" s="91"/>
      <c r="U48" s="91"/>
    </row>
    <row r="49" spans="2:21" x14ac:dyDescent="0.25">
      <c r="B49" s="6" t="s">
        <v>4</v>
      </c>
      <c r="C49" s="42">
        <v>21.263000000000002</v>
      </c>
      <c r="D49" s="42">
        <v>3933.7170000000001</v>
      </c>
      <c r="E49" s="13">
        <v>18.37</v>
      </c>
      <c r="F49" s="19">
        <v>3615.2639999999997</v>
      </c>
      <c r="G49" s="14">
        <v>18.472799999999999</v>
      </c>
      <c r="H49" s="19">
        <v>3619.5815149596997</v>
      </c>
      <c r="I49" s="39">
        <v>18.270839999999982</v>
      </c>
      <c r="J49" s="41">
        <v>2996.7622498711817</v>
      </c>
      <c r="T49" s="91"/>
      <c r="U49" s="91"/>
    </row>
    <row r="50" spans="2:21" x14ac:dyDescent="0.25">
      <c r="B50" s="6" t="s">
        <v>5</v>
      </c>
      <c r="C50" s="42">
        <v>122.063</v>
      </c>
      <c r="D50" s="42">
        <v>22616.080000000002</v>
      </c>
      <c r="E50" s="13">
        <v>107.81</v>
      </c>
      <c r="F50" s="19">
        <v>21250.441999999999</v>
      </c>
      <c r="G50" s="14">
        <v>107.03381999999999</v>
      </c>
      <c r="H50" s="19">
        <v>20604.428196610395</v>
      </c>
      <c r="I50" s="39">
        <v>106.6821199999998</v>
      </c>
      <c r="J50" s="41">
        <v>17454.743568301219</v>
      </c>
      <c r="T50" s="91"/>
      <c r="U50" s="91"/>
    </row>
    <row r="51" spans="2:21" x14ac:dyDescent="0.25">
      <c r="B51" s="6" t="s">
        <v>6</v>
      </c>
      <c r="C51" s="42">
        <v>50.639000000000003</v>
      </c>
      <c r="D51" s="42">
        <v>5612.7060000000001</v>
      </c>
      <c r="E51" s="40">
        <v>33.65</v>
      </c>
      <c r="F51" s="19">
        <v>4041.71</v>
      </c>
      <c r="G51" s="14">
        <v>34.489739999999998</v>
      </c>
      <c r="H51" s="19">
        <v>3990.2423189861411</v>
      </c>
      <c r="I51" s="15">
        <v>34.59892</v>
      </c>
      <c r="J51" s="41">
        <v>3207.9390264946596</v>
      </c>
      <c r="T51" s="91"/>
      <c r="U51" s="91"/>
    </row>
    <row r="52" spans="2:21" x14ac:dyDescent="0.25">
      <c r="B52" s="6" t="s">
        <v>7</v>
      </c>
      <c r="C52" s="42">
        <v>78.019000000000005</v>
      </c>
      <c r="D52" s="42">
        <v>15336.624</v>
      </c>
      <c r="E52" s="13">
        <v>62.22</v>
      </c>
      <c r="F52" s="19">
        <v>11969.693999999998</v>
      </c>
      <c r="G52" s="14">
        <v>61.730339999999998</v>
      </c>
      <c r="H52" s="19">
        <v>12669.079722274801</v>
      </c>
      <c r="I52" s="39">
        <v>61.239819999999995</v>
      </c>
      <c r="J52" s="41">
        <v>10844.82333310088</v>
      </c>
      <c r="T52" s="91"/>
      <c r="U52" s="91"/>
    </row>
    <row r="53" spans="2:21" x14ac:dyDescent="0.25">
      <c r="B53" s="6" t="s">
        <v>8</v>
      </c>
      <c r="C53" s="42">
        <v>360.89400000000001</v>
      </c>
      <c r="D53" s="42">
        <v>47419.981</v>
      </c>
      <c r="E53" s="40">
        <v>252.92</v>
      </c>
      <c r="F53" s="19">
        <v>30050.094000000001</v>
      </c>
      <c r="G53" s="14">
        <v>270.35162857142802</v>
      </c>
      <c r="H53" s="19">
        <v>31015.984910704479</v>
      </c>
      <c r="I53" s="15">
        <v>268.38490000000002</v>
      </c>
      <c r="J53" s="41">
        <v>27194.760986947396</v>
      </c>
      <c r="T53" s="91"/>
      <c r="U53" s="91"/>
    </row>
    <row r="54" spans="2:21" x14ac:dyDescent="0.25">
      <c r="B54" s="6" t="s">
        <v>9</v>
      </c>
      <c r="C54" s="42">
        <v>96.075999999999993</v>
      </c>
      <c r="D54" s="42">
        <v>18998.921999999999</v>
      </c>
      <c r="E54" s="40">
        <v>58.49</v>
      </c>
      <c r="F54" s="41">
        <v>11785.837999999998</v>
      </c>
      <c r="G54" s="14">
        <v>63.163980000000002</v>
      </c>
      <c r="H54" s="19">
        <v>12049.322618672619</v>
      </c>
      <c r="I54" s="15">
        <v>63.298780000000001</v>
      </c>
      <c r="J54" s="19">
        <v>12019.293919226619</v>
      </c>
      <c r="T54" s="91"/>
      <c r="U54" s="91"/>
    </row>
    <row r="55" spans="2:21" x14ac:dyDescent="0.25">
      <c r="B55" s="20" t="s">
        <v>23</v>
      </c>
      <c r="C55" s="43">
        <f>AVERAGE(C49:C54)</f>
        <v>121.49233333333335</v>
      </c>
      <c r="D55" s="43">
        <f t="shared" ref="D55:F55" si="17">AVERAGE(D49:D54)</f>
        <v>18986.338333333333</v>
      </c>
      <c r="E55" s="44">
        <f t="shared" si="17"/>
        <v>88.910000000000011</v>
      </c>
      <c r="F55" s="21">
        <f t="shared" si="17"/>
        <v>13785.507</v>
      </c>
      <c r="G55" s="21">
        <f>AVERAGE(G49:G54)</f>
        <v>92.540384761904662</v>
      </c>
      <c r="H55" s="21">
        <f t="shared" ref="H55:J55" si="18">AVERAGE(H49:H54)</f>
        <v>13991.439880368023</v>
      </c>
      <c r="I55" s="21">
        <f t="shared" si="18"/>
        <v>92.079229999999953</v>
      </c>
      <c r="J55" s="44">
        <f t="shared" si="18"/>
        <v>12286.387180656993</v>
      </c>
    </row>
    <row r="56" spans="2:21" x14ac:dyDescent="0.25">
      <c r="B56" s="37"/>
      <c r="C56" s="16"/>
      <c r="D56" s="16"/>
      <c r="E56" s="18"/>
      <c r="F56" s="38"/>
      <c r="G56" s="45"/>
      <c r="H56" s="45"/>
      <c r="I56" s="46"/>
      <c r="J56" s="4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3"/>
  <sheetViews>
    <sheetView tabSelected="1" topLeftCell="A94" workbookViewId="0">
      <selection activeCell="I47" sqref="I47"/>
    </sheetView>
  </sheetViews>
  <sheetFormatPr baseColWidth="10" defaultRowHeight="15" x14ac:dyDescent="0.25"/>
  <cols>
    <col min="3" max="3" width="16.85546875" customWidth="1"/>
    <col min="4" max="4" width="17.140625" customWidth="1"/>
    <col min="5" max="5" width="17.85546875" customWidth="1"/>
    <col min="6" max="6" width="30.85546875" customWidth="1"/>
    <col min="7" max="7" width="17.42578125" customWidth="1"/>
    <col min="8" max="8" width="16.28515625" customWidth="1"/>
    <col min="9" max="9" width="31.5703125" customWidth="1"/>
    <col min="10" max="10" width="13.7109375" customWidth="1"/>
    <col min="11" max="11" width="15.28515625" bestFit="1" customWidth="1"/>
    <col min="12" max="12" width="11.7109375" bestFit="1" customWidth="1"/>
    <col min="13" max="13" width="14" customWidth="1"/>
    <col min="14" max="14" width="12.7109375" bestFit="1" customWidth="1"/>
    <col min="15" max="15" width="15.5703125" bestFit="1" customWidth="1"/>
    <col min="16" max="16" width="15.7109375" bestFit="1" customWidth="1"/>
    <col min="17" max="17" width="16.85546875" bestFit="1" customWidth="1"/>
    <col min="18" max="18" width="15.7109375" bestFit="1" customWidth="1"/>
    <col min="19" max="20" width="14.7109375" bestFit="1" customWidth="1"/>
    <col min="21" max="21" width="11.7109375" bestFit="1" customWidth="1"/>
  </cols>
  <sheetData>
    <row r="2" spans="2:16" x14ac:dyDescent="0.25">
      <c r="B2" s="11" t="s">
        <v>75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2:16" x14ac:dyDescent="0.25">
      <c r="B3" s="6"/>
      <c r="C3" s="32" t="s">
        <v>0</v>
      </c>
      <c r="D3" s="35" t="s">
        <v>13</v>
      </c>
      <c r="E3" s="27" t="s">
        <v>12</v>
      </c>
      <c r="F3" s="28" t="s">
        <v>14</v>
      </c>
      <c r="G3" s="32" t="s">
        <v>114</v>
      </c>
      <c r="H3" s="33" t="s">
        <v>15</v>
      </c>
      <c r="I3" s="27" t="s">
        <v>115</v>
      </c>
      <c r="J3" s="28" t="s">
        <v>16</v>
      </c>
    </row>
    <row r="4" spans="2:16" x14ac:dyDescent="0.25">
      <c r="B4" s="30" t="s">
        <v>3</v>
      </c>
      <c r="C4" s="31" t="s">
        <v>1</v>
      </c>
      <c r="D4" s="31" t="s">
        <v>2</v>
      </c>
      <c r="E4" s="31" t="s">
        <v>1</v>
      </c>
      <c r="F4" s="31" t="s">
        <v>2</v>
      </c>
      <c r="G4" s="34" t="s">
        <v>1</v>
      </c>
      <c r="H4" s="34" t="s">
        <v>2</v>
      </c>
      <c r="I4" s="31" t="s">
        <v>1</v>
      </c>
      <c r="J4" s="31" t="s">
        <v>2</v>
      </c>
    </row>
    <row r="5" spans="2:16" x14ac:dyDescent="0.25">
      <c r="B5" s="6" t="s">
        <v>4</v>
      </c>
      <c r="C5" s="42">
        <v>21.263000000000002</v>
      </c>
      <c r="D5" s="42">
        <v>3933.7170000000001</v>
      </c>
      <c r="E5" s="13">
        <v>18.37</v>
      </c>
      <c r="F5" s="19">
        <v>3615.2639999999997</v>
      </c>
      <c r="G5" s="14">
        <v>18.472799999999999</v>
      </c>
      <c r="H5" s="19">
        <v>3619.5815149596997</v>
      </c>
      <c r="I5" s="39">
        <v>18.270839999999982</v>
      </c>
      <c r="J5" s="41">
        <v>2996.7622498711817</v>
      </c>
    </row>
    <row r="6" spans="2:16" x14ac:dyDescent="0.25">
      <c r="B6" s="6" t="s">
        <v>5</v>
      </c>
      <c r="C6" s="42">
        <v>122.063</v>
      </c>
      <c r="D6" s="42">
        <v>22616.080000000002</v>
      </c>
      <c r="E6" s="13">
        <v>107.81</v>
      </c>
      <c r="F6" s="19">
        <v>21250.441999999999</v>
      </c>
      <c r="G6" s="14">
        <v>107.03381999999999</v>
      </c>
      <c r="H6" s="19">
        <v>20604.428196610395</v>
      </c>
      <c r="I6" s="39">
        <v>106.6821199999998</v>
      </c>
      <c r="J6" s="41">
        <v>17454.743568301219</v>
      </c>
    </row>
    <row r="7" spans="2:16" x14ac:dyDescent="0.25">
      <c r="B7" s="6" t="s">
        <v>6</v>
      </c>
      <c r="C7" s="42">
        <v>50.639000000000003</v>
      </c>
      <c r="D7" s="42">
        <v>5612.7060000000001</v>
      </c>
      <c r="E7" s="40">
        <v>33.65</v>
      </c>
      <c r="F7" s="19">
        <v>4041.71</v>
      </c>
      <c r="G7" s="14">
        <v>34.489739999999998</v>
      </c>
      <c r="H7" s="19">
        <v>3990.2423189861411</v>
      </c>
      <c r="I7" s="15">
        <v>34.59892</v>
      </c>
      <c r="J7" s="41">
        <v>3207.9390264946596</v>
      </c>
    </row>
    <row r="8" spans="2:16" x14ac:dyDescent="0.25">
      <c r="B8" s="6" t="s">
        <v>7</v>
      </c>
      <c r="C8" s="42">
        <v>78.019000000000005</v>
      </c>
      <c r="D8" s="42">
        <v>15336.624</v>
      </c>
      <c r="E8" s="13">
        <v>62.22</v>
      </c>
      <c r="F8" s="19">
        <v>11969.693999999998</v>
      </c>
      <c r="G8" s="14">
        <v>61.730339999999998</v>
      </c>
      <c r="H8" s="19">
        <v>12669.079722274801</v>
      </c>
      <c r="I8" s="39">
        <v>61.239819999999995</v>
      </c>
      <c r="J8" s="41">
        <v>10844.82333310088</v>
      </c>
    </row>
    <row r="9" spans="2:16" x14ac:dyDescent="0.25">
      <c r="B9" s="6" t="s">
        <v>8</v>
      </c>
      <c r="C9" s="42">
        <v>360.89400000000001</v>
      </c>
      <c r="D9" s="42">
        <v>47419.981</v>
      </c>
      <c r="E9" s="40">
        <v>252.92</v>
      </c>
      <c r="F9" s="19">
        <v>30050.094000000001</v>
      </c>
      <c r="G9" s="14">
        <v>270.35162857142802</v>
      </c>
      <c r="H9" s="19">
        <v>31015.984910704479</v>
      </c>
      <c r="I9" s="15">
        <v>268.38490000000002</v>
      </c>
      <c r="J9" s="41">
        <v>27194.760986947396</v>
      </c>
    </row>
    <row r="10" spans="2:16" x14ac:dyDescent="0.25">
      <c r="B10" s="6" t="s">
        <v>9</v>
      </c>
      <c r="C10" s="42">
        <v>96.075999999999993</v>
      </c>
      <c r="D10" s="42">
        <v>18998.921999999999</v>
      </c>
      <c r="E10" s="40">
        <v>58.49</v>
      </c>
      <c r="F10" s="41">
        <v>11785.837999999998</v>
      </c>
      <c r="G10" s="14">
        <v>63.163980000000002</v>
      </c>
      <c r="H10" s="19">
        <v>12049.322618672619</v>
      </c>
      <c r="I10" s="15">
        <v>63.298780000000001</v>
      </c>
      <c r="J10" s="19">
        <v>12019.293919226619</v>
      </c>
    </row>
    <row r="11" spans="2:16" x14ac:dyDescent="0.25">
      <c r="B11" s="20" t="s">
        <v>23</v>
      </c>
      <c r="C11" s="43">
        <v>121.49233333333335</v>
      </c>
      <c r="D11" s="43">
        <v>18986.338333333333</v>
      </c>
      <c r="E11" s="44">
        <v>88.910000000000011</v>
      </c>
      <c r="F11" s="21">
        <v>13785.507</v>
      </c>
      <c r="G11" s="21">
        <v>92.540384761904662</v>
      </c>
      <c r="H11" s="21">
        <v>13991.439880368023</v>
      </c>
      <c r="I11" s="21">
        <v>92.079229999999953</v>
      </c>
      <c r="J11" s="44">
        <v>12286.387180656993</v>
      </c>
    </row>
    <row r="14" spans="2:16" x14ac:dyDescent="0.25">
      <c r="B14" s="11" t="s">
        <v>76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16" x14ac:dyDescent="0.25">
      <c r="B15" s="6"/>
      <c r="C15" s="32" t="s">
        <v>0</v>
      </c>
      <c r="D15" s="35" t="s">
        <v>13</v>
      </c>
      <c r="E15" s="27" t="s">
        <v>12</v>
      </c>
      <c r="F15" s="28" t="s">
        <v>14</v>
      </c>
      <c r="G15" s="32" t="s">
        <v>11</v>
      </c>
      <c r="H15" s="33" t="s">
        <v>15</v>
      </c>
      <c r="I15" s="27" t="s">
        <v>115</v>
      </c>
      <c r="J15" s="28" t="s">
        <v>16</v>
      </c>
    </row>
    <row r="16" spans="2:16" x14ac:dyDescent="0.25">
      <c r="B16" s="30" t="s">
        <v>3</v>
      </c>
      <c r="C16" s="31" t="s">
        <v>27</v>
      </c>
      <c r="D16" s="31" t="s">
        <v>28</v>
      </c>
      <c r="E16" s="31" t="s">
        <v>27</v>
      </c>
      <c r="F16" s="31" t="s">
        <v>28</v>
      </c>
      <c r="G16" s="31" t="s">
        <v>27</v>
      </c>
      <c r="H16" s="31" t="s">
        <v>28</v>
      </c>
      <c r="I16" s="31" t="s">
        <v>27</v>
      </c>
      <c r="J16" s="31" t="s">
        <v>28</v>
      </c>
    </row>
    <row r="17" spans="2:16" x14ac:dyDescent="0.25">
      <c r="B17" s="6" t="s">
        <v>4</v>
      </c>
      <c r="C17" s="12">
        <f>3600/C5</f>
        <v>169.3081879320886</v>
      </c>
      <c r="D17" s="12">
        <f>D5*C17</f>
        <v>666010.49710765178</v>
      </c>
      <c r="E17" s="13">
        <f>3600/E5</f>
        <v>195.97169297768099</v>
      </c>
      <c r="F17" s="19">
        <f>F5*E17</f>
        <v>708489.40664126282</v>
      </c>
      <c r="G17" s="14">
        <f>3600/G5</f>
        <v>194.8811225152657</v>
      </c>
      <c r="H17" s="19">
        <f>H5*G17</f>
        <v>705388.10867085226</v>
      </c>
      <c r="I17" s="15">
        <f>3600/I5</f>
        <v>197.03527588222565</v>
      </c>
      <c r="J17" s="19">
        <f>J5*I17</f>
        <v>590467.87665680749</v>
      </c>
    </row>
    <row r="18" spans="2:16" x14ac:dyDescent="0.25">
      <c r="B18" s="6" t="s">
        <v>5</v>
      </c>
      <c r="C18" s="12">
        <f t="shared" ref="C18:C22" si="0">3600/C6</f>
        <v>29.492966746679993</v>
      </c>
      <c r="D18" s="12">
        <f>D6*C18</f>
        <v>667015.29538025451</v>
      </c>
      <c r="E18" s="13">
        <f t="shared" ref="E18:E21" si="1">3600/E6</f>
        <v>33.392078656896388</v>
      </c>
      <c r="F18" s="19">
        <f t="shared" ref="F18:F22" si="2">F6*E18</f>
        <v>709596.43075781455</v>
      </c>
      <c r="G18" s="14">
        <f t="shared" ref="G18:G22" si="3">3600/G6</f>
        <v>33.634228882048689</v>
      </c>
      <c r="H18" s="19">
        <f t="shared" ref="H18:H22" si="4">H6*G18</f>
        <v>693014.05394853174</v>
      </c>
      <c r="I18" s="15">
        <f t="shared" ref="I18:I22" si="5">3600/I6</f>
        <v>33.745111177018295</v>
      </c>
      <c r="J18" s="19">
        <f t="shared" ref="J18:J22" si="6">J6*I18</f>
        <v>589012.26227866963</v>
      </c>
    </row>
    <row r="19" spans="2:16" x14ac:dyDescent="0.25">
      <c r="B19" s="6" t="s">
        <v>6</v>
      </c>
      <c r="C19" s="12">
        <f t="shared" si="0"/>
        <v>71.091451252986829</v>
      </c>
      <c r="D19" s="12">
        <f t="shared" ref="D19:D22" si="7">D7*C19</f>
        <v>399015.41499634669</v>
      </c>
      <c r="E19" s="13">
        <f t="shared" si="1"/>
        <v>106.98365527488856</v>
      </c>
      <c r="F19" s="19">
        <f t="shared" si="2"/>
        <v>432396.90936106985</v>
      </c>
      <c r="G19" s="14">
        <f t="shared" si="3"/>
        <v>104.37886745449516</v>
      </c>
      <c r="H19" s="19">
        <f t="shared" si="4"/>
        <v>416496.97412477183</v>
      </c>
      <c r="I19" s="15">
        <f t="shared" si="5"/>
        <v>104.04949056213316</v>
      </c>
      <c r="J19" s="19">
        <f t="shared" si="6"/>
        <v>333784.42146115471</v>
      </c>
    </row>
    <row r="20" spans="2:16" x14ac:dyDescent="0.25">
      <c r="B20" s="6" t="s">
        <v>7</v>
      </c>
      <c r="C20" s="12">
        <f>3600/C8</f>
        <v>46.142606288211844</v>
      </c>
      <c r="D20" s="12">
        <f t="shared" si="7"/>
        <v>707671.80302234064</v>
      </c>
      <c r="E20" s="13">
        <f t="shared" si="1"/>
        <v>57.859209257473481</v>
      </c>
      <c r="F20" s="19">
        <f t="shared" si="2"/>
        <v>692557.0298939246</v>
      </c>
      <c r="G20" s="14">
        <f t="shared" si="3"/>
        <v>58.318162511335593</v>
      </c>
      <c r="H20" s="19">
        <f t="shared" si="4"/>
        <v>738837.45011268824</v>
      </c>
      <c r="I20" s="15">
        <f t="shared" si="5"/>
        <v>58.785280557650239</v>
      </c>
      <c r="J20" s="19">
        <f t="shared" si="6"/>
        <v>637515.98223448684</v>
      </c>
    </row>
    <row r="21" spans="2:16" x14ac:dyDescent="0.25">
      <c r="B21" s="6" t="s">
        <v>8</v>
      </c>
      <c r="C21" s="12">
        <f t="shared" si="0"/>
        <v>9.9752281833446936</v>
      </c>
      <c r="D21" s="12">
        <f t="shared" si="7"/>
        <v>473025.13092486991</v>
      </c>
      <c r="E21" s="13">
        <f t="shared" si="1"/>
        <v>14.233749802309031</v>
      </c>
      <c r="F21" s="19">
        <f t="shared" si="2"/>
        <v>427725.51953186782</v>
      </c>
      <c r="G21" s="14">
        <f t="shared" si="3"/>
        <v>13.315991544134032</v>
      </c>
      <c r="H21" s="19">
        <f t="shared" si="4"/>
        <v>413008.59280392958</v>
      </c>
      <c r="I21" s="15">
        <f t="shared" si="5"/>
        <v>13.413571329832639</v>
      </c>
      <c r="J21" s="19">
        <f t="shared" si="6"/>
        <v>364778.86629616877</v>
      </c>
    </row>
    <row r="22" spans="2:16" x14ac:dyDescent="0.25">
      <c r="B22" s="6" t="s">
        <v>9</v>
      </c>
      <c r="C22" s="12">
        <f t="shared" si="0"/>
        <v>37.470335984012657</v>
      </c>
      <c r="D22" s="12">
        <f t="shared" si="7"/>
        <v>711895.99067404971</v>
      </c>
      <c r="E22" s="13">
        <f>3600/E10</f>
        <v>61.548982732090955</v>
      </c>
      <c r="F22" s="19">
        <f t="shared" si="2"/>
        <v>725406.3395452213</v>
      </c>
      <c r="G22" s="14">
        <f t="shared" si="3"/>
        <v>56.994508579098401</v>
      </c>
      <c r="H22" s="19">
        <f t="shared" si="4"/>
        <v>686745.22136226099</v>
      </c>
      <c r="I22" s="15">
        <f t="shared" si="5"/>
        <v>56.87313404776522</v>
      </c>
      <c r="J22" s="19">
        <f t="shared" si="6"/>
        <v>683574.91422766482</v>
      </c>
    </row>
    <row r="23" spans="2:16" x14ac:dyDescent="0.25">
      <c r="B23" s="20" t="s">
        <v>23</v>
      </c>
      <c r="C23" s="21">
        <f>AVERAGE(C17:C22)</f>
        <v>60.58012939788744</v>
      </c>
      <c r="D23" s="21">
        <f t="shared" ref="D23:J23" si="8">AVERAGE(D17:D22)</f>
        <v>604105.68868425221</v>
      </c>
      <c r="E23" s="44">
        <f t="shared" si="8"/>
        <v>78.331561450223234</v>
      </c>
      <c r="F23" s="21">
        <f t="shared" si="8"/>
        <v>616028.6059551934</v>
      </c>
      <c r="G23" s="21">
        <f t="shared" si="8"/>
        <v>76.9204802477296</v>
      </c>
      <c r="H23" s="21">
        <f t="shared" si="8"/>
        <v>608915.06683717237</v>
      </c>
      <c r="I23" s="21">
        <f t="shared" si="8"/>
        <v>77.316977259437536</v>
      </c>
      <c r="J23" s="44">
        <f t="shared" si="8"/>
        <v>533189.05385915877</v>
      </c>
    </row>
    <row r="25" spans="2:16" x14ac:dyDescent="0.25">
      <c r="B25" s="11" t="s">
        <v>35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2:16" x14ac:dyDescent="0.25">
      <c r="B26" s="6"/>
      <c r="C26" s="32" t="s">
        <v>0</v>
      </c>
      <c r="D26" s="27" t="s">
        <v>12</v>
      </c>
      <c r="E26" s="32" t="s">
        <v>114</v>
      </c>
      <c r="F26" s="27" t="s">
        <v>115</v>
      </c>
      <c r="G26" s="6" t="s">
        <v>116</v>
      </c>
    </row>
    <row r="27" spans="2:16" x14ac:dyDescent="0.25">
      <c r="B27" s="30" t="s">
        <v>3</v>
      </c>
      <c r="C27" s="31" t="s">
        <v>29</v>
      </c>
      <c r="D27" s="31" t="s">
        <v>29</v>
      </c>
      <c r="E27" s="31" t="s">
        <v>29</v>
      </c>
      <c r="F27" s="31" t="s">
        <v>29</v>
      </c>
      <c r="G27" s="61" t="s">
        <v>29</v>
      </c>
    </row>
    <row r="28" spans="2:16" x14ac:dyDescent="0.25">
      <c r="B28" s="6" t="s">
        <v>4</v>
      </c>
      <c r="C28" s="47">
        <f>CONVERT(D17,"J","Wh")/1000</f>
        <v>0.18500291586323661</v>
      </c>
      <c r="D28" s="47">
        <f>CONVERT(F17,"J","Wh")/1000</f>
        <v>0.19680261295590634</v>
      </c>
      <c r="E28" s="47">
        <f>CONVERT(H17,"J","Wh")/1000</f>
        <v>0.19594114129745896</v>
      </c>
      <c r="F28" s="47">
        <f>CONVERT(J17,"J","Wh")/1000</f>
        <v>0.16401885462689098</v>
      </c>
      <c r="G28" s="62">
        <f>C28-F28</f>
        <v>2.0984061236345636E-2</v>
      </c>
    </row>
    <row r="29" spans="2:16" x14ac:dyDescent="0.25">
      <c r="B29" s="6" t="s">
        <v>5</v>
      </c>
      <c r="C29" s="47">
        <f t="shared" ref="C29:C33" si="9">CONVERT(D18,"J","Wh")/1000</f>
        <v>0.18528202649451514</v>
      </c>
      <c r="D29" s="47">
        <f t="shared" ref="D29:D33" si="10">CONVERT(F18,"J","Wh")/1000</f>
        <v>0.19711011965494848</v>
      </c>
      <c r="E29" s="47">
        <f t="shared" ref="E29:E33" si="11">CONVERT(H18,"J","Wh")/1000</f>
        <v>0.19250390387459215</v>
      </c>
      <c r="F29" s="47">
        <f t="shared" ref="F29:F33" si="12">CONVERT(J18,"J","Wh")/1000</f>
        <v>0.16361451729963045</v>
      </c>
      <c r="G29" s="62">
        <f t="shared" ref="G29:G34" si="13">C29-F29</f>
        <v>2.1667509194884693E-2</v>
      </c>
    </row>
    <row r="30" spans="2:16" x14ac:dyDescent="0.25">
      <c r="B30" s="6" t="s">
        <v>6</v>
      </c>
      <c r="C30" s="47">
        <f t="shared" si="9"/>
        <v>0.11083761527676296</v>
      </c>
      <c r="D30" s="47">
        <f t="shared" si="10"/>
        <v>0.12011025260029717</v>
      </c>
      <c r="E30" s="47">
        <f t="shared" si="11"/>
        <v>0.11569360392354773</v>
      </c>
      <c r="F30" s="47">
        <f t="shared" si="12"/>
        <v>9.2717894850320753E-2</v>
      </c>
      <c r="G30" s="62">
        <f t="shared" si="13"/>
        <v>1.8119720426442207E-2</v>
      </c>
    </row>
    <row r="31" spans="2:16" x14ac:dyDescent="0.25">
      <c r="B31" s="6" t="s">
        <v>7</v>
      </c>
      <c r="C31" s="47">
        <f t="shared" si="9"/>
        <v>0.19657550083953906</v>
      </c>
      <c r="D31" s="47">
        <f t="shared" si="10"/>
        <v>0.1923769527483124</v>
      </c>
      <c r="E31" s="47">
        <f t="shared" si="11"/>
        <v>0.2052326250313023</v>
      </c>
      <c r="F31" s="47">
        <f t="shared" si="12"/>
        <v>0.17708777284291302</v>
      </c>
      <c r="G31" s="62">
        <f t="shared" si="13"/>
        <v>1.9487727996626042E-2</v>
      </c>
    </row>
    <row r="32" spans="2:16" x14ac:dyDescent="0.25">
      <c r="B32" s="6" t="s">
        <v>8</v>
      </c>
      <c r="C32" s="47">
        <f t="shared" si="9"/>
        <v>0.13139586970135275</v>
      </c>
      <c r="D32" s="47">
        <f t="shared" si="10"/>
        <v>0.11881264431440773</v>
      </c>
      <c r="E32" s="47">
        <f t="shared" si="11"/>
        <v>0.11472460911220266</v>
      </c>
      <c r="F32" s="47">
        <f t="shared" si="12"/>
        <v>0.10132746286004687</v>
      </c>
      <c r="G32" s="62">
        <f t="shared" si="13"/>
        <v>3.0068406841305878E-2</v>
      </c>
    </row>
    <row r="33" spans="2:16" x14ac:dyDescent="0.25">
      <c r="B33" s="6" t="s">
        <v>9</v>
      </c>
      <c r="C33" s="47">
        <f t="shared" si="9"/>
        <v>0.19774888629834714</v>
      </c>
      <c r="D33" s="47">
        <f t="shared" si="10"/>
        <v>0.20150176098478367</v>
      </c>
      <c r="E33" s="47">
        <f t="shared" si="11"/>
        <v>0.19076256148951695</v>
      </c>
      <c r="F33" s="47">
        <f t="shared" si="12"/>
        <v>0.1898819206187958</v>
      </c>
      <c r="G33" s="62">
        <f t="shared" si="13"/>
        <v>7.8669656795513354E-3</v>
      </c>
    </row>
    <row r="34" spans="2:16" x14ac:dyDescent="0.25">
      <c r="B34" s="20" t="s">
        <v>23</v>
      </c>
      <c r="C34" s="48">
        <f>AVERAGE(C28:C33)</f>
        <v>0.16780713574562559</v>
      </c>
      <c r="D34" s="49">
        <f t="shared" ref="D34" si="14">AVERAGE(D28:D33)</f>
        <v>0.17111905720977597</v>
      </c>
      <c r="E34" s="48">
        <f t="shared" ref="E34" si="15">AVERAGE(E28:E33)</f>
        <v>0.16914307412143678</v>
      </c>
      <c r="F34" s="48">
        <f t="shared" ref="F34" si="16">AVERAGE(F28:F33)</f>
        <v>0.14810807051643299</v>
      </c>
      <c r="G34" s="62">
        <f t="shared" si="13"/>
        <v>1.9699065229192597E-2</v>
      </c>
    </row>
    <row r="36" spans="2:16" x14ac:dyDescent="0.25">
      <c r="B36" s="11" t="s">
        <v>77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2:16" ht="15.75" thickBot="1" x14ac:dyDescent="0.3"/>
    <row r="38" spans="2:16" ht="18.75" x14ac:dyDescent="0.3">
      <c r="B38" s="124" t="s">
        <v>30</v>
      </c>
      <c r="C38" s="125"/>
      <c r="D38" s="126"/>
    </row>
    <row r="39" spans="2:16" ht="15.75" thickBot="1" x14ac:dyDescent="0.3">
      <c r="B39" s="50">
        <v>0.2</v>
      </c>
      <c r="C39" s="51" t="s">
        <v>31</v>
      </c>
      <c r="D39" s="52" t="s">
        <v>78</v>
      </c>
      <c r="F39" s="6" t="s">
        <v>83</v>
      </c>
      <c r="G39" t="s">
        <v>43</v>
      </c>
    </row>
    <row r="40" spans="2:16" ht="18.75" x14ac:dyDescent="0.3">
      <c r="B40" s="124" t="s">
        <v>79</v>
      </c>
      <c r="C40" s="125"/>
      <c r="D40" s="126"/>
    </row>
    <row r="41" spans="2:16" x14ac:dyDescent="0.25">
      <c r="B41" s="50">
        <v>0.16800000000000001</v>
      </c>
      <c r="C41" s="51" t="s">
        <v>80</v>
      </c>
      <c r="D41" s="52" t="s">
        <v>82</v>
      </c>
    </row>
    <row r="42" spans="2:16" ht="15.75" thickBot="1" x14ac:dyDescent="0.3">
      <c r="B42" s="53">
        <f>B41/24</f>
        <v>7.0000000000000001E-3</v>
      </c>
      <c r="C42" s="54" t="s">
        <v>81</v>
      </c>
      <c r="D42" s="52"/>
    </row>
    <row r="43" spans="2:16" ht="18.75" x14ac:dyDescent="0.3">
      <c r="B43" s="124" t="s">
        <v>33</v>
      </c>
      <c r="C43" s="125"/>
      <c r="D43" s="126"/>
    </row>
    <row r="44" spans="2:16" x14ac:dyDescent="0.25">
      <c r="B44" s="50">
        <v>270</v>
      </c>
      <c r="C44" s="51" t="s">
        <v>84</v>
      </c>
      <c r="D44" s="52" t="s">
        <v>32</v>
      </c>
      <c r="F44" s="20" t="s">
        <v>118</v>
      </c>
      <c r="G44" s="37" t="s">
        <v>119</v>
      </c>
    </row>
    <row r="45" spans="2:16" x14ac:dyDescent="0.25">
      <c r="B45" s="50">
        <v>9</v>
      </c>
      <c r="C45" s="51" t="s">
        <v>85</v>
      </c>
      <c r="D45" s="52" t="s">
        <v>32</v>
      </c>
      <c r="F45" s="6">
        <v>2.79</v>
      </c>
      <c r="G45">
        <v>13.14</v>
      </c>
    </row>
    <row r="46" spans="2:16" x14ac:dyDescent="0.25">
      <c r="B46" s="53">
        <f>B45/24</f>
        <v>0.375</v>
      </c>
      <c r="C46" s="54" t="s">
        <v>86</v>
      </c>
      <c r="D46" s="52"/>
      <c r="F46" s="6" t="s">
        <v>117</v>
      </c>
    </row>
    <row r="47" spans="2:16" x14ac:dyDescent="0.25">
      <c r="B47" s="53"/>
      <c r="C47" s="54" t="s">
        <v>87</v>
      </c>
      <c r="D47" s="52"/>
    </row>
    <row r="48" spans="2:16" ht="15.75" thickBot="1" x14ac:dyDescent="0.3">
      <c r="B48" s="55"/>
      <c r="C48" s="56" t="s">
        <v>88</v>
      </c>
      <c r="D48" s="57"/>
    </row>
    <row r="49" spans="2:22" ht="15.75" thickBot="1" x14ac:dyDescent="0.3"/>
    <row r="50" spans="2:22" ht="18.75" x14ac:dyDescent="0.3">
      <c r="B50" s="124" t="s">
        <v>34</v>
      </c>
      <c r="C50" s="125"/>
      <c r="D50" s="126"/>
    </row>
    <row r="51" spans="2:22" ht="120" x14ac:dyDescent="0.25">
      <c r="B51" s="58">
        <v>1.6</v>
      </c>
      <c r="C51" s="59" t="s">
        <v>89</v>
      </c>
      <c r="D51" s="60" t="s">
        <v>90</v>
      </c>
    </row>
    <row r="52" spans="2:22" x14ac:dyDescent="0.25">
      <c r="B52" s="53">
        <f>B51/100</f>
        <v>1.6E-2</v>
      </c>
      <c r="C52" s="54" t="s">
        <v>91</v>
      </c>
      <c r="D52" s="52"/>
    </row>
    <row r="53" spans="2:22" ht="15.75" thickBot="1" x14ac:dyDescent="0.3">
      <c r="B53" s="55"/>
      <c r="C53" s="56" t="s">
        <v>92</v>
      </c>
      <c r="D53" s="57"/>
    </row>
    <row r="56" spans="2:22" x14ac:dyDescent="0.25">
      <c r="B56" s="11" t="s">
        <v>93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2:22" x14ac:dyDescent="0.25">
      <c r="Q57" t="s">
        <v>47</v>
      </c>
    </row>
    <row r="58" spans="2:22" x14ac:dyDescent="0.25">
      <c r="B58" s="63"/>
      <c r="C58" s="63" t="s">
        <v>94</v>
      </c>
      <c r="D58" s="67"/>
      <c r="E58" s="67"/>
      <c r="F58" s="67"/>
      <c r="G58" s="68"/>
      <c r="J58" s="69"/>
      <c r="K58" s="70" t="s">
        <v>99</v>
      </c>
      <c r="M58" s="6"/>
      <c r="N58" s="32" t="s">
        <v>0</v>
      </c>
      <c r="O58" s="27" t="s">
        <v>10</v>
      </c>
      <c r="R58" s="37" t="s">
        <v>29</v>
      </c>
      <c r="S58" s="87" t="s">
        <v>39</v>
      </c>
      <c r="T58" s="87" t="s">
        <v>36</v>
      </c>
      <c r="U58" s="87" t="s">
        <v>37</v>
      </c>
      <c r="V58" s="87" t="s">
        <v>38</v>
      </c>
    </row>
    <row r="59" spans="2:22" x14ac:dyDescent="0.25">
      <c r="B59" s="30" t="s">
        <v>3</v>
      </c>
      <c r="C59" s="64" t="s">
        <v>29</v>
      </c>
      <c r="D59" s="65" t="s">
        <v>95</v>
      </c>
      <c r="E59" s="65" t="s">
        <v>96</v>
      </c>
      <c r="F59" s="65" t="s">
        <v>97</v>
      </c>
      <c r="G59" s="65" t="s">
        <v>98</v>
      </c>
      <c r="J59" s="71" t="s">
        <v>40</v>
      </c>
      <c r="K59" s="72">
        <v>2000000000</v>
      </c>
      <c r="M59" s="30" t="s">
        <v>3</v>
      </c>
      <c r="N59" s="31" t="s">
        <v>29</v>
      </c>
      <c r="O59" s="31" t="s">
        <v>29</v>
      </c>
      <c r="Q59" t="s">
        <v>45</v>
      </c>
      <c r="R59" s="48">
        <v>0.16780713574562559</v>
      </c>
      <c r="S59">
        <f>R59*$B$39/1000</f>
        <v>3.3561427149125118E-5</v>
      </c>
      <c r="T59">
        <f>R59/0.168</f>
        <v>0.99885199848586648</v>
      </c>
      <c r="U59">
        <f>R59/0.007</f>
        <v>23.972447963660798</v>
      </c>
      <c r="V59">
        <f>R59/0.375</f>
        <v>0.44748569532166821</v>
      </c>
    </row>
    <row r="60" spans="2:22" x14ac:dyDescent="0.25">
      <c r="B60" s="6" t="s">
        <v>4</v>
      </c>
      <c r="C60" s="62">
        <v>2.0984061236345636E-2</v>
      </c>
      <c r="D60" s="6">
        <f>C60*$B$39/1000</f>
        <v>4.1968122472691272E-6</v>
      </c>
      <c r="E60" s="6">
        <f>C60/0.168</f>
        <v>0.12490512640681925</v>
      </c>
      <c r="F60" s="6">
        <f>C60/0.007</f>
        <v>2.9977230337636622</v>
      </c>
      <c r="G60" s="6">
        <f>C60/0.375</f>
        <v>5.5957496630255031E-2</v>
      </c>
      <c r="J60" s="71" t="s">
        <v>41</v>
      </c>
      <c r="K60" s="72">
        <v>237571200000</v>
      </c>
      <c r="M60" s="6" t="s">
        <v>4</v>
      </c>
      <c r="N60" s="47">
        <v>0.18500291586323661</v>
      </c>
      <c r="O60" s="47">
        <v>0.16401885462689098</v>
      </c>
      <c r="Q60" t="s">
        <v>46</v>
      </c>
      <c r="R60" s="48">
        <v>0.14810807051643299</v>
      </c>
      <c r="S60">
        <f>R60*$B$39/1000</f>
        <v>2.9621614103286601E-5</v>
      </c>
      <c r="T60">
        <f>R60/0.168</f>
        <v>0.88159565783591054</v>
      </c>
      <c r="U60">
        <f>R60/0.007</f>
        <v>21.158295788061857</v>
      </c>
      <c r="V60">
        <f>R60/0.375</f>
        <v>0.39495485471048797</v>
      </c>
    </row>
    <row r="61" spans="2:22" x14ac:dyDescent="0.25">
      <c r="B61" s="6" t="s">
        <v>5</v>
      </c>
      <c r="C61" s="62">
        <v>2.1667509194884693E-2</v>
      </c>
      <c r="D61" s="6">
        <f t="shared" ref="D61:D66" si="17">C61*$B$39/1000</f>
        <v>4.3335018389769392E-6</v>
      </c>
      <c r="E61" s="6">
        <f t="shared" ref="E61:E66" si="18">C61/0.168</f>
        <v>0.12897326901717079</v>
      </c>
      <c r="F61" s="6">
        <f t="shared" ref="F61:F66" si="19">C61/0.007</f>
        <v>3.0953584564120988</v>
      </c>
      <c r="G61" s="6">
        <f t="shared" ref="G61:G66" si="20">C61/0.375</f>
        <v>5.7780024519692517E-2</v>
      </c>
      <c r="J61" s="73" t="s">
        <v>42</v>
      </c>
      <c r="K61" s="74">
        <v>336384000000</v>
      </c>
      <c r="M61" s="6" t="s">
        <v>5</v>
      </c>
      <c r="N61" s="47">
        <v>0.18528202649451514</v>
      </c>
      <c r="O61" s="47">
        <v>0.16361451729963045</v>
      </c>
    </row>
    <row r="62" spans="2:22" x14ac:dyDescent="0.25">
      <c r="B62" s="6" t="s">
        <v>6</v>
      </c>
      <c r="C62" s="62">
        <v>1.8119720426442207E-2</v>
      </c>
      <c r="D62" s="6">
        <f t="shared" si="17"/>
        <v>3.6239440852884417E-6</v>
      </c>
      <c r="E62" s="6">
        <f t="shared" si="18"/>
        <v>0.10785547872882266</v>
      </c>
      <c r="F62" s="6">
        <f t="shared" si="19"/>
        <v>2.5885314894917437</v>
      </c>
      <c r="G62" s="6">
        <f t="shared" si="20"/>
        <v>4.8319254470512552E-2</v>
      </c>
      <c r="M62" s="6" t="s">
        <v>6</v>
      </c>
      <c r="N62" s="47">
        <v>0.11083761527676296</v>
      </c>
      <c r="O62" s="47">
        <v>9.2717894850320753E-2</v>
      </c>
    </row>
    <row r="63" spans="2:22" x14ac:dyDescent="0.25">
      <c r="B63" s="6" t="s">
        <v>7</v>
      </c>
      <c r="C63" s="62">
        <v>1.9487727996626042E-2</v>
      </c>
      <c r="D63" s="6">
        <f t="shared" si="17"/>
        <v>3.8975455993252084E-6</v>
      </c>
      <c r="E63" s="6">
        <f t="shared" si="18"/>
        <v>0.11599838093229786</v>
      </c>
      <c r="F63" s="6">
        <f t="shared" si="19"/>
        <v>2.7839611423751487</v>
      </c>
      <c r="G63" s="6">
        <f t="shared" si="20"/>
        <v>5.1967274657669447E-2</v>
      </c>
      <c r="J63" t="s">
        <v>100</v>
      </c>
      <c r="K63" t="s">
        <v>101</v>
      </c>
      <c r="M63" s="6" t="s">
        <v>7</v>
      </c>
      <c r="N63" s="47">
        <v>0.19657550083953906</v>
      </c>
      <c r="O63" s="47">
        <v>0.17708777284291302</v>
      </c>
    </row>
    <row r="64" spans="2:22" x14ac:dyDescent="0.25">
      <c r="B64" s="6" t="s">
        <v>8</v>
      </c>
      <c r="C64" s="62">
        <v>3.0068406841305878E-2</v>
      </c>
      <c r="D64" s="6">
        <f t="shared" si="17"/>
        <v>6.0136813682611757E-6</v>
      </c>
      <c r="E64" s="6">
        <f t="shared" si="18"/>
        <v>0.17897861215063021</v>
      </c>
      <c r="F64" s="6">
        <f t="shared" si="19"/>
        <v>4.2954866916151255</v>
      </c>
      <c r="G64" s="6">
        <f t="shared" si="20"/>
        <v>8.0182418243482337E-2</v>
      </c>
      <c r="I64" s="104" t="s">
        <v>49</v>
      </c>
      <c r="J64" t="s">
        <v>48</v>
      </c>
      <c r="K64" s="90">
        <v>1502190</v>
      </c>
      <c r="M64" s="6" t="s">
        <v>8</v>
      </c>
      <c r="N64" s="47">
        <v>0.13139586970135275</v>
      </c>
      <c r="O64" s="47">
        <v>0.10132746286004687</v>
      </c>
    </row>
    <row r="65" spans="2:22" x14ac:dyDescent="0.25">
      <c r="B65" s="6" t="s">
        <v>9</v>
      </c>
      <c r="C65" s="62">
        <v>7.8669656795513354E-3</v>
      </c>
      <c r="D65" s="6">
        <f t="shared" si="17"/>
        <v>1.5733931359102672E-6</v>
      </c>
      <c r="E65" s="6">
        <f t="shared" si="18"/>
        <v>4.6827176663996044E-2</v>
      </c>
      <c r="F65" s="6">
        <f t="shared" si="19"/>
        <v>1.123852239935905</v>
      </c>
      <c r="G65" s="6">
        <f t="shared" si="20"/>
        <v>2.0978575145470229E-2</v>
      </c>
      <c r="I65" t="s">
        <v>57</v>
      </c>
      <c r="J65" s="104" t="s">
        <v>54</v>
      </c>
      <c r="K65">
        <v>5001831</v>
      </c>
      <c r="M65" s="6" t="s">
        <v>9</v>
      </c>
      <c r="N65" s="47">
        <v>0.19774888629834714</v>
      </c>
      <c r="O65" s="47">
        <v>0.1898819206187958</v>
      </c>
    </row>
    <row r="66" spans="2:22" x14ac:dyDescent="0.25">
      <c r="B66" s="20" t="s">
        <v>23</v>
      </c>
      <c r="C66" s="62">
        <v>1.9699065229192597E-2</v>
      </c>
      <c r="D66" s="6">
        <f t="shared" si="17"/>
        <v>3.93981304583852E-6</v>
      </c>
      <c r="E66" s="6">
        <f t="shared" si="18"/>
        <v>0.11725634064995592</v>
      </c>
      <c r="F66" s="6">
        <f t="shared" si="19"/>
        <v>2.8141521755989425</v>
      </c>
      <c r="G66" s="6">
        <f t="shared" si="20"/>
        <v>5.2530840611180261E-2</v>
      </c>
      <c r="I66" t="s">
        <v>56</v>
      </c>
      <c r="J66" t="s">
        <v>55</v>
      </c>
      <c r="K66">
        <v>484574</v>
      </c>
      <c r="M66" s="20" t="s">
        <v>23</v>
      </c>
      <c r="N66" s="48">
        <v>0.16780713574562559</v>
      </c>
      <c r="O66" s="48">
        <v>0.14810807051643299</v>
      </c>
    </row>
    <row r="67" spans="2:22" x14ac:dyDescent="0.25">
      <c r="C67" s="88"/>
      <c r="D67" s="6"/>
      <c r="E67" s="89"/>
      <c r="F67" s="89"/>
      <c r="G67" s="89"/>
    </row>
    <row r="69" spans="2:22" x14ac:dyDescent="0.25">
      <c r="B69" s="11" t="s">
        <v>102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1" spans="2:22" x14ac:dyDescent="0.25">
      <c r="M71" s="91"/>
      <c r="N71" s="91"/>
      <c r="O71" s="91"/>
      <c r="P71" s="91"/>
      <c r="Q71" s="91"/>
      <c r="R71" s="91"/>
      <c r="S71" s="91"/>
      <c r="T71" s="91"/>
      <c r="U71" s="91"/>
      <c r="V71" s="91"/>
    </row>
    <row r="72" spans="2:22" x14ac:dyDescent="0.25">
      <c r="B72" s="6"/>
      <c r="C72" s="6" t="s">
        <v>94</v>
      </c>
      <c r="D72" s="6" t="s">
        <v>40</v>
      </c>
      <c r="E72" s="6"/>
      <c r="F72" s="6"/>
      <c r="G72" s="6"/>
      <c r="H72" s="6"/>
      <c r="I72" s="6"/>
      <c r="J72" s="6"/>
      <c r="M72" s="91"/>
      <c r="N72" s="91"/>
      <c r="O72" s="91"/>
      <c r="P72" s="91"/>
      <c r="Q72" s="91"/>
      <c r="R72" s="91"/>
      <c r="S72" s="91"/>
      <c r="T72" s="91"/>
      <c r="U72" s="91"/>
      <c r="V72" s="91"/>
    </row>
    <row r="73" spans="2:22" x14ac:dyDescent="0.25">
      <c r="B73" s="30" t="s">
        <v>3</v>
      </c>
      <c r="C73" s="61" t="s">
        <v>29</v>
      </c>
      <c r="D73" s="6" t="s">
        <v>95</v>
      </c>
      <c r="E73" s="6" t="s">
        <v>96</v>
      </c>
      <c r="F73" s="6" t="s">
        <v>97</v>
      </c>
      <c r="G73" s="6" t="s">
        <v>98</v>
      </c>
      <c r="H73" s="77" t="s">
        <v>103</v>
      </c>
      <c r="I73" s="77" t="s">
        <v>104</v>
      </c>
      <c r="J73" s="77" t="s">
        <v>109</v>
      </c>
      <c r="K73" s="89" t="s">
        <v>105</v>
      </c>
      <c r="L73" s="89" t="s">
        <v>108</v>
      </c>
      <c r="M73" s="105" t="s">
        <v>106</v>
      </c>
      <c r="N73" s="96" t="s">
        <v>107</v>
      </c>
      <c r="O73" s="91"/>
      <c r="P73" s="91"/>
      <c r="Q73" s="91"/>
      <c r="R73" s="91"/>
      <c r="S73" s="91"/>
      <c r="T73" s="91"/>
      <c r="U73" s="91"/>
      <c r="V73" s="91"/>
    </row>
    <row r="74" spans="2:22" x14ac:dyDescent="0.25">
      <c r="B74" s="6" t="s">
        <v>4</v>
      </c>
      <c r="C74" s="81">
        <f>C60*$K$59</f>
        <v>41968122.472691275</v>
      </c>
      <c r="D74" s="81">
        <f>D60*$K$59</f>
        <v>8393.624494538255</v>
      </c>
      <c r="E74" s="81">
        <f t="shared" ref="E74:F74" si="21">E60*$K$59</f>
        <v>249810252.81363851</v>
      </c>
      <c r="F74" s="81">
        <f t="shared" si="21"/>
        <v>5995446067.5273247</v>
      </c>
      <c r="G74" s="81">
        <f>G60*$K$59</f>
        <v>111914993.26051006</v>
      </c>
      <c r="H74" s="82">
        <f>D74/5.5</f>
        <v>1526.1135444615009</v>
      </c>
      <c r="I74" s="82">
        <f>C74/$B$45</f>
        <v>4663124.7191879191</v>
      </c>
      <c r="J74" s="81">
        <f>I74/$K$64</f>
        <v>3.1042176550156233</v>
      </c>
      <c r="K74" s="106">
        <f>C74/$F$45</f>
        <v>15042337.803831998</v>
      </c>
      <c r="L74" s="106">
        <f>K74/$K$66</f>
        <v>31.042395596610628</v>
      </c>
      <c r="M74" s="107">
        <f>C74/$G$45</f>
        <v>3193921.0405396707</v>
      </c>
      <c r="N74" s="107">
        <f>M74/$K$65</f>
        <v>0.63855037096208778</v>
      </c>
      <c r="O74" s="99"/>
      <c r="P74" s="99"/>
      <c r="Q74" s="99"/>
      <c r="R74" s="99"/>
      <c r="S74" s="99"/>
      <c r="T74" s="99"/>
      <c r="U74" s="99"/>
      <c r="V74" s="91"/>
    </row>
    <row r="75" spans="2:22" x14ac:dyDescent="0.25">
      <c r="B75" s="6" t="s">
        <v>5</v>
      </c>
      <c r="C75" s="81">
        <f t="shared" ref="C75:C80" si="22">C61*$K$59</f>
        <v>43335018.389769383</v>
      </c>
      <c r="D75" s="81">
        <f t="shared" ref="D75" si="23">D61*$K$59</f>
        <v>8667.0036779538787</v>
      </c>
      <c r="E75" s="81">
        <f t="shared" ref="E75" si="24">E61*$K$59</f>
        <v>257946538.03434157</v>
      </c>
      <c r="F75" s="81">
        <f t="shared" ref="F75" si="25">F61*$K$59</f>
        <v>6190716912.8241978</v>
      </c>
      <c r="G75" s="81">
        <f t="shared" ref="G75" si="26">G61*$K$59</f>
        <v>115560049.03938504</v>
      </c>
      <c r="H75" s="82">
        <f t="shared" ref="H75:H101" si="27">D75/5.5</f>
        <v>1575.8188505370688</v>
      </c>
      <c r="I75" s="82">
        <f>C75/$B$45</f>
        <v>4815002.0433077095</v>
      </c>
      <c r="J75" s="81">
        <f t="shared" ref="J75:J80" si="28">I75/$K$64</f>
        <v>3.2053215926798271</v>
      </c>
      <c r="K75" s="106">
        <f t="shared" ref="K75:K102" si="29">C75/$F$45</f>
        <v>15532264.65583132</v>
      </c>
      <c r="L75" s="106">
        <f t="shared" ref="L75:L102" si="30">K75/$K$66</f>
        <v>32.053442107565246</v>
      </c>
      <c r="M75" s="107">
        <f t="shared" ref="M75:M102" si="31">C75/$G$45</f>
        <v>3297946.6050052801</v>
      </c>
      <c r="N75" s="107">
        <f t="shared" ref="N75:N102" si="32">M75/$K$65</f>
        <v>0.65934786781186328</v>
      </c>
      <c r="O75" s="99"/>
      <c r="P75" s="99"/>
      <c r="Q75" s="99"/>
      <c r="R75" s="99"/>
      <c r="S75" s="99"/>
      <c r="T75" s="99"/>
      <c r="U75" s="99"/>
      <c r="V75" s="91"/>
    </row>
    <row r="76" spans="2:22" x14ac:dyDescent="0.25">
      <c r="B76" s="6" t="s">
        <v>6</v>
      </c>
      <c r="C76" s="81">
        <f t="shared" si="22"/>
        <v>36239440.852884412</v>
      </c>
      <c r="D76" s="81">
        <f t="shared" ref="D76" si="33">D62*$K$59</f>
        <v>7247.8881705768836</v>
      </c>
      <c r="E76" s="81">
        <f t="shared" ref="E76" si="34">E62*$K$59</f>
        <v>215710957.45764533</v>
      </c>
      <c r="F76" s="81">
        <f t="shared" ref="F76" si="35">F62*$K$59</f>
        <v>5177062978.9834871</v>
      </c>
      <c r="G76" s="81">
        <f t="shared" ref="G76" si="36">G62*$K$59</f>
        <v>96638508.941025108</v>
      </c>
      <c r="H76" s="82">
        <f t="shared" si="27"/>
        <v>1317.797849195797</v>
      </c>
      <c r="I76" s="82">
        <f t="shared" ref="I76:I79" si="37">C76/$B$45</f>
        <v>4026604.5392093789</v>
      </c>
      <c r="J76" s="81">
        <f t="shared" si="28"/>
        <v>2.6804895114528646</v>
      </c>
      <c r="K76" s="106">
        <f t="shared" si="29"/>
        <v>12989046.900675416</v>
      </c>
      <c r="L76" s="106">
        <f>K76/$K$66</f>
        <v>26.805084260970286</v>
      </c>
      <c r="M76" s="107">
        <f t="shared" si="31"/>
        <v>2757948.3145269719</v>
      </c>
      <c r="N76" s="107">
        <f t="shared" si="32"/>
        <v>0.55138774471328034</v>
      </c>
      <c r="O76" s="99"/>
      <c r="P76" s="99"/>
      <c r="Q76" s="99"/>
      <c r="R76" s="99"/>
      <c r="S76" s="99"/>
      <c r="T76" s="99"/>
      <c r="U76" s="99"/>
      <c r="V76" s="91"/>
    </row>
    <row r="77" spans="2:22" x14ac:dyDescent="0.25">
      <c r="B77" s="6" t="s">
        <v>7</v>
      </c>
      <c r="C77" s="81">
        <f t="shared" si="22"/>
        <v>38975455.993252084</v>
      </c>
      <c r="D77" s="81">
        <f t="shared" ref="D77" si="38">D63*$K$59</f>
        <v>7795.091198650417</v>
      </c>
      <c r="E77" s="81">
        <f t="shared" ref="E77" si="39">E63*$K$59</f>
        <v>231996761.86459571</v>
      </c>
      <c r="F77" s="81">
        <f t="shared" ref="F77" si="40">F63*$K$59</f>
        <v>5567922284.7502975</v>
      </c>
      <c r="G77" s="81">
        <f t="shared" ref="G77" si="41">G63*$K$59</f>
        <v>103934549.31533889</v>
      </c>
      <c r="H77" s="82">
        <f t="shared" si="27"/>
        <v>1417.2893088455303</v>
      </c>
      <c r="I77" s="82">
        <f t="shared" si="37"/>
        <v>4330606.2214724533</v>
      </c>
      <c r="J77" s="81">
        <f t="shared" si="28"/>
        <v>2.8828618360343587</v>
      </c>
      <c r="K77" s="106">
        <f t="shared" si="29"/>
        <v>13969697.488620818</v>
      </c>
      <c r="L77" s="106">
        <f t="shared" si="30"/>
        <v>28.828821787014611</v>
      </c>
      <c r="M77" s="107">
        <f t="shared" si="31"/>
        <v>2966168.6448441464</v>
      </c>
      <c r="N77" s="107">
        <f t="shared" si="32"/>
        <v>0.59301656630224941</v>
      </c>
      <c r="O77" s="91"/>
      <c r="P77" s="91"/>
      <c r="Q77" s="91"/>
      <c r="R77" s="91"/>
      <c r="S77" s="91"/>
      <c r="T77" s="91"/>
      <c r="U77" s="91"/>
      <c r="V77" s="91"/>
    </row>
    <row r="78" spans="2:22" x14ac:dyDescent="0.25">
      <c r="B78" s="79" t="s">
        <v>8</v>
      </c>
      <c r="C78" s="83">
        <f t="shared" si="22"/>
        <v>60136813.682611756</v>
      </c>
      <c r="D78" s="83">
        <f t="shared" ref="D78" si="42">D64*$K$59</f>
        <v>12027.362736522351</v>
      </c>
      <c r="E78" s="83">
        <f t="shared" ref="E78" si="43">E64*$K$59</f>
        <v>357957224.30126041</v>
      </c>
      <c r="F78" s="83">
        <f t="shared" ref="F78" si="44">F64*$K$59</f>
        <v>8590973383.2302513</v>
      </c>
      <c r="G78" s="83">
        <f t="shared" ref="G78" si="45">G64*$K$59</f>
        <v>160364836.48696467</v>
      </c>
      <c r="H78" s="83">
        <f t="shared" si="27"/>
        <v>2186.7932248222455</v>
      </c>
      <c r="I78" s="82">
        <f t="shared" si="37"/>
        <v>6681868.186956862</v>
      </c>
      <c r="J78" s="81">
        <f t="shared" si="28"/>
        <v>4.4480845878063775</v>
      </c>
      <c r="K78" s="106">
        <f t="shared" si="29"/>
        <v>21554413.506312456</v>
      </c>
      <c r="L78" s="106">
        <f t="shared" si="30"/>
        <v>44.481159753334801</v>
      </c>
      <c r="M78" s="107">
        <f t="shared" si="31"/>
        <v>4576622.0458608642</v>
      </c>
      <c r="N78" s="107">
        <f t="shared" si="32"/>
        <v>0.9149893400758371</v>
      </c>
      <c r="O78" s="91"/>
      <c r="P78" s="91"/>
      <c r="Q78" s="91"/>
      <c r="R78" s="91"/>
      <c r="S78" s="91"/>
      <c r="T78" s="91"/>
      <c r="U78" s="91"/>
      <c r="V78" s="91"/>
    </row>
    <row r="79" spans="2:22" x14ac:dyDescent="0.25">
      <c r="B79" s="80" t="s">
        <v>9</v>
      </c>
      <c r="C79" s="84">
        <f t="shared" si="22"/>
        <v>15733931.35910267</v>
      </c>
      <c r="D79" s="84">
        <f t="shared" ref="D79" si="46">D65*$K$59</f>
        <v>3146.7862718205342</v>
      </c>
      <c r="E79" s="84">
        <f t="shared" ref="E79" si="47">E65*$K$59</f>
        <v>93654353.327992082</v>
      </c>
      <c r="F79" s="84">
        <f t="shared" ref="F79" si="48">F65*$K$59</f>
        <v>2247704479.87181</v>
      </c>
      <c r="G79" s="84">
        <f t="shared" ref="G79" si="49">G65*$K$59</f>
        <v>41957150.290940456</v>
      </c>
      <c r="H79" s="84">
        <f t="shared" si="27"/>
        <v>572.14295851282441</v>
      </c>
      <c r="I79" s="82">
        <f t="shared" si="37"/>
        <v>1748214.5954558523</v>
      </c>
      <c r="J79" s="81">
        <f t="shared" si="28"/>
        <v>1.1637772821386458</v>
      </c>
      <c r="K79" s="106">
        <f t="shared" si="29"/>
        <v>5639401.9208253296</v>
      </c>
      <c r="L79" s="106">
        <f t="shared" si="30"/>
        <v>11.637854942331471</v>
      </c>
      <c r="M79" s="107">
        <f t="shared" si="31"/>
        <v>1197407.2571615425</v>
      </c>
      <c r="N79" s="107">
        <f t="shared" si="32"/>
        <v>0.23939378542808473</v>
      </c>
      <c r="O79" s="91"/>
      <c r="P79" s="91"/>
      <c r="Q79" s="91"/>
      <c r="R79" s="91"/>
      <c r="S79" s="91"/>
      <c r="T79" s="91"/>
      <c r="U79" s="91"/>
      <c r="V79" s="91"/>
    </row>
    <row r="80" spans="2:22" x14ac:dyDescent="0.25">
      <c r="B80" s="78" t="s">
        <v>23</v>
      </c>
      <c r="C80" s="85">
        <f t="shared" si="22"/>
        <v>39398130.458385192</v>
      </c>
      <c r="D80" s="85">
        <f>D66*$K$59</f>
        <v>7879.6260916770398</v>
      </c>
      <c r="E80" s="85">
        <f t="shared" ref="E80" si="50">E66*$K$59</f>
        <v>234512681.29991186</v>
      </c>
      <c r="F80" s="85">
        <f t="shared" ref="F80" si="51">F66*$K$59</f>
        <v>5628304351.1978846</v>
      </c>
      <c r="G80" s="85">
        <f t="shared" ref="G80" si="52">G66*$K$59</f>
        <v>105061681.22236052</v>
      </c>
      <c r="H80" s="85">
        <f t="shared" si="27"/>
        <v>1432.6592893958255</v>
      </c>
      <c r="I80" s="85">
        <f>C80/$B$45</f>
        <v>4377570.0509316884</v>
      </c>
      <c r="J80" s="85">
        <f t="shared" si="28"/>
        <v>2.9141254108546111</v>
      </c>
      <c r="K80" s="108">
        <f t="shared" si="29"/>
        <v>14121193.712682864</v>
      </c>
      <c r="L80" s="108">
        <f t="shared" si="30"/>
        <v>29.141459741304452</v>
      </c>
      <c r="M80" s="109">
        <f t="shared" si="31"/>
        <v>2998335.651323074</v>
      </c>
      <c r="N80" s="109">
        <f t="shared" si="32"/>
        <v>0.59944761254889944</v>
      </c>
      <c r="O80" s="91"/>
      <c r="P80" s="91"/>
      <c r="Q80" s="91"/>
      <c r="R80" s="91"/>
      <c r="S80" s="91"/>
      <c r="T80" s="91"/>
      <c r="U80" s="91"/>
      <c r="V80" s="91"/>
    </row>
    <row r="81" spans="2:22" x14ac:dyDescent="0.25">
      <c r="G81" s="66"/>
      <c r="H81" s="75"/>
      <c r="I81" s="75"/>
      <c r="J81" s="66"/>
      <c r="K81" s="106"/>
      <c r="L81" s="106"/>
      <c r="M81" s="107"/>
      <c r="N81" s="107"/>
      <c r="O81" s="91"/>
      <c r="P81" s="91"/>
      <c r="Q81" s="91"/>
      <c r="R81" s="91"/>
      <c r="S81" s="91"/>
      <c r="T81" s="91"/>
      <c r="U81" s="91"/>
      <c r="V81" s="91"/>
    </row>
    <row r="82" spans="2:22" x14ac:dyDescent="0.25">
      <c r="G82" s="66"/>
      <c r="H82" s="75"/>
      <c r="I82" s="75"/>
      <c r="J82" s="66"/>
      <c r="K82" s="106"/>
      <c r="L82" s="106"/>
      <c r="M82" s="107"/>
      <c r="N82" s="107"/>
      <c r="O82" s="91"/>
      <c r="P82" s="91"/>
      <c r="Q82" s="91"/>
      <c r="R82" s="91"/>
      <c r="S82" s="91"/>
      <c r="T82" s="91"/>
      <c r="U82" s="91"/>
      <c r="V82" s="91"/>
    </row>
    <row r="83" spans="2:22" x14ac:dyDescent="0.25">
      <c r="B83" s="6"/>
      <c r="C83" s="6" t="s">
        <v>94</v>
      </c>
      <c r="D83" s="6" t="s">
        <v>41</v>
      </c>
      <c r="E83" s="6"/>
      <c r="F83" s="6"/>
      <c r="G83" s="6"/>
      <c r="H83" s="76"/>
      <c r="I83" s="76"/>
      <c r="J83" s="6"/>
      <c r="K83" s="106"/>
      <c r="L83" s="106"/>
      <c r="M83" s="107"/>
      <c r="N83" s="107"/>
      <c r="O83" s="91"/>
      <c r="P83" s="91"/>
      <c r="Q83" s="91"/>
      <c r="R83" s="91"/>
      <c r="S83" s="91"/>
      <c r="T83" s="91"/>
      <c r="U83" s="91"/>
      <c r="V83" s="91"/>
    </row>
    <row r="84" spans="2:22" x14ac:dyDescent="0.25">
      <c r="B84" s="30" t="s">
        <v>3</v>
      </c>
      <c r="C84" s="61" t="s">
        <v>29</v>
      </c>
      <c r="D84" s="6" t="s">
        <v>95</v>
      </c>
      <c r="E84" s="6" t="s">
        <v>96</v>
      </c>
      <c r="F84" s="6" t="s">
        <v>97</v>
      </c>
      <c r="G84" s="6" t="s">
        <v>98</v>
      </c>
      <c r="H84" s="77" t="s">
        <v>103</v>
      </c>
      <c r="I84" s="77" t="s">
        <v>104</v>
      </c>
      <c r="J84" s="77" t="s">
        <v>109</v>
      </c>
      <c r="K84" s="106"/>
      <c r="L84" s="106"/>
      <c r="M84" s="107"/>
      <c r="N84" s="107"/>
      <c r="O84" s="99"/>
      <c r="P84" s="99"/>
      <c r="Q84" s="99"/>
      <c r="R84" s="99"/>
      <c r="S84" s="99"/>
      <c r="T84" s="99"/>
      <c r="U84" s="99"/>
      <c r="V84" s="91"/>
    </row>
    <row r="85" spans="2:22" x14ac:dyDescent="0.25">
      <c r="B85" s="6" t="s">
        <v>4</v>
      </c>
      <c r="C85" s="81">
        <f>C60*$K$60</f>
        <v>4985208608.7921162</v>
      </c>
      <c r="D85" s="81">
        <f t="shared" ref="D85:G85" si="53">D60*$K$60</f>
        <v>997041.72175842326</v>
      </c>
      <c r="E85" s="81">
        <f t="shared" si="53"/>
        <v>29673860766.619736</v>
      </c>
      <c r="F85" s="81">
        <f t="shared" si="53"/>
        <v>712172658398.87378</v>
      </c>
      <c r="G85" s="81">
        <f t="shared" si="53"/>
        <v>13293889623.445644</v>
      </c>
      <c r="H85" s="82">
        <f t="shared" si="27"/>
        <v>181280.31304698603</v>
      </c>
      <c r="I85" s="82">
        <f>C85/$B$45</f>
        <v>553912067.64356852</v>
      </c>
      <c r="J85" s="81">
        <f>I85/$K$64</f>
        <v>368.73635668162382</v>
      </c>
      <c r="K85" s="106">
        <f t="shared" si="29"/>
        <v>1786813121.430866</v>
      </c>
      <c r="L85" s="106">
        <f t="shared" si="30"/>
        <v>3687.3895863807511</v>
      </c>
      <c r="M85" s="107">
        <f t="shared" si="31"/>
        <v>379391827.15312904</v>
      </c>
      <c r="N85" s="107">
        <f t="shared" si="32"/>
        <v>75.850588944954168</v>
      </c>
      <c r="O85" s="99"/>
      <c r="P85" s="99"/>
      <c r="Q85" s="99"/>
      <c r="R85" s="99"/>
      <c r="S85" s="99"/>
      <c r="T85" s="99"/>
      <c r="U85" s="99"/>
      <c r="V85" s="91"/>
    </row>
    <row r="86" spans="2:22" x14ac:dyDescent="0.25">
      <c r="B86" s="6" t="s">
        <v>5</v>
      </c>
      <c r="C86" s="81">
        <f t="shared" ref="C86:G86" si="54">C61*$K$60</f>
        <v>5147576160.4397907</v>
      </c>
      <c r="D86" s="81">
        <f t="shared" si="54"/>
        <v>1029515.2320879583</v>
      </c>
      <c r="E86" s="81">
        <f t="shared" si="54"/>
        <v>30640334288.332085</v>
      </c>
      <c r="F86" s="81">
        <f t="shared" si="54"/>
        <v>735368022919.96997</v>
      </c>
      <c r="G86" s="81">
        <f t="shared" si="54"/>
        <v>13726869761.172775</v>
      </c>
      <c r="H86" s="82">
        <f>D86/5.5</f>
        <v>187184.58765235604</v>
      </c>
      <c r="I86" s="82">
        <f t="shared" ref="I86:I91" si="55">C86/$B$45</f>
        <v>571952906.7155323</v>
      </c>
      <c r="J86" s="81">
        <f t="shared" ref="J86:J91" si="56">I86/$K$64</f>
        <v>380.74604857942893</v>
      </c>
      <c r="K86" s="106">
        <f t="shared" si="29"/>
        <v>1845009376.5017171</v>
      </c>
      <c r="L86" s="106">
        <f t="shared" si="30"/>
        <v>3807.4873528124026</v>
      </c>
      <c r="M86" s="107">
        <f t="shared" si="31"/>
        <v>391748566.24351525</v>
      </c>
      <c r="N86" s="107">
        <f t="shared" si="32"/>
        <v>78.321032086752879</v>
      </c>
      <c r="O86" s="99"/>
      <c r="P86" s="99"/>
      <c r="Q86" s="99"/>
      <c r="R86" s="99"/>
      <c r="S86" s="99"/>
      <c r="T86" s="99"/>
      <c r="U86" s="99"/>
      <c r="V86" s="91"/>
    </row>
    <row r="87" spans="2:22" x14ac:dyDescent="0.25">
      <c r="B87" s="6" t="s">
        <v>6</v>
      </c>
      <c r="C87" s="81">
        <f t="shared" ref="C87:G87" si="57">C62*$K$60</f>
        <v>4304723725.3743868</v>
      </c>
      <c r="D87" s="81">
        <f t="shared" si="57"/>
        <v>860944.7450748774</v>
      </c>
      <c r="E87" s="81">
        <f t="shared" si="57"/>
        <v>25623355508.180874</v>
      </c>
      <c r="F87" s="81">
        <f t="shared" si="57"/>
        <v>614960532196.34094</v>
      </c>
      <c r="G87" s="81">
        <f t="shared" si="57"/>
        <v>11479263267.665031</v>
      </c>
      <c r="H87" s="82">
        <f t="shared" si="27"/>
        <v>156535.40819543225</v>
      </c>
      <c r="I87" s="82">
        <f t="shared" si="55"/>
        <v>478302636.15270966</v>
      </c>
      <c r="J87" s="81">
        <f t="shared" si="56"/>
        <v>318.40355491163547</v>
      </c>
      <c r="K87" s="106">
        <f t="shared" si="29"/>
        <v>1542911729.5248697</v>
      </c>
      <c r="L87" s="106">
        <f t="shared" si="30"/>
        <v>3184.0580169899122</v>
      </c>
      <c r="M87" s="107">
        <f t="shared" si="31"/>
        <v>327604545.3100751</v>
      </c>
      <c r="N87" s="107">
        <f t="shared" si="32"/>
        <v>65.496924088413849</v>
      </c>
      <c r="O87" s="91"/>
      <c r="P87" s="91"/>
      <c r="Q87" s="91"/>
      <c r="R87" s="91"/>
      <c r="S87" s="91"/>
      <c r="T87" s="91"/>
      <c r="U87" s="91"/>
      <c r="V87" s="91"/>
    </row>
    <row r="88" spans="2:22" x14ac:dyDescent="0.25">
      <c r="B88" s="6" t="s">
        <v>7</v>
      </c>
      <c r="C88" s="81">
        <f t="shared" ref="C88:G88" si="58">C63*$K$60</f>
        <v>4629722925.432045</v>
      </c>
      <c r="D88" s="81">
        <f t="shared" si="58"/>
        <v>925944.585086409</v>
      </c>
      <c r="E88" s="81">
        <f t="shared" si="58"/>
        <v>27557874556.143124</v>
      </c>
      <c r="F88" s="81">
        <f t="shared" si="58"/>
        <v>661388989347.43494</v>
      </c>
      <c r="G88" s="81">
        <f t="shared" si="58"/>
        <v>12345927801.152121</v>
      </c>
      <c r="H88" s="82">
        <f t="shared" si="27"/>
        <v>168353.56092480163</v>
      </c>
      <c r="I88" s="82">
        <f t="shared" si="55"/>
        <v>514413658.38133836</v>
      </c>
      <c r="J88" s="81">
        <f t="shared" si="56"/>
        <v>342.44247291044297</v>
      </c>
      <c r="K88" s="106">
        <f t="shared" si="29"/>
        <v>1659398898.0043173</v>
      </c>
      <c r="L88" s="106">
        <f t="shared" si="30"/>
        <v>3424.4488932636032</v>
      </c>
      <c r="M88" s="107">
        <f t="shared" si="31"/>
        <v>352338122.17899883</v>
      </c>
      <c r="N88" s="107">
        <f t="shared" si="32"/>
        <v>70.441828638152472</v>
      </c>
      <c r="O88" s="91"/>
      <c r="P88" s="91"/>
      <c r="Q88" s="91"/>
      <c r="R88" s="91"/>
      <c r="S88" s="91"/>
      <c r="T88" s="91"/>
      <c r="U88" s="91"/>
      <c r="V88" s="91"/>
    </row>
    <row r="89" spans="2:22" x14ac:dyDescent="0.25">
      <c r="B89" s="79" t="s">
        <v>8</v>
      </c>
      <c r="C89" s="83">
        <f t="shared" ref="C89:G89" si="59">C64*$K$60</f>
        <v>7143387495.3772469</v>
      </c>
      <c r="D89" s="83">
        <f t="shared" si="59"/>
        <v>1428677.4990754495</v>
      </c>
      <c r="E89" s="83">
        <f t="shared" si="59"/>
        <v>42520163662.959801</v>
      </c>
      <c r="F89" s="83">
        <f t="shared" si="59"/>
        <v>1020483927911.0353</v>
      </c>
      <c r="G89" s="83">
        <f t="shared" si="59"/>
        <v>19049033321.005989</v>
      </c>
      <c r="H89" s="83">
        <f t="shared" si="27"/>
        <v>259759.54528644538</v>
      </c>
      <c r="I89" s="82">
        <f t="shared" si="55"/>
        <v>793709721.708583</v>
      </c>
      <c r="J89" s="81">
        <f t="shared" si="56"/>
        <v>528.36839661333318</v>
      </c>
      <c r="K89" s="106">
        <f t="shared" si="29"/>
        <v>2560353940.995429</v>
      </c>
      <c r="L89" s="106">
        <f t="shared" si="30"/>
        <v>5283.7212499957259</v>
      </c>
      <c r="M89" s="107">
        <f t="shared" si="31"/>
        <v>543636795.6908102</v>
      </c>
      <c r="N89" s="107">
        <f t="shared" si="32"/>
        <v>108.68755775451234</v>
      </c>
      <c r="O89" s="91"/>
      <c r="P89" s="91"/>
      <c r="Q89" s="91"/>
      <c r="R89" s="91"/>
      <c r="S89" s="91"/>
      <c r="T89" s="91"/>
      <c r="U89" s="91"/>
      <c r="V89" s="91"/>
    </row>
    <row r="90" spans="2:22" x14ac:dyDescent="0.25">
      <c r="B90" s="80" t="s">
        <v>9</v>
      </c>
      <c r="C90" s="84">
        <f t="shared" ref="C90:G90" si="60">C65*$K$60</f>
        <v>1868964476.8498261</v>
      </c>
      <c r="D90" s="84">
        <f t="shared" si="60"/>
        <v>373792.89536996523</v>
      </c>
      <c r="E90" s="84">
        <f t="shared" si="60"/>
        <v>11124788552.677536</v>
      </c>
      <c r="F90" s="84">
        <f t="shared" si="60"/>
        <v>266994925264.26086</v>
      </c>
      <c r="G90" s="84">
        <f t="shared" si="60"/>
        <v>4983905271.5995369</v>
      </c>
      <c r="H90" s="84">
        <f t="shared" si="27"/>
        <v>67962.344612720946</v>
      </c>
      <c r="I90" s="82">
        <f t="shared" si="55"/>
        <v>207662719.64998066</v>
      </c>
      <c r="J90" s="81">
        <f t="shared" si="56"/>
        <v>138.23998272520831</v>
      </c>
      <c r="K90" s="106">
        <f t="shared" si="29"/>
        <v>669879740.80638933</v>
      </c>
      <c r="L90" s="106">
        <f t="shared" si="30"/>
        <v>1382.4095820378091</v>
      </c>
      <c r="M90" s="107">
        <f t="shared" si="31"/>
        <v>142234739.48628813</v>
      </c>
      <c r="N90" s="107">
        <f t="shared" si="32"/>
        <v>28.436534438346303</v>
      </c>
      <c r="O90" s="91"/>
      <c r="P90" s="91"/>
      <c r="Q90" s="91"/>
      <c r="R90" s="91"/>
      <c r="S90" s="91"/>
      <c r="T90" s="91"/>
      <c r="U90" s="91"/>
      <c r="V90" s="91"/>
    </row>
    <row r="91" spans="2:22" x14ac:dyDescent="0.25">
      <c r="B91" s="78" t="s">
        <v>23</v>
      </c>
      <c r="C91" s="85">
        <f t="shared" ref="C91:G91" si="61">C66*$K$60</f>
        <v>4679930565.3775606</v>
      </c>
      <c r="D91" s="85">
        <f t="shared" si="61"/>
        <v>935986.11307551223</v>
      </c>
      <c r="E91" s="85">
        <f t="shared" si="61"/>
        <v>27856729555.81881</v>
      </c>
      <c r="F91" s="85">
        <f t="shared" si="61"/>
        <v>668561509339.65149</v>
      </c>
      <c r="G91" s="85">
        <f t="shared" si="61"/>
        <v>12479814841.006828</v>
      </c>
      <c r="H91" s="85">
        <f t="shared" si="27"/>
        <v>170179.29328645676</v>
      </c>
      <c r="I91" s="85">
        <f t="shared" si="55"/>
        <v>519992285.04195118</v>
      </c>
      <c r="J91" s="85">
        <f t="shared" si="56"/>
        <v>346.15613540361153</v>
      </c>
      <c r="K91" s="108">
        <f t="shared" si="29"/>
        <v>1677394467.8772619</v>
      </c>
      <c r="L91" s="108">
        <f t="shared" si="30"/>
        <v>3461.5857802466949</v>
      </c>
      <c r="M91" s="109">
        <f t="shared" si="31"/>
        <v>356159099.34380215</v>
      </c>
      <c r="N91" s="109">
        <f t="shared" si="32"/>
        <v>71.205744325188547</v>
      </c>
      <c r="O91" s="91"/>
      <c r="P91" s="91"/>
      <c r="Q91" s="91"/>
      <c r="R91" s="91"/>
      <c r="S91" s="91"/>
      <c r="T91" s="91"/>
      <c r="U91" s="91"/>
      <c r="V91" s="91"/>
    </row>
    <row r="92" spans="2:22" x14ac:dyDescent="0.25">
      <c r="G92" s="66"/>
      <c r="H92" s="75"/>
      <c r="I92" s="75"/>
      <c r="J92" s="66"/>
      <c r="K92" s="106"/>
      <c r="L92" s="106"/>
      <c r="M92" s="107"/>
      <c r="N92" s="107"/>
      <c r="O92" s="91"/>
      <c r="P92" s="91"/>
      <c r="Q92" s="91"/>
      <c r="R92" s="91"/>
      <c r="S92" s="91"/>
      <c r="T92" s="91"/>
      <c r="U92" s="91"/>
      <c r="V92" s="91"/>
    </row>
    <row r="93" spans="2:22" x14ac:dyDescent="0.25">
      <c r="G93" s="66"/>
      <c r="H93" s="75"/>
      <c r="I93" s="75"/>
      <c r="J93" s="66"/>
      <c r="K93" s="106"/>
      <c r="L93" s="106"/>
      <c r="M93" s="107"/>
      <c r="N93" s="107"/>
      <c r="O93" s="91"/>
      <c r="P93" s="91"/>
      <c r="Q93" s="91"/>
      <c r="R93" s="91"/>
      <c r="S93" s="91"/>
      <c r="T93" s="91"/>
      <c r="U93" s="91"/>
      <c r="V93" s="91"/>
    </row>
    <row r="94" spans="2:22" x14ac:dyDescent="0.25">
      <c r="B94" s="6"/>
      <c r="C94" s="6" t="s">
        <v>94</v>
      </c>
      <c r="D94" s="6" t="s">
        <v>42</v>
      </c>
      <c r="E94" s="6"/>
      <c r="F94" s="6"/>
      <c r="G94" s="6"/>
      <c r="H94" s="76"/>
      <c r="I94" s="76"/>
      <c r="J94" s="6"/>
      <c r="K94" s="106"/>
      <c r="L94" s="106"/>
      <c r="M94" s="107"/>
      <c r="N94" s="107"/>
      <c r="O94" s="91"/>
      <c r="P94" s="91"/>
      <c r="Q94" s="91"/>
      <c r="R94" s="91"/>
      <c r="S94" s="91"/>
      <c r="T94" s="91"/>
      <c r="U94" s="91"/>
      <c r="V94" s="91"/>
    </row>
    <row r="95" spans="2:22" x14ac:dyDescent="0.25">
      <c r="B95" s="30" t="s">
        <v>3</v>
      </c>
      <c r="C95" s="61" t="s">
        <v>29</v>
      </c>
      <c r="D95" s="6" t="s">
        <v>95</v>
      </c>
      <c r="E95" s="6" t="s">
        <v>96</v>
      </c>
      <c r="F95" s="6" t="s">
        <v>97</v>
      </c>
      <c r="G95" s="6" t="s">
        <v>98</v>
      </c>
      <c r="H95" s="77" t="s">
        <v>103</v>
      </c>
      <c r="I95" s="77" t="s">
        <v>104</v>
      </c>
      <c r="J95" s="77" t="s">
        <v>109</v>
      </c>
      <c r="K95" s="106"/>
      <c r="L95" s="106"/>
      <c r="M95" s="107"/>
      <c r="N95" s="107"/>
      <c r="O95" s="99"/>
      <c r="P95" s="99"/>
      <c r="Q95" s="99"/>
      <c r="R95" s="99"/>
      <c r="S95" s="99"/>
      <c r="T95" s="99"/>
      <c r="U95" s="99"/>
      <c r="V95" s="91"/>
    </row>
    <row r="96" spans="2:22" x14ac:dyDescent="0.25">
      <c r="B96" s="6" t="s">
        <v>4</v>
      </c>
      <c r="C96" s="81">
        <f>C60*$K$61</f>
        <v>7058702454.9268904</v>
      </c>
      <c r="D96" s="81">
        <f t="shared" ref="D96:G96" si="62">D60*$K$61</f>
        <v>1411740.4909853782</v>
      </c>
      <c r="E96" s="81">
        <f t="shared" si="62"/>
        <v>42016086041.231483</v>
      </c>
      <c r="F96" s="81">
        <f t="shared" si="62"/>
        <v>1008386064989.5558</v>
      </c>
      <c r="G96" s="81">
        <f t="shared" si="62"/>
        <v>18823206546.47171</v>
      </c>
      <c r="H96" s="82">
        <f t="shared" si="27"/>
        <v>256680.08927006877</v>
      </c>
      <c r="I96" s="82">
        <f>C96/$B$45</f>
        <v>784300272.76965451</v>
      </c>
      <c r="J96" s="81">
        <f>I96/$K$64</f>
        <v>522.1045758323877</v>
      </c>
      <c r="K96" s="106">
        <f t="shared" si="29"/>
        <v>2530000879.9021111</v>
      </c>
      <c r="L96" s="106">
        <f t="shared" si="30"/>
        <v>5221.0826001851337</v>
      </c>
      <c r="M96" s="107">
        <f t="shared" si="31"/>
        <v>537191967.6504482</v>
      </c>
      <c r="N96" s="107">
        <f t="shared" si="32"/>
        <v>107.39906399285546</v>
      </c>
      <c r="O96" s="99"/>
      <c r="P96" s="99"/>
      <c r="Q96" s="99"/>
      <c r="R96" s="99"/>
      <c r="S96" s="99"/>
      <c r="T96" s="99"/>
      <c r="U96" s="99"/>
      <c r="V96" s="91"/>
    </row>
    <row r="97" spans="2:22" x14ac:dyDescent="0.25">
      <c r="B97" s="6" t="s">
        <v>5</v>
      </c>
      <c r="C97" s="81">
        <f t="shared" ref="C97:G97" si="63">C61*$K$61</f>
        <v>7288603413.0120926</v>
      </c>
      <c r="D97" s="81">
        <f t="shared" si="63"/>
        <v>1457720.6826024188</v>
      </c>
      <c r="E97" s="81">
        <f t="shared" si="63"/>
        <v>43384544125.071983</v>
      </c>
      <c r="F97" s="81">
        <f t="shared" si="63"/>
        <v>1041229059001.7274</v>
      </c>
      <c r="G97" s="81">
        <f t="shared" si="63"/>
        <v>19436275768.032249</v>
      </c>
      <c r="H97" s="82">
        <f t="shared" si="27"/>
        <v>265040.12410953071</v>
      </c>
      <c r="I97" s="82">
        <f>C97/$B$45</f>
        <v>809844823.66801023</v>
      </c>
      <c r="J97" s="81">
        <f t="shared" ref="J97:J102" si="64">I97/$K$64</f>
        <v>539.10944931600545</v>
      </c>
      <c r="K97" s="106">
        <f t="shared" si="29"/>
        <v>2612402656.9935818</v>
      </c>
      <c r="L97" s="106">
        <f t="shared" si="30"/>
        <v>5391.1325349556146</v>
      </c>
      <c r="M97" s="107">
        <f t="shared" si="31"/>
        <v>554688235.3890481</v>
      </c>
      <c r="N97" s="107">
        <f t="shared" si="32"/>
        <v>110.89703658301292</v>
      </c>
      <c r="O97" s="99"/>
      <c r="P97" s="99"/>
      <c r="Q97" s="99"/>
      <c r="R97" s="99"/>
      <c r="S97" s="99"/>
      <c r="T97" s="99"/>
      <c r="U97" s="99"/>
      <c r="V97" s="91"/>
    </row>
    <row r="98" spans="2:22" x14ac:dyDescent="0.25">
      <c r="B98" s="6" t="s">
        <v>6</v>
      </c>
      <c r="C98" s="81">
        <f t="shared" ref="C98:G98" si="65">C62*$K$61</f>
        <v>6095184035.9283352</v>
      </c>
      <c r="D98" s="81">
        <f t="shared" si="65"/>
        <v>1219036.8071856671</v>
      </c>
      <c r="E98" s="81">
        <f t="shared" si="65"/>
        <v>36280857356.716278</v>
      </c>
      <c r="F98" s="81">
        <f t="shared" si="65"/>
        <v>870740576561.19067</v>
      </c>
      <c r="G98" s="81">
        <f t="shared" si="65"/>
        <v>16253824095.808893</v>
      </c>
      <c r="H98" s="82">
        <f t="shared" si="27"/>
        <v>221643.05585193948</v>
      </c>
      <c r="I98" s="82">
        <f t="shared" ref="I98:I102" si="66">C98/$B$45</f>
        <v>677242670.65870392</v>
      </c>
      <c r="J98" s="81">
        <f t="shared" si="64"/>
        <v>450.83689191028026</v>
      </c>
      <c r="K98" s="106">
        <f t="shared" si="29"/>
        <v>2184653776.3183999</v>
      </c>
      <c r="L98" s="106">
        <f t="shared" si="30"/>
        <v>4508.4007320211149</v>
      </c>
      <c r="M98" s="107">
        <f t="shared" si="31"/>
        <v>463864842.91692048</v>
      </c>
      <c r="N98" s="107">
        <f t="shared" si="32"/>
        <v>92.739007558816056</v>
      </c>
      <c r="O98" s="91"/>
      <c r="P98" s="91"/>
      <c r="Q98" s="91"/>
      <c r="R98" s="91"/>
      <c r="S98" s="91"/>
      <c r="T98" s="91"/>
      <c r="U98" s="91"/>
      <c r="V98" s="91"/>
    </row>
    <row r="99" spans="2:22" x14ac:dyDescent="0.25">
      <c r="B99" s="6" t="s">
        <v>7</v>
      </c>
      <c r="C99" s="81">
        <f t="shared" ref="C99:G99" si="67">C63*$K$61</f>
        <v>6555359894.4170542</v>
      </c>
      <c r="D99" s="81">
        <f t="shared" si="67"/>
        <v>1311071.9788834108</v>
      </c>
      <c r="E99" s="81">
        <f t="shared" si="67"/>
        <v>39019999371.530083</v>
      </c>
      <c r="F99" s="81">
        <f t="shared" si="67"/>
        <v>936479984916.72205</v>
      </c>
      <c r="G99" s="81">
        <f t="shared" si="67"/>
        <v>17480959718.44548</v>
      </c>
      <c r="H99" s="82">
        <f t="shared" si="27"/>
        <v>238376.72343334742</v>
      </c>
      <c r="I99" s="82">
        <f t="shared" si="66"/>
        <v>728373321.60189486</v>
      </c>
      <c r="J99" s="81">
        <f t="shared" si="64"/>
        <v>484.87429792629086</v>
      </c>
      <c r="K99" s="106">
        <f t="shared" si="29"/>
        <v>2349591360.0061126</v>
      </c>
      <c r="L99" s="106">
        <f t="shared" si="30"/>
        <v>4848.7771940015609</v>
      </c>
      <c r="M99" s="107">
        <f t="shared" si="31"/>
        <v>498885836.71362662</v>
      </c>
      <c r="N99" s="107">
        <f t="shared" si="32"/>
        <v>99.740642319507927</v>
      </c>
    </row>
    <row r="100" spans="2:22" x14ac:dyDescent="0.25">
      <c r="B100" s="79" t="s">
        <v>8</v>
      </c>
      <c r="C100" s="83">
        <f t="shared" ref="C100:G100" si="68">C64*$K$61</f>
        <v>10114530966.905836</v>
      </c>
      <c r="D100" s="83">
        <f t="shared" si="68"/>
        <v>2022906.1933811672</v>
      </c>
      <c r="E100" s="83">
        <f t="shared" si="68"/>
        <v>60205541469.677589</v>
      </c>
      <c r="F100" s="83">
        <f t="shared" si="68"/>
        <v>1444932995272.2625</v>
      </c>
      <c r="G100" s="83">
        <f t="shared" si="68"/>
        <v>26972082578.415562</v>
      </c>
      <c r="H100" s="83">
        <f t="shared" si="27"/>
        <v>367801.12606930314</v>
      </c>
      <c r="I100" s="82">
        <f t="shared" si="66"/>
        <v>1123836774.1006484</v>
      </c>
      <c r="J100" s="81">
        <f t="shared" si="64"/>
        <v>748.13224299233013</v>
      </c>
      <c r="K100" s="106">
        <f t="shared" si="29"/>
        <v>3625279916.4537048</v>
      </c>
      <c r="L100" s="106">
        <f t="shared" si="30"/>
        <v>7481.3752212328864</v>
      </c>
      <c r="M100" s="107">
        <f t="shared" si="31"/>
        <v>769751215.13743043</v>
      </c>
      <c r="N100" s="107">
        <f t="shared" si="32"/>
        <v>153.89388708603519</v>
      </c>
    </row>
    <row r="101" spans="2:22" x14ac:dyDescent="0.25">
      <c r="B101" s="80" t="s">
        <v>9</v>
      </c>
      <c r="C101" s="84">
        <f t="shared" ref="C101:G101" si="69">C65*$K$61</f>
        <v>2646321383.1501966</v>
      </c>
      <c r="D101" s="84">
        <f>D65*$K$61</f>
        <v>529264.27663003933</v>
      </c>
      <c r="E101" s="84">
        <f t="shared" si="69"/>
        <v>15751912994.941645</v>
      </c>
      <c r="F101" s="84">
        <f t="shared" si="69"/>
        <v>378045911878.59949</v>
      </c>
      <c r="G101" s="84">
        <f t="shared" si="69"/>
        <v>7056857021.7338572</v>
      </c>
      <c r="H101" s="84">
        <f t="shared" si="27"/>
        <v>96229.868478188975</v>
      </c>
      <c r="I101" s="82">
        <f t="shared" si="66"/>
        <v>294035709.23891073</v>
      </c>
      <c r="J101" s="81">
        <f t="shared" si="64"/>
        <v>195.73802863746312</v>
      </c>
      <c r="K101" s="106">
        <f t="shared" si="29"/>
        <v>948502287.86745393</v>
      </c>
      <c r="L101" s="106">
        <f t="shared" si="30"/>
        <v>1957.3940984606147</v>
      </c>
      <c r="M101" s="107">
        <f t="shared" si="31"/>
        <v>201394321.39651418</v>
      </c>
      <c r="N101" s="107">
        <f t="shared" si="32"/>
        <v>40.264119558720431</v>
      </c>
    </row>
    <row r="102" spans="2:22" x14ac:dyDescent="0.25">
      <c r="B102" s="78" t="s">
        <v>23</v>
      </c>
      <c r="C102" s="85">
        <f>C66*$K$61</f>
        <v>6626450358.0567226</v>
      </c>
      <c r="D102" s="85">
        <f>D66*$K$61</f>
        <v>1325290.0716113448</v>
      </c>
      <c r="E102" s="85">
        <f t="shared" ref="E102:G102" si="70">E66*$K$61</f>
        <v>39443156893.194771</v>
      </c>
      <c r="F102" s="85">
        <f t="shared" si="70"/>
        <v>946635765436.67468</v>
      </c>
      <c r="G102" s="85">
        <f t="shared" si="70"/>
        <v>17670534288.15126</v>
      </c>
      <c r="H102" s="85">
        <f>D102/5.5</f>
        <v>240961.83120206269</v>
      </c>
      <c r="I102" s="85">
        <f t="shared" si="66"/>
        <v>736272262.00630248</v>
      </c>
      <c r="J102" s="85">
        <f t="shared" si="64"/>
        <v>490.13258110245874</v>
      </c>
      <c r="K102" s="108">
        <f t="shared" si="29"/>
        <v>2375071812.9235563</v>
      </c>
      <c r="L102" s="108">
        <f t="shared" si="30"/>
        <v>4901.3603968094785</v>
      </c>
      <c r="M102" s="109">
        <f t="shared" si="31"/>
        <v>504296069.86733049</v>
      </c>
      <c r="N102" s="109">
        <f t="shared" si="32"/>
        <v>100.82229284982449</v>
      </c>
    </row>
    <row r="103" spans="2:22" x14ac:dyDescent="0.25">
      <c r="K103" s="86"/>
      <c r="L103" s="86"/>
    </row>
  </sheetData>
  <mergeCells count="4">
    <mergeCell ref="B50:D50"/>
    <mergeCell ref="B38:D38"/>
    <mergeCell ref="B40:D40"/>
    <mergeCell ref="B43:D43"/>
  </mergeCells>
  <hyperlinks>
    <hyperlink ref="I6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Measurement data</vt:lpstr>
      <vt:lpstr>% increase</vt:lpstr>
      <vt:lpstr>Other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ALARCOS</dc:creator>
  <cp:lastModifiedBy>Alarcos</cp:lastModifiedBy>
  <dcterms:created xsi:type="dcterms:W3CDTF">2022-11-03T11:22:47Z</dcterms:created>
  <dcterms:modified xsi:type="dcterms:W3CDTF">2023-04-25T11:34:58Z</dcterms:modified>
</cp:coreProperties>
</file>