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viel\OneDrive\מסמכים\Claro projects\Kinneret Academy Project\"/>
    </mc:Choice>
  </mc:AlternateContent>
  <xr:revisionPtr revIDLastSave="0" documentId="8_{10D52875-ACD9-420F-9CD3-B348D0DD783A}" xr6:coauthVersionLast="47" xr6:coauthVersionMax="47" xr10:uidLastSave="{00000000-0000-0000-0000-000000000000}"/>
  <bookViews>
    <workbookView xWindow="-110" yWindow="-110" windowWidth="19420" windowHeight="10420" xr2:uid="{BF3205D7-EAF1-4295-98CF-FC9BEF330F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" i="1" l="1"/>
  <c r="J24" i="1"/>
  <c r="J32" i="1"/>
  <c r="J28" i="1"/>
  <c r="K28" i="1"/>
  <c r="K30" i="1"/>
  <c r="J30" i="1"/>
  <c r="K31" i="1"/>
  <c r="K29" i="1"/>
  <c r="J29" i="1"/>
  <c r="J31" i="1"/>
  <c r="K21" i="1"/>
  <c r="K13" i="1"/>
  <c r="K8" i="1"/>
  <c r="K7" i="1"/>
  <c r="K5" i="1"/>
  <c r="K6" i="1" s="1"/>
  <c r="J8" i="1"/>
  <c r="J7" i="1"/>
  <c r="J5" i="1"/>
  <c r="J6" i="1" s="1"/>
  <c r="J13" i="1"/>
  <c r="K33" i="1" l="1"/>
  <c r="J33" i="1"/>
  <c r="K32" i="1"/>
  <c r="K22" i="1"/>
  <c r="K23" i="1" s="1"/>
  <c r="K9" i="1"/>
  <c r="K10" i="1" s="1"/>
  <c r="K12" i="1" s="1"/>
  <c r="K24" i="1"/>
  <c r="K11" i="1"/>
  <c r="J9" i="1"/>
  <c r="J11" i="1" s="1"/>
  <c r="I14" i="1" s="1"/>
  <c r="J22" i="1"/>
  <c r="J23" i="1" s="1"/>
  <c r="J10" i="1" l="1"/>
  <c r="J12" i="1" s="1"/>
  <c r="I16" i="1" s="1"/>
  <c r="I15" i="1"/>
  <c r="I17" i="1" l="1"/>
</calcChain>
</file>

<file path=xl/sharedStrings.xml><?xml version="1.0" encoding="utf-8"?>
<sst xmlns="http://schemas.openxmlformats.org/spreadsheetml/2006/main" count="91" uniqueCount="62">
  <si>
    <t>°C</t>
  </si>
  <si>
    <t>TCF</t>
  </si>
  <si>
    <r>
      <t>m</t>
    </r>
    <r>
      <rPr>
        <sz val="11"/>
        <color theme="1"/>
        <rFont val="Calibri"/>
        <family val="2"/>
      </rPr>
      <t>³h</t>
    </r>
  </si>
  <si>
    <t>µs</t>
  </si>
  <si>
    <t>mg/l</t>
  </si>
  <si>
    <t>Cncentrate flow</t>
  </si>
  <si>
    <t>Stage 1 - Feed conductivity</t>
  </si>
  <si>
    <t>Stage 1 - Permeat flow</t>
  </si>
  <si>
    <t>Stage 2 - Permeat flow</t>
  </si>
  <si>
    <t>Stage 1 - cncentrate flow</t>
  </si>
  <si>
    <t>Stage 1 - concentrate factor</t>
  </si>
  <si>
    <t>Stage 2 - concentrate factor</t>
  </si>
  <si>
    <t>Stage 1 - feed TDS</t>
  </si>
  <si>
    <t>Stage 1 - concentrate TDS</t>
  </si>
  <si>
    <t>Stage 2 - concentrate TDS</t>
  </si>
  <si>
    <t>Stage 1 - aNDP</t>
  </si>
  <si>
    <t>Stage 1 - feed pressure</t>
  </si>
  <si>
    <t>bar</t>
  </si>
  <si>
    <t>Stage 1 - concentrate pressure</t>
  </si>
  <si>
    <t>Stage 2 - feed pressure</t>
  </si>
  <si>
    <t>Stage 2 - concentrate pressure</t>
  </si>
  <si>
    <t>Permeate pressure</t>
  </si>
  <si>
    <t>Baseline data</t>
  </si>
  <si>
    <t>Current data</t>
  </si>
  <si>
    <t>Stage 2 - aNDP</t>
  </si>
  <si>
    <t>Feed water temperature</t>
  </si>
  <si>
    <t>Parameter</t>
  </si>
  <si>
    <t>NPF - Normalized Permeate Flow - Calculations Inputs</t>
  </si>
  <si>
    <t>NPF - Normalized Permeate Flow - Calculations Outputs</t>
  </si>
  <si>
    <t>Permeate conductivity</t>
  </si>
  <si>
    <t>NSR - Normalized Rejection  - Calculations Outputs</t>
  </si>
  <si>
    <t>Salt Rejection</t>
  </si>
  <si>
    <t>Permeate TDS</t>
  </si>
  <si>
    <t>NSR - Normalized Salt Rejection  - Calculations Inputs</t>
  </si>
  <si>
    <t>%</t>
  </si>
  <si>
    <t>Stage 1 - Baseline Net Permeate Flow</t>
  </si>
  <si>
    <t>Stage 2 - Baseline Net Permeate Flow</t>
  </si>
  <si>
    <t>Stage 1 - Current Net Permeate Flow</t>
  </si>
  <si>
    <t>Stage 2 - Current Net Permeate Flow</t>
  </si>
  <si>
    <t>Salt passage</t>
  </si>
  <si>
    <t>Normalized Salt Rejection</t>
  </si>
  <si>
    <t>NPD - Normalized Pressure Drop  - Calculations Inputs</t>
  </si>
  <si>
    <t>Stage 1 - Pressure Drop</t>
  </si>
  <si>
    <t>Stage 1 -Average flow</t>
  </si>
  <si>
    <t>m³h</t>
  </si>
  <si>
    <t>Stage 2 - Pressure Drop</t>
  </si>
  <si>
    <t>Stage 2 -Average flow</t>
  </si>
  <si>
    <t>Stage 1 - Normalized Pressure Drop</t>
  </si>
  <si>
    <t>Stage 2 - Normalized Pressure Drop</t>
  </si>
  <si>
    <t xml:space="preserve">Normalized DATA Calculations </t>
  </si>
  <si>
    <t>Inputs for calculations</t>
  </si>
  <si>
    <t>Input Tag name</t>
  </si>
  <si>
    <t>CIT-01</t>
  </si>
  <si>
    <t>FIT-01</t>
  </si>
  <si>
    <t>FIT-02</t>
  </si>
  <si>
    <t>FIT-03</t>
  </si>
  <si>
    <t>PIT-03</t>
  </si>
  <si>
    <t>PIT-04</t>
  </si>
  <si>
    <t>PIT-05</t>
  </si>
  <si>
    <t>PIT-06</t>
  </si>
  <si>
    <t>PIT-07</t>
  </si>
  <si>
    <t>TIT-01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</si>
</sst>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43" fontId="0" fillId="4" borderId="11" xfId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2" borderId="1" xfId="1" applyNumberFormat="1" applyFont="1" applyFill="1" applyBorder="1" applyAlignment="1">
      <alignment horizontal="center" vertical="center"/>
    </xf>
    <xf numFmtId="43" fontId="0" fillId="2" borderId="1" xfId="0" applyNumberForma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2" fontId="0" fillId="2" borderId="6" xfId="1" applyNumberFormat="1" applyFont="1" applyFill="1" applyBorder="1" applyAlignment="1">
      <alignment horizontal="center" vertical="center"/>
    </xf>
    <xf numFmtId="43" fontId="0" fillId="2" borderId="6" xfId="0" applyNumberForma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2" fillId="6" borderId="5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left" vertical="center"/>
    </xf>
    <xf numFmtId="0" fontId="0" fillId="6" borderId="18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0" fillId="2" borderId="23" xfId="0" applyFill="1" applyBorder="1" applyAlignment="1">
      <alignment horizontal="center" vertical="center"/>
    </xf>
    <xf numFmtId="164" fontId="0" fillId="2" borderId="23" xfId="0" applyNumberFormat="1" applyFill="1" applyBorder="1" applyAlignment="1">
      <alignment horizontal="center" vertical="center"/>
    </xf>
    <xf numFmtId="164" fontId="0" fillId="2" borderId="24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5" borderId="14" xfId="0" applyNumberForma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5" borderId="6" xfId="0" applyNumberFormat="1" applyFont="1" applyFill="1" applyBorder="1" applyAlignment="1">
      <alignment horizontal="center" vertical="center"/>
    </xf>
    <xf numFmtId="2" fontId="2" fillId="3" borderId="8" xfId="0" applyNumberFormat="1" applyFont="1" applyFill="1" applyBorder="1" applyAlignment="1">
      <alignment horizontal="center" vertical="center"/>
    </xf>
    <xf numFmtId="2" fontId="2" fillId="3" borderId="9" xfId="0" applyNumberFormat="1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0B03E-BD42-4C9C-8B72-F59961E88E74}">
  <dimension ref="B1:K33"/>
  <sheetViews>
    <sheetView tabSelected="1" zoomScale="70" zoomScaleNormal="70" workbookViewId="0">
      <selection activeCell="J22" sqref="J22"/>
    </sheetView>
  </sheetViews>
  <sheetFormatPr defaultRowHeight="14.5" x14ac:dyDescent="0.35"/>
  <cols>
    <col min="1" max="1" width="8.7265625" style="1"/>
    <col min="2" max="2" width="26.81640625" style="1" customWidth="1"/>
    <col min="3" max="3" width="19.81640625" style="1" customWidth="1"/>
    <col min="4" max="4" width="4.36328125" style="1" bestFit="1" customWidth="1"/>
    <col min="5" max="5" width="13.36328125" style="1" customWidth="1"/>
    <col min="6" max="6" width="14" style="1" customWidth="1"/>
    <col min="7" max="7" width="6.36328125" style="1" customWidth="1"/>
    <col min="8" max="8" width="33.26953125" style="1" bestFit="1" customWidth="1"/>
    <col min="9" max="9" width="7.81640625" style="1" customWidth="1"/>
    <col min="10" max="10" width="10.08984375" style="3" bestFit="1" customWidth="1"/>
    <col min="11" max="11" width="11.81640625" style="1" bestFit="1" customWidth="1"/>
    <col min="12" max="16384" width="8.7265625" style="1"/>
  </cols>
  <sheetData>
    <row r="1" spans="2:11" ht="15" thickBot="1" x14ac:dyDescent="0.4"/>
    <row r="2" spans="2:11" ht="19" thickBot="1" x14ac:dyDescent="0.4">
      <c r="B2" s="59" t="s">
        <v>50</v>
      </c>
      <c r="C2" s="60"/>
      <c r="D2" s="60"/>
      <c r="E2" s="60"/>
      <c r="F2" s="61"/>
      <c r="H2" s="59" t="s">
        <v>49</v>
      </c>
      <c r="I2" s="60"/>
      <c r="J2" s="60"/>
      <c r="K2" s="61"/>
    </row>
    <row r="3" spans="2:11" ht="15" thickBot="1" x14ac:dyDescent="0.4">
      <c r="B3" s="68" t="s">
        <v>27</v>
      </c>
      <c r="C3" s="74"/>
      <c r="D3" s="69"/>
      <c r="E3" s="69"/>
      <c r="F3" s="70"/>
      <c r="H3" s="71" t="s">
        <v>28</v>
      </c>
      <c r="I3" s="72"/>
      <c r="J3" s="72"/>
      <c r="K3" s="73"/>
    </row>
    <row r="4" spans="2:11" ht="15" thickBot="1" x14ac:dyDescent="0.4">
      <c r="B4" s="19" t="s">
        <v>26</v>
      </c>
      <c r="C4" s="75" t="s">
        <v>51</v>
      </c>
      <c r="D4" s="66" t="s">
        <v>22</v>
      </c>
      <c r="E4" s="67"/>
      <c r="F4" s="20" t="s">
        <v>23</v>
      </c>
      <c r="H4" s="19" t="s">
        <v>26</v>
      </c>
      <c r="I4" s="66" t="s">
        <v>22</v>
      </c>
      <c r="J4" s="67"/>
      <c r="K4" s="20" t="s">
        <v>23</v>
      </c>
    </row>
    <row r="5" spans="2:11" x14ac:dyDescent="0.35">
      <c r="B5" s="14" t="s">
        <v>6</v>
      </c>
      <c r="C5" s="78" t="s">
        <v>52</v>
      </c>
      <c r="D5" s="15" t="s">
        <v>3</v>
      </c>
      <c r="E5" s="16">
        <v>3812</v>
      </c>
      <c r="F5" s="17">
        <v>3812</v>
      </c>
      <c r="H5" s="24" t="s">
        <v>9</v>
      </c>
      <c r="I5" s="4" t="s">
        <v>2</v>
      </c>
      <c r="J5" s="22">
        <f>E6+E7+E8-E6</f>
        <v>64</v>
      </c>
      <c r="K5" s="25">
        <f>F6+F7+F8-F6</f>
        <v>64</v>
      </c>
    </row>
    <row r="6" spans="2:11" x14ac:dyDescent="0.35">
      <c r="B6" s="8" t="s">
        <v>7</v>
      </c>
      <c r="C6" s="79" t="s">
        <v>53</v>
      </c>
      <c r="D6" s="4" t="s">
        <v>2</v>
      </c>
      <c r="E6" s="6">
        <v>90</v>
      </c>
      <c r="F6" s="9">
        <v>90</v>
      </c>
      <c r="H6" s="8" t="s">
        <v>10</v>
      </c>
      <c r="I6" s="4"/>
      <c r="J6" s="22">
        <f>(E6+J5)/J5</f>
        <v>2.40625</v>
      </c>
      <c r="K6" s="25">
        <f>(F6+K5)/K5</f>
        <v>2.40625</v>
      </c>
    </row>
    <row r="7" spans="2:11" x14ac:dyDescent="0.35">
      <c r="B7" s="8" t="s">
        <v>8</v>
      </c>
      <c r="C7" s="79" t="s">
        <v>54</v>
      </c>
      <c r="D7" s="4" t="s">
        <v>2</v>
      </c>
      <c r="E7" s="6">
        <v>27</v>
      </c>
      <c r="F7" s="9">
        <v>27</v>
      </c>
      <c r="H7" s="8" t="s">
        <v>11</v>
      </c>
      <c r="I7" s="4"/>
      <c r="J7" s="22">
        <f>(E7+E8)/E8</f>
        <v>1.7297297297297298</v>
      </c>
      <c r="K7" s="25">
        <f>(F7+F8)/F8</f>
        <v>1.7297297297297298</v>
      </c>
    </row>
    <row r="8" spans="2:11" x14ac:dyDescent="0.35">
      <c r="B8" s="8" t="s">
        <v>5</v>
      </c>
      <c r="C8" s="79" t="s">
        <v>55</v>
      </c>
      <c r="D8" s="4" t="s">
        <v>2</v>
      </c>
      <c r="E8" s="6">
        <v>37</v>
      </c>
      <c r="F8" s="9">
        <v>37</v>
      </c>
      <c r="H8" s="8" t="s">
        <v>12</v>
      </c>
      <c r="I8" s="4" t="s">
        <v>4</v>
      </c>
      <c r="J8" s="23">
        <f>E5*0.67</f>
        <v>2554.04</v>
      </c>
      <c r="K8" s="26">
        <f>F5*0.67</f>
        <v>2554.04</v>
      </c>
    </row>
    <row r="9" spans="2:11" x14ac:dyDescent="0.35">
      <c r="B9" s="8" t="s">
        <v>16</v>
      </c>
      <c r="C9" s="79" t="s">
        <v>56</v>
      </c>
      <c r="D9" s="4" t="s">
        <v>17</v>
      </c>
      <c r="E9" s="6">
        <v>10.199999999999999</v>
      </c>
      <c r="F9" s="9">
        <v>10.5</v>
      </c>
      <c r="H9" s="8" t="s">
        <v>13</v>
      </c>
      <c r="I9" s="4" t="s">
        <v>4</v>
      </c>
      <c r="J9" s="23">
        <f>J8*J6</f>
        <v>6145.6587499999996</v>
      </c>
      <c r="K9" s="26">
        <f>K8*K6</f>
        <v>6145.6587499999996</v>
      </c>
    </row>
    <row r="10" spans="2:11" x14ac:dyDescent="0.35">
      <c r="B10" s="8" t="s">
        <v>18</v>
      </c>
      <c r="C10" s="79" t="s">
        <v>57</v>
      </c>
      <c r="D10" s="4" t="s">
        <v>17</v>
      </c>
      <c r="E10" s="6">
        <v>9</v>
      </c>
      <c r="F10" s="9">
        <v>9.15</v>
      </c>
      <c r="H10" s="8" t="s">
        <v>14</v>
      </c>
      <c r="I10" s="4" t="s">
        <v>4</v>
      </c>
      <c r="J10" s="23">
        <f>J9*J7</f>
        <v>10630.328648648649</v>
      </c>
      <c r="K10" s="26">
        <f>K9*K7</f>
        <v>10630.328648648649</v>
      </c>
    </row>
    <row r="11" spans="2:11" x14ac:dyDescent="0.35">
      <c r="B11" s="8" t="s">
        <v>19</v>
      </c>
      <c r="C11" s="79" t="s">
        <v>58</v>
      </c>
      <c r="D11" s="4" t="s">
        <v>17</v>
      </c>
      <c r="E11" s="6">
        <v>9.5</v>
      </c>
      <c r="F11" s="9">
        <v>9.5</v>
      </c>
      <c r="H11" s="8" t="s">
        <v>15</v>
      </c>
      <c r="I11" s="4"/>
      <c r="J11" s="23">
        <f>(((E9+E10)*14.5/2)-((J8+J9)/200))-(E13*14.5)</f>
        <v>79.751506249999991</v>
      </c>
      <c r="K11" s="26">
        <f>(((F9+F10)*14.5/2)-((K8+K9)/200))-(F13*14.5)</f>
        <v>83.01400624999998</v>
      </c>
    </row>
    <row r="12" spans="2:11" x14ac:dyDescent="0.35">
      <c r="B12" s="8" t="s">
        <v>20</v>
      </c>
      <c r="C12" s="79" t="s">
        <v>59</v>
      </c>
      <c r="D12" s="4" t="s">
        <v>17</v>
      </c>
      <c r="E12" s="6">
        <v>8.3000000000000007</v>
      </c>
      <c r="F12" s="9">
        <v>8.23</v>
      </c>
      <c r="H12" s="8" t="s">
        <v>24</v>
      </c>
      <c r="I12" s="4"/>
      <c r="J12" s="23">
        <f>(((E11+E12)*14.5/2)-((J9+J10)/200))-(E13*14.5)</f>
        <v>29.22006300675676</v>
      </c>
      <c r="K12" s="26">
        <f>(((F11+F12)*14.5/2)-((K9+K10)/200))-(F13*14.5)</f>
        <v>28.712563006756739</v>
      </c>
    </row>
    <row r="13" spans="2:11" x14ac:dyDescent="0.35">
      <c r="B13" s="8" t="s">
        <v>21</v>
      </c>
      <c r="C13" s="79" t="s">
        <v>60</v>
      </c>
      <c r="D13" s="4" t="s">
        <v>17</v>
      </c>
      <c r="E13" s="6">
        <v>1.1000000000000001</v>
      </c>
      <c r="F13" s="9">
        <v>1.1000000000000001</v>
      </c>
      <c r="H13" s="8" t="s">
        <v>1</v>
      </c>
      <c r="I13" s="4"/>
      <c r="J13" s="21">
        <f>EXP(2640*((1/298)-(1/(273+E14))))</f>
        <v>0.85969422510197169</v>
      </c>
      <c r="K13" s="27">
        <f>EXP(2640*((1/298)-(1/(273+F14))))</f>
        <v>0.91384697981606544</v>
      </c>
    </row>
    <row r="14" spans="2:11" ht="15" thickBot="1" x14ac:dyDescent="0.4">
      <c r="B14" s="10" t="s">
        <v>25</v>
      </c>
      <c r="C14" s="80" t="s">
        <v>61</v>
      </c>
      <c r="D14" s="11" t="s">
        <v>0</v>
      </c>
      <c r="E14" s="12">
        <v>20</v>
      </c>
      <c r="F14" s="13">
        <v>22</v>
      </c>
      <c r="H14" s="28" t="s">
        <v>35</v>
      </c>
      <c r="I14" s="62">
        <f>E6*(J11/J11)*(J13/J13)</f>
        <v>90</v>
      </c>
      <c r="J14" s="62"/>
      <c r="K14" s="63"/>
    </row>
    <row r="15" spans="2:11" ht="15" thickBot="1" x14ac:dyDescent="0.4">
      <c r="B15" s="2"/>
      <c r="C15" s="2"/>
      <c r="D15" s="2"/>
      <c r="H15" s="29" t="s">
        <v>37</v>
      </c>
      <c r="I15" s="64">
        <f>F6*(J11/K11)*(J13/K13)</f>
        <v>81.339324022529482</v>
      </c>
      <c r="J15" s="64"/>
      <c r="K15" s="65"/>
    </row>
    <row r="16" spans="2:11" x14ac:dyDescent="0.35">
      <c r="B16" s="2"/>
      <c r="C16" s="2"/>
      <c r="D16" s="2"/>
      <c r="H16" s="28" t="s">
        <v>36</v>
      </c>
      <c r="I16" s="62">
        <f>E7*(J12/J12)*(J13/J13)</f>
        <v>27</v>
      </c>
      <c r="J16" s="62"/>
      <c r="K16" s="63"/>
    </row>
    <row r="17" spans="2:11" ht="15" thickBot="1" x14ac:dyDescent="0.4">
      <c r="B17" s="2"/>
      <c r="C17" s="2"/>
      <c r="D17" s="2"/>
      <c r="H17" s="29" t="s">
        <v>38</v>
      </c>
      <c r="I17" s="64">
        <f>F7*(J12/K12)*(J13/K13)</f>
        <v>25.848984108951527</v>
      </c>
      <c r="J17" s="64"/>
      <c r="K17" s="65"/>
    </row>
    <row r="18" spans="2:11" ht="15" thickBot="1" x14ac:dyDescent="0.4">
      <c r="B18" s="2"/>
      <c r="C18" s="2"/>
      <c r="D18" s="2"/>
    </row>
    <row r="19" spans="2:11" ht="15" thickBot="1" x14ac:dyDescent="0.4">
      <c r="B19" s="54" t="s">
        <v>33</v>
      </c>
      <c r="C19" s="76"/>
      <c r="D19" s="55"/>
      <c r="E19" s="55"/>
      <c r="F19" s="56"/>
      <c r="H19" s="54" t="s">
        <v>30</v>
      </c>
      <c r="I19" s="55"/>
      <c r="J19" s="55"/>
      <c r="K19" s="56"/>
    </row>
    <row r="20" spans="2:11" ht="15" thickBot="1" x14ac:dyDescent="0.4">
      <c r="B20" s="30" t="s">
        <v>26</v>
      </c>
      <c r="C20" s="77"/>
      <c r="D20" s="57" t="s">
        <v>22</v>
      </c>
      <c r="E20" s="58"/>
      <c r="F20" s="31" t="s">
        <v>23</v>
      </c>
      <c r="H20" s="30" t="s">
        <v>26</v>
      </c>
      <c r="I20" s="57" t="s">
        <v>22</v>
      </c>
      <c r="J20" s="58"/>
      <c r="K20" s="31" t="s">
        <v>23</v>
      </c>
    </row>
    <row r="21" spans="2:11" ht="15" thickBot="1" x14ac:dyDescent="0.4">
      <c r="B21" s="10" t="s">
        <v>29</v>
      </c>
      <c r="C21" s="80" t="s">
        <v>52</v>
      </c>
      <c r="D21" s="32" t="s">
        <v>3</v>
      </c>
      <c r="E21" s="33">
        <v>120</v>
      </c>
      <c r="F21" s="34">
        <v>120</v>
      </c>
      <c r="H21" s="36" t="s">
        <v>32</v>
      </c>
      <c r="I21" s="37" t="s">
        <v>4</v>
      </c>
      <c r="J21" s="37">
        <f>E21*0.67</f>
        <v>80.400000000000006</v>
      </c>
      <c r="K21" s="38">
        <f>F21*0.67</f>
        <v>80.400000000000006</v>
      </c>
    </row>
    <row r="22" spans="2:11" x14ac:dyDescent="0.35">
      <c r="B22" s="2"/>
      <c r="C22" s="2"/>
      <c r="D22" s="2"/>
      <c r="H22" s="8" t="s">
        <v>31</v>
      </c>
      <c r="I22" s="4"/>
      <c r="J22" s="35">
        <f>1-(J21/J8)</f>
        <v>0.96852046169989503</v>
      </c>
      <c r="K22" s="39">
        <f>1-(K21/K8)</f>
        <v>0.96852046169989503</v>
      </c>
    </row>
    <row r="23" spans="2:11" ht="15" thickBot="1" x14ac:dyDescent="0.4">
      <c r="B23" s="2"/>
      <c r="C23" s="2"/>
      <c r="D23" s="2"/>
      <c r="H23" s="40" t="s">
        <v>39</v>
      </c>
      <c r="I23" s="41"/>
      <c r="J23" s="42">
        <f>1-J22</f>
        <v>3.147953830010497E-2</v>
      </c>
      <c r="K23" s="43">
        <f>1-K22</f>
        <v>3.147953830010497E-2</v>
      </c>
    </row>
    <row r="24" spans="2:11" ht="15" thickBot="1" x14ac:dyDescent="0.4">
      <c r="B24" s="2"/>
      <c r="C24" s="2"/>
      <c r="D24" s="2"/>
      <c r="H24" s="46" t="s">
        <v>40</v>
      </c>
      <c r="I24" s="18" t="s">
        <v>34</v>
      </c>
      <c r="J24" s="45">
        <f>100-(J23*(((E6+E7)/(E6+E7))*J13)*100)</f>
        <v>97.293722271452339</v>
      </c>
      <c r="K24" s="44">
        <f>100-(K23*(((F6+F7)/(E6+E7))*K13)*100)</f>
        <v>97.12325189984449</v>
      </c>
    </row>
    <row r="25" spans="2:11" ht="15" thickBot="1" x14ac:dyDescent="0.4">
      <c r="B25" s="2"/>
      <c r="C25" s="2"/>
      <c r="D25" s="2"/>
    </row>
    <row r="26" spans="2:11" ht="15" thickBot="1" x14ac:dyDescent="0.4">
      <c r="H26" s="54" t="s">
        <v>41</v>
      </c>
      <c r="I26" s="55"/>
      <c r="J26" s="55"/>
      <c r="K26" s="56"/>
    </row>
    <row r="27" spans="2:11" ht="15" thickBot="1" x14ac:dyDescent="0.4">
      <c r="H27" s="30" t="s">
        <v>26</v>
      </c>
      <c r="I27" s="57" t="s">
        <v>22</v>
      </c>
      <c r="J27" s="58"/>
      <c r="K27" s="31" t="s">
        <v>23</v>
      </c>
    </row>
    <row r="28" spans="2:11" x14ac:dyDescent="0.35">
      <c r="H28" s="36" t="s">
        <v>42</v>
      </c>
      <c r="I28" s="47" t="s">
        <v>17</v>
      </c>
      <c r="J28" s="37">
        <f>E9-E10</f>
        <v>1.1999999999999993</v>
      </c>
      <c r="K28" s="37">
        <f>F9-F10</f>
        <v>1.3499999999999996</v>
      </c>
    </row>
    <row r="29" spans="2:11" x14ac:dyDescent="0.35">
      <c r="H29" s="8" t="s">
        <v>43</v>
      </c>
      <c r="I29" s="4" t="s">
        <v>44</v>
      </c>
      <c r="J29" s="4">
        <f>(E6+E7+E8)/2</f>
        <v>77</v>
      </c>
      <c r="K29" s="7">
        <f>(F6+F7+F8)/2</f>
        <v>77</v>
      </c>
    </row>
    <row r="30" spans="2:11" x14ac:dyDescent="0.35">
      <c r="H30" s="8" t="s">
        <v>45</v>
      </c>
      <c r="I30" s="5" t="s">
        <v>17</v>
      </c>
      <c r="J30" s="4">
        <f>E11-E12</f>
        <v>1.1999999999999993</v>
      </c>
      <c r="K30" s="7">
        <f>F11-F12</f>
        <v>1.2699999999999996</v>
      </c>
    </row>
    <row r="31" spans="2:11" ht="15" thickBot="1" x14ac:dyDescent="0.4">
      <c r="H31" s="40" t="s">
        <v>46</v>
      </c>
      <c r="I31" s="41" t="s">
        <v>44</v>
      </c>
      <c r="J31" s="41">
        <f>(E7+E8)/2</f>
        <v>32</v>
      </c>
      <c r="K31" s="48">
        <f>(F7+F8)/2</f>
        <v>32</v>
      </c>
    </row>
    <row r="32" spans="2:11" x14ac:dyDescent="0.35">
      <c r="H32" s="49" t="s">
        <v>47</v>
      </c>
      <c r="I32" s="37" t="s">
        <v>17</v>
      </c>
      <c r="J32" s="50">
        <f>(J29/J29)*J28</f>
        <v>1.1999999999999993</v>
      </c>
      <c r="K32" s="52">
        <f>(J29/K29)*K28</f>
        <v>1.3499999999999996</v>
      </c>
    </row>
    <row r="33" spans="8:11" ht="15" thickBot="1" x14ac:dyDescent="0.4">
      <c r="H33" s="29" t="s">
        <v>48</v>
      </c>
      <c r="I33" s="33" t="s">
        <v>17</v>
      </c>
      <c r="J33" s="51">
        <f>(J31/J31)*J30</f>
        <v>1.1999999999999993</v>
      </c>
      <c r="K33" s="53">
        <f>(J31/K31)*K30</f>
        <v>1.2699999999999996</v>
      </c>
    </row>
  </sheetData>
  <mergeCells count="16">
    <mergeCell ref="H3:K3"/>
    <mergeCell ref="D4:E4"/>
    <mergeCell ref="H26:K26"/>
    <mergeCell ref="I27:J27"/>
    <mergeCell ref="B2:F2"/>
    <mergeCell ref="H2:K2"/>
    <mergeCell ref="B19:F19"/>
    <mergeCell ref="D20:E20"/>
    <mergeCell ref="H19:K19"/>
    <mergeCell ref="I20:J20"/>
    <mergeCell ref="I16:K16"/>
    <mergeCell ref="I17:K17"/>
    <mergeCell ref="I4:J4"/>
    <mergeCell ref="I14:K14"/>
    <mergeCell ref="I15:K15"/>
    <mergeCell ref="B3:F3"/>
  </mergeCells>
  <phoneticPr fontId="5" type="noConversion"/>
  <pageMargins left="0.7" right="0.7" top="0.75" bottom="0.75" header="0.3" footer="0.3"/>
  <pageSetup orientation="portrait" r:id="rId1"/>
  <ignoredErrors>
    <ignoredError sqref="J29:K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צביאל גל</dc:creator>
  <cp:lastModifiedBy>צביאל גל</cp:lastModifiedBy>
  <dcterms:created xsi:type="dcterms:W3CDTF">2022-09-29T09:34:06Z</dcterms:created>
  <dcterms:modified xsi:type="dcterms:W3CDTF">2022-11-08T06:05:21Z</dcterms:modified>
</cp:coreProperties>
</file>