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20010" windowHeight="8250"/>
  </bookViews>
  <sheets>
    <sheet name="Moisture analisys" sheetId="1" r:id="rId1"/>
  </sheets>
  <definedNames>
    <definedName name="solver_adj" localSheetId="0" hidden="1">'Moisture analisys'!$AB$25:$AB$28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'Moisture analisys'!$AB$25</definedName>
    <definedName name="solver_lhs2" localSheetId="0" hidden="1">'Moisture analisys'!$AB$28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'Moisture analisys'!$AE$51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'Moisture analisys'!$AB$44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5" i="1" l="1"/>
  <c r="C16" i="1"/>
  <c r="C17" i="1"/>
  <c r="C18" i="1"/>
  <c r="N205" i="1"/>
  <c r="N206" i="1"/>
  <c r="M202" i="1"/>
  <c r="N202" i="1" s="1"/>
  <c r="M203" i="1"/>
  <c r="N203" i="1" s="1"/>
  <c r="M204" i="1"/>
  <c r="M205" i="1"/>
  <c r="M206" i="1"/>
  <c r="M207" i="1"/>
  <c r="N207" i="1" s="1"/>
  <c r="M208" i="1"/>
  <c r="N208" i="1" s="1"/>
  <c r="M209" i="1"/>
  <c r="N209" i="1" s="1"/>
  <c r="M210" i="1"/>
  <c r="N210" i="1" s="1"/>
  <c r="M201" i="1"/>
  <c r="N201" i="1" s="1"/>
  <c r="AZ12" i="1"/>
  <c r="AZ13" i="1"/>
  <c r="AZ14" i="1"/>
  <c r="AZ15" i="1"/>
  <c r="AZ16" i="1"/>
  <c r="AZ17" i="1"/>
  <c r="AZ18" i="1"/>
  <c r="AZ19" i="1"/>
  <c r="AZ20" i="1"/>
  <c r="AZ11" i="1"/>
  <c r="BA12" i="1"/>
  <c r="BA13" i="1"/>
  <c r="BA14" i="1"/>
  <c r="BA15" i="1"/>
  <c r="BA16" i="1"/>
  <c r="BA17" i="1"/>
  <c r="BA18" i="1"/>
  <c r="BA19" i="1"/>
  <c r="BA20" i="1"/>
  <c r="BA11" i="1"/>
  <c r="BA21" i="1" s="1"/>
  <c r="AY23" i="1"/>
  <c r="AY22" i="1"/>
  <c r="AY21" i="1"/>
  <c r="AZ23" i="1" l="1"/>
  <c r="BA22" i="1"/>
  <c r="AZ22" i="1"/>
  <c r="M211" i="1"/>
  <c r="BA23" i="1"/>
  <c r="AZ21" i="1"/>
  <c r="N204" i="1"/>
  <c r="N212" i="1" s="1"/>
  <c r="N211" i="1"/>
  <c r="M213" i="1"/>
  <c r="M212" i="1"/>
  <c r="N213" i="1"/>
  <c r="I202" i="1"/>
  <c r="I206" i="1"/>
  <c r="I210" i="1"/>
  <c r="H202" i="1"/>
  <c r="H203" i="1"/>
  <c r="H204" i="1"/>
  <c r="I204" i="1" s="1"/>
  <c r="H205" i="1"/>
  <c r="I205" i="1" s="1"/>
  <c r="H206" i="1"/>
  <c r="H207" i="1"/>
  <c r="I207" i="1" s="1"/>
  <c r="H208" i="1"/>
  <c r="I208" i="1" s="1"/>
  <c r="H209" i="1"/>
  <c r="I209" i="1" s="1"/>
  <c r="H210" i="1"/>
  <c r="H201" i="1"/>
  <c r="I201" i="1" s="1"/>
  <c r="D202" i="1"/>
  <c r="D203" i="1"/>
  <c r="D210" i="1"/>
  <c r="D201" i="1"/>
  <c r="C202" i="1"/>
  <c r="C203" i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C201" i="1"/>
  <c r="AX23" i="1"/>
  <c r="AX22" i="1"/>
  <c r="AX21" i="1"/>
  <c r="H211" i="1" l="1"/>
  <c r="I203" i="1"/>
  <c r="H213" i="1"/>
  <c r="H212" i="1"/>
  <c r="C211" i="1"/>
  <c r="C213" i="1"/>
  <c r="C212" i="1"/>
  <c r="AW23" i="1"/>
  <c r="AW22" i="1"/>
  <c r="AW21" i="1"/>
  <c r="I212" i="1" l="1"/>
  <c r="I213" i="1"/>
  <c r="I211" i="1"/>
  <c r="D211" i="1"/>
  <c r="D212" i="1"/>
  <c r="D213" i="1"/>
  <c r="S186" i="1"/>
  <c r="S187" i="1"/>
  <c r="S184" i="1"/>
  <c r="R185" i="1"/>
  <c r="R186" i="1"/>
  <c r="R187" i="1"/>
  <c r="R188" i="1"/>
  <c r="S188" i="1" s="1"/>
  <c r="R189" i="1"/>
  <c r="R190" i="1"/>
  <c r="S190" i="1" s="1"/>
  <c r="R191" i="1"/>
  <c r="S191" i="1" s="1"/>
  <c r="R192" i="1"/>
  <c r="S192" i="1" s="1"/>
  <c r="R193" i="1"/>
  <c r="R184" i="1"/>
  <c r="AV23" i="1"/>
  <c r="AV22" i="1"/>
  <c r="AV21" i="1"/>
  <c r="S193" i="1" l="1"/>
  <c r="S189" i="1"/>
  <c r="S185" i="1"/>
  <c r="R194" i="1"/>
  <c r="R196" i="1"/>
  <c r="R195" i="1"/>
  <c r="N185" i="1"/>
  <c r="N186" i="1"/>
  <c r="N192" i="1"/>
  <c r="M185" i="1"/>
  <c r="M186" i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M193" i="1"/>
  <c r="N193" i="1" s="1"/>
  <c r="M184" i="1"/>
  <c r="N184" i="1" s="1"/>
  <c r="AU23" i="1"/>
  <c r="AU22" i="1"/>
  <c r="AU21" i="1"/>
  <c r="M194" i="1" l="1"/>
  <c r="S195" i="1"/>
  <c r="S196" i="1"/>
  <c r="S194" i="1"/>
  <c r="M196" i="1"/>
  <c r="M195" i="1"/>
  <c r="I186" i="1"/>
  <c r="I187" i="1"/>
  <c r="I184" i="1"/>
  <c r="H185" i="1"/>
  <c r="I185" i="1" s="1"/>
  <c r="H186" i="1"/>
  <c r="H187" i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84" i="1"/>
  <c r="AT23" i="1"/>
  <c r="AT22" i="1"/>
  <c r="AT21" i="1"/>
  <c r="H194" i="1" l="1"/>
  <c r="N195" i="1"/>
  <c r="N196" i="1"/>
  <c r="N194" i="1"/>
  <c r="H196" i="1"/>
  <c r="H195" i="1"/>
  <c r="D185" i="1"/>
  <c r="D186" i="1"/>
  <c r="D193" i="1"/>
  <c r="D184" i="1"/>
  <c r="C185" i="1"/>
  <c r="C186" i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C184" i="1"/>
  <c r="AS23" i="1"/>
  <c r="AS22" i="1"/>
  <c r="AS21" i="1"/>
  <c r="C194" i="1" l="1"/>
  <c r="I195" i="1"/>
  <c r="I196" i="1"/>
  <c r="I194" i="1"/>
  <c r="C196" i="1"/>
  <c r="C195" i="1"/>
  <c r="S168" i="1"/>
  <c r="S169" i="1"/>
  <c r="S176" i="1"/>
  <c r="S167" i="1"/>
  <c r="R168" i="1"/>
  <c r="R169" i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R167" i="1"/>
  <c r="AR23" i="1"/>
  <c r="AR22" i="1"/>
  <c r="AR21" i="1"/>
  <c r="D195" i="1" l="1"/>
  <c r="D196" i="1"/>
  <c r="D194" i="1"/>
  <c r="R177" i="1"/>
  <c r="R178" i="1"/>
  <c r="R179" i="1"/>
  <c r="N171" i="1"/>
  <c r="M168" i="1"/>
  <c r="N168" i="1" s="1"/>
  <c r="M169" i="1"/>
  <c r="N169" i="1" s="1"/>
  <c r="M170" i="1"/>
  <c r="N170" i="1" s="1"/>
  <c r="M171" i="1"/>
  <c r="M172" i="1"/>
  <c r="N172" i="1" s="1"/>
  <c r="M173" i="1"/>
  <c r="N173" i="1" s="1"/>
  <c r="M174" i="1"/>
  <c r="N174" i="1" s="1"/>
  <c r="M175" i="1"/>
  <c r="N175" i="1" s="1"/>
  <c r="M176" i="1"/>
  <c r="N176" i="1" s="1"/>
  <c r="M167" i="1"/>
  <c r="N167" i="1" s="1"/>
  <c r="I169" i="1"/>
  <c r="I167" i="1"/>
  <c r="H168" i="1"/>
  <c r="I168" i="1" s="1"/>
  <c r="H169" i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67" i="1"/>
  <c r="AQ23" i="1"/>
  <c r="AQ22" i="1"/>
  <c r="AQ21" i="1"/>
  <c r="AP23" i="1"/>
  <c r="AP22" i="1"/>
  <c r="AP21" i="1"/>
  <c r="S178" i="1" l="1"/>
  <c r="S179" i="1"/>
  <c r="S177" i="1"/>
  <c r="N178" i="1"/>
  <c r="M179" i="1"/>
  <c r="N177" i="1"/>
  <c r="M178" i="1"/>
  <c r="N179" i="1"/>
  <c r="M177" i="1"/>
  <c r="H177" i="1"/>
  <c r="H179" i="1"/>
  <c r="H178" i="1"/>
  <c r="C168" i="1"/>
  <c r="C169" i="1"/>
  <c r="D169" i="1" s="1"/>
  <c r="C170" i="1"/>
  <c r="D170" i="1" s="1"/>
  <c r="C171" i="1"/>
  <c r="D171" i="1" s="1"/>
  <c r="C172" i="1"/>
  <c r="C173" i="1"/>
  <c r="D173" i="1" s="1"/>
  <c r="C174" i="1"/>
  <c r="D174" i="1" s="1"/>
  <c r="C175" i="1"/>
  <c r="D175" i="1" s="1"/>
  <c r="C176" i="1"/>
  <c r="D176" i="1" s="1"/>
  <c r="C167" i="1"/>
  <c r="D167" i="1" s="1"/>
  <c r="S152" i="1"/>
  <c r="S150" i="1"/>
  <c r="R151" i="1"/>
  <c r="S151" i="1" s="1"/>
  <c r="R152" i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50" i="1"/>
  <c r="N152" i="1"/>
  <c r="N153" i="1"/>
  <c r="N150" i="1"/>
  <c r="M151" i="1"/>
  <c r="N151" i="1" s="1"/>
  <c r="M152" i="1"/>
  <c r="M153" i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50" i="1"/>
  <c r="AO23" i="1"/>
  <c r="AO22" i="1"/>
  <c r="AO21" i="1"/>
  <c r="AN23" i="1"/>
  <c r="AN22" i="1"/>
  <c r="AN21" i="1"/>
  <c r="AM23" i="1"/>
  <c r="AM22" i="1"/>
  <c r="AM21" i="1"/>
  <c r="R161" i="1" l="1"/>
  <c r="C179" i="1"/>
  <c r="D172" i="1"/>
  <c r="D168" i="1"/>
  <c r="D178" i="1" s="1"/>
  <c r="I179" i="1"/>
  <c r="I177" i="1"/>
  <c r="I178" i="1"/>
  <c r="C178" i="1"/>
  <c r="C177" i="1"/>
  <c r="R160" i="1"/>
  <c r="R162" i="1"/>
  <c r="M161" i="1"/>
  <c r="M160" i="1"/>
  <c r="M162" i="1"/>
  <c r="I151" i="1"/>
  <c r="I159" i="1"/>
  <c r="H151" i="1"/>
  <c r="H152" i="1"/>
  <c r="I152" i="1" s="1"/>
  <c r="H153" i="1"/>
  <c r="I153" i="1" s="1"/>
  <c r="H154" i="1"/>
  <c r="H155" i="1"/>
  <c r="I155" i="1" s="1"/>
  <c r="H156" i="1"/>
  <c r="I156" i="1" s="1"/>
  <c r="H157" i="1"/>
  <c r="I157" i="1" s="1"/>
  <c r="H158" i="1"/>
  <c r="H159" i="1"/>
  <c r="H150" i="1"/>
  <c r="I150" i="1" s="1"/>
  <c r="H161" i="1"/>
  <c r="D154" i="1"/>
  <c r="D155" i="1"/>
  <c r="D158" i="1"/>
  <c r="D159" i="1"/>
  <c r="D150" i="1"/>
  <c r="C150" i="1"/>
  <c r="C151" i="1"/>
  <c r="D151" i="1" s="1"/>
  <c r="C152" i="1"/>
  <c r="D152" i="1" s="1"/>
  <c r="C153" i="1"/>
  <c r="D153" i="1" s="1"/>
  <c r="C154" i="1"/>
  <c r="C155" i="1"/>
  <c r="C156" i="1"/>
  <c r="D156" i="1" s="1"/>
  <c r="C157" i="1"/>
  <c r="D157" i="1" s="1"/>
  <c r="C158" i="1"/>
  <c r="C159" i="1"/>
  <c r="AL23" i="1"/>
  <c r="AL22" i="1"/>
  <c r="AL21" i="1"/>
  <c r="AK23" i="1"/>
  <c r="AK22" i="1"/>
  <c r="AK21" i="1"/>
  <c r="D179" i="1" l="1"/>
  <c r="I158" i="1"/>
  <c r="I154" i="1"/>
  <c r="D177" i="1"/>
  <c r="C162" i="1"/>
  <c r="S162" i="1"/>
  <c r="S160" i="1"/>
  <c r="S161" i="1"/>
  <c r="N162" i="1"/>
  <c r="N160" i="1"/>
  <c r="N161" i="1"/>
  <c r="H160" i="1"/>
  <c r="H162" i="1"/>
  <c r="C161" i="1"/>
  <c r="C160" i="1"/>
  <c r="R134" i="1"/>
  <c r="S134" i="1" s="1"/>
  <c r="R135" i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33" i="1"/>
  <c r="S133" i="1" s="1"/>
  <c r="AJ23" i="1"/>
  <c r="AJ22" i="1"/>
  <c r="AJ21" i="1"/>
  <c r="R145" i="1" l="1"/>
  <c r="S135" i="1"/>
  <c r="S145" i="1" s="1"/>
  <c r="I161" i="1"/>
  <c r="I162" i="1"/>
  <c r="I160" i="1"/>
  <c r="D161" i="1"/>
  <c r="D162" i="1"/>
  <c r="D160" i="1"/>
  <c r="R144" i="1"/>
  <c r="R143" i="1"/>
  <c r="N135" i="1"/>
  <c r="N136" i="1"/>
  <c r="N133" i="1"/>
  <c r="M134" i="1"/>
  <c r="N134" i="1" s="1"/>
  <c r="M135" i="1"/>
  <c r="M136" i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33" i="1"/>
  <c r="AI23" i="1"/>
  <c r="AI22" i="1"/>
  <c r="AI21" i="1"/>
  <c r="S143" i="1" l="1"/>
  <c r="S144" i="1"/>
  <c r="M145" i="1"/>
  <c r="M143" i="1"/>
  <c r="M144" i="1"/>
  <c r="I135" i="1"/>
  <c r="I142" i="1"/>
  <c r="H133" i="1"/>
  <c r="H134" i="1"/>
  <c r="I134" i="1" s="1"/>
  <c r="H135" i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AH23" i="1"/>
  <c r="AH22" i="1"/>
  <c r="AH21" i="1"/>
  <c r="H145" i="1" l="1"/>
  <c r="I133" i="1"/>
  <c r="I143" i="1" s="1"/>
  <c r="N145" i="1"/>
  <c r="N143" i="1"/>
  <c r="N144" i="1"/>
  <c r="I144" i="1"/>
  <c r="H144" i="1"/>
  <c r="I145" i="1"/>
  <c r="H143" i="1"/>
  <c r="C133" i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AG23" i="1"/>
  <c r="AG22" i="1"/>
  <c r="AG21" i="1"/>
  <c r="C145" i="1" l="1"/>
  <c r="D133" i="1"/>
  <c r="C144" i="1"/>
  <c r="C143" i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16" i="1"/>
  <c r="S116" i="1" s="1"/>
  <c r="M116" i="1"/>
  <c r="H116" i="1"/>
  <c r="AF23" i="1"/>
  <c r="AF22" i="1"/>
  <c r="AF21" i="1"/>
  <c r="D144" i="1" l="1"/>
  <c r="D145" i="1"/>
  <c r="D143" i="1"/>
  <c r="R127" i="1"/>
  <c r="R126" i="1"/>
  <c r="R128" i="1"/>
  <c r="R82" i="1"/>
  <c r="N117" i="1"/>
  <c r="N124" i="1"/>
  <c r="N125" i="1"/>
  <c r="N116" i="1"/>
  <c r="M117" i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M125" i="1"/>
  <c r="AE23" i="1"/>
  <c r="AE22" i="1"/>
  <c r="AE21" i="1"/>
  <c r="S128" i="1" l="1"/>
  <c r="S126" i="1"/>
  <c r="S127" i="1"/>
  <c r="M128" i="1"/>
  <c r="M127" i="1"/>
  <c r="M126" i="1"/>
  <c r="H117" i="1"/>
  <c r="H118" i="1"/>
  <c r="H119" i="1"/>
  <c r="H120" i="1"/>
  <c r="I120" i="1" s="1"/>
  <c r="H121" i="1"/>
  <c r="H122" i="1"/>
  <c r="I122" i="1" s="1"/>
  <c r="H123" i="1"/>
  <c r="H124" i="1"/>
  <c r="H125" i="1"/>
  <c r="I119" i="1"/>
  <c r="I123" i="1"/>
  <c r="I124" i="1"/>
  <c r="I116" i="1"/>
  <c r="AD23" i="1"/>
  <c r="AD22" i="1"/>
  <c r="AD21" i="1"/>
  <c r="I118" i="1" l="1"/>
  <c r="I125" i="1"/>
  <c r="I121" i="1"/>
  <c r="I117" i="1"/>
  <c r="N127" i="1"/>
  <c r="N128" i="1"/>
  <c r="N126" i="1"/>
  <c r="H128" i="1"/>
  <c r="I127" i="1" l="1"/>
  <c r="I126" i="1"/>
  <c r="H127" i="1"/>
  <c r="I128" i="1"/>
  <c r="H126" i="1"/>
  <c r="AD50" i="1"/>
  <c r="AC50" i="1"/>
  <c r="D117" i="1"/>
  <c r="D121" i="1"/>
  <c r="D125" i="1"/>
  <c r="C117" i="1"/>
  <c r="C118" i="1"/>
  <c r="D118" i="1" s="1"/>
  <c r="C119" i="1"/>
  <c r="D119" i="1" s="1"/>
  <c r="C120" i="1"/>
  <c r="D120" i="1" s="1"/>
  <c r="C121" i="1"/>
  <c r="C122" i="1"/>
  <c r="D122" i="1" s="1"/>
  <c r="C123" i="1"/>
  <c r="D123" i="1" s="1"/>
  <c r="C124" i="1"/>
  <c r="D124" i="1" s="1"/>
  <c r="C125" i="1"/>
  <c r="C116" i="1"/>
  <c r="AC23" i="1"/>
  <c r="AC22" i="1"/>
  <c r="AC21" i="1"/>
  <c r="AE50" i="1" l="1"/>
  <c r="C128" i="1"/>
  <c r="C127" i="1"/>
  <c r="D116" i="1"/>
  <c r="D127" i="1" s="1"/>
  <c r="C126" i="1"/>
  <c r="AD49" i="1"/>
  <c r="AE49" i="1" s="1"/>
  <c r="AC49" i="1"/>
  <c r="S102" i="1"/>
  <c r="R100" i="1"/>
  <c r="S100" i="1" s="1"/>
  <c r="R101" i="1"/>
  <c r="S101" i="1" s="1"/>
  <c r="R102" i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99" i="1"/>
  <c r="S99" i="1" s="1"/>
  <c r="AB23" i="1"/>
  <c r="AB22" i="1"/>
  <c r="AB21" i="1"/>
  <c r="D128" i="1" l="1"/>
  <c r="D126" i="1"/>
  <c r="AJ31" i="1"/>
  <c r="AK31" i="1" s="1"/>
  <c r="AJ32" i="1"/>
  <c r="AK32" i="1" s="1"/>
  <c r="AJ33" i="1"/>
  <c r="AK33" i="1" s="1"/>
  <c r="AJ34" i="1"/>
  <c r="AJ35" i="1"/>
  <c r="AK35" i="1" s="1"/>
  <c r="AJ36" i="1"/>
  <c r="AK36" i="1" s="1"/>
  <c r="AJ37" i="1"/>
  <c r="AK37" i="1" s="1"/>
  <c r="AJ38" i="1"/>
  <c r="AK38" i="1" s="1"/>
  <c r="AJ39" i="1"/>
  <c r="AK39" i="1" s="1"/>
  <c r="AJ40" i="1"/>
  <c r="AK40" i="1" s="1"/>
  <c r="AJ41" i="1"/>
  <c r="AK41" i="1" s="1"/>
  <c r="AJ42" i="1"/>
  <c r="AJ43" i="1"/>
  <c r="AK43" i="1" s="1"/>
  <c r="AJ44" i="1"/>
  <c r="AK44" i="1" s="1"/>
  <c r="AJ45" i="1"/>
  <c r="AK45" i="1" s="1"/>
  <c r="AJ46" i="1"/>
  <c r="AK46" i="1" s="1"/>
  <c r="AJ47" i="1"/>
  <c r="AK47" i="1" s="1"/>
  <c r="AJ48" i="1"/>
  <c r="AK48" i="1" s="1"/>
  <c r="AJ30" i="1"/>
  <c r="AK30" i="1" s="1"/>
  <c r="AK34" i="1"/>
  <c r="AK42" i="1"/>
  <c r="AD30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E46" i="1" l="1"/>
  <c r="AE48" i="1"/>
  <c r="AK49" i="1"/>
  <c r="AE47" i="1"/>
  <c r="N105" i="1"/>
  <c r="N99" i="1"/>
  <c r="M100" i="1"/>
  <c r="N100" i="1" s="1"/>
  <c r="M101" i="1"/>
  <c r="N101" i="1" s="1"/>
  <c r="M102" i="1"/>
  <c r="M103" i="1"/>
  <c r="N103" i="1" s="1"/>
  <c r="M104" i="1"/>
  <c r="N104" i="1" s="1"/>
  <c r="M105" i="1"/>
  <c r="M106" i="1"/>
  <c r="M107" i="1"/>
  <c r="N107" i="1" s="1"/>
  <c r="M108" i="1"/>
  <c r="N108" i="1" s="1"/>
  <c r="M99" i="1"/>
  <c r="H100" i="1"/>
  <c r="H101" i="1"/>
  <c r="I101" i="1" s="1"/>
  <c r="H102" i="1"/>
  <c r="I102" i="1" s="1"/>
  <c r="H103" i="1"/>
  <c r="I103" i="1" s="1"/>
  <c r="H104" i="1"/>
  <c r="H105" i="1"/>
  <c r="I105" i="1" s="1"/>
  <c r="H106" i="1"/>
  <c r="I106" i="1" s="1"/>
  <c r="H107" i="1"/>
  <c r="I107" i="1" s="1"/>
  <c r="H108" i="1"/>
  <c r="H99" i="1"/>
  <c r="I99" i="1" s="1"/>
  <c r="D105" i="1"/>
  <c r="D99" i="1"/>
  <c r="C100" i="1"/>
  <c r="D100" i="1" s="1"/>
  <c r="C101" i="1"/>
  <c r="D101" i="1" s="1"/>
  <c r="C102" i="1"/>
  <c r="C103" i="1"/>
  <c r="D103" i="1" s="1"/>
  <c r="C104" i="1"/>
  <c r="D104" i="1" s="1"/>
  <c r="C105" i="1"/>
  <c r="C106" i="1"/>
  <c r="C107" i="1"/>
  <c r="D107" i="1" s="1"/>
  <c r="C108" i="1"/>
  <c r="D108" i="1" s="1"/>
  <c r="C99" i="1"/>
  <c r="R111" i="1"/>
  <c r="Y23" i="1"/>
  <c r="Z23" i="1"/>
  <c r="AA23" i="1"/>
  <c r="Y22" i="1"/>
  <c r="Z22" i="1"/>
  <c r="AA22" i="1"/>
  <c r="Y21" i="1"/>
  <c r="Z21" i="1"/>
  <c r="AA21" i="1"/>
  <c r="D106" i="1" l="1"/>
  <c r="D102" i="1"/>
  <c r="I108" i="1"/>
  <c r="I104" i="1"/>
  <c r="I100" i="1"/>
  <c r="N106" i="1"/>
  <c r="N102" i="1"/>
  <c r="M109" i="1"/>
  <c r="H110" i="1"/>
  <c r="C111" i="1"/>
  <c r="R110" i="1"/>
  <c r="R109" i="1"/>
  <c r="M111" i="1"/>
  <c r="M110" i="1"/>
  <c r="H109" i="1"/>
  <c r="H111" i="1"/>
  <c r="C110" i="1"/>
  <c r="C109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30" i="1"/>
  <c r="AE31" i="1"/>
  <c r="S83" i="1"/>
  <c r="S91" i="1"/>
  <c r="S82" i="1"/>
  <c r="R83" i="1"/>
  <c r="R84" i="1"/>
  <c r="R85" i="1"/>
  <c r="R86" i="1"/>
  <c r="S86" i="1" s="1"/>
  <c r="R87" i="1"/>
  <c r="S87" i="1" s="1"/>
  <c r="R88" i="1"/>
  <c r="R89" i="1"/>
  <c r="S89" i="1" s="1"/>
  <c r="R90" i="1"/>
  <c r="S90" i="1" s="1"/>
  <c r="R91" i="1"/>
  <c r="X23" i="1"/>
  <c r="X22" i="1"/>
  <c r="X21" i="1"/>
  <c r="S85" i="1" l="1"/>
  <c r="S88" i="1"/>
  <c r="S84" i="1"/>
  <c r="AE51" i="1"/>
  <c r="AG50" i="1" s="1"/>
  <c r="S110" i="1"/>
  <c r="S111" i="1"/>
  <c r="S109" i="1"/>
  <c r="N111" i="1"/>
  <c r="N109" i="1"/>
  <c r="N110" i="1"/>
  <c r="I111" i="1"/>
  <c r="I109" i="1"/>
  <c r="I110" i="1"/>
  <c r="D110" i="1"/>
  <c r="D111" i="1"/>
  <c r="D109" i="1"/>
  <c r="R94" i="1"/>
  <c r="R93" i="1"/>
  <c r="R92" i="1"/>
  <c r="N83" i="1"/>
  <c r="N87" i="1"/>
  <c r="N91" i="1"/>
  <c r="M83" i="1"/>
  <c r="M84" i="1"/>
  <c r="N84" i="1" s="1"/>
  <c r="M85" i="1"/>
  <c r="N85" i="1" s="1"/>
  <c r="M86" i="1"/>
  <c r="N86" i="1" s="1"/>
  <c r="M87" i="1"/>
  <c r="M88" i="1"/>
  <c r="N88" i="1" s="1"/>
  <c r="M89" i="1"/>
  <c r="N89" i="1" s="1"/>
  <c r="M90" i="1"/>
  <c r="N90" i="1" s="1"/>
  <c r="M91" i="1"/>
  <c r="M82" i="1"/>
  <c r="N82" i="1" s="1"/>
  <c r="W23" i="1"/>
  <c r="W22" i="1"/>
  <c r="W21" i="1"/>
  <c r="M94" i="1" l="1"/>
  <c r="S93" i="1"/>
  <c r="S94" i="1"/>
  <c r="S92" i="1"/>
  <c r="N93" i="1"/>
  <c r="N92" i="1"/>
  <c r="M93" i="1"/>
  <c r="N94" i="1"/>
  <c r="M92" i="1"/>
  <c r="I85" i="1"/>
  <c r="H83" i="1"/>
  <c r="I83" i="1" s="1"/>
  <c r="H84" i="1"/>
  <c r="I84" i="1" s="1"/>
  <c r="H85" i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82" i="1"/>
  <c r="I82" i="1" s="1"/>
  <c r="H94" i="1" l="1"/>
  <c r="H93" i="1"/>
  <c r="H92" i="1"/>
  <c r="H22" i="1"/>
  <c r="I94" i="1" l="1"/>
  <c r="I92" i="1"/>
  <c r="I93" i="1"/>
  <c r="V23" i="1"/>
  <c r="V22" i="1"/>
  <c r="V21" i="1"/>
  <c r="V83" i="1"/>
  <c r="V85" i="1"/>
  <c r="V84" i="1"/>
  <c r="D86" i="1" l="1"/>
  <c r="D87" i="1"/>
  <c r="D90" i="1"/>
  <c r="C83" i="1"/>
  <c r="D83" i="1" s="1"/>
  <c r="C84" i="1"/>
  <c r="D84" i="1" s="1"/>
  <c r="C85" i="1"/>
  <c r="D85" i="1" s="1"/>
  <c r="C86" i="1"/>
  <c r="C87" i="1"/>
  <c r="C88" i="1"/>
  <c r="D88" i="1" s="1"/>
  <c r="C89" i="1"/>
  <c r="D89" i="1" s="1"/>
  <c r="C90" i="1"/>
  <c r="C91" i="1"/>
  <c r="D91" i="1" s="1"/>
  <c r="C82" i="1"/>
  <c r="D82" i="1" s="1"/>
  <c r="C93" i="1"/>
  <c r="U23" i="1"/>
  <c r="U22" i="1"/>
  <c r="U21" i="1"/>
  <c r="R66" i="1"/>
  <c r="R67" i="1"/>
  <c r="R68" i="1"/>
  <c r="R69" i="1"/>
  <c r="R70" i="1"/>
  <c r="R71" i="1"/>
  <c r="R72" i="1"/>
  <c r="R73" i="1"/>
  <c r="R74" i="1"/>
  <c r="R65" i="1"/>
  <c r="S65" i="1" s="1"/>
  <c r="M66" i="1"/>
  <c r="M67" i="1"/>
  <c r="M68" i="1"/>
  <c r="M69" i="1"/>
  <c r="M70" i="1"/>
  <c r="M71" i="1"/>
  <c r="M72" i="1"/>
  <c r="M73" i="1"/>
  <c r="M74" i="1"/>
  <c r="M65" i="1"/>
  <c r="S23" i="1"/>
  <c r="T23" i="1"/>
  <c r="S22" i="1"/>
  <c r="T22" i="1"/>
  <c r="S21" i="1"/>
  <c r="T21" i="1"/>
  <c r="C92" i="1" l="1"/>
  <c r="C94" i="1"/>
  <c r="N65" i="1"/>
  <c r="N73" i="1"/>
  <c r="N71" i="1"/>
  <c r="N69" i="1"/>
  <c r="N67" i="1"/>
  <c r="S73" i="1"/>
  <c r="S71" i="1"/>
  <c r="S69" i="1"/>
  <c r="S67" i="1"/>
  <c r="N74" i="1"/>
  <c r="N72" i="1"/>
  <c r="N70" i="1"/>
  <c r="N68" i="1"/>
  <c r="N66" i="1"/>
  <c r="S74" i="1"/>
  <c r="S72" i="1"/>
  <c r="S70" i="1"/>
  <c r="S68" i="1"/>
  <c r="S66" i="1"/>
  <c r="R77" i="1"/>
  <c r="M77" i="1"/>
  <c r="R76" i="1"/>
  <c r="R75" i="1"/>
  <c r="M76" i="1"/>
  <c r="M75" i="1"/>
  <c r="H66" i="1"/>
  <c r="H67" i="1"/>
  <c r="H68" i="1"/>
  <c r="H69" i="1"/>
  <c r="H70" i="1"/>
  <c r="H71" i="1"/>
  <c r="H72" i="1"/>
  <c r="H73" i="1"/>
  <c r="H74" i="1"/>
  <c r="H65" i="1"/>
  <c r="R23" i="1"/>
  <c r="R22" i="1"/>
  <c r="R21" i="1"/>
  <c r="C66" i="1"/>
  <c r="C67" i="1"/>
  <c r="D67" i="1" s="1"/>
  <c r="C68" i="1"/>
  <c r="C69" i="1"/>
  <c r="D69" i="1" s="1"/>
  <c r="C70" i="1"/>
  <c r="C71" i="1"/>
  <c r="D71" i="1" s="1"/>
  <c r="C72" i="1"/>
  <c r="C73" i="1"/>
  <c r="D73" i="1" s="1"/>
  <c r="C74" i="1"/>
  <c r="C65" i="1"/>
  <c r="D65" i="1" s="1"/>
  <c r="Q23" i="1"/>
  <c r="Q22" i="1"/>
  <c r="Q21" i="1"/>
  <c r="N76" i="1" l="1"/>
  <c r="S76" i="1"/>
  <c r="N75" i="1"/>
  <c r="D94" i="1"/>
  <c r="D92" i="1"/>
  <c r="D93" i="1"/>
  <c r="N77" i="1"/>
  <c r="S77" i="1"/>
  <c r="S75" i="1"/>
  <c r="D74" i="1"/>
  <c r="D72" i="1"/>
  <c r="D70" i="1"/>
  <c r="D68" i="1"/>
  <c r="D66" i="1"/>
  <c r="H77" i="1"/>
  <c r="I65" i="1"/>
  <c r="I73" i="1"/>
  <c r="I71" i="1"/>
  <c r="I69" i="1"/>
  <c r="I67" i="1"/>
  <c r="I74" i="1"/>
  <c r="I72" i="1"/>
  <c r="I70" i="1"/>
  <c r="I68" i="1"/>
  <c r="I66" i="1"/>
  <c r="H76" i="1"/>
  <c r="H75" i="1"/>
  <c r="C77" i="1"/>
  <c r="C76" i="1"/>
  <c r="C75" i="1"/>
  <c r="R49" i="1"/>
  <c r="R50" i="1"/>
  <c r="R51" i="1"/>
  <c r="R52" i="1"/>
  <c r="R53" i="1"/>
  <c r="R54" i="1"/>
  <c r="R55" i="1"/>
  <c r="R56" i="1"/>
  <c r="R57" i="1"/>
  <c r="R48" i="1"/>
  <c r="P23" i="1"/>
  <c r="P22" i="1"/>
  <c r="P21" i="1"/>
  <c r="I75" i="1" l="1"/>
  <c r="I77" i="1"/>
  <c r="I76" i="1"/>
  <c r="S57" i="1"/>
  <c r="S53" i="1"/>
  <c r="S48" i="1"/>
  <c r="S56" i="1"/>
  <c r="S54" i="1"/>
  <c r="S52" i="1"/>
  <c r="S50" i="1"/>
  <c r="S55" i="1"/>
  <c r="S51" i="1"/>
  <c r="S49" i="1"/>
  <c r="D76" i="1"/>
  <c r="D77" i="1"/>
  <c r="D75" i="1"/>
  <c r="R59" i="1"/>
  <c r="R58" i="1"/>
  <c r="R60" i="1"/>
  <c r="M49" i="1"/>
  <c r="N49" i="1" s="1"/>
  <c r="M50" i="1"/>
  <c r="M51" i="1"/>
  <c r="N51" i="1" s="1"/>
  <c r="M52" i="1"/>
  <c r="M53" i="1"/>
  <c r="N53" i="1" s="1"/>
  <c r="M54" i="1"/>
  <c r="M55" i="1"/>
  <c r="N55" i="1" s="1"/>
  <c r="M56" i="1"/>
  <c r="M57" i="1"/>
  <c r="N57" i="1" s="1"/>
  <c r="M48" i="1"/>
  <c r="O23" i="1"/>
  <c r="O22" i="1"/>
  <c r="O21" i="1"/>
  <c r="M60" i="1" l="1"/>
  <c r="N48" i="1"/>
  <c r="N56" i="1"/>
  <c r="N54" i="1"/>
  <c r="N52" i="1"/>
  <c r="N50" i="1"/>
  <c r="S60" i="1"/>
  <c r="S58" i="1"/>
  <c r="S59" i="1"/>
  <c r="M59" i="1"/>
  <c r="M58" i="1"/>
  <c r="H49" i="1"/>
  <c r="I49" i="1" s="1"/>
  <c r="H50" i="1"/>
  <c r="I50" i="1" s="1"/>
  <c r="H51" i="1"/>
  <c r="H52" i="1"/>
  <c r="I52" i="1" s="1"/>
  <c r="H53" i="1"/>
  <c r="I53" i="1" s="1"/>
  <c r="H54" i="1"/>
  <c r="I54" i="1" s="1"/>
  <c r="H55" i="1"/>
  <c r="H56" i="1"/>
  <c r="I56" i="1" s="1"/>
  <c r="H57" i="1"/>
  <c r="I57" i="1" s="1"/>
  <c r="H48" i="1"/>
  <c r="I48" i="1" s="1"/>
  <c r="N23" i="1"/>
  <c r="N22" i="1"/>
  <c r="N21" i="1"/>
  <c r="N59" i="1" l="1"/>
  <c r="N58" i="1"/>
  <c r="I55" i="1"/>
  <c r="I51" i="1"/>
  <c r="H60" i="1"/>
  <c r="N60" i="1"/>
  <c r="H59" i="1"/>
  <c r="H58" i="1"/>
  <c r="M23" i="1"/>
  <c r="L23" i="1"/>
  <c r="H23" i="1"/>
  <c r="C49" i="1"/>
  <c r="C50" i="1"/>
  <c r="D50" i="1" s="1"/>
  <c r="C51" i="1"/>
  <c r="C52" i="1"/>
  <c r="D52" i="1" s="1"/>
  <c r="C53" i="1"/>
  <c r="C54" i="1"/>
  <c r="D54" i="1" s="1"/>
  <c r="C55" i="1"/>
  <c r="C56" i="1"/>
  <c r="D56" i="1" s="1"/>
  <c r="C57" i="1"/>
  <c r="C48" i="1"/>
  <c r="I59" i="1" l="1"/>
  <c r="C60" i="1"/>
  <c r="D57" i="1"/>
  <c r="D55" i="1"/>
  <c r="D53" i="1"/>
  <c r="D51" i="1"/>
  <c r="D49" i="1"/>
  <c r="D48" i="1"/>
  <c r="I60" i="1"/>
  <c r="I58" i="1"/>
  <c r="C58" i="1"/>
  <c r="C59" i="1"/>
  <c r="M22" i="1"/>
  <c r="M21" i="1"/>
  <c r="D60" i="1" l="1"/>
  <c r="D58" i="1"/>
  <c r="D59" i="1"/>
  <c r="K23" i="1"/>
  <c r="J23" i="1"/>
  <c r="I23" i="1"/>
  <c r="R32" i="1"/>
  <c r="R33" i="1"/>
  <c r="R34" i="1"/>
  <c r="R35" i="1"/>
  <c r="R36" i="1"/>
  <c r="R37" i="1"/>
  <c r="R38" i="1"/>
  <c r="R39" i="1"/>
  <c r="R40" i="1"/>
  <c r="R31" i="1"/>
  <c r="L22" i="1"/>
  <c r="L21" i="1"/>
  <c r="R43" i="1" l="1"/>
  <c r="R42" i="1"/>
  <c r="S31" i="1"/>
  <c r="S39" i="1"/>
  <c r="S37" i="1"/>
  <c r="S35" i="1"/>
  <c r="S33" i="1"/>
  <c r="R41" i="1"/>
  <c r="S40" i="1"/>
  <c r="S38" i="1"/>
  <c r="S36" i="1"/>
  <c r="S34" i="1"/>
  <c r="S32" i="1"/>
  <c r="M32" i="1"/>
  <c r="M33" i="1"/>
  <c r="N33" i="1" s="1"/>
  <c r="M34" i="1"/>
  <c r="N34" i="1" s="1"/>
  <c r="M35" i="1"/>
  <c r="N35" i="1" s="1"/>
  <c r="M36" i="1"/>
  <c r="N36" i="1" s="1"/>
  <c r="M37" i="1"/>
  <c r="M38" i="1"/>
  <c r="N38" i="1" s="1"/>
  <c r="M39" i="1"/>
  <c r="N39" i="1" s="1"/>
  <c r="M40" i="1"/>
  <c r="N40" i="1" s="1"/>
  <c r="M31" i="1"/>
  <c r="N31" i="1" s="1"/>
  <c r="K22" i="1"/>
  <c r="K21" i="1"/>
  <c r="M42" i="1" l="1"/>
  <c r="S42" i="1"/>
  <c r="M43" i="1"/>
  <c r="S43" i="1"/>
  <c r="N37" i="1"/>
  <c r="M41" i="1"/>
  <c r="N32" i="1"/>
  <c r="N42" i="1" s="1"/>
  <c r="S41" i="1"/>
  <c r="N41" i="1" l="1"/>
  <c r="N43" i="1"/>
  <c r="H40" i="1"/>
  <c r="I40" i="1" s="1"/>
  <c r="H34" i="1"/>
  <c r="I34" i="1" s="1"/>
  <c r="H32" i="1"/>
  <c r="I32" i="1" s="1"/>
  <c r="H33" i="1"/>
  <c r="I33" i="1" s="1"/>
  <c r="H35" i="1"/>
  <c r="H36" i="1"/>
  <c r="I36" i="1" s="1"/>
  <c r="H37" i="1"/>
  <c r="H38" i="1"/>
  <c r="I38" i="1" s="1"/>
  <c r="H39" i="1"/>
  <c r="H31" i="1"/>
  <c r="I9" i="1"/>
  <c r="J22" i="1"/>
  <c r="J21" i="1"/>
  <c r="H43" i="1" l="1"/>
  <c r="C29" i="1"/>
  <c r="V30" i="1" s="1"/>
  <c r="J9" i="1"/>
  <c r="I31" i="1"/>
  <c r="I39" i="1"/>
  <c r="I37" i="1"/>
  <c r="I35" i="1"/>
  <c r="H42" i="1"/>
  <c r="H41" i="1"/>
  <c r="C9" i="1"/>
  <c r="C10" i="1" s="1"/>
  <c r="I22" i="1"/>
  <c r="I21" i="1"/>
  <c r="H21" i="1"/>
  <c r="C32" i="1"/>
  <c r="C33" i="1"/>
  <c r="D33" i="1" s="1"/>
  <c r="C34" i="1"/>
  <c r="D34" i="1" s="1"/>
  <c r="C35" i="1"/>
  <c r="C36" i="1"/>
  <c r="D36" i="1" s="1"/>
  <c r="C37" i="1"/>
  <c r="D37" i="1" s="1"/>
  <c r="C38" i="1"/>
  <c r="D38" i="1" s="1"/>
  <c r="C39" i="1"/>
  <c r="D39" i="1" s="1"/>
  <c r="C40" i="1"/>
  <c r="D40" i="1" s="1"/>
  <c r="C31" i="1"/>
  <c r="E35" i="1" l="1"/>
  <c r="C13" i="1"/>
  <c r="E31" i="1"/>
  <c r="D31" i="1"/>
  <c r="C43" i="1"/>
  <c r="I43" i="1"/>
  <c r="K9" i="1"/>
  <c r="H29" i="1"/>
  <c r="V31" i="1" s="1"/>
  <c r="E32" i="1"/>
  <c r="I41" i="1"/>
  <c r="I42" i="1"/>
  <c r="D35" i="1"/>
  <c r="E39" i="1"/>
  <c r="E37" i="1"/>
  <c r="E33" i="1"/>
  <c r="E40" i="1"/>
  <c r="E38" i="1"/>
  <c r="E36" i="1"/>
  <c r="E34" i="1"/>
  <c r="C41" i="1"/>
  <c r="C42" i="1"/>
  <c r="D32" i="1"/>
  <c r="E43" i="1" l="1"/>
  <c r="D43" i="1"/>
  <c r="J36" i="1"/>
  <c r="J38" i="1"/>
  <c r="J40" i="1"/>
  <c r="J39" i="1"/>
  <c r="J35" i="1"/>
  <c r="J33" i="1"/>
  <c r="J32" i="1"/>
  <c r="J37" i="1"/>
  <c r="J31" i="1"/>
  <c r="J34" i="1"/>
  <c r="D41" i="1"/>
  <c r="L9" i="1"/>
  <c r="M29" i="1"/>
  <c r="V32" i="1" s="1"/>
  <c r="E42" i="1"/>
  <c r="E41" i="1"/>
  <c r="D42" i="1"/>
  <c r="J43" i="1" l="1"/>
  <c r="D18" i="1"/>
  <c r="O32" i="1"/>
  <c r="O36" i="1"/>
  <c r="O40" i="1"/>
  <c r="O34" i="1"/>
  <c r="O38" i="1"/>
  <c r="O31" i="1"/>
  <c r="O37" i="1"/>
  <c r="O35" i="1"/>
  <c r="O39" i="1"/>
  <c r="O33" i="1"/>
  <c r="J42" i="1"/>
  <c r="J41" i="1"/>
  <c r="M9" i="1"/>
  <c r="R29" i="1"/>
  <c r="V33" i="1" s="1"/>
  <c r="O43" i="1" l="1"/>
  <c r="N9" i="1"/>
  <c r="C46" i="1"/>
  <c r="O42" i="1"/>
  <c r="T31" i="1"/>
  <c r="T36" i="1"/>
  <c r="T39" i="1"/>
  <c r="T35" i="1"/>
  <c r="T40" i="1"/>
  <c r="T38" i="1"/>
  <c r="T34" i="1"/>
  <c r="T37" i="1"/>
  <c r="T33" i="1"/>
  <c r="T32" i="1"/>
  <c r="O41" i="1"/>
  <c r="O9" i="1" l="1"/>
  <c r="H46" i="1"/>
  <c r="T43" i="1"/>
  <c r="V34" i="1"/>
  <c r="E54" i="1"/>
  <c r="E50" i="1"/>
  <c r="E55" i="1"/>
  <c r="E51" i="1"/>
  <c r="E48" i="1"/>
  <c r="E56" i="1"/>
  <c r="E52" i="1"/>
  <c r="E57" i="1"/>
  <c r="E53" i="1"/>
  <c r="E49" i="1"/>
  <c r="T41" i="1"/>
  <c r="T42" i="1"/>
  <c r="P9" i="1" l="1"/>
  <c r="M46" i="1"/>
  <c r="V35" i="1"/>
  <c r="J50" i="1"/>
  <c r="J56" i="1"/>
  <c r="J52" i="1"/>
  <c r="J54" i="1"/>
  <c r="J48" i="1"/>
  <c r="J51" i="1"/>
  <c r="J57" i="1"/>
  <c r="J49" i="1"/>
  <c r="J55" i="1"/>
  <c r="J53" i="1"/>
  <c r="E60" i="1"/>
  <c r="E59" i="1"/>
  <c r="E58" i="1"/>
  <c r="Q9" i="1" l="1"/>
  <c r="R46" i="1"/>
  <c r="J60" i="1"/>
  <c r="J59" i="1"/>
  <c r="J58" i="1"/>
  <c r="V36" i="1"/>
  <c r="O49" i="1"/>
  <c r="O51" i="1"/>
  <c r="O53" i="1"/>
  <c r="O55" i="1"/>
  <c r="O57" i="1"/>
  <c r="O56" i="1"/>
  <c r="O52" i="1"/>
  <c r="O48" i="1"/>
  <c r="O54" i="1"/>
  <c r="O50" i="1"/>
  <c r="R9" i="1" l="1"/>
  <c r="C63" i="1"/>
  <c r="O60" i="1"/>
  <c r="O58" i="1"/>
  <c r="O59" i="1"/>
  <c r="V37" i="1"/>
  <c r="T56" i="1"/>
  <c r="T52" i="1"/>
  <c r="T57" i="1"/>
  <c r="T53" i="1"/>
  <c r="T49" i="1"/>
  <c r="T48" i="1"/>
  <c r="T54" i="1"/>
  <c r="T50" i="1"/>
  <c r="T55" i="1"/>
  <c r="T51" i="1"/>
  <c r="S9" i="1" l="1"/>
  <c r="M63" i="1" s="1"/>
  <c r="H63" i="1"/>
  <c r="T59" i="1"/>
  <c r="T58" i="1"/>
  <c r="T60" i="1"/>
  <c r="V38" i="1"/>
  <c r="E69" i="1"/>
  <c r="E65" i="1"/>
  <c r="E67" i="1"/>
  <c r="E71" i="1"/>
  <c r="E73" i="1"/>
  <c r="E74" i="1"/>
  <c r="E70" i="1"/>
  <c r="E66" i="1"/>
  <c r="E72" i="1"/>
  <c r="E68" i="1"/>
  <c r="V40" i="1" l="1"/>
  <c r="O65" i="1"/>
  <c r="O71" i="1"/>
  <c r="O67" i="1"/>
  <c r="O74" i="1"/>
  <c r="O70" i="1"/>
  <c r="O66" i="1"/>
  <c r="O73" i="1"/>
  <c r="O69" i="1"/>
  <c r="O72" i="1"/>
  <c r="O68" i="1"/>
  <c r="T9" i="1"/>
  <c r="E75" i="1"/>
  <c r="E77" i="1"/>
  <c r="E76" i="1"/>
  <c r="V39" i="1"/>
  <c r="J73" i="1"/>
  <c r="J69" i="1"/>
  <c r="J72" i="1"/>
  <c r="J68" i="1"/>
  <c r="J65" i="1"/>
  <c r="J71" i="1"/>
  <c r="J67" i="1"/>
  <c r="J74" i="1"/>
  <c r="J70" i="1"/>
  <c r="J66" i="1"/>
  <c r="R63" i="1" l="1"/>
  <c r="U9" i="1"/>
  <c r="V41" i="1"/>
  <c r="T73" i="1"/>
  <c r="T69" i="1"/>
  <c r="T72" i="1"/>
  <c r="T68" i="1"/>
  <c r="T65" i="1"/>
  <c r="T71" i="1"/>
  <c r="T67" i="1"/>
  <c r="T74" i="1"/>
  <c r="T70" i="1"/>
  <c r="T66" i="1"/>
  <c r="J75" i="1"/>
  <c r="J77" i="1"/>
  <c r="J76" i="1"/>
  <c r="O75" i="1"/>
  <c r="O77" i="1"/>
  <c r="O76" i="1"/>
  <c r="C80" i="1" l="1"/>
  <c r="V9" i="1"/>
  <c r="T77" i="1"/>
  <c r="T76" i="1"/>
  <c r="T75" i="1"/>
  <c r="W9" i="1" l="1"/>
  <c r="H80" i="1"/>
  <c r="V42" i="1"/>
  <c r="E91" i="1"/>
  <c r="E83" i="1"/>
  <c r="E84" i="1"/>
  <c r="E87" i="1"/>
  <c r="E85" i="1"/>
  <c r="E89" i="1"/>
  <c r="E88" i="1"/>
  <c r="E90" i="1"/>
  <c r="E82" i="1"/>
  <c r="E86" i="1"/>
  <c r="E92" i="1" l="1"/>
  <c r="E93" i="1"/>
  <c r="E94" i="1"/>
  <c r="V43" i="1"/>
  <c r="J82" i="1"/>
  <c r="J85" i="1"/>
  <c r="J90" i="1"/>
  <c r="J88" i="1"/>
  <c r="J91" i="1"/>
  <c r="J86" i="1"/>
  <c r="J84" i="1"/>
  <c r="J87" i="1"/>
  <c r="J89" i="1"/>
  <c r="J83" i="1"/>
  <c r="X9" i="1"/>
  <c r="M80" i="1"/>
  <c r="V44" i="1" l="1"/>
  <c r="AC24" i="1" s="1"/>
  <c r="O90" i="1"/>
  <c r="O83" i="1"/>
  <c r="O88" i="1"/>
  <c r="O86" i="1"/>
  <c r="O82" i="1"/>
  <c r="O84" i="1"/>
  <c r="O91" i="1"/>
  <c r="O89" i="1"/>
  <c r="O87" i="1"/>
  <c r="O85" i="1"/>
  <c r="Y9" i="1"/>
  <c r="R80" i="1"/>
  <c r="J93" i="1"/>
  <c r="J94" i="1"/>
  <c r="J92" i="1"/>
  <c r="Z9" i="1" l="1"/>
  <c r="C97" i="1"/>
  <c r="O93" i="1"/>
  <c r="O94" i="1"/>
  <c r="O92" i="1"/>
  <c r="T82" i="1"/>
  <c r="V45" i="1"/>
  <c r="T85" i="1"/>
  <c r="T87" i="1"/>
  <c r="T86" i="1"/>
  <c r="T89" i="1"/>
  <c r="T88" i="1"/>
  <c r="T83" i="1"/>
  <c r="T84" i="1"/>
  <c r="T91" i="1"/>
  <c r="T90" i="1"/>
  <c r="T93" i="1" l="1"/>
  <c r="T92" i="1"/>
  <c r="T94" i="1"/>
  <c r="V46" i="1"/>
  <c r="E105" i="1"/>
  <c r="E104" i="1"/>
  <c r="E107" i="1"/>
  <c r="E101" i="1"/>
  <c r="E106" i="1"/>
  <c r="E100" i="1"/>
  <c r="E103" i="1"/>
  <c r="E99" i="1"/>
  <c r="E102" i="1"/>
  <c r="E108" i="1"/>
  <c r="AA9" i="1"/>
  <c r="H97" i="1"/>
  <c r="V47" i="1" l="1"/>
  <c r="J100" i="1"/>
  <c r="J103" i="1"/>
  <c r="J101" i="1"/>
  <c r="J106" i="1"/>
  <c r="J108" i="1"/>
  <c r="J102" i="1"/>
  <c r="J99" i="1"/>
  <c r="J104" i="1"/>
  <c r="J107" i="1"/>
  <c r="J105" i="1"/>
  <c r="E110" i="1"/>
  <c r="E111" i="1"/>
  <c r="E109" i="1"/>
  <c r="AB9" i="1"/>
  <c r="M97" i="1"/>
  <c r="V48" i="1" l="1"/>
  <c r="O105" i="1"/>
  <c r="O101" i="1"/>
  <c r="O108" i="1"/>
  <c r="O107" i="1"/>
  <c r="O102" i="1"/>
  <c r="O104" i="1"/>
  <c r="O103" i="1"/>
  <c r="O106" i="1"/>
  <c r="O99" i="1"/>
  <c r="O100" i="1"/>
  <c r="J110" i="1"/>
  <c r="J111" i="1"/>
  <c r="J109" i="1"/>
  <c r="AC9" i="1"/>
  <c r="R97" i="1"/>
  <c r="V49" i="1" l="1"/>
  <c r="T101" i="1"/>
  <c r="T105" i="1"/>
  <c r="T99" i="1"/>
  <c r="T106" i="1"/>
  <c r="T100" i="1"/>
  <c r="T108" i="1"/>
  <c r="T103" i="1"/>
  <c r="T104" i="1"/>
  <c r="T102" i="1"/>
  <c r="T107" i="1"/>
  <c r="AD9" i="1"/>
  <c r="C114" i="1"/>
  <c r="O111" i="1"/>
  <c r="O109" i="1"/>
  <c r="O110" i="1"/>
  <c r="H114" i="1" l="1"/>
  <c r="AE9" i="1"/>
  <c r="T111" i="1"/>
  <c r="T109" i="1"/>
  <c r="T110" i="1"/>
  <c r="V50" i="1"/>
  <c r="E125" i="1"/>
  <c r="E120" i="1"/>
  <c r="E121" i="1"/>
  <c r="E123" i="1"/>
  <c r="E116" i="1"/>
  <c r="E117" i="1"/>
  <c r="E119" i="1"/>
  <c r="E122" i="1"/>
  <c r="E124" i="1"/>
  <c r="E118" i="1"/>
  <c r="E126" i="1" l="1"/>
  <c r="E128" i="1"/>
  <c r="E127" i="1"/>
  <c r="M114" i="1"/>
  <c r="AF9" i="1"/>
  <c r="V51" i="1"/>
  <c r="J120" i="1"/>
  <c r="J116" i="1"/>
  <c r="J124" i="1"/>
  <c r="J118" i="1"/>
  <c r="J117" i="1"/>
  <c r="J122" i="1"/>
  <c r="J123" i="1"/>
  <c r="J125" i="1"/>
  <c r="J119" i="1"/>
  <c r="J121" i="1"/>
  <c r="J127" i="1" l="1"/>
  <c r="J128" i="1"/>
  <c r="J126" i="1"/>
  <c r="O116" i="1"/>
  <c r="V52" i="1"/>
  <c r="O120" i="1"/>
  <c r="O124" i="1"/>
  <c r="O123" i="1"/>
  <c r="O125" i="1"/>
  <c r="O119" i="1"/>
  <c r="O121" i="1"/>
  <c r="O122" i="1"/>
  <c r="O117" i="1"/>
  <c r="O118" i="1"/>
  <c r="AG9" i="1"/>
  <c r="R114" i="1"/>
  <c r="V53" i="1" l="1"/>
  <c r="T119" i="1"/>
  <c r="T123" i="1"/>
  <c r="T124" i="1"/>
  <c r="T122" i="1"/>
  <c r="T117" i="1"/>
  <c r="T120" i="1"/>
  <c r="T118" i="1"/>
  <c r="T125" i="1"/>
  <c r="T116" i="1"/>
  <c r="T121" i="1"/>
  <c r="O126" i="1"/>
  <c r="O127" i="1"/>
  <c r="O128" i="1"/>
  <c r="AH9" i="1"/>
  <c r="C131" i="1"/>
  <c r="V54" i="1" l="1"/>
  <c r="E135" i="1"/>
  <c r="E139" i="1"/>
  <c r="E136" i="1"/>
  <c r="E140" i="1"/>
  <c r="E141" i="1"/>
  <c r="E142" i="1"/>
  <c r="E137" i="1"/>
  <c r="E138" i="1"/>
  <c r="E133" i="1"/>
  <c r="E134" i="1"/>
  <c r="AI9" i="1"/>
  <c r="H131" i="1"/>
  <c r="T127" i="1"/>
  <c r="T128" i="1"/>
  <c r="T126" i="1"/>
  <c r="AJ9" i="1" l="1"/>
  <c r="M131" i="1"/>
  <c r="E145" i="1"/>
  <c r="E143" i="1"/>
  <c r="E144" i="1"/>
  <c r="V55" i="1"/>
  <c r="J134" i="1"/>
  <c r="J138" i="1"/>
  <c r="J142" i="1"/>
  <c r="J140" i="1"/>
  <c r="J133" i="1"/>
  <c r="J137" i="1"/>
  <c r="J136" i="1"/>
  <c r="J139" i="1"/>
  <c r="J135" i="1"/>
  <c r="J141" i="1"/>
  <c r="J143" i="1" l="1"/>
  <c r="J144" i="1"/>
  <c r="J145" i="1"/>
  <c r="V56" i="1"/>
  <c r="O140" i="1"/>
  <c r="O135" i="1"/>
  <c r="O141" i="1"/>
  <c r="O136" i="1"/>
  <c r="O142" i="1"/>
  <c r="O137" i="1"/>
  <c r="O133" i="1"/>
  <c r="O138" i="1"/>
  <c r="O139" i="1"/>
  <c r="O134" i="1"/>
  <c r="AK9" i="1"/>
  <c r="R131" i="1"/>
  <c r="T134" i="1" l="1"/>
  <c r="T138" i="1"/>
  <c r="T142" i="1"/>
  <c r="T136" i="1"/>
  <c r="T140" i="1"/>
  <c r="V57" i="1"/>
  <c r="T137" i="1"/>
  <c r="T141" i="1"/>
  <c r="T133" i="1"/>
  <c r="T139" i="1"/>
  <c r="T135" i="1"/>
  <c r="C148" i="1"/>
  <c r="AL9" i="1"/>
  <c r="O144" i="1"/>
  <c r="O145" i="1"/>
  <c r="O143" i="1"/>
  <c r="E150" i="1" l="1"/>
  <c r="V58" i="1"/>
  <c r="E154" i="1"/>
  <c r="E158" i="1"/>
  <c r="E156" i="1"/>
  <c r="E152" i="1"/>
  <c r="E155" i="1"/>
  <c r="E153" i="1"/>
  <c r="E151" i="1"/>
  <c r="E159" i="1"/>
  <c r="E157" i="1"/>
  <c r="AM9" i="1"/>
  <c r="H148" i="1"/>
  <c r="T145" i="1"/>
  <c r="T143" i="1"/>
  <c r="T144" i="1"/>
  <c r="M148" i="1" l="1"/>
  <c r="AN9" i="1"/>
  <c r="V59" i="1"/>
  <c r="J152" i="1"/>
  <c r="J159" i="1"/>
  <c r="J154" i="1"/>
  <c r="J155" i="1"/>
  <c r="J150" i="1"/>
  <c r="J151" i="1"/>
  <c r="J156" i="1"/>
  <c r="J158" i="1"/>
  <c r="J157" i="1"/>
  <c r="J153" i="1"/>
  <c r="E160" i="1"/>
  <c r="E161" i="1"/>
  <c r="E162" i="1"/>
  <c r="J161" i="1" l="1"/>
  <c r="J162" i="1"/>
  <c r="J160" i="1"/>
  <c r="R148" i="1"/>
  <c r="AO9" i="1"/>
  <c r="V60" i="1"/>
  <c r="O153" i="1"/>
  <c r="O152" i="1"/>
  <c r="O151" i="1"/>
  <c r="O158" i="1"/>
  <c r="O157" i="1"/>
  <c r="O156" i="1"/>
  <c r="O155" i="1"/>
  <c r="O159" i="1"/>
  <c r="O154" i="1"/>
  <c r="O150" i="1"/>
  <c r="O161" i="1" l="1"/>
  <c r="O162" i="1"/>
  <c r="O160" i="1"/>
  <c r="V61" i="1"/>
  <c r="T157" i="1"/>
  <c r="T154" i="1"/>
  <c r="T155" i="1"/>
  <c r="T152" i="1"/>
  <c r="T158" i="1"/>
  <c r="T153" i="1"/>
  <c r="T150" i="1"/>
  <c r="T159" i="1"/>
  <c r="T156" i="1"/>
  <c r="T151" i="1"/>
  <c r="AP9" i="1"/>
  <c r="C165" i="1"/>
  <c r="H165" i="1" l="1"/>
  <c r="AQ9" i="1"/>
  <c r="T160" i="1"/>
  <c r="T161" i="1"/>
  <c r="T162" i="1"/>
  <c r="V62" i="1"/>
  <c r="E169" i="1"/>
  <c r="E173" i="1"/>
  <c r="E170" i="1"/>
  <c r="E174" i="1"/>
  <c r="E171" i="1"/>
  <c r="E175" i="1"/>
  <c r="E172" i="1"/>
  <c r="E167" i="1"/>
  <c r="E176" i="1"/>
  <c r="E168" i="1"/>
  <c r="E179" i="1" l="1"/>
  <c r="E177" i="1"/>
  <c r="E178" i="1"/>
  <c r="AR9" i="1"/>
  <c r="M165" i="1"/>
  <c r="V63" i="1"/>
  <c r="J176" i="1"/>
  <c r="J167" i="1"/>
  <c r="J171" i="1"/>
  <c r="J170" i="1"/>
  <c r="J172" i="1"/>
  <c r="J173" i="1"/>
  <c r="J168" i="1"/>
  <c r="J169" i="1"/>
  <c r="J175" i="1"/>
  <c r="J174" i="1"/>
  <c r="J178" i="1" l="1"/>
  <c r="J177" i="1"/>
  <c r="J179" i="1"/>
  <c r="AS9" i="1"/>
  <c r="R165" i="1"/>
  <c r="V64" i="1"/>
  <c r="O172" i="1"/>
  <c r="O168" i="1"/>
  <c r="O174" i="1"/>
  <c r="O167" i="1"/>
  <c r="O175" i="1"/>
  <c r="O170" i="1"/>
  <c r="O173" i="1"/>
  <c r="O176" i="1"/>
  <c r="O171" i="1"/>
  <c r="O169" i="1"/>
  <c r="AT9" i="1" l="1"/>
  <c r="C182" i="1"/>
  <c r="O177" i="1"/>
  <c r="O178" i="1"/>
  <c r="O179" i="1"/>
  <c r="V65" i="1"/>
  <c r="T167" i="1"/>
  <c r="T172" i="1"/>
  <c r="T174" i="1"/>
  <c r="T173" i="1"/>
  <c r="T168" i="1"/>
  <c r="T170" i="1"/>
  <c r="T169" i="1"/>
  <c r="T175" i="1"/>
  <c r="T176" i="1"/>
  <c r="T171" i="1"/>
  <c r="T177" i="1" l="1"/>
  <c r="T178" i="1"/>
  <c r="T179" i="1"/>
  <c r="V66" i="1"/>
  <c r="E184" i="1"/>
  <c r="E185" i="1"/>
  <c r="E187" i="1"/>
  <c r="E190" i="1"/>
  <c r="E192" i="1"/>
  <c r="E193" i="1"/>
  <c r="E188" i="1"/>
  <c r="E186" i="1"/>
  <c r="E189" i="1"/>
  <c r="E191" i="1"/>
  <c r="AU9" i="1"/>
  <c r="H182" i="1"/>
  <c r="V67" i="1" l="1"/>
  <c r="J191" i="1"/>
  <c r="J193" i="1"/>
  <c r="J188" i="1"/>
  <c r="J187" i="1"/>
  <c r="J189" i="1"/>
  <c r="J184" i="1"/>
  <c r="J185" i="1"/>
  <c r="J186" i="1"/>
  <c r="J190" i="1"/>
  <c r="J192" i="1"/>
  <c r="AV9" i="1"/>
  <c r="M182" i="1"/>
  <c r="E195" i="1"/>
  <c r="E196" i="1"/>
  <c r="E194" i="1"/>
  <c r="AW9" i="1" l="1"/>
  <c r="R182" i="1"/>
  <c r="J194" i="1"/>
  <c r="J195" i="1"/>
  <c r="J196" i="1"/>
  <c r="V68" i="1"/>
  <c r="O184" i="1"/>
  <c r="O190" i="1"/>
  <c r="O192" i="1"/>
  <c r="O193" i="1"/>
  <c r="O188" i="1"/>
  <c r="O186" i="1"/>
  <c r="O189" i="1"/>
  <c r="O191" i="1"/>
  <c r="O185" i="1"/>
  <c r="O187" i="1"/>
  <c r="O194" i="1" l="1"/>
  <c r="O195" i="1"/>
  <c r="O196" i="1"/>
  <c r="V69" i="1"/>
  <c r="T191" i="1"/>
  <c r="T186" i="1"/>
  <c r="T192" i="1"/>
  <c r="T187" i="1"/>
  <c r="T193" i="1"/>
  <c r="T188" i="1"/>
  <c r="T184" i="1"/>
  <c r="T189" i="1"/>
  <c r="T190" i="1"/>
  <c r="T185" i="1"/>
  <c r="C199" i="1"/>
  <c r="AX9" i="1"/>
  <c r="AY9" i="1" l="1"/>
  <c r="H199" i="1"/>
  <c r="V71" i="1"/>
  <c r="E210" i="1"/>
  <c r="E205" i="1"/>
  <c r="E201" i="1"/>
  <c r="E206" i="1"/>
  <c r="E207" i="1"/>
  <c r="E202" i="1"/>
  <c r="E208" i="1"/>
  <c r="E203" i="1"/>
  <c r="E209" i="1"/>
  <c r="E204" i="1"/>
  <c r="T195" i="1"/>
  <c r="T196" i="1"/>
  <c r="T194" i="1"/>
  <c r="E212" i="1" l="1"/>
  <c r="E213" i="1"/>
  <c r="E211" i="1"/>
  <c r="V70" i="1"/>
  <c r="J206" i="1"/>
  <c r="J202" i="1"/>
  <c r="J204" i="1"/>
  <c r="J201" i="1"/>
  <c r="J208" i="1"/>
  <c r="J207" i="1"/>
  <c r="J209" i="1"/>
  <c r="J210" i="1"/>
  <c r="J203" i="1"/>
  <c r="J205" i="1"/>
  <c r="M199" i="1"/>
  <c r="C14" i="1"/>
  <c r="V72" i="1" l="1"/>
  <c r="O205" i="1"/>
  <c r="O203" i="1"/>
  <c r="O210" i="1"/>
  <c r="O206" i="1"/>
  <c r="O208" i="1"/>
  <c r="O201" i="1"/>
  <c r="O209" i="1"/>
  <c r="O204" i="1"/>
  <c r="O207" i="1"/>
  <c r="O202" i="1"/>
  <c r="J211" i="1"/>
  <c r="J212" i="1"/>
  <c r="J213" i="1"/>
  <c r="O211" i="1" l="1"/>
  <c r="O213" i="1"/>
  <c r="O212" i="1"/>
</calcChain>
</file>

<file path=xl/sharedStrings.xml><?xml version="1.0" encoding="utf-8"?>
<sst xmlns="http://schemas.openxmlformats.org/spreadsheetml/2006/main" count="453" uniqueCount="104">
  <si>
    <t>Silica bag</t>
  </si>
  <si>
    <t>SUM</t>
  </si>
  <si>
    <t>AVERAGE</t>
  </si>
  <si>
    <t>VARIANCE</t>
  </si>
  <si>
    <t>hour</t>
  </si>
  <si>
    <t>sec</t>
  </si>
  <si>
    <t>Air temperature</t>
  </si>
  <si>
    <t>Humidity Ratio</t>
  </si>
  <si>
    <t>Specific Volume</t>
  </si>
  <si>
    <t>Air density</t>
  </si>
  <si>
    <t>[°C]</t>
  </si>
  <si>
    <t>%</t>
  </si>
  <si>
    <t>[m³/kg]</t>
  </si>
  <si>
    <t>[kg/m³]</t>
  </si>
  <si>
    <t>http://www.sugartech.co.za/psychro/index.php</t>
  </si>
  <si>
    <t>Water in the air</t>
  </si>
  <si>
    <t>[kg of water/ kg of air]</t>
  </si>
  <si>
    <t>[g of water/ m³ of air]</t>
  </si>
  <si>
    <t>Relative humidity</t>
  </si>
  <si>
    <t>Open the reference below and fill out the data</t>
  </si>
  <si>
    <t>min</t>
  </si>
  <si>
    <t>Time difference [h]</t>
  </si>
  <si>
    <t>Date &amp; Data</t>
  </si>
  <si>
    <t>time [h]</t>
  </si>
  <si>
    <t>Grad [g/h]</t>
  </si>
  <si>
    <t>Weight diff [%]</t>
  </si>
  <si>
    <t>Weight diff [g]</t>
  </si>
  <si>
    <t>Water absorved</t>
  </si>
  <si>
    <t>[g]</t>
  </si>
  <si>
    <t>Experiment time</t>
  </si>
  <si>
    <t>[h]</t>
  </si>
  <si>
    <t>Dry air</t>
  </si>
  <si>
    <t>[m³]</t>
  </si>
  <si>
    <t>[g of water/ bag]</t>
  </si>
  <si>
    <t>Var absorv bag</t>
  </si>
  <si>
    <t>Range 95%</t>
  </si>
  <si>
    <t>Aver. Absorv. bag</t>
  </si>
  <si>
    <t>Cleanroom humidity changed</t>
  </si>
  <si>
    <t>average grad</t>
  </si>
  <si>
    <t>delta t</t>
  </si>
  <si>
    <t>measure</t>
  </si>
  <si>
    <t>delta m</t>
  </si>
  <si>
    <t>Measure 1 to Measure 2</t>
  </si>
  <si>
    <t>Measure 2 to Measure 3</t>
  </si>
  <si>
    <t>Measure 3 to Measure 4</t>
  </si>
  <si>
    <t>Measure 4 to Measure 5</t>
  </si>
  <si>
    <t>Measure 5 to Measure 6</t>
  </si>
  <si>
    <t>Measure 6 to Measure 7</t>
  </si>
  <si>
    <t>Measure 7 to Measure 8</t>
  </si>
  <si>
    <t>Measure 8 to Measure 9</t>
  </si>
  <si>
    <t>Measure 9 to Measure 10</t>
  </si>
  <si>
    <t>Measure 10 to Measure 11</t>
  </si>
  <si>
    <t>Measure 11 to Measure 12</t>
  </si>
  <si>
    <t>Measure 12 to Measure 13</t>
  </si>
  <si>
    <t>delta m(%)</t>
  </si>
  <si>
    <t>Measure 13 to Measure 14</t>
  </si>
  <si>
    <t>day</t>
  </si>
  <si>
    <t>Measure 14 to Measure 15</t>
  </si>
  <si>
    <t>Measure 15 to Measure 16</t>
  </si>
  <si>
    <t>Measure 16 to Measure 17</t>
  </si>
  <si>
    <t>average grad right</t>
  </si>
  <si>
    <t>model</t>
  </si>
  <si>
    <t>k</t>
  </si>
  <si>
    <t>diferencas quadradas</t>
  </si>
  <si>
    <t>y</t>
  </si>
  <si>
    <t>Measure 17 to Measure 18</t>
  </si>
  <si>
    <t>Measure 18 to Measure 19</t>
  </si>
  <si>
    <t>Measure 19 to Measure 20</t>
  </si>
  <si>
    <t>Measure 20 to Measure 21</t>
  </si>
  <si>
    <t>c</t>
  </si>
  <si>
    <t>a</t>
  </si>
  <si>
    <t>b</t>
  </si>
  <si>
    <t>Measure 21 to Measure 22</t>
  </si>
  <si>
    <t>Measure 22 to Measure 23</t>
  </si>
  <si>
    <t>Measure 23 to Measure 24</t>
  </si>
  <si>
    <t>Measure 24 to Measure 25</t>
  </si>
  <si>
    <t>Measure 25 to Measure 26</t>
  </si>
  <si>
    <t>Measure 26 to Measure 27</t>
  </si>
  <si>
    <t>Measure 27 to Measure 28</t>
  </si>
  <si>
    <t>Measure 28 to Measure 29</t>
  </si>
  <si>
    <t>Measure 29 to Measure 30</t>
  </si>
  <si>
    <t>Measure 30 to Measure 31</t>
  </si>
  <si>
    <t>Measure 31 to Measure 32</t>
  </si>
  <si>
    <t>Measure 32 to Measure 33</t>
  </si>
  <si>
    <t>Measure 33 to Measure 34</t>
  </si>
  <si>
    <t>Measure 34 to Measure 35</t>
  </si>
  <si>
    <t>Measure 35 to Measure 36</t>
  </si>
  <si>
    <t>Measure 36 to Measure 37</t>
  </si>
  <si>
    <t>Measure 37 to Measure 38</t>
  </si>
  <si>
    <t>Measure 38 to Measure 39</t>
  </si>
  <si>
    <t>Measure 39 to Measure 40</t>
  </si>
  <si>
    <t>Measure 40 to Measure 41</t>
  </si>
  <si>
    <t>Measure 41 to Measure 42</t>
  </si>
  <si>
    <t>Measure 42 to Measure 43</t>
  </si>
  <si>
    <t>Measure 43 to Measure 44</t>
  </si>
  <si>
    <t>Bag volume</t>
  </si>
  <si>
    <t>Storage time</t>
  </si>
  <si>
    <t>n° of silica bags</t>
  </si>
  <si>
    <t>[-]</t>
  </si>
  <si>
    <t>Simulation</t>
  </si>
  <si>
    <t>Results</t>
  </si>
  <si>
    <t>Principal results</t>
  </si>
  <si>
    <t>Final     ∆m [g]</t>
  </si>
  <si>
    <t>Final     ∆m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</si>
</sst>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00000"/>
    <numFmt numFmtId="166" formatCode="[$-F400]h:mm:ss\ AM/PM"/>
    <numFmt numFmtId="167" formatCode="0.0000000"/>
    <numFmt numFmtId="168" formatCode="0.0000"/>
    <numFmt numFmtId="169" formatCode="0.000"/>
    <numFmt numFmtId="170" formatCode="0.000%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12"/>
      <color rgb="FF00B0F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7FFF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45">
    <xf numFmtId="0" fontId="0" fillId="0" borderId="0" xfId="0"/>
    <xf numFmtId="21" fontId="0" fillId="0" borderId="0" xfId="0" applyNumberFormat="1"/>
    <xf numFmtId="166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10" fontId="0" fillId="6" borderId="3" xfId="0" applyNumberFormat="1" applyFill="1" applyBorder="1" applyAlignment="1">
      <alignment horizontal="center" vertical="center"/>
    </xf>
    <xf numFmtId="167" fontId="0" fillId="6" borderId="4" xfId="0" applyNumberForma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0" fontId="0" fillId="6" borderId="0" xfId="0" applyNumberForma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165" fontId="0" fillId="6" borderId="8" xfId="0" applyNumberFormat="1" applyFill="1" applyBorder="1" applyAlignment="1">
      <alignment horizontal="center" vertical="center"/>
    </xf>
    <xf numFmtId="10" fontId="0" fillId="6" borderId="8" xfId="0" applyNumberFormat="1" applyFill="1" applyBorder="1" applyAlignment="1">
      <alignment horizontal="center" vertical="center"/>
    </xf>
    <xf numFmtId="167" fontId="0" fillId="6" borderId="9" xfId="0" applyNumberForma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3" borderId="10" xfId="0" quotePrefix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65" fontId="0" fillId="6" borderId="4" xfId="0" applyNumberFormat="1" applyFill="1" applyBorder="1" applyAlignment="1">
      <alignment horizontal="center" vertical="center"/>
    </xf>
    <xf numFmtId="165" fontId="0" fillId="6" borderId="9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164" fontId="0" fillId="6" borderId="8" xfId="0" applyNumberFormat="1" applyFill="1" applyBorder="1" applyAlignment="1">
      <alignment horizontal="center" vertical="center"/>
    </xf>
    <xf numFmtId="168" fontId="0" fillId="0" borderId="5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69" fontId="0" fillId="0" borderId="0" xfId="0" applyNumberForma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70" fontId="0" fillId="0" borderId="0" xfId="2" applyNumberFormat="1" applyFont="1"/>
    <xf numFmtId="170" fontId="0" fillId="0" borderId="0" xfId="0" applyNumberFormat="1"/>
    <xf numFmtId="167" fontId="0" fillId="5" borderId="6" xfId="0" applyNumberFormat="1" applyFill="1" applyBorder="1" applyAlignment="1">
      <alignment horizontal="center" vertical="center"/>
    </xf>
    <xf numFmtId="165" fontId="0" fillId="5" borderId="6" xfId="0" applyNumberFormat="1" applyFill="1" applyBorder="1" applyAlignment="1">
      <alignment horizontal="center" vertical="center"/>
    </xf>
    <xf numFmtId="2" fontId="0" fillId="0" borderId="0" xfId="0" applyNumberFormat="1"/>
    <xf numFmtId="16" fontId="0" fillId="0" borderId="0" xfId="0" applyNumberFormat="1" applyBorder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16" fontId="0" fillId="0" borderId="0" xfId="0" applyNumberFormat="1" applyFill="1" applyBorder="1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16" fontId="0" fillId="0" borderId="0" xfId="0" applyNumberFormat="1" applyBorder="1"/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0" borderId="0" xfId="2" applyNumberFormat="1" applyFont="1"/>
    <xf numFmtId="10" fontId="0" fillId="0" borderId="0" xfId="2" applyNumberFormat="1" applyFont="1" applyBorder="1" applyAlignment="1">
      <alignment horizontal="center" vertical="center"/>
    </xf>
    <xf numFmtId="165" fontId="0" fillId="0" borderId="0" xfId="0" applyNumberFormat="1"/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6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64" fontId="0" fillId="6" borderId="9" xfId="0" applyNumberFormat="1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8" fontId="0" fillId="0" borderId="3" xfId="0" quotePrefix="1" applyNumberFormat="1" applyFill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 vertical="center"/>
    </xf>
    <xf numFmtId="10" fontId="0" fillId="6" borderId="4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10" fontId="0" fillId="6" borderId="6" xfId="0" applyNumberFormat="1" applyFill="1" applyBorder="1" applyAlignment="1">
      <alignment horizontal="center" vertical="center"/>
    </xf>
    <xf numFmtId="11" fontId="0" fillId="6" borderId="7" xfId="0" applyNumberFormat="1" applyFill="1" applyBorder="1" applyAlignment="1">
      <alignment horizontal="center" vertical="center"/>
    </xf>
    <xf numFmtId="11" fontId="0" fillId="6" borderId="9" xfId="0" applyNumberFormat="1" applyFill="1" applyBorder="1" applyAlignment="1">
      <alignment horizontal="center" vertical="center"/>
    </xf>
    <xf numFmtId="10" fontId="0" fillId="0" borderId="0" xfId="0" applyNumberFormat="1"/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16" fontId="3" fillId="3" borderId="10" xfId="0" applyNumberFormat="1" applyFont="1" applyFill="1" applyBorder="1" applyAlignment="1">
      <alignment horizontal="center" vertical="center"/>
    </xf>
    <xf numFmtId="16" fontId="3" fillId="3" borderId="11" xfId="0" applyNumberFormat="1" applyFont="1" applyFill="1" applyBorder="1" applyAlignment="1">
      <alignment horizontal="center" vertical="center"/>
    </xf>
    <xf numFmtId="16" fontId="3" fillId="3" borderId="12" xfId="0" applyNumberFormat="1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10" xfId="1" applyFill="1" applyBorder="1" applyAlignment="1">
      <alignment horizontal="center" vertical="center"/>
    </xf>
    <xf numFmtId="0" fontId="2" fillId="2" borderId="11" xfId="1" applyFill="1" applyBorder="1" applyAlignment="1">
      <alignment horizontal="center" vertical="center"/>
    </xf>
    <xf numFmtId="0" fontId="2" fillId="2" borderId="12" xfId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7FFF2"/>
      <color rgb="FFD1FFE7"/>
      <color rgb="FFD3FD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744716121011174E-2"/>
          <c:y val="5.1632559831094917E-2"/>
          <c:w val="0.7134712897729889"/>
          <c:h val="0.8763959556890653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'Moisture analisys'!$H$9:$AX$9</c:f>
              <c:numCache>
                <c:formatCode>00,000</c:formatCode>
                <c:ptCount val="43"/>
                <c:pt idx="0" formatCode="General">
                  <c:v>0</c:v>
                </c:pt>
                <c:pt idx="1">
                  <c:v>68.583055555555561</c:v>
                </c:pt>
                <c:pt idx="2">
                  <c:v>90.44583333333334</c:v>
                </c:pt>
                <c:pt idx="3">
                  <c:v>114.55527777777779</c:v>
                </c:pt>
                <c:pt idx="4">
                  <c:v>139.72055555555556</c:v>
                </c:pt>
                <c:pt idx="5">
                  <c:v>168.00944444444445</c:v>
                </c:pt>
                <c:pt idx="6">
                  <c:v>236.93444444444447</c:v>
                </c:pt>
                <c:pt idx="7">
                  <c:v>263.75749999999999</c:v>
                </c:pt>
                <c:pt idx="8">
                  <c:v>287.89944444444444</c:v>
                </c:pt>
                <c:pt idx="9">
                  <c:v>404.18555555555554</c:v>
                </c:pt>
                <c:pt idx="10">
                  <c:v>408.16499999999996</c:v>
                </c:pt>
                <c:pt idx="11">
                  <c:v>426.39916666666664</c:v>
                </c:pt>
                <c:pt idx="12">
                  <c:v>426.71972222222217</c:v>
                </c:pt>
                <c:pt idx="13">
                  <c:v>432.32111111111107</c:v>
                </c:pt>
                <c:pt idx="14">
                  <c:v>479.77222222222218</c:v>
                </c:pt>
                <c:pt idx="15">
                  <c:v>599.98833333333323</c:v>
                </c:pt>
                <c:pt idx="16">
                  <c:v>646.52944444444438</c:v>
                </c:pt>
                <c:pt idx="17">
                  <c:v>667.06638888888881</c:v>
                </c:pt>
                <c:pt idx="18">
                  <c:v>667.24805555555542</c:v>
                </c:pt>
                <c:pt idx="19">
                  <c:v>668.513611111111</c:v>
                </c:pt>
                <c:pt idx="20">
                  <c:v>763.82222222222208</c:v>
                </c:pt>
                <c:pt idx="21">
                  <c:v>788.45916666666653</c:v>
                </c:pt>
                <c:pt idx="22">
                  <c:v>912.09694444444426</c:v>
                </c:pt>
                <c:pt idx="23">
                  <c:v>932.96638888888867</c:v>
                </c:pt>
                <c:pt idx="24">
                  <c:v>955.1527777777776</c:v>
                </c:pt>
                <c:pt idx="25">
                  <c:v>984.24083333333317</c:v>
                </c:pt>
                <c:pt idx="26">
                  <c:v>1007.0947222222221</c:v>
                </c:pt>
                <c:pt idx="27">
                  <c:v>1079.1408333333331</c:v>
                </c:pt>
                <c:pt idx="28">
                  <c:v>1127.9538888888887</c:v>
                </c:pt>
                <c:pt idx="29">
                  <c:v>1151.8713888888888</c:v>
                </c:pt>
                <c:pt idx="30">
                  <c:v>1174.2161111111109</c:v>
                </c:pt>
                <c:pt idx="31">
                  <c:v>1292.8572222222219</c:v>
                </c:pt>
                <c:pt idx="32">
                  <c:v>1318.3099999999997</c:v>
                </c:pt>
                <c:pt idx="33">
                  <c:v>1338.4997222222219</c:v>
                </c:pt>
                <c:pt idx="34">
                  <c:v>1414.8430555555551</c:v>
                </c:pt>
                <c:pt idx="35">
                  <c:v>1460.4313888888885</c:v>
                </c:pt>
                <c:pt idx="36">
                  <c:v>1627.3347222222219</c:v>
                </c:pt>
                <c:pt idx="37">
                  <c:v>1649.1111111111109</c:v>
                </c:pt>
                <c:pt idx="38">
                  <c:v>1746.8877777777775</c:v>
                </c:pt>
                <c:pt idx="39">
                  <c:v>1773.6930555555552</c:v>
                </c:pt>
                <c:pt idx="40">
                  <c:v>1797.9002777777775</c:v>
                </c:pt>
                <c:pt idx="41">
                  <c:v>1820.6391666666664</c:v>
                </c:pt>
                <c:pt idx="42">
                  <c:v>2461.3994444444443</c:v>
                </c:pt>
              </c:numCache>
            </c:numRef>
          </c:xVal>
          <c:yVal>
            <c:numRef>
              <c:f>'Moisture analisys'!$H$11:$AX$11</c:f>
              <c:numCache>
                <c:formatCode>General</c:formatCode>
                <c:ptCount val="43"/>
                <c:pt idx="0">
                  <c:v>12.781000000000001</c:v>
                </c:pt>
                <c:pt idx="1">
                  <c:v>12.875999999999999</c:v>
                </c:pt>
                <c:pt idx="2">
                  <c:v>12.965</c:v>
                </c:pt>
                <c:pt idx="3">
                  <c:v>13.000999999999999</c:v>
                </c:pt>
                <c:pt idx="4">
                  <c:v>13.045</c:v>
                </c:pt>
                <c:pt idx="5">
                  <c:v>13.077999999999999</c:v>
                </c:pt>
                <c:pt idx="6">
                  <c:v>13.179</c:v>
                </c:pt>
                <c:pt idx="7">
                  <c:v>13.254</c:v>
                </c:pt>
                <c:pt idx="8">
                  <c:v>13.313000000000001</c:v>
                </c:pt>
                <c:pt idx="9">
                  <c:v>13.448</c:v>
                </c:pt>
                <c:pt idx="10">
                  <c:v>13.468</c:v>
                </c:pt>
                <c:pt idx="11">
                  <c:v>13.504</c:v>
                </c:pt>
                <c:pt idx="12">
                  <c:v>13.521000000000001</c:v>
                </c:pt>
                <c:pt idx="13">
                  <c:v>13.542</c:v>
                </c:pt>
                <c:pt idx="14">
                  <c:v>13.598000000000001</c:v>
                </c:pt>
                <c:pt idx="15">
                  <c:v>13.769</c:v>
                </c:pt>
                <c:pt idx="16">
                  <c:v>13.84</c:v>
                </c:pt>
                <c:pt idx="17">
                  <c:v>13.877000000000001</c:v>
                </c:pt>
                <c:pt idx="18">
                  <c:v>13.888</c:v>
                </c:pt>
                <c:pt idx="19">
                  <c:v>13.901999999999999</c:v>
                </c:pt>
                <c:pt idx="20">
                  <c:v>14.000999999999999</c:v>
                </c:pt>
                <c:pt idx="21">
                  <c:v>14.042</c:v>
                </c:pt>
                <c:pt idx="22">
                  <c:v>14.201000000000001</c:v>
                </c:pt>
                <c:pt idx="23">
                  <c:v>14.239000000000001</c:v>
                </c:pt>
                <c:pt idx="24">
                  <c:v>14.275</c:v>
                </c:pt>
                <c:pt idx="25">
                  <c:v>14.324</c:v>
                </c:pt>
                <c:pt idx="26">
                  <c:v>14.367000000000001</c:v>
                </c:pt>
                <c:pt idx="27">
                  <c:v>14.451000000000001</c:v>
                </c:pt>
                <c:pt idx="28">
                  <c:v>14.51</c:v>
                </c:pt>
                <c:pt idx="29">
                  <c:v>14.545</c:v>
                </c:pt>
                <c:pt idx="30">
                  <c:v>14.568</c:v>
                </c:pt>
                <c:pt idx="31">
                  <c:v>14.657999999999999</c:v>
                </c:pt>
                <c:pt idx="32">
                  <c:v>14.693</c:v>
                </c:pt>
                <c:pt idx="33">
                  <c:v>14.701000000000001</c:v>
                </c:pt>
                <c:pt idx="34">
                  <c:v>14.75</c:v>
                </c:pt>
                <c:pt idx="35">
                  <c:v>14.775</c:v>
                </c:pt>
                <c:pt idx="36">
                  <c:v>14.802</c:v>
                </c:pt>
                <c:pt idx="37">
                  <c:v>14.813000000000001</c:v>
                </c:pt>
                <c:pt idx="38">
                  <c:v>14.865</c:v>
                </c:pt>
                <c:pt idx="39">
                  <c:v>14.877000000000001</c:v>
                </c:pt>
                <c:pt idx="40">
                  <c:v>14.888999999999999</c:v>
                </c:pt>
                <c:pt idx="41">
                  <c:v>14.901</c:v>
                </c:pt>
                <c:pt idx="42">
                  <c:v>15.058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'Moisture analisys'!$H$9:$AX$9</c:f>
              <c:numCache>
                <c:formatCode>00,000</c:formatCode>
                <c:ptCount val="43"/>
                <c:pt idx="0" formatCode="General">
                  <c:v>0</c:v>
                </c:pt>
                <c:pt idx="1">
                  <c:v>68.583055555555561</c:v>
                </c:pt>
                <c:pt idx="2">
                  <c:v>90.44583333333334</c:v>
                </c:pt>
                <c:pt idx="3">
                  <c:v>114.55527777777779</c:v>
                </c:pt>
                <c:pt idx="4">
                  <c:v>139.72055555555556</c:v>
                </c:pt>
                <c:pt idx="5">
                  <c:v>168.00944444444445</c:v>
                </c:pt>
                <c:pt idx="6">
                  <c:v>236.93444444444447</c:v>
                </c:pt>
                <c:pt idx="7">
                  <c:v>263.75749999999999</c:v>
                </c:pt>
                <c:pt idx="8">
                  <c:v>287.89944444444444</c:v>
                </c:pt>
                <c:pt idx="9">
                  <c:v>404.18555555555554</c:v>
                </c:pt>
                <c:pt idx="10">
                  <c:v>408.16499999999996</c:v>
                </c:pt>
                <c:pt idx="11">
                  <c:v>426.39916666666664</c:v>
                </c:pt>
                <c:pt idx="12">
                  <c:v>426.71972222222217</c:v>
                </c:pt>
                <c:pt idx="13">
                  <c:v>432.32111111111107</c:v>
                </c:pt>
                <c:pt idx="14">
                  <c:v>479.77222222222218</c:v>
                </c:pt>
                <c:pt idx="15">
                  <c:v>599.98833333333323</c:v>
                </c:pt>
                <c:pt idx="16">
                  <c:v>646.52944444444438</c:v>
                </c:pt>
                <c:pt idx="17">
                  <c:v>667.06638888888881</c:v>
                </c:pt>
                <c:pt idx="18">
                  <c:v>667.24805555555542</c:v>
                </c:pt>
                <c:pt idx="19">
                  <c:v>668.513611111111</c:v>
                </c:pt>
                <c:pt idx="20">
                  <c:v>763.82222222222208</c:v>
                </c:pt>
                <c:pt idx="21">
                  <c:v>788.45916666666653</c:v>
                </c:pt>
                <c:pt idx="22">
                  <c:v>912.09694444444426</c:v>
                </c:pt>
                <c:pt idx="23">
                  <c:v>932.96638888888867</c:v>
                </c:pt>
                <c:pt idx="24">
                  <c:v>955.1527777777776</c:v>
                </c:pt>
                <c:pt idx="25">
                  <c:v>984.24083333333317</c:v>
                </c:pt>
                <c:pt idx="26">
                  <c:v>1007.0947222222221</c:v>
                </c:pt>
                <c:pt idx="27">
                  <c:v>1079.1408333333331</c:v>
                </c:pt>
                <c:pt idx="28">
                  <c:v>1127.9538888888887</c:v>
                </c:pt>
                <c:pt idx="29">
                  <c:v>1151.8713888888888</c:v>
                </c:pt>
                <c:pt idx="30">
                  <c:v>1174.2161111111109</c:v>
                </c:pt>
                <c:pt idx="31">
                  <c:v>1292.8572222222219</c:v>
                </c:pt>
                <c:pt idx="32">
                  <c:v>1318.3099999999997</c:v>
                </c:pt>
                <c:pt idx="33">
                  <c:v>1338.4997222222219</c:v>
                </c:pt>
                <c:pt idx="34">
                  <c:v>1414.8430555555551</c:v>
                </c:pt>
                <c:pt idx="35">
                  <c:v>1460.4313888888885</c:v>
                </c:pt>
                <c:pt idx="36">
                  <c:v>1627.3347222222219</c:v>
                </c:pt>
                <c:pt idx="37">
                  <c:v>1649.1111111111109</c:v>
                </c:pt>
                <c:pt idx="38">
                  <c:v>1746.8877777777775</c:v>
                </c:pt>
                <c:pt idx="39">
                  <c:v>1773.6930555555552</c:v>
                </c:pt>
                <c:pt idx="40">
                  <c:v>1797.9002777777775</c:v>
                </c:pt>
                <c:pt idx="41">
                  <c:v>1820.6391666666664</c:v>
                </c:pt>
                <c:pt idx="42">
                  <c:v>2461.3994444444443</c:v>
                </c:pt>
              </c:numCache>
            </c:numRef>
          </c:xVal>
          <c:yVal>
            <c:numRef>
              <c:f>'Moisture analisys'!$H$12:$AX$12</c:f>
              <c:numCache>
                <c:formatCode>General</c:formatCode>
                <c:ptCount val="43"/>
                <c:pt idx="0">
                  <c:v>12.502000000000001</c:v>
                </c:pt>
                <c:pt idx="1">
                  <c:v>12.602</c:v>
                </c:pt>
                <c:pt idx="2">
                  <c:v>12.631</c:v>
                </c:pt>
                <c:pt idx="3" formatCode="0,000">
                  <c:v>12.68</c:v>
                </c:pt>
                <c:pt idx="4">
                  <c:v>12.712999999999999</c:v>
                </c:pt>
                <c:pt idx="5">
                  <c:v>12.77</c:v>
                </c:pt>
                <c:pt idx="6">
                  <c:v>12.907</c:v>
                </c:pt>
                <c:pt idx="7">
                  <c:v>12.939</c:v>
                </c:pt>
                <c:pt idx="8">
                  <c:v>13.000999999999999</c:v>
                </c:pt>
                <c:pt idx="9">
                  <c:v>13.170999999999999</c:v>
                </c:pt>
                <c:pt idx="10">
                  <c:v>13.186999999999999</c:v>
                </c:pt>
                <c:pt idx="11">
                  <c:v>13.24</c:v>
                </c:pt>
                <c:pt idx="12">
                  <c:v>13.254</c:v>
                </c:pt>
                <c:pt idx="13">
                  <c:v>13.272</c:v>
                </c:pt>
                <c:pt idx="14">
                  <c:v>13.327</c:v>
                </c:pt>
                <c:pt idx="15">
                  <c:v>13.48</c:v>
                </c:pt>
                <c:pt idx="16">
                  <c:v>13.541</c:v>
                </c:pt>
                <c:pt idx="17">
                  <c:v>13.582000000000001</c:v>
                </c:pt>
                <c:pt idx="18">
                  <c:v>13.592000000000001</c:v>
                </c:pt>
                <c:pt idx="19">
                  <c:v>13.603</c:v>
                </c:pt>
                <c:pt idx="20">
                  <c:v>13.746</c:v>
                </c:pt>
                <c:pt idx="21">
                  <c:v>13.769</c:v>
                </c:pt>
                <c:pt idx="22">
                  <c:v>13.92</c:v>
                </c:pt>
                <c:pt idx="23">
                  <c:v>13.957000000000001</c:v>
                </c:pt>
                <c:pt idx="24">
                  <c:v>13.991</c:v>
                </c:pt>
                <c:pt idx="25">
                  <c:v>14.032</c:v>
                </c:pt>
                <c:pt idx="26">
                  <c:v>14.06</c:v>
                </c:pt>
                <c:pt idx="27">
                  <c:v>14.135999999999999</c:v>
                </c:pt>
                <c:pt idx="28">
                  <c:v>14.195</c:v>
                </c:pt>
                <c:pt idx="29">
                  <c:v>14.226000000000001</c:v>
                </c:pt>
                <c:pt idx="30">
                  <c:v>14.250999999999999</c:v>
                </c:pt>
                <c:pt idx="31">
                  <c:v>14.329000000000001</c:v>
                </c:pt>
                <c:pt idx="32">
                  <c:v>14.351000000000001</c:v>
                </c:pt>
                <c:pt idx="33">
                  <c:v>14.372999999999999</c:v>
                </c:pt>
                <c:pt idx="34">
                  <c:v>14.423</c:v>
                </c:pt>
                <c:pt idx="35">
                  <c:v>14.446999999999999</c:v>
                </c:pt>
                <c:pt idx="36">
                  <c:v>14.471</c:v>
                </c:pt>
                <c:pt idx="37">
                  <c:v>14.484</c:v>
                </c:pt>
                <c:pt idx="38">
                  <c:v>14.53</c:v>
                </c:pt>
                <c:pt idx="39">
                  <c:v>14.547000000000001</c:v>
                </c:pt>
                <c:pt idx="40">
                  <c:v>14.557</c:v>
                </c:pt>
                <c:pt idx="41">
                  <c:v>14.571999999999999</c:v>
                </c:pt>
                <c:pt idx="42">
                  <c:v>14.721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'Moisture analisys'!$H$9:$AX$9</c:f>
              <c:numCache>
                <c:formatCode>00,000</c:formatCode>
                <c:ptCount val="43"/>
                <c:pt idx="0" formatCode="General">
                  <c:v>0</c:v>
                </c:pt>
                <c:pt idx="1">
                  <c:v>68.583055555555561</c:v>
                </c:pt>
                <c:pt idx="2">
                  <c:v>90.44583333333334</c:v>
                </c:pt>
                <c:pt idx="3">
                  <c:v>114.55527777777779</c:v>
                </c:pt>
                <c:pt idx="4">
                  <c:v>139.72055555555556</c:v>
                </c:pt>
                <c:pt idx="5">
                  <c:v>168.00944444444445</c:v>
                </c:pt>
                <c:pt idx="6">
                  <c:v>236.93444444444447</c:v>
                </c:pt>
                <c:pt idx="7">
                  <c:v>263.75749999999999</c:v>
                </c:pt>
                <c:pt idx="8">
                  <c:v>287.89944444444444</c:v>
                </c:pt>
                <c:pt idx="9">
                  <c:v>404.18555555555554</c:v>
                </c:pt>
                <c:pt idx="10">
                  <c:v>408.16499999999996</c:v>
                </c:pt>
                <c:pt idx="11">
                  <c:v>426.39916666666664</c:v>
                </c:pt>
                <c:pt idx="12">
                  <c:v>426.71972222222217</c:v>
                </c:pt>
                <c:pt idx="13">
                  <c:v>432.32111111111107</c:v>
                </c:pt>
                <c:pt idx="14">
                  <c:v>479.77222222222218</c:v>
                </c:pt>
                <c:pt idx="15">
                  <c:v>599.98833333333323</c:v>
                </c:pt>
                <c:pt idx="16">
                  <c:v>646.52944444444438</c:v>
                </c:pt>
                <c:pt idx="17">
                  <c:v>667.06638888888881</c:v>
                </c:pt>
                <c:pt idx="18">
                  <c:v>667.24805555555542</c:v>
                </c:pt>
                <c:pt idx="19">
                  <c:v>668.513611111111</c:v>
                </c:pt>
                <c:pt idx="20">
                  <c:v>763.82222222222208</c:v>
                </c:pt>
                <c:pt idx="21">
                  <c:v>788.45916666666653</c:v>
                </c:pt>
                <c:pt idx="22">
                  <c:v>912.09694444444426</c:v>
                </c:pt>
                <c:pt idx="23">
                  <c:v>932.96638888888867</c:v>
                </c:pt>
                <c:pt idx="24">
                  <c:v>955.1527777777776</c:v>
                </c:pt>
                <c:pt idx="25">
                  <c:v>984.24083333333317</c:v>
                </c:pt>
                <c:pt idx="26">
                  <c:v>1007.0947222222221</c:v>
                </c:pt>
                <c:pt idx="27">
                  <c:v>1079.1408333333331</c:v>
                </c:pt>
                <c:pt idx="28">
                  <c:v>1127.9538888888887</c:v>
                </c:pt>
                <c:pt idx="29">
                  <c:v>1151.8713888888888</c:v>
                </c:pt>
                <c:pt idx="30">
                  <c:v>1174.2161111111109</c:v>
                </c:pt>
                <c:pt idx="31">
                  <c:v>1292.8572222222219</c:v>
                </c:pt>
                <c:pt idx="32">
                  <c:v>1318.3099999999997</c:v>
                </c:pt>
                <c:pt idx="33">
                  <c:v>1338.4997222222219</c:v>
                </c:pt>
                <c:pt idx="34">
                  <c:v>1414.8430555555551</c:v>
                </c:pt>
                <c:pt idx="35">
                  <c:v>1460.4313888888885</c:v>
                </c:pt>
                <c:pt idx="36">
                  <c:v>1627.3347222222219</c:v>
                </c:pt>
                <c:pt idx="37">
                  <c:v>1649.1111111111109</c:v>
                </c:pt>
                <c:pt idx="38">
                  <c:v>1746.8877777777775</c:v>
                </c:pt>
                <c:pt idx="39">
                  <c:v>1773.6930555555552</c:v>
                </c:pt>
                <c:pt idx="40">
                  <c:v>1797.9002777777775</c:v>
                </c:pt>
                <c:pt idx="41">
                  <c:v>1820.6391666666664</c:v>
                </c:pt>
                <c:pt idx="42">
                  <c:v>2461.3994444444443</c:v>
                </c:pt>
              </c:numCache>
            </c:numRef>
          </c:xVal>
          <c:yVal>
            <c:numRef>
              <c:f>'Moisture analisys'!$H$13:$AX$13</c:f>
              <c:numCache>
                <c:formatCode>General</c:formatCode>
                <c:ptCount val="43"/>
                <c:pt idx="0">
                  <c:v>12.736000000000001</c:v>
                </c:pt>
                <c:pt idx="1">
                  <c:v>12.856999999999999</c:v>
                </c:pt>
                <c:pt idx="2">
                  <c:v>12.875</c:v>
                </c:pt>
                <c:pt idx="3" formatCode="0,000">
                  <c:v>12.94</c:v>
                </c:pt>
                <c:pt idx="4">
                  <c:v>12.967000000000001</c:v>
                </c:pt>
                <c:pt idx="5">
                  <c:v>13.051</c:v>
                </c:pt>
                <c:pt idx="6">
                  <c:v>13.167</c:v>
                </c:pt>
                <c:pt idx="7">
                  <c:v>13.225</c:v>
                </c:pt>
                <c:pt idx="8">
                  <c:v>13.26</c:v>
                </c:pt>
                <c:pt idx="9">
                  <c:v>13.417999999999999</c:v>
                </c:pt>
                <c:pt idx="10">
                  <c:v>13.44</c:v>
                </c:pt>
                <c:pt idx="11">
                  <c:v>13.47</c:v>
                </c:pt>
                <c:pt idx="12">
                  <c:v>13.48</c:v>
                </c:pt>
                <c:pt idx="13">
                  <c:v>13.507</c:v>
                </c:pt>
                <c:pt idx="14">
                  <c:v>13.61</c:v>
                </c:pt>
                <c:pt idx="15">
                  <c:v>13.752000000000001</c:v>
                </c:pt>
                <c:pt idx="16">
                  <c:v>13.845000000000001</c:v>
                </c:pt>
                <c:pt idx="17">
                  <c:v>13.872999999999999</c:v>
                </c:pt>
                <c:pt idx="18">
                  <c:v>13.882</c:v>
                </c:pt>
                <c:pt idx="19">
                  <c:v>13.893000000000001</c:v>
                </c:pt>
                <c:pt idx="20">
                  <c:v>14.015000000000001</c:v>
                </c:pt>
                <c:pt idx="21">
                  <c:v>14.057</c:v>
                </c:pt>
                <c:pt idx="22">
                  <c:v>14.241</c:v>
                </c:pt>
                <c:pt idx="23">
                  <c:v>14.257999999999999</c:v>
                </c:pt>
                <c:pt idx="24">
                  <c:v>14.286</c:v>
                </c:pt>
                <c:pt idx="25">
                  <c:v>14.321999999999999</c:v>
                </c:pt>
                <c:pt idx="26">
                  <c:v>14.345000000000001</c:v>
                </c:pt>
                <c:pt idx="27">
                  <c:v>14.407999999999999</c:v>
                </c:pt>
                <c:pt idx="28">
                  <c:v>14.475</c:v>
                </c:pt>
                <c:pt idx="29">
                  <c:v>14.503</c:v>
                </c:pt>
                <c:pt idx="30">
                  <c:v>14.53</c:v>
                </c:pt>
                <c:pt idx="31">
                  <c:v>14.606</c:v>
                </c:pt>
                <c:pt idx="32">
                  <c:v>14.625999999999999</c:v>
                </c:pt>
                <c:pt idx="33">
                  <c:v>14.646000000000001</c:v>
                </c:pt>
                <c:pt idx="34">
                  <c:v>14.708</c:v>
                </c:pt>
                <c:pt idx="35">
                  <c:v>14.728</c:v>
                </c:pt>
                <c:pt idx="36">
                  <c:v>14.75</c:v>
                </c:pt>
                <c:pt idx="37">
                  <c:v>14.763999999999999</c:v>
                </c:pt>
                <c:pt idx="38">
                  <c:v>14.811999999999999</c:v>
                </c:pt>
                <c:pt idx="39">
                  <c:v>14.827999999999999</c:v>
                </c:pt>
                <c:pt idx="40">
                  <c:v>14.837</c:v>
                </c:pt>
                <c:pt idx="41">
                  <c:v>14.851000000000001</c:v>
                </c:pt>
                <c:pt idx="42">
                  <c:v>15.005000000000001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'Moisture analisys'!$H$9:$AX$9</c:f>
              <c:numCache>
                <c:formatCode>00,000</c:formatCode>
                <c:ptCount val="43"/>
                <c:pt idx="0" formatCode="General">
                  <c:v>0</c:v>
                </c:pt>
                <c:pt idx="1">
                  <c:v>68.583055555555561</c:v>
                </c:pt>
                <c:pt idx="2">
                  <c:v>90.44583333333334</c:v>
                </c:pt>
                <c:pt idx="3">
                  <c:v>114.55527777777779</c:v>
                </c:pt>
                <c:pt idx="4">
                  <c:v>139.72055555555556</c:v>
                </c:pt>
                <c:pt idx="5">
                  <c:v>168.00944444444445</c:v>
                </c:pt>
                <c:pt idx="6">
                  <c:v>236.93444444444447</c:v>
                </c:pt>
                <c:pt idx="7">
                  <c:v>263.75749999999999</c:v>
                </c:pt>
                <c:pt idx="8">
                  <c:v>287.89944444444444</c:v>
                </c:pt>
                <c:pt idx="9">
                  <c:v>404.18555555555554</c:v>
                </c:pt>
                <c:pt idx="10">
                  <c:v>408.16499999999996</c:v>
                </c:pt>
                <c:pt idx="11">
                  <c:v>426.39916666666664</c:v>
                </c:pt>
                <c:pt idx="12">
                  <c:v>426.71972222222217</c:v>
                </c:pt>
                <c:pt idx="13">
                  <c:v>432.32111111111107</c:v>
                </c:pt>
                <c:pt idx="14">
                  <c:v>479.77222222222218</c:v>
                </c:pt>
                <c:pt idx="15">
                  <c:v>599.98833333333323</c:v>
                </c:pt>
                <c:pt idx="16">
                  <c:v>646.52944444444438</c:v>
                </c:pt>
                <c:pt idx="17">
                  <c:v>667.06638888888881</c:v>
                </c:pt>
                <c:pt idx="18">
                  <c:v>667.24805555555542</c:v>
                </c:pt>
                <c:pt idx="19">
                  <c:v>668.513611111111</c:v>
                </c:pt>
                <c:pt idx="20">
                  <c:v>763.82222222222208</c:v>
                </c:pt>
                <c:pt idx="21">
                  <c:v>788.45916666666653</c:v>
                </c:pt>
                <c:pt idx="22">
                  <c:v>912.09694444444426</c:v>
                </c:pt>
                <c:pt idx="23">
                  <c:v>932.96638888888867</c:v>
                </c:pt>
                <c:pt idx="24">
                  <c:v>955.1527777777776</c:v>
                </c:pt>
                <c:pt idx="25">
                  <c:v>984.24083333333317</c:v>
                </c:pt>
                <c:pt idx="26">
                  <c:v>1007.0947222222221</c:v>
                </c:pt>
                <c:pt idx="27">
                  <c:v>1079.1408333333331</c:v>
                </c:pt>
                <c:pt idx="28">
                  <c:v>1127.9538888888887</c:v>
                </c:pt>
                <c:pt idx="29">
                  <c:v>1151.8713888888888</c:v>
                </c:pt>
                <c:pt idx="30">
                  <c:v>1174.2161111111109</c:v>
                </c:pt>
                <c:pt idx="31">
                  <c:v>1292.8572222222219</c:v>
                </c:pt>
                <c:pt idx="32">
                  <c:v>1318.3099999999997</c:v>
                </c:pt>
                <c:pt idx="33">
                  <c:v>1338.4997222222219</c:v>
                </c:pt>
                <c:pt idx="34">
                  <c:v>1414.8430555555551</c:v>
                </c:pt>
                <c:pt idx="35">
                  <c:v>1460.4313888888885</c:v>
                </c:pt>
                <c:pt idx="36">
                  <c:v>1627.3347222222219</c:v>
                </c:pt>
                <c:pt idx="37">
                  <c:v>1649.1111111111109</c:v>
                </c:pt>
                <c:pt idx="38">
                  <c:v>1746.8877777777775</c:v>
                </c:pt>
                <c:pt idx="39">
                  <c:v>1773.6930555555552</c:v>
                </c:pt>
                <c:pt idx="40">
                  <c:v>1797.9002777777775</c:v>
                </c:pt>
                <c:pt idx="41">
                  <c:v>1820.6391666666664</c:v>
                </c:pt>
                <c:pt idx="42">
                  <c:v>2461.3994444444443</c:v>
                </c:pt>
              </c:numCache>
            </c:numRef>
          </c:xVal>
          <c:yVal>
            <c:numRef>
              <c:f>'Moisture analisys'!$H$14:$AX$14</c:f>
              <c:numCache>
                <c:formatCode>General</c:formatCode>
                <c:ptCount val="43"/>
                <c:pt idx="0">
                  <c:v>12.398</c:v>
                </c:pt>
                <c:pt idx="1">
                  <c:v>12.478</c:v>
                </c:pt>
                <c:pt idx="2">
                  <c:v>12.535</c:v>
                </c:pt>
                <c:pt idx="3">
                  <c:v>12.571999999999999</c:v>
                </c:pt>
                <c:pt idx="4">
                  <c:v>12.597</c:v>
                </c:pt>
                <c:pt idx="5">
                  <c:v>12.643000000000001</c:v>
                </c:pt>
                <c:pt idx="6">
                  <c:v>12.717000000000001</c:v>
                </c:pt>
                <c:pt idx="7">
                  <c:v>12.784000000000001</c:v>
                </c:pt>
                <c:pt idx="8">
                  <c:v>12.837</c:v>
                </c:pt>
                <c:pt idx="9">
                  <c:v>13.002000000000001</c:v>
                </c:pt>
                <c:pt idx="10">
                  <c:v>13.021000000000001</c:v>
                </c:pt>
                <c:pt idx="11">
                  <c:v>13.077999999999999</c:v>
                </c:pt>
                <c:pt idx="12">
                  <c:v>13.092000000000001</c:v>
                </c:pt>
                <c:pt idx="13">
                  <c:v>13.11</c:v>
                </c:pt>
                <c:pt idx="14">
                  <c:v>13.21</c:v>
                </c:pt>
                <c:pt idx="15">
                  <c:v>13.36</c:v>
                </c:pt>
                <c:pt idx="16">
                  <c:v>13.42</c:v>
                </c:pt>
                <c:pt idx="17">
                  <c:v>13.445</c:v>
                </c:pt>
                <c:pt idx="18">
                  <c:v>13.452999999999999</c:v>
                </c:pt>
                <c:pt idx="19">
                  <c:v>13.464</c:v>
                </c:pt>
                <c:pt idx="20">
                  <c:v>13.58</c:v>
                </c:pt>
                <c:pt idx="21">
                  <c:v>13.622999999999999</c:v>
                </c:pt>
                <c:pt idx="22">
                  <c:v>13.760999999999999</c:v>
                </c:pt>
                <c:pt idx="23">
                  <c:v>13.811</c:v>
                </c:pt>
                <c:pt idx="24">
                  <c:v>13.851000000000001</c:v>
                </c:pt>
                <c:pt idx="25">
                  <c:v>13.898999999999999</c:v>
                </c:pt>
                <c:pt idx="26">
                  <c:v>13.929</c:v>
                </c:pt>
                <c:pt idx="27">
                  <c:v>14.005000000000001</c:v>
                </c:pt>
                <c:pt idx="28">
                  <c:v>14.057</c:v>
                </c:pt>
                <c:pt idx="29">
                  <c:v>14.086</c:v>
                </c:pt>
                <c:pt idx="30">
                  <c:v>14.11</c:v>
                </c:pt>
                <c:pt idx="31">
                  <c:v>14.196999999999999</c:v>
                </c:pt>
                <c:pt idx="32">
                  <c:v>14.217000000000001</c:v>
                </c:pt>
                <c:pt idx="33">
                  <c:v>14.236000000000001</c:v>
                </c:pt>
                <c:pt idx="34">
                  <c:v>14.292</c:v>
                </c:pt>
                <c:pt idx="35">
                  <c:v>14.311999999999999</c:v>
                </c:pt>
                <c:pt idx="36">
                  <c:v>14.340999999999999</c:v>
                </c:pt>
                <c:pt idx="37">
                  <c:v>14.35</c:v>
                </c:pt>
                <c:pt idx="38">
                  <c:v>14.391999999999999</c:v>
                </c:pt>
                <c:pt idx="39">
                  <c:v>14.403</c:v>
                </c:pt>
                <c:pt idx="40">
                  <c:v>14.423</c:v>
                </c:pt>
                <c:pt idx="41">
                  <c:v>14.436</c:v>
                </c:pt>
                <c:pt idx="42">
                  <c:v>14.589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'Moisture analisys'!$H$9:$AX$9</c:f>
              <c:numCache>
                <c:formatCode>00,000</c:formatCode>
                <c:ptCount val="43"/>
                <c:pt idx="0" formatCode="General">
                  <c:v>0</c:v>
                </c:pt>
                <c:pt idx="1">
                  <c:v>68.583055555555561</c:v>
                </c:pt>
                <c:pt idx="2">
                  <c:v>90.44583333333334</c:v>
                </c:pt>
                <c:pt idx="3">
                  <c:v>114.55527777777779</c:v>
                </c:pt>
                <c:pt idx="4">
                  <c:v>139.72055555555556</c:v>
                </c:pt>
                <c:pt idx="5">
                  <c:v>168.00944444444445</c:v>
                </c:pt>
                <c:pt idx="6">
                  <c:v>236.93444444444447</c:v>
                </c:pt>
                <c:pt idx="7">
                  <c:v>263.75749999999999</c:v>
                </c:pt>
                <c:pt idx="8">
                  <c:v>287.89944444444444</c:v>
                </c:pt>
                <c:pt idx="9">
                  <c:v>404.18555555555554</c:v>
                </c:pt>
                <c:pt idx="10">
                  <c:v>408.16499999999996</c:v>
                </c:pt>
                <c:pt idx="11">
                  <c:v>426.39916666666664</c:v>
                </c:pt>
                <c:pt idx="12">
                  <c:v>426.71972222222217</c:v>
                </c:pt>
                <c:pt idx="13">
                  <c:v>432.32111111111107</c:v>
                </c:pt>
                <c:pt idx="14">
                  <c:v>479.77222222222218</c:v>
                </c:pt>
                <c:pt idx="15">
                  <c:v>599.98833333333323</c:v>
                </c:pt>
                <c:pt idx="16">
                  <c:v>646.52944444444438</c:v>
                </c:pt>
                <c:pt idx="17">
                  <c:v>667.06638888888881</c:v>
                </c:pt>
                <c:pt idx="18">
                  <c:v>667.24805555555542</c:v>
                </c:pt>
                <c:pt idx="19">
                  <c:v>668.513611111111</c:v>
                </c:pt>
                <c:pt idx="20">
                  <c:v>763.82222222222208</c:v>
                </c:pt>
                <c:pt idx="21">
                  <c:v>788.45916666666653</c:v>
                </c:pt>
                <c:pt idx="22">
                  <c:v>912.09694444444426</c:v>
                </c:pt>
                <c:pt idx="23">
                  <c:v>932.96638888888867</c:v>
                </c:pt>
                <c:pt idx="24">
                  <c:v>955.1527777777776</c:v>
                </c:pt>
                <c:pt idx="25">
                  <c:v>984.24083333333317</c:v>
                </c:pt>
                <c:pt idx="26">
                  <c:v>1007.0947222222221</c:v>
                </c:pt>
                <c:pt idx="27">
                  <c:v>1079.1408333333331</c:v>
                </c:pt>
                <c:pt idx="28">
                  <c:v>1127.9538888888887</c:v>
                </c:pt>
                <c:pt idx="29">
                  <c:v>1151.8713888888888</c:v>
                </c:pt>
                <c:pt idx="30">
                  <c:v>1174.2161111111109</c:v>
                </c:pt>
                <c:pt idx="31">
                  <c:v>1292.8572222222219</c:v>
                </c:pt>
                <c:pt idx="32">
                  <c:v>1318.3099999999997</c:v>
                </c:pt>
                <c:pt idx="33">
                  <c:v>1338.4997222222219</c:v>
                </c:pt>
                <c:pt idx="34">
                  <c:v>1414.8430555555551</c:v>
                </c:pt>
                <c:pt idx="35">
                  <c:v>1460.4313888888885</c:v>
                </c:pt>
                <c:pt idx="36">
                  <c:v>1627.3347222222219</c:v>
                </c:pt>
                <c:pt idx="37">
                  <c:v>1649.1111111111109</c:v>
                </c:pt>
                <c:pt idx="38">
                  <c:v>1746.8877777777775</c:v>
                </c:pt>
                <c:pt idx="39">
                  <c:v>1773.6930555555552</c:v>
                </c:pt>
                <c:pt idx="40">
                  <c:v>1797.9002777777775</c:v>
                </c:pt>
                <c:pt idx="41">
                  <c:v>1820.6391666666664</c:v>
                </c:pt>
                <c:pt idx="42">
                  <c:v>2461.3994444444443</c:v>
                </c:pt>
              </c:numCache>
            </c:numRef>
          </c:xVal>
          <c:yVal>
            <c:numRef>
              <c:f>'Moisture analisys'!$H$15:$AX$15</c:f>
              <c:numCache>
                <c:formatCode>General</c:formatCode>
                <c:ptCount val="43"/>
                <c:pt idx="0">
                  <c:v>13.175000000000001</c:v>
                </c:pt>
                <c:pt idx="1">
                  <c:v>13.276</c:v>
                </c:pt>
                <c:pt idx="2">
                  <c:v>13.321</c:v>
                </c:pt>
                <c:pt idx="3" formatCode="0,000">
                  <c:v>13.38</c:v>
                </c:pt>
                <c:pt idx="4">
                  <c:v>13.492000000000001</c:v>
                </c:pt>
                <c:pt idx="5">
                  <c:v>13.564</c:v>
                </c:pt>
                <c:pt idx="6">
                  <c:v>13.686999999999999</c:v>
                </c:pt>
                <c:pt idx="7">
                  <c:v>13.738</c:v>
                </c:pt>
                <c:pt idx="8">
                  <c:v>13.781000000000001</c:v>
                </c:pt>
                <c:pt idx="9">
                  <c:v>13.932</c:v>
                </c:pt>
                <c:pt idx="10">
                  <c:v>13.952</c:v>
                </c:pt>
                <c:pt idx="11">
                  <c:v>13.983000000000001</c:v>
                </c:pt>
                <c:pt idx="12">
                  <c:v>13.993</c:v>
                </c:pt>
                <c:pt idx="13">
                  <c:v>14.012</c:v>
                </c:pt>
                <c:pt idx="14">
                  <c:v>14.076000000000001</c:v>
                </c:pt>
                <c:pt idx="15">
                  <c:v>14.276</c:v>
                </c:pt>
                <c:pt idx="16">
                  <c:v>14.327</c:v>
                </c:pt>
                <c:pt idx="17">
                  <c:v>14.362</c:v>
                </c:pt>
                <c:pt idx="18">
                  <c:v>14.369</c:v>
                </c:pt>
                <c:pt idx="19">
                  <c:v>14.378</c:v>
                </c:pt>
                <c:pt idx="20">
                  <c:v>14.503</c:v>
                </c:pt>
                <c:pt idx="21">
                  <c:v>14.541</c:v>
                </c:pt>
                <c:pt idx="22">
                  <c:v>14.714</c:v>
                </c:pt>
                <c:pt idx="23">
                  <c:v>14.743</c:v>
                </c:pt>
                <c:pt idx="24">
                  <c:v>14.775</c:v>
                </c:pt>
                <c:pt idx="25">
                  <c:v>14.821999999999999</c:v>
                </c:pt>
                <c:pt idx="26">
                  <c:v>14.845000000000001</c:v>
                </c:pt>
                <c:pt idx="27">
                  <c:v>14.914</c:v>
                </c:pt>
                <c:pt idx="28">
                  <c:v>14.976000000000001</c:v>
                </c:pt>
                <c:pt idx="29">
                  <c:v>15.004</c:v>
                </c:pt>
                <c:pt idx="30">
                  <c:v>15.037000000000001</c:v>
                </c:pt>
                <c:pt idx="31">
                  <c:v>15.122999999999999</c:v>
                </c:pt>
                <c:pt idx="32">
                  <c:v>15.154</c:v>
                </c:pt>
                <c:pt idx="33">
                  <c:v>15.169</c:v>
                </c:pt>
                <c:pt idx="34">
                  <c:v>15.212999999999999</c:v>
                </c:pt>
                <c:pt idx="35">
                  <c:v>15.233000000000001</c:v>
                </c:pt>
                <c:pt idx="36">
                  <c:v>15.256</c:v>
                </c:pt>
                <c:pt idx="37">
                  <c:v>15.268000000000001</c:v>
                </c:pt>
                <c:pt idx="38">
                  <c:v>15.32</c:v>
                </c:pt>
                <c:pt idx="39">
                  <c:v>15.334</c:v>
                </c:pt>
                <c:pt idx="40">
                  <c:v>15.355</c:v>
                </c:pt>
                <c:pt idx="41">
                  <c:v>15.367000000000001</c:v>
                </c:pt>
                <c:pt idx="42">
                  <c:v>15.519</c:v>
                </c:pt>
              </c:numCache>
            </c:numRef>
          </c:yVal>
          <c:smooth val="1"/>
        </c:ser>
        <c:ser>
          <c:idx val="5"/>
          <c:order val="5"/>
          <c:xVal>
            <c:numRef>
              <c:f>'Moisture analisys'!$H$9:$AX$9</c:f>
              <c:numCache>
                <c:formatCode>00,000</c:formatCode>
                <c:ptCount val="43"/>
                <c:pt idx="0" formatCode="General">
                  <c:v>0</c:v>
                </c:pt>
                <c:pt idx="1">
                  <c:v>68.583055555555561</c:v>
                </c:pt>
                <c:pt idx="2">
                  <c:v>90.44583333333334</c:v>
                </c:pt>
                <c:pt idx="3">
                  <c:v>114.55527777777779</c:v>
                </c:pt>
                <c:pt idx="4">
                  <c:v>139.72055555555556</c:v>
                </c:pt>
                <c:pt idx="5">
                  <c:v>168.00944444444445</c:v>
                </c:pt>
                <c:pt idx="6">
                  <c:v>236.93444444444447</c:v>
                </c:pt>
                <c:pt idx="7">
                  <c:v>263.75749999999999</c:v>
                </c:pt>
                <c:pt idx="8">
                  <c:v>287.89944444444444</c:v>
                </c:pt>
                <c:pt idx="9">
                  <c:v>404.18555555555554</c:v>
                </c:pt>
                <c:pt idx="10">
                  <c:v>408.16499999999996</c:v>
                </c:pt>
                <c:pt idx="11">
                  <c:v>426.39916666666664</c:v>
                </c:pt>
                <c:pt idx="12">
                  <c:v>426.71972222222217</c:v>
                </c:pt>
                <c:pt idx="13">
                  <c:v>432.32111111111107</c:v>
                </c:pt>
                <c:pt idx="14">
                  <c:v>479.77222222222218</c:v>
                </c:pt>
                <c:pt idx="15">
                  <c:v>599.98833333333323</c:v>
                </c:pt>
                <c:pt idx="16">
                  <c:v>646.52944444444438</c:v>
                </c:pt>
                <c:pt idx="17">
                  <c:v>667.06638888888881</c:v>
                </c:pt>
                <c:pt idx="18">
                  <c:v>667.24805555555542</c:v>
                </c:pt>
                <c:pt idx="19">
                  <c:v>668.513611111111</c:v>
                </c:pt>
                <c:pt idx="20">
                  <c:v>763.82222222222208</c:v>
                </c:pt>
                <c:pt idx="21">
                  <c:v>788.45916666666653</c:v>
                </c:pt>
                <c:pt idx="22">
                  <c:v>912.09694444444426</c:v>
                </c:pt>
                <c:pt idx="23">
                  <c:v>932.96638888888867</c:v>
                </c:pt>
                <c:pt idx="24">
                  <c:v>955.1527777777776</c:v>
                </c:pt>
                <c:pt idx="25">
                  <c:v>984.24083333333317</c:v>
                </c:pt>
                <c:pt idx="26">
                  <c:v>1007.0947222222221</c:v>
                </c:pt>
                <c:pt idx="27">
                  <c:v>1079.1408333333331</c:v>
                </c:pt>
                <c:pt idx="28">
                  <c:v>1127.9538888888887</c:v>
                </c:pt>
                <c:pt idx="29">
                  <c:v>1151.8713888888888</c:v>
                </c:pt>
                <c:pt idx="30">
                  <c:v>1174.2161111111109</c:v>
                </c:pt>
                <c:pt idx="31">
                  <c:v>1292.8572222222219</c:v>
                </c:pt>
                <c:pt idx="32">
                  <c:v>1318.3099999999997</c:v>
                </c:pt>
                <c:pt idx="33">
                  <c:v>1338.4997222222219</c:v>
                </c:pt>
                <c:pt idx="34">
                  <c:v>1414.8430555555551</c:v>
                </c:pt>
                <c:pt idx="35">
                  <c:v>1460.4313888888885</c:v>
                </c:pt>
                <c:pt idx="36">
                  <c:v>1627.3347222222219</c:v>
                </c:pt>
                <c:pt idx="37">
                  <c:v>1649.1111111111109</c:v>
                </c:pt>
                <c:pt idx="38">
                  <c:v>1746.8877777777775</c:v>
                </c:pt>
                <c:pt idx="39">
                  <c:v>1773.6930555555552</c:v>
                </c:pt>
                <c:pt idx="40">
                  <c:v>1797.9002777777775</c:v>
                </c:pt>
                <c:pt idx="41">
                  <c:v>1820.6391666666664</c:v>
                </c:pt>
                <c:pt idx="42">
                  <c:v>2461.3994444444443</c:v>
                </c:pt>
              </c:numCache>
            </c:numRef>
          </c:xVal>
          <c:yVal>
            <c:numRef>
              <c:f>'Moisture analisys'!$H$16:$AX$16</c:f>
              <c:numCache>
                <c:formatCode>General</c:formatCode>
                <c:ptCount val="43"/>
                <c:pt idx="0">
                  <c:v>12.975</c:v>
                </c:pt>
                <c:pt idx="1">
                  <c:v>13.113</c:v>
                </c:pt>
                <c:pt idx="2">
                  <c:v>13.15</c:v>
                </c:pt>
                <c:pt idx="3">
                  <c:v>13.195</c:v>
                </c:pt>
                <c:pt idx="4">
                  <c:v>13.238</c:v>
                </c:pt>
                <c:pt idx="5">
                  <c:v>13.305</c:v>
                </c:pt>
                <c:pt idx="6">
                  <c:v>13.382</c:v>
                </c:pt>
                <c:pt idx="7">
                  <c:v>13.439</c:v>
                </c:pt>
                <c:pt idx="8">
                  <c:v>13.503</c:v>
                </c:pt>
                <c:pt idx="9">
                  <c:v>13.669</c:v>
                </c:pt>
                <c:pt idx="10">
                  <c:v>13.686</c:v>
                </c:pt>
                <c:pt idx="11">
                  <c:v>13.718999999999999</c:v>
                </c:pt>
                <c:pt idx="12">
                  <c:v>13.733000000000001</c:v>
                </c:pt>
                <c:pt idx="13">
                  <c:v>13.757</c:v>
                </c:pt>
                <c:pt idx="14">
                  <c:v>13.824</c:v>
                </c:pt>
                <c:pt idx="15">
                  <c:v>13.997</c:v>
                </c:pt>
                <c:pt idx="16">
                  <c:v>14.066000000000001</c:v>
                </c:pt>
                <c:pt idx="17">
                  <c:v>14.106999999999999</c:v>
                </c:pt>
                <c:pt idx="18">
                  <c:v>14.118</c:v>
                </c:pt>
                <c:pt idx="19">
                  <c:v>14.134</c:v>
                </c:pt>
                <c:pt idx="20">
                  <c:v>14.263999999999999</c:v>
                </c:pt>
                <c:pt idx="21">
                  <c:v>14.315</c:v>
                </c:pt>
                <c:pt idx="22">
                  <c:v>14.472</c:v>
                </c:pt>
                <c:pt idx="23">
                  <c:v>14.513999999999999</c:v>
                </c:pt>
                <c:pt idx="24">
                  <c:v>14.544</c:v>
                </c:pt>
                <c:pt idx="25">
                  <c:v>14.583</c:v>
                </c:pt>
                <c:pt idx="26">
                  <c:v>14.622999999999999</c:v>
                </c:pt>
                <c:pt idx="27">
                  <c:v>14.71</c:v>
                </c:pt>
                <c:pt idx="28">
                  <c:v>14.759</c:v>
                </c:pt>
                <c:pt idx="29">
                  <c:v>14.794</c:v>
                </c:pt>
                <c:pt idx="30">
                  <c:v>14.815</c:v>
                </c:pt>
                <c:pt idx="31">
                  <c:v>14.894</c:v>
                </c:pt>
                <c:pt idx="32">
                  <c:v>14.919</c:v>
                </c:pt>
                <c:pt idx="33">
                  <c:v>14.936</c:v>
                </c:pt>
                <c:pt idx="34">
                  <c:v>14.984</c:v>
                </c:pt>
                <c:pt idx="35">
                  <c:v>15.007</c:v>
                </c:pt>
                <c:pt idx="36">
                  <c:v>15.023</c:v>
                </c:pt>
                <c:pt idx="37">
                  <c:v>15.036</c:v>
                </c:pt>
                <c:pt idx="38">
                  <c:v>15.084</c:v>
                </c:pt>
                <c:pt idx="39">
                  <c:v>15.101000000000001</c:v>
                </c:pt>
                <c:pt idx="40">
                  <c:v>15.116</c:v>
                </c:pt>
                <c:pt idx="41">
                  <c:v>15.125</c:v>
                </c:pt>
                <c:pt idx="42">
                  <c:v>15.281000000000001</c:v>
                </c:pt>
              </c:numCache>
            </c:numRef>
          </c:yVal>
          <c:smooth val="1"/>
        </c:ser>
        <c:ser>
          <c:idx val="6"/>
          <c:order val="6"/>
          <c:xVal>
            <c:numRef>
              <c:f>'Moisture analisys'!$H$9:$AX$9</c:f>
              <c:numCache>
                <c:formatCode>00,000</c:formatCode>
                <c:ptCount val="43"/>
                <c:pt idx="0" formatCode="General">
                  <c:v>0</c:v>
                </c:pt>
                <c:pt idx="1">
                  <c:v>68.583055555555561</c:v>
                </c:pt>
                <c:pt idx="2">
                  <c:v>90.44583333333334</c:v>
                </c:pt>
                <c:pt idx="3">
                  <c:v>114.55527777777779</c:v>
                </c:pt>
                <c:pt idx="4">
                  <c:v>139.72055555555556</c:v>
                </c:pt>
                <c:pt idx="5">
                  <c:v>168.00944444444445</c:v>
                </c:pt>
                <c:pt idx="6">
                  <c:v>236.93444444444447</c:v>
                </c:pt>
                <c:pt idx="7">
                  <c:v>263.75749999999999</c:v>
                </c:pt>
                <c:pt idx="8">
                  <c:v>287.89944444444444</c:v>
                </c:pt>
                <c:pt idx="9">
                  <c:v>404.18555555555554</c:v>
                </c:pt>
                <c:pt idx="10">
                  <c:v>408.16499999999996</c:v>
                </c:pt>
                <c:pt idx="11">
                  <c:v>426.39916666666664</c:v>
                </c:pt>
                <c:pt idx="12">
                  <c:v>426.71972222222217</c:v>
                </c:pt>
                <c:pt idx="13">
                  <c:v>432.32111111111107</c:v>
                </c:pt>
                <c:pt idx="14">
                  <c:v>479.77222222222218</c:v>
                </c:pt>
                <c:pt idx="15">
                  <c:v>599.98833333333323</c:v>
                </c:pt>
                <c:pt idx="16">
                  <c:v>646.52944444444438</c:v>
                </c:pt>
                <c:pt idx="17">
                  <c:v>667.06638888888881</c:v>
                </c:pt>
                <c:pt idx="18">
                  <c:v>667.24805555555542</c:v>
                </c:pt>
                <c:pt idx="19">
                  <c:v>668.513611111111</c:v>
                </c:pt>
                <c:pt idx="20">
                  <c:v>763.82222222222208</c:v>
                </c:pt>
                <c:pt idx="21">
                  <c:v>788.45916666666653</c:v>
                </c:pt>
                <c:pt idx="22">
                  <c:v>912.09694444444426</c:v>
                </c:pt>
                <c:pt idx="23">
                  <c:v>932.96638888888867</c:v>
                </c:pt>
                <c:pt idx="24">
                  <c:v>955.1527777777776</c:v>
                </c:pt>
                <c:pt idx="25">
                  <c:v>984.24083333333317</c:v>
                </c:pt>
                <c:pt idx="26">
                  <c:v>1007.0947222222221</c:v>
                </c:pt>
                <c:pt idx="27">
                  <c:v>1079.1408333333331</c:v>
                </c:pt>
                <c:pt idx="28">
                  <c:v>1127.9538888888887</c:v>
                </c:pt>
                <c:pt idx="29">
                  <c:v>1151.8713888888888</c:v>
                </c:pt>
                <c:pt idx="30">
                  <c:v>1174.2161111111109</c:v>
                </c:pt>
                <c:pt idx="31">
                  <c:v>1292.8572222222219</c:v>
                </c:pt>
                <c:pt idx="32">
                  <c:v>1318.3099999999997</c:v>
                </c:pt>
                <c:pt idx="33">
                  <c:v>1338.4997222222219</c:v>
                </c:pt>
                <c:pt idx="34">
                  <c:v>1414.8430555555551</c:v>
                </c:pt>
                <c:pt idx="35">
                  <c:v>1460.4313888888885</c:v>
                </c:pt>
                <c:pt idx="36">
                  <c:v>1627.3347222222219</c:v>
                </c:pt>
                <c:pt idx="37">
                  <c:v>1649.1111111111109</c:v>
                </c:pt>
                <c:pt idx="38">
                  <c:v>1746.8877777777775</c:v>
                </c:pt>
                <c:pt idx="39">
                  <c:v>1773.6930555555552</c:v>
                </c:pt>
                <c:pt idx="40">
                  <c:v>1797.9002777777775</c:v>
                </c:pt>
                <c:pt idx="41">
                  <c:v>1820.6391666666664</c:v>
                </c:pt>
                <c:pt idx="42">
                  <c:v>2461.3994444444443</c:v>
                </c:pt>
              </c:numCache>
            </c:numRef>
          </c:xVal>
          <c:yVal>
            <c:numRef>
              <c:f>'Moisture analisys'!$H$17:$AX$17</c:f>
              <c:numCache>
                <c:formatCode>General</c:formatCode>
                <c:ptCount val="43"/>
                <c:pt idx="0">
                  <c:v>12.734999999999999</c:v>
                </c:pt>
                <c:pt idx="1">
                  <c:v>12.811999999999999</c:v>
                </c:pt>
                <c:pt idx="2">
                  <c:v>12.859</c:v>
                </c:pt>
                <c:pt idx="3">
                  <c:v>12.907</c:v>
                </c:pt>
                <c:pt idx="4">
                  <c:v>12.946</c:v>
                </c:pt>
                <c:pt idx="5">
                  <c:v>12.994999999999999</c:v>
                </c:pt>
                <c:pt idx="6">
                  <c:v>13.138999999999999</c:v>
                </c:pt>
                <c:pt idx="7">
                  <c:v>13.207000000000001</c:v>
                </c:pt>
                <c:pt idx="8">
                  <c:v>13.269</c:v>
                </c:pt>
                <c:pt idx="9">
                  <c:v>13.452</c:v>
                </c:pt>
                <c:pt idx="10">
                  <c:v>13.465</c:v>
                </c:pt>
                <c:pt idx="11">
                  <c:v>13.496</c:v>
                </c:pt>
                <c:pt idx="12">
                  <c:v>13.507999999999999</c:v>
                </c:pt>
                <c:pt idx="13">
                  <c:v>13.526</c:v>
                </c:pt>
                <c:pt idx="14">
                  <c:v>13.59</c:v>
                </c:pt>
                <c:pt idx="15">
                  <c:v>13.744999999999999</c:v>
                </c:pt>
                <c:pt idx="16">
                  <c:v>13.815</c:v>
                </c:pt>
                <c:pt idx="17">
                  <c:v>13.853</c:v>
                </c:pt>
                <c:pt idx="18">
                  <c:v>13.863</c:v>
                </c:pt>
                <c:pt idx="19">
                  <c:v>13.875</c:v>
                </c:pt>
                <c:pt idx="20">
                  <c:v>14.023</c:v>
                </c:pt>
                <c:pt idx="21">
                  <c:v>14.053000000000001</c:v>
                </c:pt>
                <c:pt idx="22">
                  <c:v>14.206</c:v>
                </c:pt>
                <c:pt idx="23">
                  <c:v>14.239000000000001</c:v>
                </c:pt>
                <c:pt idx="24">
                  <c:v>14.278</c:v>
                </c:pt>
                <c:pt idx="25">
                  <c:v>14.324999999999999</c:v>
                </c:pt>
                <c:pt idx="26">
                  <c:v>14.358000000000001</c:v>
                </c:pt>
                <c:pt idx="27">
                  <c:v>14.432</c:v>
                </c:pt>
                <c:pt idx="28">
                  <c:v>14.484</c:v>
                </c:pt>
                <c:pt idx="29">
                  <c:v>14.510999999999999</c:v>
                </c:pt>
                <c:pt idx="30">
                  <c:v>14.536</c:v>
                </c:pt>
                <c:pt idx="31">
                  <c:v>14.615</c:v>
                </c:pt>
                <c:pt idx="32">
                  <c:v>14.638</c:v>
                </c:pt>
                <c:pt idx="33">
                  <c:v>14.654</c:v>
                </c:pt>
                <c:pt idx="34">
                  <c:v>14.706</c:v>
                </c:pt>
                <c:pt idx="35">
                  <c:v>14.722</c:v>
                </c:pt>
                <c:pt idx="36">
                  <c:v>14.742000000000001</c:v>
                </c:pt>
                <c:pt idx="37">
                  <c:v>14.756</c:v>
                </c:pt>
                <c:pt idx="38">
                  <c:v>14.803000000000001</c:v>
                </c:pt>
                <c:pt idx="39">
                  <c:v>14.818</c:v>
                </c:pt>
                <c:pt idx="40">
                  <c:v>14.832000000000001</c:v>
                </c:pt>
                <c:pt idx="41">
                  <c:v>14.846</c:v>
                </c:pt>
                <c:pt idx="42">
                  <c:v>14.997</c:v>
                </c:pt>
              </c:numCache>
            </c:numRef>
          </c:yVal>
          <c:smooth val="1"/>
        </c:ser>
        <c:ser>
          <c:idx val="7"/>
          <c:order val="7"/>
          <c:xVal>
            <c:numRef>
              <c:f>'Moisture analisys'!$H$9:$AX$9</c:f>
              <c:numCache>
                <c:formatCode>00,000</c:formatCode>
                <c:ptCount val="43"/>
                <c:pt idx="0" formatCode="General">
                  <c:v>0</c:v>
                </c:pt>
                <c:pt idx="1">
                  <c:v>68.583055555555561</c:v>
                </c:pt>
                <c:pt idx="2">
                  <c:v>90.44583333333334</c:v>
                </c:pt>
                <c:pt idx="3">
                  <c:v>114.55527777777779</c:v>
                </c:pt>
                <c:pt idx="4">
                  <c:v>139.72055555555556</c:v>
                </c:pt>
                <c:pt idx="5">
                  <c:v>168.00944444444445</c:v>
                </c:pt>
                <c:pt idx="6">
                  <c:v>236.93444444444447</c:v>
                </c:pt>
                <c:pt idx="7">
                  <c:v>263.75749999999999</c:v>
                </c:pt>
                <c:pt idx="8">
                  <c:v>287.89944444444444</c:v>
                </c:pt>
                <c:pt idx="9">
                  <c:v>404.18555555555554</c:v>
                </c:pt>
                <c:pt idx="10">
                  <c:v>408.16499999999996</c:v>
                </c:pt>
                <c:pt idx="11">
                  <c:v>426.39916666666664</c:v>
                </c:pt>
                <c:pt idx="12">
                  <c:v>426.71972222222217</c:v>
                </c:pt>
                <c:pt idx="13">
                  <c:v>432.32111111111107</c:v>
                </c:pt>
                <c:pt idx="14">
                  <c:v>479.77222222222218</c:v>
                </c:pt>
                <c:pt idx="15">
                  <c:v>599.98833333333323</c:v>
                </c:pt>
                <c:pt idx="16">
                  <c:v>646.52944444444438</c:v>
                </c:pt>
                <c:pt idx="17">
                  <c:v>667.06638888888881</c:v>
                </c:pt>
                <c:pt idx="18">
                  <c:v>667.24805555555542</c:v>
                </c:pt>
                <c:pt idx="19">
                  <c:v>668.513611111111</c:v>
                </c:pt>
                <c:pt idx="20">
                  <c:v>763.82222222222208</c:v>
                </c:pt>
                <c:pt idx="21">
                  <c:v>788.45916666666653</c:v>
                </c:pt>
                <c:pt idx="22">
                  <c:v>912.09694444444426</c:v>
                </c:pt>
                <c:pt idx="23">
                  <c:v>932.96638888888867</c:v>
                </c:pt>
                <c:pt idx="24">
                  <c:v>955.1527777777776</c:v>
                </c:pt>
                <c:pt idx="25">
                  <c:v>984.24083333333317</c:v>
                </c:pt>
                <c:pt idx="26">
                  <c:v>1007.0947222222221</c:v>
                </c:pt>
                <c:pt idx="27">
                  <c:v>1079.1408333333331</c:v>
                </c:pt>
                <c:pt idx="28">
                  <c:v>1127.9538888888887</c:v>
                </c:pt>
                <c:pt idx="29">
                  <c:v>1151.8713888888888</c:v>
                </c:pt>
                <c:pt idx="30">
                  <c:v>1174.2161111111109</c:v>
                </c:pt>
                <c:pt idx="31">
                  <c:v>1292.8572222222219</c:v>
                </c:pt>
                <c:pt idx="32">
                  <c:v>1318.3099999999997</c:v>
                </c:pt>
                <c:pt idx="33">
                  <c:v>1338.4997222222219</c:v>
                </c:pt>
                <c:pt idx="34">
                  <c:v>1414.8430555555551</c:v>
                </c:pt>
                <c:pt idx="35">
                  <c:v>1460.4313888888885</c:v>
                </c:pt>
                <c:pt idx="36">
                  <c:v>1627.3347222222219</c:v>
                </c:pt>
                <c:pt idx="37">
                  <c:v>1649.1111111111109</c:v>
                </c:pt>
                <c:pt idx="38">
                  <c:v>1746.8877777777775</c:v>
                </c:pt>
                <c:pt idx="39">
                  <c:v>1773.6930555555552</c:v>
                </c:pt>
                <c:pt idx="40">
                  <c:v>1797.9002777777775</c:v>
                </c:pt>
                <c:pt idx="41">
                  <c:v>1820.6391666666664</c:v>
                </c:pt>
                <c:pt idx="42">
                  <c:v>2461.3994444444443</c:v>
                </c:pt>
              </c:numCache>
            </c:numRef>
          </c:xVal>
          <c:yVal>
            <c:numRef>
              <c:f>'Moisture analisys'!$H$18:$AX$18</c:f>
              <c:numCache>
                <c:formatCode>General</c:formatCode>
                <c:ptCount val="43"/>
                <c:pt idx="0">
                  <c:v>13.071</c:v>
                </c:pt>
                <c:pt idx="1">
                  <c:v>13.17</c:v>
                </c:pt>
                <c:pt idx="2">
                  <c:v>13.198</c:v>
                </c:pt>
                <c:pt idx="3">
                  <c:v>13.260999999999999</c:v>
                </c:pt>
                <c:pt idx="4">
                  <c:v>13.305999999999999</c:v>
                </c:pt>
                <c:pt idx="5">
                  <c:v>13.363</c:v>
                </c:pt>
                <c:pt idx="6">
                  <c:v>13.433</c:v>
                </c:pt>
                <c:pt idx="7">
                  <c:v>13.494999999999999</c:v>
                </c:pt>
                <c:pt idx="8">
                  <c:v>13.552</c:v>
                </c:pt>
                <c:pt idx="9">
                  <c:v>13.708</c:v>
                </c:pt>
                <c:pt idx="10">
                  <c:v>13.73</c:v>
                </c:pt>
                <c:pt idx="11">
                  <c:v>13.763999999999999</c:v>
                </c:pt>
                <c:pt idx="12">
                  <c:v>13.776999999999999</c:v>
                </c:pt>
                <c:pt idx="13">
                  <c:v>13.805</c:v>
                </c:pt>
                <c:pt idx="14">
                  <c:v>13.888999999999999</c:v>
                </c:pt>
                <c:pt idx="15">
                  <c:v>14.073</c:v>
                </c:pt>
                <c:pt idx="16">
                  <c:v>14.143000000000001</c:v>
                </c:pt>
                <c:pt idx="17">
                  <c:v>14.176</c:v>
                </c:pt>
                <c:pt idx="18">
                  <c:v>14.186</c:v>
                </c:pt>
                <c:pt idx="19">
                  <c:v>14.2</c:v>
                </c:pt>
                <c:pt idx="20">
                  <c:v>14.342000000000001</c:v>
                </c:pt>
                <c:pt idx="21">
                  <c:v>14.397</c:v>
                </c:pt>
                <c:pt idx="22">
                  <c:v>14.561</c:v>
                </c:pt>
                <c:pt idx="23">
                  <c:v>14.599</c:v>
                </c:pt>
                <c:pt idx="24">
                  <c:v>14.641</c:v>
                </c:pt>
                <c:pt idx="25">
                  <c:v>14.680999999999999</c:v>
                </c:pt>
                <c:pt idx="26">
                  <c:v>14.721</c:v>
                </c:pt>
                <c:pt idx="27">
                  <c:v>14.794</c:v>
                </c:pt>
                <c:pt idx="28">
                  <c:v>14.852</c:v>
                </c:pt>
                <c:pt idx="29">
                  <c:v>14.874000000000001</c:v>
                </c:pt>
                <c:pt idx="30">
                  <c:v>14.901</c:v>
                </c:pt>
                <c:pt idx="31">
                  <c:v>14.988</c:v>
                </c:pt>
                <c:pt idx="32">
                  <c:v>15.016</c:v>
                </c:pt>
                <c:pt idx="33">
                  <c:v>15.031000000000001</c:v>
                </c:pt>
                <c:pt idx="34">
                  <c:v>15.084</c:v>
                </c:pt>
                <c:pt idx="35">
                  <c:v>15.103</c:v>
                </c:pt>
                <c:pt idx="36">
                  <c:v>15.129</c:v>
                </c:pt>
                <c:pt idx="37">
                  <c:v>15.137</c:v>
                </c:pt>
                <c:pt idx="38">
                  <c:v>15.186999999999999</c:v>
                </c:pt>
                <c:pt idx="39">
                  <c:v>15.201000000000001</c:v>
                </c:pt>
                <c:pt idx="40">
                  <c:v>15.214</c:v>
                </c:pt>
                <c:pt idx="41">
                  <c:v>15.231999999999999</c:v>
                </c:pt>
                <c:pt idx="42">
                  <c:v>15.391999999999999</c:v>
                </c:pt>
              </c:numCache>
            </c:numRef>
          </c:yVal>
          <c:smooth val="1"/>
        </c:ser>
        <c:ser>
          <c:idx val="8"/>
          <c:order val="8"/>
          <c:xVal>
            <c:numRef>
              <c:f>'Moisture analisys'!$H$9:$AX$9</c:f>
              <c:numCache>
                <c:formatCode>00,000</c:formatCode>
                <c:ptCount val="43"/>
                <c:pt idx="0" formatCode="General">
                  <c:v>0</c:v>
                </c:pt>
                <c:pt idx="1">
                  <c:v>68.583055555555561</c:v>
                </c:pt>
                <c:pt idx="2">
                  <c:v>90.44583333333334</c:v>
                </c:pt>
                <c:pt idx="3">
                  <c:v>114.55527777777779</c:v>
                </c:pt>
                <c:pt idx="4">
                  <c:v>139.72055555555556</c:v>
                </c:pt>
                <c:pt idx="5">
                  <c:v>168.00944444444445</c:v>
                </c:pt>
                <c:pt idx="6">
                  <c:v>236.93444444444447</c:v>
                </c:pt>
                <c:pt idx="7">
                  <c:v>263.75749999999999</c:v>
                </c:pt>
                <c:pt idx="8">
                  <c:v>287.89944444444444</c:v>
                </c:pt>
                <c:pt idx="9">
                  <c:v>404.18555555555554</c:v>
                </c:pt>
                <c:pt idx="10">
                  <c:v>408.16499999999996</c:v>
                </c:pt>
                <c:pt idx="11">
                  <c:v>426.39916666666664</c:v>
                </c:pt>
                <c:pt idx="12">
                  <c:v>426.71972222222217</c:v>
                </c:pt>
                <c:pt idx="13">
                  <c:v>432.32111111111107</c:v>
                </c:pt>
                <c:pt idx="14">
                  <c:v>479.77222222222218</c:v>
                </c:pt>
                <c:pt idx="15">
                  <c:v>599.98833333333323</c:v>
                </c:pt>
                <c:pt idx="16">
                  <c:v>646.52944444444438</c:v>
                </c:pt>
                <c:pt idx="17">
                  <c:v>667.06638888888881</c:v>
                </c:pt>
                <c:pt idx="18">
                  <c:v>667.24805555555542</c:v>
                </c:pt>
                <c:pt idx="19">
                  <c:v>668.513611111111</c:v>
                </c:pt>
                <c:pt idx="20">
                  <c:v>763.82222222222208</c:v>
                </c:pt>
                <c:pt idx="21">
                  <c:v>788.45916666666653</c:v>
                </c:pt>
                <c:pt idx="22">
                  <c:v>912.09694444444426</c:v>
                </c:pt>
                <c:pt idx="23">
                  <c:v>932.96638888888867</c:v>
                </c:pt>
                <c:pt idx="24">
                  <c:v>955.1527777777776</c:v>
                </c:pt>
                <c:pt idx="25">
                  <c:v>984.24083333333317</c:v>
                </c:pt>
                <c:pt idx="26">
                  <c:v>1007.0947222222221</c:v>
                </c:pt>
                <c:pt idx="27">
                  <c:v>1079.1408333333331</c:v>
                </c:pt>
                <c:pt idx="28">
                  <c:v>1127.9538888888887</c:v>
                </c:pt>
                <c:pt idx="29">
                  <c:v>1151.8713888888888</c:v>
                </c:pt>
                <c:pt idx="30">
                  <c:v>1174.2161111111109</c:v>
                </c:pt>
                <c:pt idx="31">
                  <c:v>1292.8572222222219</c:v>
                </c:pt>
                <c:pt idx="32">
                  <c:v>1318.3099999999997</c:v>
                </c:pt>
                <c:pt idx="33">
                  <c:v>1338.4997222222219</c:v>
                </c:pt>
                <c:pt idx="34">
                  <c:v>1414.8430555555551</c:v>
                </c:pt>
                <c:pt idx="35">
                  <c:v>1460.4313888888885</c:v>
                </c:pt>
                <c:pt idx="36">
                  <c:v>1627.3347222222219</c:v>
                </c:pt>
                <c:pt idx="37">
                  <c:v>1649.1111111111109</c:v>
                </c:pt>
                <c:pt idx="38">
                  <c:v>1746.8877777777775</c:v>
                </c:pt>
                <c:pt idx="39">
                  <c:v>1773.6930555555552</c:v>
                </c:pt>
                <c:pt idx="40">
                  <c:v>1797.9002777777775</c:v>
                </c:pt>
                <c:pt idx="41">
                  <c:v>1820.6391666666664</c:v>
                </c:pt>
                <c:pt idx="42">
                  <c:v>2461.3994444444443</c:v>
                </c:pt>
              </c:numCache>
            </c:numRef>
          </c:xVal>
          <c:yVal>
            <c:numRef>
              <c:f>'Moisture analisys'!$H$19:$AX$19</c:f>
              <c:numCache>
                <c:formatCode>General</c:formatCode>
                <c:ptCount val="43"/>
                <c:pt idx="0">
                  <c:v>12.875</c:v>
                </c:pt>
                <c:pt idx="1">
                  <c:v>12.977</c:v>
                </c:pt>
                <c:pt idx="2">
                  <c:v>13.009</c:v>
                </c:pt>
                <c:pt idx="3">
                  <c:v>13.051</c:v>
                </c:pt>
                <c:pt idx="4">
                  <c:v>13.102</c:v>
                </c:pt>
                <c:pt idx="5">
                  <c:v>13.151999999999999</c:v>
                </c:pt>
                <c:pt idx="6">
                  <c:v>13.250999999999999</c:v>
                </c:pt>
                <c:pt idx="7">
                  <c:v>13.305</c:v>
                </c:pt>
                <c:pt idx="8">
                  <c:v>13.367000000000001</c:v>
                </c:pt>
                <c:pt idx="9">
                  <c:v>13.545</c:v>
                </c:pt>
                <c:pt idx="10">
                  <c:v>13.566000000000001</c:v>
                </c:pt>
                <c:pt idx="11">
                  <c:v>13.603999999999999</c:v>
                </c:pt>
                <c:pt idx="12">
                  <c:v>13.617000000000001</c:v>
                </c:pt>
                <c:pt idx="13">
                  <c:v>13.64</c:v>
                </c:pt>
                <c:pt idx="14">
                  <c:v>13.712999999999999</c:v>
                </c:pt>
                <c:pt idx="15">
                  <c:v>13.867000000000001</c:v>
                </c:pt>
                <c:pt idx="16">
                  <c:v>13.951000000000001</c:v>
                </c:pt>
                <c:pt idx="17">
                  <c:v>13.986000000000001</c:v>
                </c:pt>
                <c:pt idx="18">
                  <c:v>13.996</c:v>
                </c:pt>
                <c:pt idx="19">
                  <c:v>14.007999999999999</c:v>
                </c:pt>
                <c:pt idx="20">
                  <c:v>14.151</c:v>
                </c:pt>
                <c:pt idx="21">
                  <c:v>14.188000000000001</c:v>
                </c:pt>
                <c:pt idx="22">
                  <c:v>14.365</c:v>
                </c:pt>
                <c:pt idx="23">
                  <c:v>14.39</c:v>
                </c:pt>
                <c:pt idx="24">
                  <c:v>14.432</c:v>
                </c:pt>
                <c:pt idx="25">
                  <c:v>14.468999999999999</c:v>
                </c:pt>
                <c:pt idx="26">
                  <c:v>14.503</c:v>
                </c:pt>
                <c:pt idx="27">
                  <c:v>14.585000000000001</c:v>
                </c:pt>
                <c:pt idx="28">
                  <c:v>14.635</c:v>
                </c:pt>
                <c:pt idx="29">
                  <c:v>14.661</c:v>
                </c:pt>
                <c:pt idx="30">
                  <c:v>14.69</c:v>
                </c:pt>
                <c:pt idx="31">
                  <c:v>14.77</c:v>
                </c:pt>
                <c:pt idx="32">
                  <c:v>14.795</c:v>
                </c:pt>
                <c:pt idx="33">
                  <c:v>14.814</c:v>
                </c:pt>
                <c:pt idx="34">
                  <c:v>14.865</c:v>
                </c:pt>
                <c:pt idx="35">
                  <c:v>14.887</c:v>
                </c:pt>
                <c:pt idx="36">
                  <c:v>14.91</c:v>
                </c:pt>
                <c:pt idx="37">
                  <c:v>14.922000000000001</c:v>
                </c:pt>
                <c:pt idx="38">
                  <c:v>14.97</c:v>
                </c:pt>
                <c:pt idx="39">
                  <c:v>14.983000000000001</c:v>
                </c:pt>
                <c:pt idx="40">
                  <c:v>14.996</c:v>
                </c:pt>
                <c:pt idx="41">
                  <c:v>15.010999999999999</c:v>
                </c:pt>
                <c:pt idx="42">
                  <c:v>15.17</c:v>
                </c:pt>
              </c:numCache>
            </c:numRef>
          </c:yVal>
          <c:smooth val="1"/>
        </c:ser>
        <c:ser>
          <c:idx val="9"/>
          <c:order val="9"/>
          <c:xVal>
            <c:numRef>
              <c:f>'Moisture analisys'!$H$9:$AX$9</c:f>
              <c:numCache>
                <c:formatCode>00,000</c:formatCode>
                <c:ptCount val="43"/>
                <c:pt idx="0" formatCode="General">
                  <c:v>0</c:v>
                </c:pt>
                <c:pt idx="1">
                  <c:v>68.583055555555561</c:v>
                </c:pt>
                <c:pt idx="2">
                  <c:v>90.44583333333334</c:v>
                </c:pt>
                <c:pt idx="3">
                  <c:v>114.55527777777779</c:v>
                </c:pt>
                <c:pt idx="4">
                  <c:v>139.72055555555556</c:v>
                </c:pt>
                <c:pt idx="5">
                  <c:v>168.00944444444445</c:v>
                </c:pt>
                <c:pt idx="6">
                  <c:v>236.93444444444447</c:v>
                </c:pt>
                <c:pt idx="7">
                  <c:v>263.75749999999999</c:v>
                </c:pt>
                <c:pt idx="8">
                  <c:v>287.89944444444444</c:v>
                </c:pt>
                <c:pt idx="9">
                  <c:v>404.18555555555554</c:v>
                </c:pt>
                <c:pt idx="10">
                  <c:v>408.16499999999996</c:v>
                </c:pt>
                <c:pt idx="11">
                  <c:v>426.39916666666664</c:v>
                </c:pt>
                <c:pt idx="12">
                  <c:v>426.71972222222217</c:v>
                </c:pt>
                <c:pt idx="13">
                  <c:v>432.32111111111107</c:v>
                </c:pt>
                <c:pt idx="14">
                  <c:v>479.77222222222218</c:v>
                </c:pt>
                <c:pt idx="15">
                  <c:v>599.98833333333323</c:v>
                </c:pt>
                <c:pt idx="16">
                  <c:v>646.52944444444438</c:v>
                </c:pt>
                <c:pt idx="17">
                  <c:v>667.06638888888881</c:v>
                </c:pt>
                <c:pt idx="18">
                  <c:v>667.24805555555542</c:v>
                </c:pt>
                <c:pt idx="19">
                  <c:v>668.513611111111</c:v>
                </c:pt>
                <c:pt idx="20">
                  <c:v>763.82222222222208</c:v>
                </c:pt>
                <c:pt idx="21">
                  <c:v>788.45916666666653</c:v>
                </c:pt>
                <c:pt idx="22">
                  <c:v>912.09694444444426</c:v>
                </c:pt>
                <c:pt idx="23">
                  <c:v>932.96638888888867</c:v>
                </c:pt>
                <c:pt idx="24">
                  <c:v>955.1527777777776</c:v>
                </c:pt>
                <c:pt idx="25">
                  <c:v>984.24083333333317</c:v>
                </c:pt>
                <c:pt idx="26">
                  <c:v>1007.0947222222221</c:v>
                </c:pt>
                <c:pt idx="27">
                  <c:v>1079.1408333333331</c:v>
                </c:pt>
                <c:pt idx="28">
                  <c:v>1127.9538888888887</c:v>
                </c:pt>
                <c:pt idx="29">
                  <c:v>1151.8713888888888</c:v>
                </c:pt>
                <c:pt idx="30">
                  <c:v>1174.2161111111109</c:v>
                </c:pt>
                <c:pt idx="31">
                  <c:v>1292.8572222222219</c:v>
                </c:pt>
                <c:pt idx="32">
                  <c:v>1318.3099999999997</c:v>
                </c:pt>
                <c:pt idx="33">
                  <c:v>1338.4997222222219</c:v>
                </c:pt>
                <c:pt idx="34">
                  <c:v>1414.8430555555551</c:v>
                </c:pt>
                <c:pt idx="35">
                  <c:v>1460.4313888888885</c:v>
                </c:pt>
                <c:pt idx="36">
                  <c:v>1627.3347222222219</c:v>
                </c:pt>
                <c:pt idx="37">
                  <c:v>1649.1111111111109</c:v>
                </c:pt>
                <c:pt idx="38">
                  <c:v>1746.8877777777775</c:v>
                </c:pt>
                <c:pt idx="39">
                  <c:v>1773.6930555555552</c:v>
                </c:pt>
                <c:pt idx="40">
                  <c:v>1797.9002777777775</c:v>
                </c:pt>
                <c:pt idx="41">
                  <c:v>1820.6391666666664</c:v>
                </c:pt>
                <c:pt idx="42">
                  <c:v>2461.3994444444443</c:v>
                </c:pt>
              </c:numCache>
            </c:numRef>
          </c:xVal>
          <c:yVal>
            <c:numRef>
              <c:f>'Moisture analisys'!$H$20:$AX$20</c:f>
              <c:numCache>
                <c:formatCode>General</c:formatCode>
                <c:ptCount val="43"/>
                <c:pt idx="0">
                  <c:v>13.398999999999999</c:v>
                </c:pt>
                <c:pt idx="1">
                  <c:v>13.507999999999999</c:v>
                </c:pt>
                <c:pt idx="2">
                  <c:v>13.576000000000001</c:v>
                </c:pt>
                <c:pt idx="3">
                  <c:v>13.619</c:v>
                </c:pt>
                <c:pt idx="4">
                  <c:v>13.672000000000001</c:v>
                </c:pt>
                <c:pt idx="5">
                  <c:v>13.722</c:v>
                </c:pt>
                <c:pt idx="6">
                  <c:v>13.813000000000001</c:v>
                </c:pt>
                <c:pt idx="7">
                  <c:v>13.863</c:v>
                </c:pt>
                <c:pt idx="8">
                  <c:v>13.926</c:v>
                </c:pt>
                <c:pt idx="9">
                  <c:v>14.097</c:v>
                </c:pt>
                <c:pt idx="10">
                  <c:v>14.117000000000001</c:v>
                </c:pt>
                <c:pt idx="11">
                  <c:v>14.167</c:v>
                </c:pt>
                <c:pt idx="12">
                  <c:v>14.176</c:v>
                </c:pt>
                <c:pt idx="13">
                  <c:v>14.2</c:v>
                </c:pt>
                <c:pt idx="14">
                  <c:v>14.292999999999999</c:v>
                </c:pt>
                <c:pt idx="15">
                  <c:v>14.442</c:v>
                </c:pt>
                <c:pt idx="16">
                  <c:v>14.500999999999999</c:v>
                </c:pt>
                <c:pt idx="17">
                  <c:v>14.538</c:v>
                </c:pt>
                <c:pt idx="18">
                  <c:v>14.545</c:v>
                </c:pt>
                <c:pt idx="19">
                  <c:v>14.557</c:v>
                </c:pt>
                <c:pt idx="20">
                  <c:v>14.696999999999999</c:v>
                </c:pt>
                <c:pt idx="21">
                  <c:v>14.739000000000001</c:v>
                </c:pt>
                <c:pt idx="22">
                  <c:v>14.933</c:v>
                </c:pt>
                <c:pt idx="23">
                  <c:v>14.968999999999999</c:v>
                </c:pt>
                <c:pt idx="24">
                  <c:v>14.997999999999999</c:v>
                </c:pt>
                <c:pt idx="25">
                  <c:v>15.042999999999999</c:v>
                </c:pt>
                <c:pt idx="26">
                  <c:v>15.074999999999999</c:v>
                </c:pt>
                <c:pt idx="27">
                  <c:v>15.154999999999999</c:v>
                </c:pt>
                <c:pt idx="28">
                  <c:v>15.211</c:v>
                </c:pt>
                <c:pt idx="29">
                  <c:v>15.249000000000001</c:v>
                </c:pt>
                <c:pt idx="30">
                  <c:v>15.279</c:v>
                </c:pt>
                <c:pt idx="31">
                  <c:v>15.363</c:v>
                </c:pt>
                <c:pt idx="32">
                  <c:v>15.382999999999999</c:v>
                </c:pt>
                <c:pt idx="33">
                  <c:v>15.398</c:v>
                </c:pt>
                <c:pt idx="34">
                  <c:v>15.454000000000001</c:v>
                </c:pt>
                <c:pt idx="35">
                  <c:v>15.478</c:v>
                </c:pt>
                <c:pt idx="36">
                  <c:v>15.496</c:v>
                </c:pt>
                <c:pt idx="37">
                  <c:v>15.507999999999999</c:v>
                </c:pt>
                <c:pt idx="38">
                  <c:v>15.558999999999999</c:v>
                </c:pt>
                <c:pt idx="39">
                  <c:v>15.573</c:v>
                </c:pt>
                <c:pt idx="40">
                  <c:v>15.593</c:v>
                </c:pt>
                <c:pt idx="41">
                  <c:v>15.602</c:v>
                </c:pt>
                <c:pt idx="42">
                  <c:v>15.765000000000001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49888"/>
        <c:axId val="377751424"/>
      </c:scatterChart>
      <c:valAx>
        <c:axId val="37774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7751424"/>
        <c:crosses val="autoZero"/>
        <c:crossBetween val="midCat"/>
      </c:valAx>
      <c:valAx>
        <c:axId val="377751424"/>
        <c:scaling>
          <c:orientation val="minMax"/>
          <c:max val="16"/>
          <c:min val="1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749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4874928093272"/>
          <c:y val="3.8323666542188023E-2"/>
          <c:w val="0.15657438342595234"/>
          <c:h val="0.915699158294868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5796150481189"/>
          <c:y val="7.3137855104060387E-2"/>
          <c:w val="0.82356014873140859"/>
          <c:h val="0.8357872721348927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'Moisture analisys'!$V$30:$V$72</c:f>
              <c:numCache>
                <c:formatCode>0.00</c:formatCode>
                <c:ptCount val="43"/>
                <c:pt idx="0">
                  <c:v>68.583055555555561</c:v>
                </c:pt>
                <c:pt idx="1">
                  <c:v>21.862777777777779</c:v>
                </c:pt>
                <c:pt idx="2">
                  <c:v>24.109444444444449</c:v>
                </c:pt>
                <c:pt idx="3">
                  <c:v>25.165277777777774</c:v>
                </c:pt>
                <c:pt idx="4">
                  <c:v>28.288888888888891</c:v>
                </c:pt>
                <c:pt idx="5">
                  <c:v>68.925000000000011</c:v>
                </c:pt>
                <c:pt idx="6">
                  <c:v>26.823055555555527</c:v>
                </c:pt>
                <c:pt idx="7">
                  <c:v>24.141944444444448</c:v>
                </c:pt>
                <c:pt idx="8">
                  <c:v>116.2861111111111</c:v>
                </c:pt>
                <c:pt idx="9">
                  <c:v>3.9794444444444252</c:v>
                </c:pt>
                <c:pt idx="10">
                  <c:v>18.234166666666681</c:v>
                </c:pt>
                <c:pt idx="11">
                  <c:v>0.32055555555552928</c:v>
                </c:pt>
                <c:pt idx="12">
                  <c:v>5.6013888888888914</c:v>
                </c:pt>
                <c:pt idx="13">
                  <c:v>47.451111111111118</c:v>
                </c:pt>
                <c:pt idx="14">
                  <c:v>120.21611111111105</c:v>
                </c:pt>
                <c:pt idx="15">
                  <c:v>46.54111111111115</c:v>
                </c:pt>
                <c:pt idx="16">
                  <c:v>20.53694444444443</c:v>
                </c:pt>
                <c:pt idx="17">
                  <c:v>0.18166666666661513</c:v>
                </c:pt>
                <c:pt idx="18">
                  <c:v>1.2655555555555793</c:v>
                </c:pt>
                <c:pt idx="19">
                  <c:v>95.308611111111077</c:v>
                </c:pt>
                <c:pt idx="20">
                  <c:v>24.636944444444453</c:v>
                </c:pt>
                <c:pt idx="21">
                  <c:v>123.63777777777773</c:v>
                </c:pt>
                <c:pt idx="22">
                  <c:v>20.869444444444412</c:v>
                </c:pt>
                <c:pt idx="23">
                  <c:v>22.186388888888928</c:v>
                </c:pt>
                <c:pt idx="24">
                  <c:v>29.08805555555557</c:v>
                </c:pt>
                <c:pt idx="25">
                  <c:v>22.853888888888946</c:v>
                </c:pt>
                <c:pt idx="26">
                  <c:v>72.046111111111031</c:v>
                </c:pt>
                <c:pt idx="27">
                  <c:v>48.813055555555593</c:v>
                </c:pt>
                <c:pt idx="28">
                  <c:v>23.917500000000018</c:v>
                </c:pt>
                <c:pt idx="29">
                  <c:v>22.344722222222117</c:v>
                </c:pt>
                <c:pt idx="30">
                  <c:v>118.64111111111106</c:v>
                </c:pt>
                <c:pt idx="31">
                  <c:v>25.452777777777783</c:v>
                </c:pt>
                <c:pt idx="32">
                  <c:v>20.189722222222144</c:v>
                </c:pt>
                <c:pt idx="33">
                  <c:v>76.343333333333248</c:v>
                </c:pt>
                <c:pt idx="34">
                  <c:v>45.588333333333367</c:v>
                </c:pt>
                <c:pt idx="35">
                  <c:v>166.90333333333342</c:v>
                </c:pt>
                <c:pt idx="36">
                  <c:v>21.77638888888896</c:v>
                </c:pt>
                <c:pt idx="37">
                  <c:v>97.776666666666642</c:v>
                </c:pt>
                <c:pt idx="38">
                  <c:v>26.805277777777746</c:v>
                </c:pt>
                <c:pt idx="39">
                  <c:v>24.207222222222299</c:v>
                </c:pt>
                <c:pt idx="40">
                  <c:v>640.7602777777779</c:v>
                </c:pt>
                <c:pt idx="41">
                  <c:v>22.738888888888823</c:v>
                </c:pt>
                <c:pt idx="42">
                  <c:v>53.910833333333358</c:v>
                </c:pt>
              </c:numCache>
            </c:numRef>
          </c:xVal>
          <c:yVal>
            <c:numRef>
              <c:f>'Moisture analisys'!$W$30:$W$72</c:f>
              <c:numCache>
                <c:formatCode>General</c:formatCode>
                <c:ptCount val="43"/>
                <c:pt idx="0">
                  <c:v>1.4901639941838514E-3</c:v>
                </c:pt>
                <c:pt idx="1">
                  <c:v>2.0582928874545987E-3</c:v>
                </c:pt>
                <c:pt idx="2">
                  <c:v>2.0199552964490488E-3</c:v>
                </c:pt>
                <c:pt idx="3">
                  <c:v>1.8756001986864671E-3</c:v>
                </c:pt>
                <c:pt idx="4">
                  <c:v>1.9972505891594572E-3</c:v>
                </c:pt>
                <c:pt idx="5">
                  <c:v>1.4972796517954321E-3</c:v>
                </c:pt>
                <c:pt idx="6">
                  <c:v>2.139950084400859E-3</c:v>
                </c:pt>
                <c:pt idx="7">
                  <c:v>2.3196143180955319E-3</c:v>
                </c:pt>
                <c:pt idx="8">
                  <c:v>1.4042949621384034E-3</c:v>
                </c:pt>
                <c:pt idx="9">
                  <c:v>4.7745358090186228E-3</c:v>
                </c:pt>
                <c:pt idx="10">
                  <c:v>2.1552945477811628E-3</c:v>
                </c:pt>
                <c:pt idx="11">
                  <c:v>3.9306759098790986E-2</c:v>
                </c:pt>
                <c:pt idx="12">
                  <c:v>3.9275973220926812E-3</c:v>
                </c:pt>
                <c:pt idx="13">
                  <c:v>1.5995410480962868E-3</c:v>
                </c:pt>
                <c:pt idx="14">
                  <c:v>1.3567233084861084E-3</c:v>
                </c:pt>
                <c:pt idx="15">
                  <c:v>1.4782629455439634E-3</c:v>
                </c:pt>
                <c:pt idx="16">
                  <c:v>1.7042457360042194E-3</c:v>
                </c:pt>
                <c:pt idx="17">
                  <c:v>5.1192660550472245E-2</c:v>
                </c:pt>
                <c:pt idx="18">
                  <c:v>9.6400351185248322E-3</c:v>
                </c:pt>
                <c:pt idx="19">
                  <c:v>1.3723838641139458E-3</c:v>
                </c:pt>
                <c:pt idx="20">
                  <c:v>1.6316958497288509E-3</c:v>
                </c:pt>
                <c:pt idx="21">
                  <c:v>1.3345435591422951E-3</c:v>
                </c:pt>
                <c:pt idx="22">
                  <c:v>1.6531345667509789E-3</c:v>
                </c:pt>
                <c:pt idx="23">
                  <c:v>1.5865583252995443E-3</c:v>
                </c:pt>
                <c:pt idx="24">
                  <c:v>1.474832166696883E-3</c:v>
                </c:pt>
                <c:pt idx="25">
                  <c:v>1.4264530714442286E-3</c:v>
                </c:pt>
                <c:pt idx="26">
                  <c:v>1.0604319764348454E-3</c:v>
                </c:pt>
                <c:pt idx="27">
                  <c:v>1.1554285909393543E-3</c:v>
                </c:pt>
                <c:pt idx="28">
                  <c:v>1.2501306574683778E-3</c:v>
                </c:pt>
                <c:pt idx="29">
                  <c:v>1.1814870526224057E-3</c:v>
                </c:pt>
                <c:pt idx="30">
                  <c:v>6.9621735017840998E-4</c:v>
                </c:pt>
                <c:pt idx="31">
                  <c:v>9.7828222197971003E-4</c:v>
                </c:pt>
                <c:pt idx="32">
                  <c:v>8.2220051456325413E-4</c:v>
                </c:pt>
                <c:pt idx="33">
                  <c:v>6.8244334803300598E-4</c:v>
                </c:pt>
                <c:pt idx="34">
                  <c:v>4.6722480166709108E-4</c:v>
                </c:pt>
                <c:pt idx="35">
                  <c:v>1.3660601945237848E-4</c:v>
                </c:pt>
                <c:pt idx="36">
                  <c:v>5.4187129281204141E-4</c:v>
                </c:pt>
                <c:pt idx="37" formatCode="0,000,000">
                  <c:v>4.9500562506391943E-4</c:v>
                </c:pt>
                <c:pt idx="38">
                  <c:v>5.3347703085007713E-4</c:v>
                </c:pt>
                <c:pt idx="39">
                  <c:v>6.0725678746011624E-4</c:v>
                </c:pt>
                <c:pt idx="40">
                  <c:v>2.4252439701621847E-4</c:v>
                </c:pt>
                <c:pt idx="41">
                  <c:v>5.7610554605423377E-4</c:v>
                </c:pt>
                <c:pt idx="42">
                  <c:v>5.5647442536321794E-6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70752"/>
        <c:axId val="377772288"/>
      </c:scatterChart>
      <c:valAx>
        <c:axId val="3777707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77772288"/>
        <c:crosses val="autoZero"/>
        <c:crossBetween val="midCat"/>
      </c:valAx>
      <c:valAx>
        <c:axId val="37777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77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'Moisture analisys'!$V$30:$V$72</c:f>
              <c:numCache>
                <c:formatCode>0.00</c:formatCode>
                <c:ptCount val="43"/>
                <c:pt idx="0">
                  <c:v>68.583055555555561</c:v>
                </c:pt>
                <c:pt idx="1">
                  <c:v>21.862777777777779</c:v>
                </c:pt>
                <c:pt idx="2">
                  <c:v>24.109444444444449</c:v>
                </c:pt>
                <c:pt idx="3">
                  <c:v>25.165277777777774</c:v>
                </c:pt>
                <c:pt idx="4">
                  <c:v>28.288888888888891</c:v>
                </c:pt>
                <c:pt idx="5">
                  <c:v>68.925000000000011</c:v>
                </c:pt>
                <c:pt idx="6">
                  <c:v>26.823055555555527</c:v>
                </c:pt>
                <c:pt idx="7">
                  <c:v>24.141944444444448</c:v>
                </c:pt>
                <c:pt idx="8">
                  <c:v>116.2861111111111</c:v>
                </c:pt>
                <c:pt idx="9">
                  <c:v>3.9794444444444252</c:v>
                </c:pt>
                <c:pt idx="10">
                  <c:v>18.234166666666681</c:v>
                </c:pt>
                <c:pt idx="11">
                  <c:v>0.32055555555552928</c:v>
                </c:pt>
                <c:pt idx="12">
                  <c:v>5.6013888888888914</c:v>
                </c:pt>
                <c:pt idx="13">
                  <c:v>47.451111111111118</c:v>
                </c:pt>
                <c:pt idx="14">
                  <c:v>120.21611111111105</c:v>
                </c:pt>
                <c:pt idx="15">
                  <c:v>46.54111111111115</c:v>
                </c:pt>
                <c:pt idx="16">
                  <c:v>20.53694444444443</c:v>
                </c:pt>
                <c:pt idx="17">
                  <c:v>0.18166666666661513</c:v>
                </c:pt>
                <c:pt idx="18">
                  <c:v>1.2655555555555793</c:v>
                </c:pt>
                <c:pt idx="19">
                  <c:v>95.308611111111077</c:v>
                </c:pt>
                <c:pt idx="20">
                  <c:v>24.636944444444453</c:v>
                </c:pt>
                <c:pt idx="21">
                  <c:v>123.63777777777773</c:v>
                </c:pt>
                <c:pt idx="22">
                  <c:v>20.869444444444412</c:v>
                </c:pt>
                <c:pt idx="23">
                  <c:v>22.186388888888928</c:v>
                </c:pt>
                <c:pt idx="24">
                  <c:v>29.08805555555557</c:v>
                </c:pt>
                <c:pt idx="25">
                  <c:v>22.853888888888946</c:v>
                </c:pt>
                <c:pt idx="26">
                  <c:v>72.046111111111031</c:v>
                </c:pt>
                <c:pt idx="27">
                  <c:v>48.813055555555593</c:v>
                </c:pt>
                <c:pt idx="28">
                  <c:v>23.917500000000018</c:v>
                </c:pt>
                <c:pt idx="29">
                  <c:v>22.344722222222117</c:v>
                </c:pt>
                <c:pt idx="30">
                  <c:v>118.64111111111106</c:v>
                </c:pt>
                <c:pt idx="31">
                  <c:v>25.452777777777783</c:v>
                </c:pt>
                <c:pt idx="32">
                  <c:v>20.189722222222144</c:v>
                </c:pt>
                <c:pt idx="33">
                  <c:v>76.343333333333248</c:v>
                </c:pt>
                <c:pt idx="34">
                  <c:v>45.588333333333367</c:v>
                </c:pt>
                <c:pt idx="35">
                  <c:v>166.90333333333342</c:v>
                </c:pt>
                <c:pt idx="36">
                  <c:v>21.77638888888896</c:v>
                </c:pt>
                <c:pt idx="37">
                  <c:v>97.776666666666642</c:v>
                </c:pt>
                <c:pt idx="38">
                  <c:v>26.805277777777746</c:v>
                </c:pt>
                <c:pt idx="39">
                  <c:v>24.207222222222299</c:v>
                </c:pt>
                <c:pt idx="40">
                  <c:v>640.7602777777779</c:v>
                </c:pt>
                <c:pt idx="41">
                  <c:v>22.738888888888823</c:v>
                </c:pt>
                <c:pt idx="42">
                  <c:v>53.910833333333358</c:v>
                </c:pt>
              </c:numCache>
            </c:numRef>
          </c:xVal>
          <c:yVal>
            <c:numRef>
              <c:f>'Moisture analisys'!$X$30:$X$72</c:f>
              <c:numCache>
                <c:formatCode>General</c:formatCode>
                <c:ptCount val="43"/>
                <c:pt idx="0">
                  <c:v>0.10219999999999967</c:v>
                </c:pt>
                <c:pt idx="1">
                  <c:v>4.5000000000000463E-2</c:v>
                </c:pt>
                <c:pt idx="2">
                  <c:v>4.8699999999999653E-2</c:v>
                </c:pt>
                <c:pt idx="3">
                  <c:v>4.7200000000000131E-2</c:v>
                </c:pt>
                <c:pt idx="4">
                  <c:v>5.6499999999999773E-2</c:v>
                </c:pt>
                <c:pt idx="5">
                  <c:v>0.10320000000000018</c:v>
                </c:pt>
                <c:pt idx="6">
                  <c:v>5.7399999999999986E-2</c:v>
                </c:pt>
                <c:pt idx="7">
                  <c:v>5.600000000000023E-2</c:v>
                </c:pt>
                <c:pt idx="8">
                  <c:v>0.16329999999999992</c:v>
                </c:pt>
                <c:pt idx="9">
                  <c:v>1.9000000000000128E-2</c:v>
                </c:pt>
                <c:pt idx="10">
                  <c:v>3.929999999999971E-2</c:v>
                </c:pt>
                <c:pt idx="11">
                  <c:v>1.26000000000003E-2</c:v>
                </c:pt>
                <c:pt idx="12">
                  <c:v>2.1999999999999707E-2</c:v>
                </c:pt>
                <c:pt idx="13">
                  <c:v>7.5900000000000037E-2</c:v>
                </c:pt>
                <c:pt idx="14">
                  <c:v>0.16310000000000019</c:v>
                </c:pt>
                <c:pt idx="15">
                  <c:v>6.8800000000000056E-2</c:v>
                </c:pt>
                <c:pt idx="16">
                  <c:v>3.4999999999999962E-2</c:v>
                </c:pt>
                <c:pt idx="17">
                  <c:v>9.2999999999998188E-3</c:v>
                </c:pt>
                <c:pt idx="18">
                  <c:v>1.2199999999999989E-2</c:v>
                </c:pt>
                <c:pt idx="19">
                  <c:v>0.13079999999999997</c:v>
                </c:pt>
                <c:pt idx="20">
                  <c:v>4.0200000000000277E-2</c:v>
                </c:pt>
                <c:pt idx="21">
                  <c:v>0.16499999999999967</c:v>
                </c:pt>
                <c:pt idx="22">
                  <c:v>3.4500000000000239E-2</c:v>
                </c:pt>
                <c:pt idx="23">
                  <c:v>3.520000000000003E-2</c:v>
                </c:pt>
                <c:pt idx="24">
                  <c:v>4.2899999999999314E-2</c:v>
                </c:pt>
                <c:pt idx="25">
                  <c:v>3.260000000000076E-2</c:v>
                </c:pt>
                <c:pt idx="26">
                  <c:v>7.639999999999994E-2</c:v>
                </c:pt>
                <c:pt idx="27">
                  <c:v>5.6400000000000006E-2</c:v>
                </c:pt>
                <c:pt idx="28">
                  <c:v>2.9899999999999947E-2</c:v>
                </c:pt>
                <c:pt idx="29">
                  <c:v>2.639999999999958E-2</c:v>
                </c:pt>
                <c:pt idx="30">
                  <c:v>8.2600000000000048E-2</c:v>
                </c:pt>
                <c:pt idx="31">
                  <c:v>2.4900000000000234E-2</c:v>
                </c:pt>
                <c:pt idx="32">
                  <c:v>1.6600000000000215E-2</c:v>
                </c:pt>
                <c:pt idx="33">
                  <c:v>5.2099999999999723E-2</c:v>
                </c:pt>
                <c:pt idx="34">
                  <c:v>2.129999999999992E-2</c:v>
                </c:pt>
                <c:pt idx="35">
                  <c:v>2.2800000000000153E-2</c:v>
                </c:pt>
                <c:pt idx="36">
                  <c:v>1.1800000000000033E-2</c:v>
                </c:pt>
                <c:pt idx="37">
                  <c:v>4.8399999999999818E-2</c:v>
                </c:pt>
                <c:pt idx="38">
                  <c:v>1.4300000000000423E-2</c:v>
                </c:pt>
                <c:pt idx="39">
                  <c:v>1.4699999999999847E-2</c:v>
                </c:pt>
                <c:pt idx="40">
                  <c:v>0.1554000000000002</c:v>
                </c:pt>
                <c:pt idx="41">
                  <c:v>1.3099999999999844E-2</c:v>
                </c:pt>
                <c:pt idx="42">
                  <c:v>3.00000000000189E-4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'Moisture analisys'!$AH$30:$AH$48</c:f>
              <c:numCache>
                <c:formatCode>General</c:formatCode>
                <c:ptCount val="19"/>
                <c:pt idx="0">
                  <c:v>68.583055555555561</c:v>
                </c:pt>
                <c:pt idx="1">
                  <c:v>21.862777777777779</c:v>
                </c:pt>
                <c:pt idx="2">
                  <c:v>24.109444444444449</c:v>
                </c:pt>
                <c:pt idx="3">
                  <c:v>25.165277777777774</c:v>
                </c:pt>
                <c:pt idx="4">
                  <c:v>28.288888888888891</c:v>
                </c:pt>
                <c:pt idx="5">
                  <c:v>68.925000000000011</c:v>
                </c:pt>
                <c:pt idx="6">
                  <c:v>26.823055555555527</c:v>
                </c:pt>
                <c:pt idx="7">
                  <c:v>24.141944444444448</c:v>
                </c:pt>
                <c:pt idx="8">
                  <c:v>116.2861111111111</c:v>
                </c:pt>
                <c:pt idx="9">
                  <c:v>3.9794444444444252</c:v>
                </c:pt>
                <c:pt idx="10">
                  <c:v>18.234166666666681</c:v>
                </c:pt>
                <c:pt idx="11">
                  <c:v>0.32055555555552928</c:v>
                </c:pt>
                <c:pt idx="12">
                  <c:v>5.6013888888888914</c:v>
                </c:pt>
                <c:pt idx="13">
                  <c:v>47.451111111111118</c:v>
                </c:pt>
                <c:pt idx="14">
                  <c:v>120.21611111111105</c:v>
                </c:pt>
                <c:pt idx="15">
                  <c:v>46.54111111111115</c:v>
                </c:pt>
                <c:pt idx="16">
                  <c:v>20.53694444444443</c:v>
                </c:pt>
                <c:pt idx="17">
                  <c:v>0.18166666666661513</c:v>
                </c:pt>
                <c:pt idx="18">
                  <c:v>1.2655555555555793</c:v>
                </c:pt>
              </c:numCache>
            </c:numRef>
          </c:xVal>
          <c:yVal>
            <c:numRef>
              <c:f>'Moisture analisys'!$AJ$30:$AJ$48</c:f>
              <c:numCache>
                <c:formatCode>General</c:formatCode>
                <c:ptCount val="19"/>
                <c:pt idx="0">
                  <c:v>119.61799055417127</c:v>
                </c:pt>
                <c:pt idx="1">
                  <c:v>119.56416989639298</c:v>
                </c:pt>
                <c:pt idx="2">
                  <c:v>119.56675800338978</c:v>
                </c:pt>
                <c:pt idx="3">
                  <c:v>119.56797429848062</c:v>
                </c:pt>
                <c:pt idx="4">
                  <c:v>119.5715726247886</c:v>
                </c:pt>
                <c:pt idx="5">
                  <c:v>119.61838446610413</c:v>
                </c:pt>
                <c:pt idx="6">
                  <c:v>119.56988401937043</c:v>
                </c:pt>
                <c:pt idx="7">
                  <c:v>119.56679544262303</c:v>
                </c:pt>
                <c:pt idx="8">
                  <c:v>119.67294334876392</c:v>
                </c:pt>
                <c:pt idx="9">
                  <c:v>119.5435687182954</c:v>
                </c:pt>
                <c:pt idx="10">
                  <c:v>119.55998982199894</c:v>
                </c:pt>
                <c:pt idx="11">
                  <c:v>119.53935376461567</c:v>
                </c:pt>
                <c:pt idx="12">
                  <c:v>119.5454371600306</c:v>
                </c:pt>
                <c:pt idx="13">
                  <c:v>119.59364705271472</c:v>
                </c:pt>
                <c:pt idx="14">
                  <c:v>119.67747061604761</c:v>
                </c:pt>
                <c:pt idx="15">
                  <c:v>119.59259875418337</c:v>
                </c:pt>
                <c:pt idx="16">
                  <c:v>119.56264256767196</c:v>
                </c:pt>
                <c:pt idx="17">
                  <c:v>119.53919376789233</c:v>
                </c:pt>
                <c:pt idx="18">
                  <c:v>119.5404423823213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827328"/>
        <c:axId val="377828864"/>
      </c:scatterChart>
      <c:valAx>
        <c:axId val="3778273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77828864"/>
        <c:crosses val="autoZero"/>
        <c:crossBetween val="midCat"/>
      </c:valAx>
      <c:valAx>
        <c:axId val="37782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827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'Moisture analisys'!$V$30:$V$72</c:f>
              <c:numCache>
                <c:formatCode>0.00</c:formatCode>
                <c:ptCount val="43"/>
                <c:pt idx="0">
                  <c:v>68.583055555555561</c:v>
                </c:pt>
                <c:pt idx="1">
                  <c:v>21.862777777777779</c:v>
                </c:pt>
                <c:pt idx="2">
                  <c:v>24.109444444444449</c:v>
                </c:pt>
                <c:pt idx="3">
                  <c:v>25.165277777777774</c:v>
                </c:pt>
                <c:pt idx="4">
                  <c:v>28.288888888888891</c:v>
                </c:pt>
                <c:pt idx="5">
                  <c:v>68.925000000000011</c:v>
                </c:pt>
                <c:pt idx="6">
                  <c:v>26.823055555555527</c:v>
                </c:pt>
                <c:pt idx="7">
                  <c:v>24.141944444444448</c:v>
                </c:pt>
                <c:pt idx="8">
                  <c:v>116.2861111111111</c:v>
                </c:pt>
                <c:pt idx="9">
                  <c:v>3.9794444444444252</c:v>
                </c:pt>
                <c:pt idx="10">
                  <c:v>18.234166666666681</c:v>
                </c:pt>
                <c:pt idx="11">
                  <c:v>0.32055555555552928</c:v>
                </c:pt>
                <c:pt idx="12">
                  <c:v>5.6013888888888914</c:v>
                </c:pt>
                <c:pt idx="13">
                  <c:v>47.451111111111118</c:v>
                </c:pt>
                <c:pt idx="14">
                  <c:v>120.21611111111105</c:v>
                </c:pt>
                <c:pt idx="15">
                  <c:v>46.54111111111115</c:v>
                </c:pt>
                <c:pt idx="16">
                  <c:v>20.53694444444443</c:v>
                </c:pt>
                <c:pt idx="17">
                  <c:v>0.18166666666661513</c:v>
                </c:pt>
                <c:pt idx="18">
                  <c:v>1.2655555555555793</c:v>
                </c:pt>
                <c:pt idx="19">
                  <c:v>95.308611111111077</c:v>
                </c:pt>
                <c:pt idx="20">
                  <c:v>24.636944444444453</c:v>
                </c:pt>
                <c:pt idx="21">
                  <c:v>123.63777777777773</c:v>
                </c:pt>
                <c:pt idx="22">
                  <c:v>20.869444444444412</c:v>
                </c:pt>
                <c:pt idx="23">
                  <c:v>22.186388888888928</c:v>
                </c:pt>
                <c:pt idx="24">
                  <c:v>29.08805555555557</c:v>
                </c:pt>
                <c:pt idx="25">
                  <c:v>22.853888888888946</c:v>
                </c:pt>
                <c:pt idx="26">
                  <c:v>72.046111111111031</c:v>
                </c:pt>
                <c:pt idx="27">
                  <c:v>48.813055555555593</c:v>
                </c:pt>
                <c:pt idx="28">
                  <c:v>23.917500000000018</c:v>
                </c:pt>
                <c:pt idx="29">
                  <c:v>22.344722222222117</c:v>
                </c:pt>
                <c:pt idx="30">
                  <c:v>118.64111111111106</c:v>
                </c:pt>
                <c:pt idx="31">
                  <c:v>25.452777777777783</c:v>
                </c:pt>
                <c:pt idx="32">
                  <c:v>20.189722222222144</c:v>
                </c:pt>
                <c:pt idx="33">
                  <c:v>76.343333333333248</c:v>
                </c:pt>
                <c:pt idx="34">
                  <c:v>45.588333333333367</c:v>
                </c:pt>
                <c:pt idx="35">
                  <c:v>166.90333333333342</c:v>
                </c:pt>
                <c:pt idx="36">
                  <c:v>21.77638888888896</c:v>
                </c:pt>
                <c:pt idx="37">
                  <c:v>97.776666666666642</c:v>
                </c:pt>
                <c:pt idx="38">
                  <c:v>26.805277777777746</c:v>
                </c:pt>
                <c:pt idx="39">
                  <c:v>24.207222222222299</c:v>
                </c:pt>
                <c:pt idx="40">
                  <c:v>640.7602777777779</c:v>
                </c:pt>
                <c:pt idx="41">
                  <c:v>22.738888888888823</c:v>
                </c:pt>
                <c:pt idx="42">
                  <c:v>53.910833333333358</c:v>
                </c:pt>
              </c:numCache>
            </c:numRef>
          </c:xVal>
          <c:yVal>
            <c:numRef>
              <c:f>'Moisture analisys'!$Y$30:$Y$72</c:f>
              <c:numCache>
                <c:formatCode>0,000%</c:formatCode>
                <c:ptCount val="43"/>
                <c:pt idx="0">
                  <c:v>7.9364395903163045E-3</c:v>
                </c:pt>
                <c:pt idx="1">
                  <c:v>3.4686999382842177E-3</c:v>
                </c:pt>
                <c:pt idx="2">
                  <c:v>3.7409612885945984E-3</c:v>
                </c:pt>
                <c:pt idx="3">
                  <c:v>3.5905884657532151E-3</c:v>
                </c:pt>
                <c:pt idx="4">
                  <c:v>4.3082688510084283E-3</c:v>
                </c:pt>
                <c:pt idx="5">
                  <c:v>7.8526419665367782E-3</c:v>
                </c:pt>
                <c:pt idx="6">
                  <c:v>4.3315126785934454E-3</c:v>
                </c:pt>
                <c:pt idx="7">
                  <c:v>4.2050414846346246E-3</c:v>
                </c:pt>
                <c:pt idx="8">
                  <c:v>1.2213439300038107E-2</c:v>
                </c:pt>
                <c:pt idx="9">
                  <c:v>1.402256696085485E-3</c:v>
                </c:pt>
                <c:pt idx="10">
                  <c:v>2.9056469830944726E-3</c:v>
                </c:pt>
                <c:pt idx="11">
                  <c:v>9.2893409857007069E-4</c:v>
                </c:pt>
                <c:pt idx="12">
                  <c:v>1.6141493796361743E-3</c:v>
                </c:pt>
                <c:pt idx="13">
                  <c:v>5.5688129396494002E-3</c:v>
                </c:pt>
                <c:pt idx="14">
                  <c:v>1.1887566247288919E-2</c:v>
                </c:pt>
                <c:pt idx="15">
                  <c:v>4.9647139505253311E-3</c:v>
                </c:pt>
                <c:pt idx="16">
                  <c:v>2.5088575763356777E-3</c:v>
                </c:pt>
                <c:pt idx="17">
                  <c:v>6.6636384388560192E-4</c:v>
                </c:pt>
                <c:pt idx="18">
                  <c:v>8.7219876011291101E-4</c:v>
                </c:pt>
                <c:pt idx="19">
                  <c:v>9.3414634989682898E-3</c:v>
                </c:pt>
                <c:pt idx="20">
                  <c:v>2.8406984178863588E-3</c:v>
                </c:pt>
                <c:pt idx="21">
                  <c:v>1.1629054571424931E-2</c:v>
                </c:pt>
                <c:pt idx="22">
                  <c:v>2.4117957287740216E-3</c:v>
                </c:pt>
                <c:pt idx="23">
                  <c:v>2.4533760835630737E-3</c:v>
                </c:pt>
                <c:pt idx="24">
                  <c:v>2.9798978966623759E-3</c:v>
                </c:pt>
                <c:pt idx="25">
                  <c:v>2.2561772250223057E-3</c:v>
                </c:pt>
                <c:pt idx="26">
                  <c:v>5.2771340572850683E-3</c:v>
                </c:pt>
                <c:pt idx="27">
                  <c:v>3.8754834578070842E-3</c:v>
                </c:pt>
                <c:pt idx="28">
                  <c:v>2.0454651368019463E-3</c:v>
                </c:pt>
                <c:pt idx="29">
                  <c:v>1.8006514314067006E-3</c:v>
                </c:pt>
                <c:pt idx="30">
                  <c:v>5.6316221374125416E-3</c:v>
                </c:pt>
                <c:pt idx="31">
                  <c:v>1.6865893269332386E-3</c:v>
                </c:pt>
                <c:pt idx="32">
                  <c:v>1.126195148831371E-3</c:v>
                </c:pt>
                <c:pt idx="33">
                  <c:v>3.5247233574434108E-3</c:v>
                </c:pt>
                <c:pt idx="34">
                  <c:v>1.4348334977013872E-3</c:v>
                </c:pt>
                <c:pt idx="35">
                  <c:v>1.537266618471586E-3</c:v>
                </c:pt>
                <c:pt idx="36">
                  <c:v>7.9278064244004548E-4</c:v>
                </c:pt>
                <c:pt idx="37">
                  <c:v>3.245614513713406E-3</c:v>
                </c:pt>
                <c:pt idx="38">
                  <c:v>9.5659907763678625E-4</c:v>
                </c:pt>
                <c:pt idx="39">
                  <c:v>9.8043458059626581E-4</c:v>
                </c:pt>
                <c:pt idx="40">
                  <c:v>1.0364974824779856E-2</c:v>
                </c:pt>
                <c:pt idx="41">
                  <c:v>8.7626960379293334E-4</c:v>
                </c:pt>
                <c:pt idx="42" formatCode="0.00%">
                  <c:v>2.0725171242342089E-5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837440"/>
        <c:axId val="377838976"/>
      </c:scatterChart>
      <c:valAx>
        <c:axId val="3778374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77838976"/>
        <c:crosses val="autoZero"/>
        <c:crossBetween val="midCat"/>
      </c:valAx>
      <c:valAx>
        <c:axId val="377838976"/>
        <c:scaling>
          <c:orientation val="minMax"/>
        </c:scaling>
        <c:delete val="0"/>
        <c:axPos val="l"/>
        <c:majorGridlines/>
        <c:numFmt formatCode="0.000%" sourceLinked="0"/>
        <c:majorTickMark val="out"/>
        <c:minorTickMark val="none"/>
        <c:tickLblPos val="nextTo"/>
        <c:crossAx val="377837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'Moisture analisys'!$AA$30:$AA$50</c:f>
              <c:numCache>
                <c:formatCode>General</c:formatCode>
                <c:ptCount val="21"/>
                <c:pt idx="0">
                  <c:v>68.583055555555561</c:v>
                </c:pt>
                <c:pt idx="1">
                  <c:v>21.862777777777779</c:v>
                </c:pt>
                <c:pt idx="2">
                  <c:v>24.109444444444449</c:v>
                </c:pt>
                <c:pt idx="3">
                  <c:v>25.165277777777774</c:v>
                </c:pt>
                <c:pt idx="4">
                  <c:v>28.288888888888891</c:v>
                </c:pt>
                <c:pt idx="5">
                  <c:v>68.925000000000011</c:v>
                </c:pt>
                <c:pt idx="6">
                  <c:v>26.823055555555527</c:v>
                </c:pt>
                <c:pt idx="7">
                  <c:v>24.141944444444448</c:v>
                </c:pt>
                <c:pt idx="8">
                  <c:v>116.2861111111111</c:v>
                </c:pt>
                <c:pt idx="9">
                  <c:v>3.9794444444444252</c:v>
                </c:pt>
                <c:pt idx="10">
                  <c:v>18.234166666666681</c:v>
                </c:pt>
                <c:pt idx="11">
                  <c:v>0.32055555555552928</c:v>
                </c:pt>
                <c:pt idx="12">
                  <c:v>5.6013888888888914</c:v>
                </c:pt>
                <c:pt idx="13">
                  <c:v>47.451111111111118</c:v>
                </c:pt>
                <c:pt idx="14">
                  <c:v>120.21611111111105</c:v>
                </c:pt>
                <c:pt idx="15">
                  <c:v>46.54111111111115</c:v>
                </c:pt>
                <c:pt idx="16">
                  <c:v>20.53694444444443</c:v>
                </c:pt>
                <c:pt idx="17">
                  <c:v>0.18166666666661513</c:v>
                </c:pt>
                <c:pt idx="18">
                  <c:v>1.2655555555555793</c:v>
                </c:pt>
                <c:pt idx="19">
                  <c:v>95.308611111111077</c:v>
                </c:pt>
                <c:pt idx="20">
                  <c:v>24.636944444444453</c:v>
                </c:pt>
              </c:numCache>
            </c:numRef>
          </c:xVal>
          <c:yVal>
            <c:numRef>
              <c:f>'Moisture analisys'!$AC$30:$AC$50</c:f>
              <c:numCache>
                <c:formatCode>General</c:formatCode>
                <c:ptCount val="21"/>
                <c:pt idx="0">
                  <c:v>3.3818758611804775E-4</c:v>
                </c:pt>
                <c:pt idx="1">
                  <c:v>9.0631647938879505E-4</c:v>
                </c:pt>
                <c:pt idx="2">
                  <c:v>8.6797888838324516E-4</c:v>
                </c:pt>
                <c:pt idx="3">
                  <c:v>7.236237906206634E-4</c:v>
                </c:pt>
                <c:pt idx="4">
                  <c:v>8.4527418109365355E-4</c:v>
                </c:pt>
                <c:pt idx="5">
                  <c:v>3.4530324372962842E-4</c:v>
                </c:pt>
                <c:pt idx="6">
                  <c:v>9.879736763350553E-4</c:v>
                </c:pt>
                <c:pt idx="7">
                  <c:v>1.1676379100297282E-3</c:v>
                </c:pt>
                <c:pt idx="8">
                  <c:v>2.5231855407259972E-4</c:v>
                </c:pt>
                <c:pt idx="9">
                  <c:v>3.6225594009528191E-3</c:v>
                </c:pt>
                <c:pt idx="10">
                  <c:v>1.0033181397153591E-3</c:v>
                </c:pt>
                <c:pt idx="11">
                  <c:v>3.8154782690725184E-2</c:v>
                </c:pt>
                <c:pt idx="12">
                  <c:v>2.7756209140268775E-3</c:v>
                </c:pt>
                <c:pt idx="13">
                  <c:v>4.4756464003048316E-4</c:v>
                </c:pt>
                <c:pt idx="14">
                  <c:v>2.0474690042030473E-4</c:v>
                </c:pt>
                <c:pt idx="15">
                  <c:v>3.262865374781597E-4</c:v>
                </c:pt>
                <c:pt idx="16">
                  <c:v>5.5226932793841577E-4</c:v>
                </c:pt>
                <c:pt idx="17">
                  <c:v>5.0040684142406443E-2</c:v>
                </c:pt>
                <c:pt idx="18">
                  <c:v>8.4880587104590281E-3</c:v>
                </c:pt>
                <c:pt idx="19">
                  <c:v>2.2040745604814211E-4</c:v>
                </c:pt>
                <c:pt idx="20">
                  <c:v>4.7971944166304726E-4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'Moisture analisys'!$AA$30:$AA$49</c:f>
              <c:numCache>
                <c:formatCode>General</c:formatCode>
                <c:ptCount val="20"/>
                <c:pt idx="0">
                  <c:v>68.583055555555561</c:v>
                </c:pt>
                <c:pt idx="1">
                  <c:v>21.862777777777779</c:v>
                </c:pt>
                <c:pt idx="2">
                  <c:v>24.109444444444449</c:v>
                </c:pt>
                <c:pt idx="3">
                  <c:v>25.165277777777774</c:v>
                </c:pt>
                <c:pt idx="4">
                  <c:v>28.288888888888891</c:v>
                </c:pt>
                <c:pt idx="5">
                  <c:v>68.925000000000011</c:v>
                </c:pt>
                <c:pt idx="6">
                  <c:v>26.823055555555527</c:v>
                </c:pt>
                <c:pt idx="7">
                  <c:v>24.141944444444448</c:v>
                </c:pt>
                <c:pt idx="8">
                  <c:v>116.2861111111111</c:v>
                </c:pt>
                <c:pt idx="9">
                  <c:v>3.9794444444444252</c:v>
                </c:pt>
                <c:pt idx="10">
                  <c:v>18.234166666666681</c:v>
                </c:pt>
                <c:pt idx="11">
                  <c:v>0.32055555555552928</c:v>
                </c:pt>
                <c:pt idx="12">
                  <c:v>5.6013888888888914</c:v>
                </c:pt>
                <c:pt idx="13">
                  <c:v>47.451111111111118</c:v>
                </c:pt>
                <c:pt idx="14">
                  <c:v>120.21611111111105</c:v>
                </c:pt>
                <c:pt idx="15">
                  <c:v>46.54111111111115</c:v>
                </c:pt>
                <c:pt idx="16">
                  <c:v>20.53694444444443</c:v>
                </c:pt>
                <c:pt idx="17">
                  <c:v>0.18166666666661513</c:v>
                </c:pt>
                <c:pt idx="18">
                  <c:v>1.2655555555555793</c:v>
                </c:pt>
                <c:pt idx="19">
                  <c:v>95.308611111111077</c:v>
                </c:pt>
              </c:numCache>
            </c:numRef>
          </c:xVal>
          <c:yVal>
            <c:numRef>
              <c:f>'Moisture analisys'!$AD$30:$AD$49</c:f>
              <c:numCache>
                <c:formatCode>General</c:formatCode>
                <c:ptCount val="20"/>
                <c:pt idx="0">
                  <c:v>2.3620486226726985E-4</c:v>
                </c:pt>
                <c:pt idx="1">
                  <c:v>7.3785382773744815E-4</c:v>
                </c:pt>
                <c:pt idx="2">
                  <c:v>6.6948113888299027E-4</c:v>
                </c:pt>
                <c:pt idx="3">
                  <c:v>6.4154316331988643E-4</c:v>
                </c:pt>
                <c:pt idx="4">
                  <c:v>5.7104345281488935E-4</c:v>
                </c:pt>
                <c:pt idx="5">
                  <c:v>2.3503532822280831E-4</c:v>
                </c:pt>
                <c:pt idx="6">
                  <c:v>6.0209280355064565E-4</c:v>
                </c:pt>
                <c:pt idx="7">
                  <c:v>6.6858492096699674E-4</c:v>
                </c:pt>
                <c:pt idx="8">
                  <c:v>1.3942157713264856E-4</c:v>
                </c:pt>
                <c:pt idx="9">
                  <c:v>3.9443050883661273E-3</c:v>
                </c:pt>
                <c:pt idx="10">
                  <c:v>8.8360186756384653E-4</c:v>
                </c:pt>
                <c:pt idx="11">
                  <c:v>3.5569242238428028E-2</c:v>
                </c:pt>
                <c:pt idx="12">
                  <c:v>2.8292190377946619E-3</c:v>
                </c:pt>
                <c:pt idx="13">
                  <c:v>3.4109650947440661E-4</c:v>
                </c:pt>
                <c:pt idx="14">
                  <c:v>1.3486887118340657E-4</c:v>
                </c:pt>
                <c:pt idx="15">
                  <c:v>3.4774643358273543E-4</c:v>
                </c:pt>
                <c:pt idx="16">
                  <c:v>7.8517564625588381E-4</c:v>
                </c:pt>
                <c:pt idx="17">
                  <c:v>5.1131159134248108E-2</c:v>
                </c:pt>
                <c:pt idx="18">
                  <c:v>1.1582989217826816E-2</c:v>
                </c:pt>
                <c:pt idx="19">
                  <c:v>1.7006471828926459E-4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869440"/>
        <c:axId val="377870976"/>
      </c:scatterChart>
      <c:valAx>
        <c:axId val="37786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7870976"/>
        <c:crosses val="autoZero"/>
        <c:crossBetween val="midCat"/>
      </c:valAx>
      <c:valAx>
        <c:axId val="37787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869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275165</xdr:colOff>
      <xdr:row>26</xdr:row>
      <xdr:rowOff>10585</xdr:rowOff>
    </xdr:from>
    <xdr:to>
      <xdr:col>51</xdr:col>
      <xdr:colOff>7410</xdr:colOff>
      <xdr:row>48</xdr:row>
      <xdr:rowOff>156633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370417</xdr:colOff>
      <xdr:row>93</xdr:row>
      <xdr:rowOff>57153</xdr:rowOff>
    </xdr:from>
    <xdr:to>
      <xdr:col>28</xdr:col>
      <xdr:colOff>31751</xdr:colOff>
      <xdr:row>110</xdr:row>
      <xdr:rowOff>59270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391583</xdr:colOff>
      <xdr:row>75</xdr:row>
      <xdr:rowOff>131235</xdr:rowOff>
    </xdr:from>
    <xdr:to>
      <xdr:col>28</xdr:col>
      <xdr:colOff>52917</xdr:colOff>
      <xdr:row>92</xdr:row>
      <xdr:rowOff>80435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201084</xdr:colOff>
      <xdr:row>75</xdr:row>
      <xdr:rowOff>57150</xdr:rowOff>
    </xdr:from>
    <xdr:to>
      <xdr:col>35</xdr:col>
      <xdr:colOff>476250</xdr:colOff>
      <xdr:row>92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211665</xdr:colOff>
      <xdr:row>92</xdr:row>
      <xdr:rowOff>152399</xdr:rowOff>
    </xdr:from>
    <xdr:to>
      <xdr:col>35</xdr:col>
      <xdr:colOff>455084</xdr:colOff>
      <xdr:row>110</xdr:row>
      <xdr:rowOff>105834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ugartech.co.za/psychro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A213"/>
  <sheetViews>
    <sheetView showGridLines="0" tabSelected="1" zoomScale="90" zoomScaleNormal="90" workbookViewId="0">
      <selection activeCell="BA22" sqref="BA22"/>
    </sheetView>
  </sheetViews>
  <sheetFormatPr defaultRowHeight="12.75" x14ac:dyDescent="0.2"/>
  <cols>
    <col min="1" max="1" width="4" customWidth="1"/>
    <col min="2" max="2" width="18.42578125" bestFit="1" customWidth="1"/>
    <col min="3" max="3" width="13.85546875" bestFit="1" customWidth="1"/>
    <col min="4" max="4" width="14.140625" bestFit="1" customWidth="1"/>
    <col min="5" max="5" width="10.42578125" bestFit="1" customWidth="1"/>
    <col min="6" max="6" width="13.42578125" bestFit="1" customWidth="1"/>
    <col min="7" max="7" width="18.42578125" bestFit="1" customWidth="1"/>
    <col min="8" max="8" width="13.85546875" bestFit="1" customWidth="1"/>
    <col min="9" max="9" width="14.140625" bestFit="1" customWidth="1"/>
    <col min="10" max="10" width="10.42578125" bestFit="1" customWidth="1"/>
    <col min="11" max="11" width="9.28515625" bestFit="1" customWidth="1"/>
    <col min="12" max="12" width="18.42578125" bestFit="1" customWidth="1"/>
    <col min="13" max="13" width="13.85546875" bestFit="1" customWidth="1"/>
    <col min="14" max="14" width="14.140625" bestFit="1" customWidth="1"/>
    <col min="15" max="15" width="10.42578125" bestFit="1" customWidth="1"/>
    <col min="17" max="17" width="18.42578125" bestFit="1" customWidth="1"/>
    <col min="18" max="18" width="13.85546875" bestFit="1" customWidth="1"/>
    <col min="19" max="19" width="14.140625" bestFit="1" customWidth="1"/>
    <col min="20" max="20" width="10.42578125" bestFit="1" customWidth="1"/>
    <col min="28" max="28" width="13.28515625" bestFit="1" customWidth="1"/>
    <col min="29" max="29" width="15.85546875" bestFit="1" customWidth="1"/>
    <col min="30" max="31" width="13.42578125" bestFit="1" customWidth="1"/>
    <col min="34" max="34" width="13.28515625" bestFit="1" customWidth="1"/>
    <col min="35" max="35" width="10.42578125" bestFit="1" customWidth="1"/>
    <col min="36" max="36" width="13.28515625" bestFit="1" customWidth="1"/>
    <col min="37" max="37" width="14.85546875" customWidth="1"/>
    <col min="38" max="51" width="10.42578125" bestFit="1" customWidth="1"/>
    <col min="52" max="52" width="10" bestFit="1" customWidth="1"/>
  </cols>
  <sheetData>
    <row r="1" spans="2:53" x14ac:dyDescent="0.2">
      <c r="O1" t="s">
        <v>37</v>
      </c>
    </row>
    <row r="3" spans="2:53" ht="16.5" thickBot="1" x14ac:dyDescent="0.25">
      <c r="B3" s="118" t="s">
        <v>19</v>
      </c>
      <c r="C3" s="118"/>
      <c r="D3" s="118"/>
      <c r="E3" s="118"/>
      <c r="G3" s="118" t="s">
        <v>22</v>
      </c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 t="s">
        <v>100</v>
      </c>
      <c r="BA3" s="118"/>
    </row>
    <row r="4" spans="2:53" ht="13.5" thickBot="1" x14ac:dyDescent="0.25">
      <c r="B4" s="133" t="s">
        <v>14</v>
      </c>
      <c r="C4" s="134"/>
      <c r="D4" s="134"/>
      <c r="E4" s="135"/>
      <c r="G4" s="66" t="s">
        <v>40</v>
      </c>
      <c r="H4" s="72">
        <v>1</v>
      </c>
      <c r="I4" s="73">
        <v>2</v>
      </c>
      <c r="J4" s="73">
        <v>3</v>
      </c>
      <c r="K4" s="73">
        <v>4</v>
      </c>
      <c r="L4" s="73">
        <v>5</v>
      </c>
      <c r="M4" s="73">
        <v>6</v>
      </c>
      <c r="N4" s="73">
        <v>7</v>
      </c>
      <c r="O4" s="73">
        <v>8</v>
      </c>
      <c r="P4" s="73">
        <v>9</v>
      </c>
      <c r="Q4" s="73">
        <v>10</v>
      </c>
      <c r="R4" s="73">
        <v>11</v>
      </c>
      <c r="S4" s="73">
        <v>12</v>
      </c>
      <c r="T4" s="73">
        <v>13</v>
      </c>
      <c r="U4" s="75">
        <v>14</v>
      </c>
      <c r="V4" s="75">
        <v>15</v>
      </c>
      <c r="W4" s="75">
        <v>16</v>
      </c>
      <c r="X4" s="75">
        <v>17</v>
      </c>
      <c r="Y4" s="75">
        <v>18</v>
      </c>
      <c r="Z4" s="75">
        <v>19</v>
      </c>
      <c r="AA4" s="75">
        <v>20</v>
      </c>
      <c r="AB4" s="75">
        <v>21</v>
      </c>
      <c r="AC4" s="75">
        <v>22</v>
      </c>
      <c r="AD4" s="75">
        <v>23</v>
      </c>
      <c r="AE4" s="75">
        <v>24</v>
      </c>
      <c r="AF4" s="75">
        <v>25</v>
      </c>
      <c r="AG4" s="75">
        <v>26</v>
      </c>
      <c r="AH4" s="75">
        <v>27</v>
      </c>
      <c r="AI4" s="75">
        <v>28</v>
      </c>
      <c r="AJ4" s="75">
        <v>29</v>
      </c>
      <c r="AK4" s="75">
        <v>30</v>
      </c>
      <c r="AL4" s="75">
        <v>31</v>
      </c>
      <c r="AM4" s="75">
        <v>32</v>
      </c>
      <c r="AN4" s="75">
        <v>33</v>
      </c>
      <c r="AO4" s="75">
        <v>34</v>
      </c>
      <c r="AP4" s="75">
        <v>35</v>
      </c>
      <c r="AQ4" s="75">
        <v>36</v>
      </c>
      <c r="AR4" s="75">
        <v>37</v>
      </c>
      <c r="AS4" s="75">
        <v>38</v>
      </c>
      <c r="AT4" s="75">
        <v>39</v>
      </c>
      <c r="AU4" s="75">
        <v>40</v>
      </c>
      <c r="AV4" s="75">
        <v>41</v>
      </c>
      <c r="AW4" s="75">
        <v>42</v>
      </c>
      <c r="AX4" s="75">
        <v>43</v>
      </c>
      <c r="AY4" s="86">
        <v>44</v>
      </c>
      <c r="AZ4" s="139" t="s">
        <v>102</v>
      </c>
      <c r="BA4" s="142" t="s">
        <v>103</v>
      </c>
    </row>
    <row r="5" spans="2:53" x14ac:dyDescent="0.2">
      <c r="B5" s="10" t="s">
        <v>6</v>
      </c>
      <c r="C5" s="46">
        <v>23</v>
      </c>
      <c r="D5" s="130" t="s">
        <v>10</v>
      </c>
      <c r="E5" s="131"/>
      <c r="G5" s="67" t="s">
        <v>56</v>
      </c>
      <c r="H5" s="74">
        <v>43959</v>
      </c>
      <c r="I5" s="69">
        <v>43962</v>
      </c>
      <c r="J5" s="70">
        <v>43963</v>
      </c>
      <c r="K5" s="70">
        <v>43964</v>
      </c>
      <c r="L5" s="65">
        <v>43965</v>
      </c>
      <c r="M5" s="70">
        <v>43966</v>
      </c>
      <c r="N5" s="69">
        <v>43969</v>
      </c>
      <c r="O5" s="65">
        <v>43970</v>
      </c>
      <c r="P5" s="71">
        <v>43971</v>
      </c>
      <c r="Q5" s="65">
        <v>43976</v>
      </c>
      <c r="R5" s="65">
        <v>43976</v>
      </c>
      <c r="S5" s="65">
        <v>43977</v>
      </c>
      <c r="T5" s="65">
        <v>43977</v>
      </c>
      <c r="U5" s="71">
        <v>43977</v>
      </c>
      <c r="V5" s="65">
        <v>43979</v>
      </c>
      <c r="W5" s="65">
        <v>43984</v>
      </c>
      <c r="X5" s="71">
        <v>43986</v>
      </c>
      <c r="Y5" s="71">
        <v>43987</v>
      </c>
      <c r="Z5" s="71">
        <v>43987</v>
      </c>
      <c r="AA5" s="71">
        <v>43987</v>
      </c>
      <c r="AB5" s="65">
        <v>43991</v>
      </c>
      <c r="AC5" s="65">
        <v>43992</v>
      </c>
      <c r="AD5" s="65">
        <v>43997</v>
      </c>
      <c r="AE5" s="65">
        <v>43998</v>
      </c>
      <c r="AF5" s="65">
        <v>43999</v>
      </c>
      <c r="AG5" s="65">
        <v>44000</v>
      </c>
      <c r="AH5" s="65">
        <v>44001</v>
      </c>
      <c r="AI5" s="65">
        <v>44004</v>
      </c>
      <c r="AJ5" s="65">
        <v>44006</v>
      </c>
      <c r="AK5" s="65">
        <v>44007</v>
      </c>
      <c r="AL5" s="65">
        <v>44008</v>
      </c>
      <c r="AM5" s="65">
        <v>44013</v>
      </c>
      <c r="AN5" s="65">
        <v>44014</v>
      </c>
      <c r="AO5" s="65">
        <v>44015</v>
      </c>
      <c r="AP5" s="65">
        <v>44018</v>
      </c>
      <c r="AQ5" s="65">
        <v>44020</v>
      </c>
      <c r="AR5" s="65">
        <v>44027</v>
      </c>
      <c r="AS5" s="65">
        <v>44028</v>
      </c>
      <c r="AT5" s="65">
        <v>44032</v>
      </c>
      <c r="AU5" s="65">
        <v>44033</v>
      </c>
      <c r="AV5" s="65">
        <v>44034</v>
      </c>
      <c r="AW5" s="65">
        <v>44035</v>
      </c>
      <c r="AX5" s="65">
        <v>44062</v>
      </c>
      <c r="AY5" s="87">
        <v>44064</v>
      </c>
      <c r="AZ5" s="140"/>
      <c r="BA5" s="143"/>
    </row>
    <row r="6" spans="2:53" x14ac:dyDescent="0.2">
      <c r="B6" s="10" t="s">
        <v>18</v>
      </c>
      <c r="C6" s="38">
        <v>60</v>
      </c>
      <c r="D6" s="132" t="s">
        <v>11</v>
      </c>
      <c r="E6" s="132"/>
      <c r="G6" s="67" t="s">
        <v>4</v>
      </c>
      <c r="H6" s="38">
        <v>20</v>
      </c>
      <c r="I6" s="8">
        <v>17</v>
      </c>
      <c r="J6" s="3">
        <v>15</v>
      </c>
      <c r="K6" s="8">
        <v>15</v>
      </c>
      <c r="L6" s="8">
        <v>16</v>
      </c>
      <c r="M6" s="8">
        <v>20</v>
      </c>
      <c r="N6" s="8">
        <v>17</v>
      </c>
      <c r="O6" s="8">
        <v>20</v>
      </c>
      <c r="P6" s="8">
        <v>20</v>
      </c>
      <c r="Q6" s="8">
        <v>17</v>
      </c>
      <c r="R6" s="8">
        <v>21</v>
      </c>
      <c r="S6" s="8">
        <v>15</v>
      </c>
      <c r="T6" s="8">
        <v>15</v>
      </c>
      <c r="U6" s="8">
        <v>21</v>
      </c>
      <c r="V6" s="8">
        <v>20</v>
      </c>
      <c r="W6" s="8">
        <v>20</v>
      </c>
      <c r="X6" s="76">
        <v>19</v>
      </c>
      <c r="Y6" s="8">
        <v>15</v>
      </c>
      <c r="Z6" s="8">
        <v>16</v>
      </c>
      <c r="AA6" s="8">
        <v>17</v>
      </c>
      <c r="AB6" s="8">
        <v>16</v>
      </c>
      <c r="AC6" s="8">
        <v>17</v>
      </c>
      <c r="AD6" s="8">
        <v>21</v>
      </c>
      <c r="AE6" s="8">
        <v>17</v>
      </c>
      <c r="AF6" s="8">
        <v>16</v>
      </c>
      <c r="AG6" s="8">
        <v>21</v>
      </c>
      <c r="AH6" s="8">
        <v>20</v>
      </c>
      <c r="AI6" s="8">
        <v>20</v>
      </c>
      <c r="AJ6" s="8">
        <v>20</v>
      </c>
      <c r="AK6" s="8">
        <v>20</v>
      </c>
      <c r="AL6" s="8">
        <v>19</v>
      </c>
      <c r="AM6" s="8">
        <v>17</v>
      </c>
      <c r="AN6" s="8">
        <v>19</v>
      </c>
      <c r="AO6" s="8">
        <v>15</v>
      </c>
      <c r="AP6" s="8">
        <v>19</v>
      </c>
      <c r="AQ6" s="8">
        <v>17</v>
      </c>
      <c r="AR6" s="8">
        <v>16</v>
      </c>
      <c r="AS6" s="8">
        <v>14</v>
      </c>
      <c r="AT6" s="8">
        <v>15</v>
      </c>
      <c r="AU6" s="8">
        <v>18</v>
      </c>
      <c r="AV6" s="8">
        <v>18</v>
      </c>
      <c r="AW6" s="8">
        <v>17</v>
      </c>
      <c r="AX6" s="8">
        <v>10</v>
      </c>
      <c r="AY6" s="82">
        <v>16</v>
      </c>
      <c r="AZ6" s="140"/>
      <c r="BA6" s="143"/>
    </row>
    <row r="7" spans="2:53" x14ac:dyDescent="0.2">
      <c r="B7" s="6" t="s">
        <v>7</v>
      </c>
      <c r="C7" s="47">
        <v>1.05266896802908E-2</v>
      </c>
      <c r="D7" s="136" t="s">
        <v>16</v>
      </c>
      <c r="E7" s="136"/>
      <c r="G7" s="67" t="s">
        <v>20</v>
      </c>
      <c r="H7" s="38">
        <v>54</v>
      </c>
      <c r="I7" s="8">
        <v>29</v>
      </c>
      <c r="J7" s="3">
        <v>21</v>
      </c>
      <c r="K7" s="8">
        <v>27</v>
      </c>
      <c r="L7" s="8">
        <v>37</v>
      </c>
      <c r="M7" s="8">
        <v>55</v>
      </c>
      <c r="N7" s="8">
        <v>50</v>
      </c>
      <c r="O7" s="8">
        <v>40</v>
      </c>
      <c r="P7" s="8">
        <v>48</v>
      </c>
      <c r="Q7" s="8">
        <v>5</v>
      </c>
      <c r="R7" s="8">
        <v>4</v>
      </c>
      <c r="S7" s="8">
        <v>18</v>
      </c>
      <c r="T7" s="8">
        <v>37</v>
      </c>
      <c r="U7" s="8">
        <v>13</v>
      </c>
      <c r="V7" s="8">
        <v>40</v>
      </c>
      <c r="W7" s="8">
        <v>53</v>
      </c>
      <c r="X7" s="76">
        <v>26</v>
      </c>
      <c r="Y7" s="8">
        <v>58</v>
      </c>
      <c r="Z7" s="8">
        <v>9</v>
      </c>
      <c r="AA7" s="8">
        <v>25</v>
      </c>
      <c r="AB7" s="8">
        <v>43</v>
      </c>
      <c r="AC7" s="8">
        <v>22</v>
      </c>
      <c r="AD7" s="8">
        <v>0</v>
      </c>
      <c r="AE7" s="8">
        <v>52</v>
      </c>
      <c r="AF7" s="8">
        <v>3</v>
      </c>
      <c r="AG7" s="8">
        <v>9</v>
      </c>
      <c r="AH7" s="8">
        <v>0</v>
      </c>
      <c r="AI7" s="8">
        <v>3</v>
      </c>
      <c r="AJ7" s="8">
        <v>51</v>
      </c>
      <c r="AK7" s="8">
        <v>46</v>
      </c>
      <c r="AL7" s="8">
        <v>7</v>
      </c>
      <c r="AM7" s="8">
        <v>46</v>
      </c>
      <c r="AN7" s="8">
        <v>13</v>
      </c>
      <c r="AO7" s="8">
        <v>24</v>
      </c>
      <c r="AP7" s="8">
        <v>45</v>
      </c>
      <c r="AQ7" s="8">
        <v>20</v>
      </c>
      <c r="AR7" s="8">
        <v>14</v>
      </c>
      <c r="AS7" s="8">
        <v>1</v>
      </c>
      <c r="AT7" s="8">
        <v>47</v>
      </c>
      <c r="AU7" s="8">
        <v>36</v>
      </c>
      <c r="AV7" s="8">
        <v>48</v>
      </c>
      <c r="AW7" s="8">
        <v>32</v>
      </c>
      <c r="AX7" s="8">
        <v>18</v>
      </c>
      <c r="AY7" s="82">
        <v>13</v>
      </c>
      <c r="AZ7" s="140"/>
      <c r="BA7" s="143"/>
    </row>
    <row r="8" spans="2:53" ht="13.5" thickBot="1" x14ac:dyDescent="0.25">
      <c r="B8" s="6" t="s">
        <v>8</v>
      </c>
      <c r="C8" s="47">
        <v>0.85223652618519696</v>
      </c>
      <c r="D8" s="136" t="s">
        <v>12</v>
      </c>
      <c r="E8" s="136"/>
      <c r="G8" s="68" t="s">
        <v>5</v>
      </c>
      <c r="H8" s="58">
        <v>37</v>
      </c>
      <c r="I8" s="83">
        <v>36</v>
      </c>
      <c r="J8" s="4">
        <v>22</v>
      </c>
      <c r="K8" s="59">
        <v>56</v>
      </c>
      <c r="L8" s="83">
        <v>51</v>
      </c>
      <c r="M8" s="83">
        <v>11</v>
      </c>
      <c r="N8" s="83">
        <v>41</v>
      </c>
      <c r="O8" s="83">
        <v>4</v>
      </c>
      <c r="P8" s="83">
        <v>35</v>
      </c>
      <c r="Q8" s="83">
        <v>45</v>
      </c>
      <c r="R8" s="83">
        <v>31</v>
      </c>
      <c r="S8" s="83">
        <v>34</v>
      </c>
      <c r="T8" s="83">
        <v>48</v>
      </c>
      <c r="U8" s="83">
        <v>53</v>
      </c>
      <c r="V8" s="83">
        <v>57</v>
      </c>
      <c r="W8" s="83">
        <v>55</v>
      </c>
      <c r="X8" s="83">
        <v>23</v>
      </c>
      <c r="Y8" s="83">
        <v>36</v>
      </c>
      <c r="Z8" s="83">
        <v>30</v>
      </c>
      <c r="AA8" s="83">
        <v>26</v>
      </c>
      <c r="AB8" s="83">
        <v>57</v>
      </c>
      <c r="AC8" s="83">
        <v>10</v>
      </c>
      <c r="AD8" s="83">
        <v>26</v>
      </c>
      <c r="AE8" s="83">
        <v>36</v>
      </c>
      <c r="AF8" s="83">
        <v>47</v>
      </c>
      <c r="AG8" s="83">
        <v>4</v>
      </c>
      <c r="AH8" s="83">
        <v>18</v>
      </c>
      <c r="AI8" s="83">
        <v>4</v>
      </c>
      <c r="AJ8" s="83">
        <v>51</v>
      </c>
      <c r="AK8" s="83">
        <v>54</v>
      </c>
      <c r="AL8" s="83">
        <v>35</v>
      </c>
      <c r="AM8" s="83">
        <v>3</v>
      </c>
      <c r="AN8" s="83">
        <v>13</v>
      </c>
      <c r="AO8" s="83">
        <v>36</v>
      </c>
      <c r="AP8" s="83">
        <v>12</v>
      </c>
      <c r="AQ8" s="83">
        <v>30</v>
      </c>
      <c r="AR8" s="83">
        <v>42</v>
      </c>
      <c r="AS8" s="83">
        <v>17</v>
      </c>
      <c r="AT8" s="83">
        <v>53</v>
      </c>
      <c r="AU8" s="83">
        <v>12</v>
      </c>
      <c r="AV8" s="83">
        <v>38</v>
      </c>
      <c r="AW8" s="83">
        <v>58</v>
      </c>
      <c r="AX8" s="83">
        <v>35</v>
      </c>
      <c r="AY8" s="84">
        <v>14</v>
      </c>
      <c r="AZ8" s="140"/>
      <c r="BA8" s="143"/>
    </row>
    <row r="9" spans="2:53" ht="13.5" thickBot="1" x14ac:dyDescent="0.25">
      <c r="B9" s="10" t="s">
        <v>9</v>
      </c>
      <c r="C9" s="38">
        <f>1/C8</f>
        <v>1.1733831738897953</v>
      </c>
      <c r="D9" s="132" t="s">
        <v>13</v>
      </c>
      <c r="E9" s="132"/>
      <c r="G9" s="39" t="s">
        <v>23</v>
      </c>
      <c r="H9" s="92">
        <v>0</v>
      </c>
      <c r="I9" s="93">
        <f t="shared" ref="I9:P9" si="0">INT(I5-H5)*24+I6+I7/60+I8/3600-(H6+H7/60+H8/3600)+H9</f>
        <v>68.583055555555561</v>
      </c>
      <c r="J9" s="94">
        <f t="shared" si="0"/>
        <v>90.44583333333334</v>
      </c>
      <c r="K9" s="94">
        <f t="shared" si="0"/>
        <v>114.55527777777779</v>
      </c>
      <c r="L9" s="94">
        <f t="shared" si="0"/>
        <v>139.72055555555556</v>
      </c>
      <c r="M9" s="94">
        <f t="shared" si="0"/>
        <v>168.00944444444445</v>
      </c>
      <c r="N9" s="94">
        <f t="shared" si="0"/>
        <v>236.93444444444447</v>
      </c>
      <c r="O9" s="94">
        <f t="shared" si="0"/>
        <v>263.75749999999999</v>
      </c>
      <c r="P9" s="94">
        <f t="shared" si="0"/>
        <v>287.89944444444444</v>
      </c>
      <c r="Q9" s="94">
        <f t="shared" ref="Q9:X9" si="1">INT(Q5-P5)*24+Q6+Q7/60+Q8/3600-(P6+P7/60+P8/3600)+P9</f>
        <v>404.18555555555554</v>
      </c>
      <c r="R9" s="94">
        <f t="shared" si="1"/>
        <v>408.16499999999996</v>
      </c>
      <c r="S9" s="94">
        <f t="shared" si="1"/>
        <v>426.39916666666664</v>
      </c>
      <c r="T9" s="94">
        <f t="shared" si="1"/>
        <v>426.71972222222217</v>
      </c>
      <c r="U9" s="94">
        <f t="shared" si="1"/>
        <v>432.32111111111107</v>
      </c>
      <c r="V9" s="94">
        <f t="shared" si="1"/>
        <v>479.77222222222218</v>
      </c>
      <c r="W9" s="94">
        <f t="shared" si="1"/>
        <v>599.98833333333323</v>
      </c>
      <c r="X9" s="94">
        <f t="shared" si="1"/>
        <v>646.52944444444438</v>
      </c>
      <c r="Y9" s="94">
        <f t="shared" ref="Y9" si="2">INT(Y5-X5)*24+Y6+Y7/60+Y8/3600-(X6+X7/60+X8/3600)+X9</f>
        <v>667.06638888888881</v>
      </c>
      <c r="Z9" s="94">
        <f t="shared" ref="Z9" si="3">INT(Z5-Y5)*24+Z6+Z7/60+Z8/3600-(Y6+Y7/60+Y8/3600)+Y9</f>
        <v>667.24805555555542</v>
      </c>
      <c r="AA9" s="94">
        <f t="shared" ref="AA9" si="4">INT(AA5-Z5)*24+AA6+AA7/60+AA8/3600-(Z6+Z7/60+Z8/3600)+Z9</f>
        <v>668.513611111111</v>
      </c>
      <c r="AB9" s="94">
        <f t="shared" ref="AB9:AY9" si="5">INT(AB5-AA5)*24+AB6+AB7/60+AB8/3600-(AA6+AA7/60+AA8/3600)+AA9</f>
        <v>763.82222222222208</v>
      </c>
      <c r="AC9" s="94">
        <f t="shared" si="5"/>
        <v>788.45916666666653</v>
      </c>
      <c r="AD9" s="94">
        <f t="shared" si="5"/>
        <v>912.09694444444426</v>
      </c>
      <c r="AE9" s="94">
        <f t="shared" si="5"/>
        <v>932.96638888888867</v>
      </c>
      <c r="AF9" s="94">
        <f t="shared" si="5"/>
        <v>955.1527777777776</v>
      </c>
      <c r="AG9" s="94">
        <f t="shared" si="5"/>
        <v>984.24083333333317</v>
      </c>
      <c r="AH9" s="94">
        <f t="shared" si="5"/>
        <v>1007.0947222222221</v>
      </c>
      <c r="AI9" s="94">
        <f t="shared" si="5"/>
        <v>1079.1408333333331</v>
      </c>
      <c r="AJ9" s="94">
        <f t="shared" si="5"/>
        <v>1127.9538888888887</v>
      </c>
      <c r="AK9" s="94">
        <f t="shared" si="5"/>
        <v>1151.8713888888888</v>
      </c>
      <c r="AL9" s="94">
        <f t="shared" si="5"/>
        <v>1174.2161111111109</v>
      </c>
      <c r="AM9" s="94">
        <f t="shared" si="5"/>
        <v>1292.8572222222219</v>
      </c>
      <c r="AN9" s="94">
        <f t="shared" si="5"/>
        <v>1318.3099999999997</v>
      </c>
      <c r="AO9" s="94">
        <f t="shared" si="5"/>
        <v>1338.4997222222219</v>
      </c>
      <c r="AP9" s="94">
        <f t="shared" si="5"/>
        <v>1414.8430555555551</v>
      </c>
      <c r="AQ9" s="94">
        <f t="shared" si="5"/>
        <v>1460.4313888888885</v>
      </c>
      <c r="AR9" s="94">
        <f t="shared" si="5"/>
        <v>1627.3347222222219</v>
      </c>
      <c r="AS9" s="94">
        <f t="shared" si="5"/>
        <v>1649.1111111111109</v>
      </c>
      <c r="AT9" s="94">
        <f t="shared" si="5"/>
        <v>1746.8877777777775</v>
      </c>
      <c r="AU9" s="94">
        <f t="shared" si="5"/>
        <v>1773.6930555555552</v>
      </c>
      <c r="AV9" s="94">
        <f t="shared" si="5"/>
        <v>1797.9002777777775</v>
      </c>
      <c r="AW9" s="94">
        <f t="shared" si="5"/>
        <v>1820.6391666666664</v>
      </c>
      <c r="AX9" s="94">
        <f t="shared" si="5"/>
        <v>2461.3994444444443</v>
      </c>
      <c r="AY9" s="95">
        <f t="shared" si="5"/>
        <v>2515.3102777777776</v>
      </c>
      <c r="AZ9" s="141"/>
      <c r="BA9" s="144"/>
    </row>
    <row r="10" spans="2:53" ht="13.5" thickBot="1" x14ac:dyDescent="0.25">
      <c r="B10" s="11" t="s">
        <v>15</v>
      </c>
      <c r="C10" s="48">
        <f>C9*C7*1000</f>
        <v>12.351840547612573</v>
      </c>
      <c r="D10" s="137" t="s">
        <v>17</v>
      </c>
      <c r="E10" s="138"/>
      <c r="G10" s="57" t="s">
        <v>0</v>
      </c>
      <c r="H10" s="119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1"/>
      <c r="AZ10" s="119"/>
      <c r="BA10" s="121"/>
    </row>
    <row r="11" spans="2:53" x14ac:dyDescent="0.2">
      <c r="F11" s="60"/>
      <c r="G11" s="17">
        <v>1</v>
      </c>
      <c r="H11" s="34">
        <v>12.781000000000001</v>
      </c>
      <c r="I11" s="40">
        <v>12.875999999999999</v>
      </c>
      <c r="J11" s="43">
        <v>12.965</v>
      </c>
      <c r="K11" s="43">
        <v>13.000999999999999</v>
      </c>
      <c r="L11" s="80">
        <v>13.045</v>
      </c>
      <c r="M11" s="80">
        <v>13.077999999999999</v>
      </c>
      <c r="N11" s="80">
        <v>13.179</v>
      </c>
      <c r="O11" s="80">
        <v>13.254</v>
      </c>
      <c r="P11" s="80">
        <v>13.313000000000001</v>
      </c>
      <c r="Q11" s="80">
        <v>13.448</v>
      </c>
      <c r="R11" s="80">
        <v>13.468</v>
      </c>
      <c r="S11" s="80">
        <v>13.504</v>
      </c>
      <c r="T11" s="80">
        <v>13.521000000000001</v>
      </c>
      <c r="U11" s="80">
        <v>13.542</v>
      </c>
      <c r="V11" s="80">
        <v>13.598000000000001</v>
      </c>
      <c r="W11" s="80">
        <v>13.769</v>
      </c>
      <c r="X11" s="80">
        <v>13.84</v>
      </c>
      <c r="Y11" s="80">
        <v>13.877000000000001</v>
      </c>
      <c r="Z11" s="80">
        <v>13.888</v>
      </c>
      <c r="AA11" s="80">
        <v>13.901999999999999</v>
      </c>
      <c r="AB11" s="80">
        <v>14.000999999999999</v>
      </c>
      <c r="AC11" s="80">
        <v>14.042</v>
      </c>
      <c r="AD11" s="80">
        <v>14.201000000000001</v>
      </c>
      <c r="AE11" s="80">
        <v>14.239000000000001</v>
      </c>
      <c r="AF11" s="80">
        <v>14.275</v>
      </c>
      <c r="AG11" s="80">
        <v>14.324</v>
      </c>
      <c r="AH11" s="80">
        <v>14.367000000000001</v>
      </c>
      <c r="AI11" s="80">
        <v>14.451000000000001</v>
      </c>
      <c r="AJ11" s="80">
        <v>14.51</v>
      </c>
      <c r="AK11" s="80">
        <v>14.545</v>
      </c>
      <c r="AL11" s="80">
        <v>14.568</v>
      </c>
      <c r="AM11" s="80">
        <v>14.657999999999999</v>
      </c>
      <c r="AN11" s="80">
        <v>14.693</v>
      </c>
      <c r="AO11" s="80">
        <v>14.701000000000001</v>
      </c>
      <c r="AP11" s="80">
        <v>14.75</v>
      </c>
      <c r="AQ11" s="80">
        <v>14.775</v>
      </c>
      <c r="AR11" s="80">
        <v>14.802</v>
      </c>
      <c r="AS11" s="80">
        <v>14.813000000000001</v>
      </c>
      <c r="AT11" s="80">
        <v>14.865</v>
      </c>
      <c r="AU11" s="80">
        <v>14.877000000000001</v>
      </c>
      <c r="AV11" s="80">
        <v>14.888999999999999</v>
      </c>
      <c r="AW11" s="80">
        <v>14.901</v>
      </c>
      <c r="AX11" s="80">
        <v>15.058</v>
      </c>
      <c r="AY11" s="81">
        <v>15.06</v>
      </c>
      <c r="AZ11" s="96">
        <f>AY11-H11</f>
        <v>2.2789999999999999</v>
      </c>
      <c r="BA11" s="97">
        <f t="shared" ref="BA11:BA20" si="6">(AY11-H11)/H11</f>
        <v>0.17831155621625849</v>
      </c>
    </row>
    <row r="12" spans="2:53" ht="16.5" thickBot="1" x14ac:dyDescent="0.25">
      <c r="B12" s="118" t="s">
        <v>101</v>
      </c>
      <c r="C12" s="118"/>
      <c r="D12" s="118"/>
      <c r="E12" s="118"/>
      <c r="F12" s="60"/>
      <c r="G12" s="18">
        <v>2</v>
      </c>
      <c r="H12" s="35">
        <v>12.502000000000001</v>
      </c>
      <c r="I12" s="85">
        <v>12.602</v>
      </c>
      <c r="J12" s="3">
        <v>12.631</v>
      </c>
      <c r="K12" s="56">
        <v>12.68</v>
      </c>
      <c r="L12" s="8">
        <v>12.712999999999999</v>
      </c>
      <c r="M12" s="8">
        <v>12.77</v>
      </c>
      <c r="N12" s="8">
        <v>12.907</v>
      </c>
      <c r="O12" s="8">
        <v>12.939</v>
      </c>
      <c r="P12" s="8">
        <v>13.000999999999999</v>
      </c>
      <c r="Q12" s="8">
        <v>13.170999999999999</v>
      </c>
      <c r="R12" s="8">
        <v>13.186999999999999</v>
      </c>
      <c r="S12" s="8">
        <v>13.24</v>
      </c>
      <c r="T12" s="8">
        <v>13.254</v>
      </c>
      <c r="U12" s="8">
        <v>13.272</v>
      </c>
      <c r="V12" s="8">
        <v>13.327</v>
      </c>
      <c r="W12" s="8">
        <v>13.48</v>
      </c>
      <c r="X12" s="8">
        <v>13.541</v>
      </c>
      <c r="Y12" s="8">
        <v>13.582000000000001</v>
      </c>
      <c r="Z12" s="8">
        <v>13.592000000000001</v>
      </c>
      <c r="AA12" s="8">
        <v>13.603</v>
      </c>
      <c r="AB12" s="8">
        <v>13.746</v>
      </c>
      <c r="AC12" s="8">
        <v>13.769</v>
      </c>
      <c r="AD12" s="8">
        <v>13.92</v>
      </c>
      <c r="AE12" s="8">
        <v>13.957000000000001</v>
      </c>
      <c r="AF12" s="8">
        <v>13.991</v>
      </c>
      <c r="AG12" s="8">
        <v>14.032</v>
      </c>
      <c r="AH12" s="8">
        <v>14.06</v>
      </c>
      <c r="AI12" s="8">
        <v>14.135999999999999</v>
      </c>
      <c r="AJ12" s="8">
        <v>14.195</v>
      </c>
      <c r="AK12" s="8">
        <v>14.226000000000001</v>
      </c>
      <c r="AL12" s="8">
        <v>14.250999999999999</v>
      </c>
      <c r="AM12" s="8">
        <v>14.329000000000001</v>
      </c>
      <c r="AN12" s="8">
        <v>14.351000000000001</v>
      </c>
      <c r="AO12" s="8">
        <v>14.372999999999999</v>
      </c>
      <c r="AP12" s="8">
        <v>14.423</v>
      </c>
      <c r="AQ12" s="8">
        <v>14.446999999999999</v>
      </c>
      <c r="AR12" s="8">
        <v>14.471</v>
      </c>
      <c r="AS12" s="8">
        <v>14.484</v>
      </c>
      <c r="AT12" s="8">
        <v>14.53</v>
      </c>
      <c r="AU12" s="8">
        <v>14.547000000000001</v>
      </c>
      <c r="AV12" s="8">
        <v>14.557</v>
      </c>
      <c r="AW12" s="8">
        <v>14.571999999999999</v>
      </c>
      <c r="AX12" s="8">
        <v>14.721</v>
      </c>
      <c r="AY12" s="82">
        <v>14.723000000000001</v>
      </c>
      <c r="AZ12" s="98">
        <f t="shared" ref="AZ12:AZ20" si="7">AY12-H12</f>
        <v>2.2210000000000001</v>
      </c>
      <c r="BA12" s="99">
        <f t="shared" si="6"/>
        <v>0.17765157574788035</v>
      </c>
    </row>
    <row r="13" spans="2:53" x14ac:dyDescent="0.2">
      <c r="B13" s="9" t="s">
        <v>27</v>
      </c>
      <c r="C13" s="51">
        <f>MAX(H21:AX21)-MIN(H21:AX21)</f>
        <v>22.850000000000023</v>
      </c>
      <c r="D13" s="130" t="s">
        <v>28</v>
      </c>
      <c r="E13" s="131"/>
      <c r="F13" s="60"/>
      <c r="G13" s="18">
        <v>3</v>
      </c>
      <c r="H13" s="35">
        <v>12.736000000000001</v>
      </c>
      <c r="I13" s="85">
        <v>12.856999999999999</v>
      </c>
      <c r="J13" s="3">
        <v>12.875</v>
      </c>
      <c r="K13" s="56">
        <v>12.94</v>
      </c>
      <c r="L13" s="8">
        <v>12.967000000000001</v>
      </c>
      <c r="M13" s="8">
        <v>13.051</v>
      </c>
      <c r="N13" s="8">
        <v>13.167</v>
      </c>
      <c r="O13" s="8">
        <v>13.225</v>
      </c>
      <c r="P13" s="8">
        <v>13.26</v>
      </c>
      <c r="Q13" s="8">
        <v>13.417999999999999</v>
      </c>
      <c r="R13" s="8">
        <v>13.44</v>
      </c>
      <c r="S13" s="8">
        <v>13.47</v>
      </c>
      <c r="T13" s="8">
        <v>13.48</v>
      </c>
      <c r="U13" s="8">
        <v>13.507</v>
      </c>
      <c r="V13" s="8">
        <v>13.61</v>
      </c>
      <c r="W13" s="8">
        <v>13.752000000000001</v>
      </c>
      <c r="X13" s="8">
        <v>13.845000000000001</v>
      </c>
      <c r="Y13" s="8">
        <v>13.872999999999999</v>
      </c>
      <c r="Z13" s="8">
        <v>13.882</v>
      </c>
      <c r="AA13" s="8">
        <v>13.893000000000001</v>
      </c>
      <c r="AB13" s="8">
        <v>14.015000000000001</v>
      </c>
      <c r="AC13" s="8">
        <v>14.057</v>
      </c>
      <c r="AD13" s="8">
        <v>14.241</v>
      </c>
      <c r="AE13" s="8">
        <v>14.257999999999999</v>
      </c>
      <c r="AF13" s="8">
        <v>14.286</v>
      </c>
      <c r="AG13" s="8">
        <v>14.321999999999999</v>
      </c>
      <c r="AH13" s="8">
        <v>14.345000000000001</v>
      </c>
      <c r="AI13" s="8">
        <v>14.407999999999999</v>
      </c>
      <c r="AJ13" s="8">
        <v>14.475</v>
      </c>
      <c r="AK13" s="8">
        <v>14.503</v>
      </c>
      <c r="AL13" s="8">
        <v>14.53</v>
      </c>
      <c r="AM13" s="8">
        <v>14.606</v>
      </c>
      <c r="AN13" s="8">
        <v>14.625999999999999</v>
      </c>
      <c r="AO13" s="8">
        <v>14.646000000000001</v>
      </c>
      <c r="AP13" s="8">
        <v>14.708</v>
      </c>
      <c r="AQ13" s="8">
        <v>14.728</v>
      </c>
      <c r="AR13" s="8">
        <v>14.75</v>
      </c>
      <c r="AS13" s="8">
        <v>14.763999999999999</v>
      </c>
      <c r="AT13" s="8">
        <v>14.811999999999999</v>
      </c>
      <c r="AU13" s="8">
        <v>14.827999999999999</v>
      </c>
      <c r="AV13" s="8">
        <v>14.837</v>
      </c>
      <c r="AW13" s="8">
        <v>14.851000000000001</v>
      </c>
      <c r="AX13" s="8">
        <v>15.005000000000001</v>
      </c>
      <c r="AY13" s="82">
        <v>15.006</v>
      </c>
      <c r="AZ13" s="98">
        <f t="shared" si="7"/>
        <v>2.2699999999999996</v>
      </c>
      <c r="BA13" s="99">
        <f t="shared" si="6"/>
        <v>0.17823492462311555</v>
      </c>
    </row>
    <row r="14" spans="2:53" x14ac:dyDescent="0.2">
      <c r="B14" s="10" t="s">
        <v>29</v>
      </c>
      <c r="C14" s="54">
        <f>MAX(H9:AY9)</f>
        <v>2515.3102777777776</v>
      </c>
      <c r="D14" s="132" t="s">
        <v>30</v>
      </c>
      <c r="E14" s="132"/>
      <c r="F14" s="60"/>
      <c r="G14" s="18">
        <v>4</v>
      </c>
      <c r="H14" s="35">
        <v>12.398</v>
      </c>
      <c r="I14" s="85">
        <v>12.478</v>
      </c>
      <c r="J14" s="3">
        <v>12.535</v>
      </c>
      <c r="K14" s="3">
        <v>12.571999999999999</v>
      </c>
      <c r="L14" s="8">
        <v>12.597</v>
      </c>
      <c r="M14" s="8">
        <v>12.643000000000001</v>
      </c>
      <c r="N14" s="8">
        <v>12.717000000000001</v>
      </c>
      <c r="O14" s="8">
        <v>12.784000000000001</v>
      </c>
      <c r="P14" s="8">
        <v>12.837</v>
      </c>
      <c r="Q14" s="8">
        <v>13.002000000000001</v>
      </c>
      <c r="R14" s="8">
        <v>13.021000000000001</v>
      </c>
      <c r="S14" s="8">
        <v>13.077999999999999</v>
      </c>
      <c r="T14" s="8">
        <v>13.092000000000001</v>
      </c>
      <c r="U14" s="8">
        <v>13.11</v>
      </c>
      <c r="V14" s="8">
        <v>13.21</v>
      </c>
      <c r="W14" s="8">
        <v>13.36</v>
      </c>
      <c r="X14" s="8">
        <v>13.42</v>
      </c>
      <c r="Y14" s="8">
        <v>13.445</v>
      </c>
      <c r="Z14" s="8">
        <v>13.452999999999999</v>
      </c>
      <c r="AA14" s="8">
        <v>13.464</v>
      </c>
      <c r="AB14" s="8">
        <v>13.58</v>
      </c>
      <c r="AC14" s="8">
        <v>13.622999999999999</v>
      </c>
      <c r="AD14" s="8">
        <v>13.760999999999999</v>
      </c>
      <c r="AE14" s="8">
        <v>13.811</v>
      </c>
      <c r="AF14" s="8">
        <v>13.851000000000001</v>
      </c>
      <c r="AG14" s="8">
        <v>13.898999999999999</v>
      </c>
      <c r="AH14" s="8">
        <v>13.929</v>
      </c>
      <c r="AI14" s="8">
        <v>14.005000000000001</v>
      </c>
      <c r="AJ14" s="8">
        <v>14.057</v>
      </c>
      <c r="AK14" s="8">
        <v>14.086</v>
      </c>
      <c r="AL14" s="8">
        <v>14.11</v>
      </c>
      <c r="AM14" s="8">
        <v>14.196999999999999</v>
      </c>
      <c r="AN14" s="8">
        <v>14.217000000000001</v>
      </c>
      <c r="AO14" s="8">
        <v>14.236000000000001</v>
      </c>
      <c r="AP14" s="8">
        <v>14.292</v>
      </c>
      <c r="AQ14" s="8">
        <v>14.311999999999999</v>
      </c>
      <c r="AR14" s="8">
        <v>14.340999999999999</v>
      </c>
      <c r="AS14" s="8">
        <v>14.35</v>
      </c>
      <c r="AT14" s="8">
        <v>14.391999999999999</v>
      </c>
      <c r="AU14" s="8">
        <v>14.403</v>
      </c>
      <c r="AV14" s="8">
        <v>14.423</v>
      </c>
      <c r="AW14" s="8">
        <v>14.436</v>
      </c>
      <c r="AX14" s="8">
        <v>14.589</v>
      </c>
      <c r="AY14" s="82">
        <v>14.59</v>
      </c>
      <c r="AZ14" s="98">
        <f t="shared" si="7"/>
        <v>2.1920000000000002</v>
      </c>
      <c r="BA14" s="99">
        <f t="shared" si="6"/>
        <v>0.17680271011453463</v>
      </c>
    </row>
    <row r="15" spans="2:53" x14ac:dyDescent="0.2">
      <c r="B15" s="10" t="s">
        <v>31</v>
      </c>
      <c r="C15" s="35">
        <f>C13/C10</f>
        <v>1.849926730507915</v>
      </c>
      <c r="D15" s="128" t="s">
        <v>32</v>
      </c>
      <c r="E15" s="129"/>
      <c r="F15" s="60"/>
      <c r="G15" s="18">
        <v>5</v>
      </c>
      <c r="H15" s="35">
        <v>13.175000000000001</v>
      </c>
      <c r="I15" s="85">
        <v>13.276</v>
      </c>
      <c r="J15" s="3">
        <v>13.321</v>
      </c>
      <c r="K15" s="56">
        <v>13.38</v>
      </c>
      <c r="L15" s="8">
        <v>13.492000000000001</v>
      </c>
      <c r="M15" s="8">
        <v>13.564</v>
      </c>
      <c r="N15" s="8">
        <v>13.686999999999999</v>
      </c>
      <c r="O15" s="8">
        <v>13.738</v>
      </c>
      <c r="P15" s="8">
        <v>13.781000000000001</v>
      </c>
      <c r="Q15" s="8">
        <v>13.932</v>
      </c>
      <c r="R15" s="8">
        <v>13.952</v>
      </c>
      <c r="S15" s="8">
        <v>13.983000000000001</v>
      </c>
      <c r="T15" s="8">
        <v>13.993</v>
      </c>
      <c r="U15" s="8">
        <v>14.012</v>
      </c>
      <c r="V15" s="8">
        <v>14.076000000000001</v>
      </c>
      <c r="W15" s="8">
        <v>14.276</v>
      </c>
      <c r="X15" s="8">
        <v>14.327</v>
      </c>
      <c r="Y15" s="8">
        <v>14.362</v>
      </c>
      <c r="Z15" s="8">
        <v>14.369</v>
      </c>
      <c r="AA15" s="8">
        <v>14.378</v>
      </c>
      <c r="AB15" s="8">
        <v>14.503</v>
      </c>
      <c r="AC15" s="8">
        <v>14.541</v>
      </c>
      <c r="AD15" s="8">
        <v>14.714</v>
      </c>
      <c r="AE15" s="8">
        <v>14.743</v>
      </c>
      <c r="AF15" s="8">
        <v>14.775</v>
      </c>
      <c r="AG15" s="8">
        <v>14.821999999999999</v>
      </c>
      <c r="AH15" s="8">
        <v>14.845000000000001</v>
      </c>
      <c r="AI15" s="8">
        <v>14.914</v>
      </c>
      <c r="AJ15" s="8">
        <v>14.976000000000001</v>
      </c>
      <c r="AK15" s="8">
        <v>15.004</v>
      </c>
      <c r="AL15" s="8">
        <v>15.037000000000001</v>
      </c>
      <c r="AM15" s="8">
        <v>15.122999999999999</v>
      </c>
      <c r="AN15" s="8">
        <v>15.154</v>
      </c>
      <c r="AO15" s="8">
        <v>15.169</v>
      </c>
      <c r="AP15" s="8">
        <v>15.212999999999999</v>
      </c>
      <c r="AQ15" s="8">
        <v>15.233000000000001</v>
      </c>
      <c r="AR15" s="8">
        <v>15.256</v>
      </c>
      <c r="AS15" s="8">
        <v>15.268000000000001</v>
      </c>
      <c r="AT15" s="8">
        <v>15.32</v>
      </c>
      <c r="AU15" s="8">
        <v>15.334</v>
      </c>
      <c r="AV15" s="8">
        <v>15.355</v>
      </c>
      <c r="AW15" s="8">
        <v>15.367000000000001</v>
      </c>
      <c r="AX15" s="8">
        <v>15.519</v>
      </c>
      <c r="AY15" s="82">
        <v>15.519</v>
      </c>
      <c r="AZ15" s="98">
        <f t="shared" si="7"/>
        <v>2.3439999999999994</v>
      </c>
      <c r="BA15" s="99">
        <f t="shared" si="6"/>
        <v>0.17791271347248572</v>
      </c>
    </row>
    <row r="16" spans="2:53" x14ac:dyDescent="0.2">
      <c r="B16" s="10" t="s">
        <v>36</v>
      </c>
      <c r="C16" s="35">
        <f>C13/G20</f>
        <v>2.2850000000000024</v>
      </c>
      <c r="D16" s="128" t="s">
        <v>33</v>
      </c>
      <c r="E16" s="129"/>
      <c r="F16" s="60"/>
      <c r="G16" s="18">
        <v>6</v>
      </c>
      <c r="H16" s="35">
        <v>12.975</v>
      </c>
      <c r="I16" s="85">
        <v>13.113</v>
      </c>
      <c r="J16" s="3">
        <v>13.15</v>
      </c>
      <c r="K16" s="3">
        <v>13.195</v>
      </c>
      <c r="L16" s="8">
        <v>13.238</v>
      </c>
      <c r="M16" s="8">
        <v>13.305</v>
      </c>
      <c r="N16" s="8">
        <v>13.382</v>
      </c>
      <c r="O16" s="8">
        <v>13.439</v>
      </c>
      <c r="P16" s="8">
        <v>13.503</v>
      </c>
      <c r="Q16" s="8">
        <v>13.669</v>
      </c>
      <c r="R16" s="8">
        <v>13.686</v>
      </c>
      <c r="S16" s="8">
        <v>13.718999999999999</v>
      </c>
      <c r="T16" s="8">
        <v>13.733000000000001</v>
      </c>
      <c r="U16" s="8">
        <v>13.757</v>
      </c>
      <c r="V16" s="8">
        <v>13.824</v>
      </c>
      <c r="W16" s="8">
        <v>13.997</v>
      </c>
      <c r="X16" s="8">
        <v>14.066000000000001</v>
      </c>
      <c r="Y16" s="8">
        <v>14.106999999999999</v>
      </c>
      <c r="Z16" s="8">
        <v>14.118</v>
      </c>
      <c r="AA16" s="8">
        <v>14.134</v>
      </c>
      <c r="AB16" s="8">
        <v>14.263999999999999</v>
      </c>
      <c r="AC16" s="8">
        <v>14.315</v>
      </c>
      <c r="AD16" s="8">
        <v>14.472</v>
      </c>
      <c r="AE16" s="8">
        <v>14.513999999999999</v>
      </c>
      <c r="AF16" s="8">
        <v>14.544</v>
      </c>
      <c r="AG16" s="8">
        <v>14.583</v>
      </c>
      <c r="AH16" s="8">
        <v>14.622999999999999</v>
      </c>
      <c r="AI16" s="8">
        <v>14.71</v>
      </c>
      <c r="AJ16" s="8">
        <v>14.759</v>
      </c>
      <c r="AK16" s="8">
        <v>14.794</v>
      </c>
      <c r="AL16" s="8">
        <v>14.815</v>
      </c>
      <c r="AM16" s="8">
        <v>14.894</v>
      </c>
      <c r="AN16" s="8">
        <v>14.919</v>
      </c>
      <c r="AO16" s="8">
        <v>14.936</v>
      </c>
      <c r="AP16" s="8">
        <v>14.984</v>
      </c>
      <c r="AQ16" s="8">
        <v>15.007</v>
      </c>
      <c r="AR16" s="8">
        <v>15.023</v>
      </c>
      <c r="AS16" s="8">
        <v>15.036</v>
      </c>
      <c r="AT16" s="8">
        <v>15.084</v>
      </c>
      <c r="AU16" s="8">
        <v>15.101000000000001</v>
      </c>
      <c r="AV16" s="8">
        <v>15.116</v>
      </c>
      <c r="AW16" s="8">
        <v>15.125</v>
      </c>
      <c r="AX16" s="8">
        <v>15.281000000000001</v>
      </c>
      <c r="AY16" s="82">
        <v>15.281000000000001</v>
      </c>
      <c r="AZ16" s="98">
        <f t="shared" si="7"/>
        <v>2.3060000000000009</v>
      </c>
      <c r="BA16" s="99">
        <f t="shared" si="6"/>
        <v>0.17772639691714845</v>
      </c>
    </row>
    <row r="17" spans="2:53" x14ac:dyDescent="0.2">
      <c r="B17" s="10" t="s">
        <v>34</v>
      </c>
      <c r="C17" s="35">
        <f>H23+AY23-2*_xlfn.COVARIANCE.P(H11:H20,AY11:AY20)</f>
        <v>2.5320099999999734E-3</v>
      </c>
      <c r="D17" s="128" t="s">
        <v>33</v>
      </c>
      <c r="E17" s="129"/>
      <c r="F17" s="60"/>
      <c r="G17" s="18">
        <v>7</v>
      </c>
      <c r="H17" s="35">
        <v>12.734999999999999</v>
      </c>
      <c r="I17" s="85">
        <v>12.811999999999999</v>
      </c>
      <c r="J17" s="3">
        <v>12.859</v>
      </c>
      <c r="K17" s="3">
        <v>12.907</v>
      </c>
      <c r="L17" s="8">
        <v>12.946</v>
      </c>
      <c r="M17" s="8">
        <v>12.994999999999999</v>
      </c>
      <c r="N17" s="8">
        <v>13.138999999999999</v>
      </c>
      <c r="O17" s="8">
        <v>13.207000000000001</v>
      </c>
      <c r="P17" s="8">
        <v>13.269</v>
      </c>
      <c r="Q17" s="8">
        <v>13.452</v>
      </c>
      <c r="R17" s="8">
        <v>13.465</v>
      </c>
      <c r="S17" s="8">
        <v>13.496</v>
      </c>
      <c r="T17" s="8">
        <v>13.507999999999999</v>
      </c>
      <c r="U17" s="8">
        <v>13.526</v>
      </c>
      <c r="V17" s="8">
        <v>13.59</v>
      </c>
      <c r="W17" s="8">
        <v>13.744999999999999</v>
      </c>
      <c r="X17" s="8">
        <v>13.815</v>
      </c>
      <c r="Y17" s="8">
        <v>13.853</v>
      </c>
      <c r="Z17" s="8">
        <v>13.863</v>
      </c>
      <c r="AA17" s="8">
        <v>13.875</v>
      </c>
      <c r="AB17" s="8">
        <v>14.023</v>
      </c>
      <c r="AC17" s="8">
        <v>14.053000000000001</v>
      </c>
      <c r="AD17" s="8">
        <v>14.206</v>
      </c>
      <c r="AE17" s="8">
        <v>14.239000000000001</v>
      </c>
      <c r="AF17" s="8">
        <v>14.278</v>
      </c>
      <c r="AG17" s="8">
        <v>14.324999999999999</v>
      </c>
      <c r="AH17" s="8">
        <v>14.358000000000001</v>
      </c>
      <c r="AI17" s="8">
        <v>14.432</v>
      </c>
      <c r="AJ17" s="8">
        <v>14.484</v>
      </c>
      <c r="AK17" s="8">
        <v>14.510999999999999</v>
      </c>
      <c r="AL17" s="8">
        <v>14.536</v>
      </c>
      <c r="AM17" s="8">
        <v>14.615</v>
      </c>
      <c r="AN17" s="8">
        <v>14.638</v>
      </c>
      <c r="AO17" s="8">
        <v>14.654</v>
      </c>
      <c r="AP17" s="8">
        <v>14.706</v>
      </c>
      <c r="AQ17" s="8">
        <v>14.722</v>
      </c>
      <c r="AR17" s="8">
        <v>14.742000000000001</v>
      </c>
      <c r="AS17" s="8">
        <v>14.756</v>
      </c>
      <c r="AT17" s="8">
        <v>14.803000000000001</v>
      </c>
      <c r="AU17" s="8">
        <v>14.818</v>
      </c>
      <c r="AV17" s="8">
        <v>14.832000000000001</v>
      </c>
      <c r="AW17" s="8">
        <v>14.846</v>
      </c>
      <c r="AX17" s="8">
        <v>14.997</v>
      </c>
      <c r="AY17" s="82">
        <v>14.996</v>
      </c>
      <c r="AZ17" s="98">
        <f t="shared" si="7"/>
        <v>2.261000000000001</v>
      </c>
      <c r="BA17" s="99">
        <f t="shared" si="6"/>
        <v>0.17754220651747163</v>
      </c>
    </row>
    <row r="18" spans="2:53" ht="13.5" thickBot="1" x14ac:dyDescent="0.25">
      <c r="B18" s="11" t="s">
        <v>35</v>
      </c>
      <c r="C18" s="48">
        <f>-1.96*SQRT(C17/G20)+C16</f>
        <v>2.253811909939853</v>
      </c>
      <c r="D18" s="122">
        <f>1.96*SQRT(C17/G20)+C16</f>
        <v>2.3161880900601517</v>
      </c>
      <c r="E18" s="123"/>
      <c r="F18" s="60"/>
      <c r="G18" s="18">
        <v>8</v>
      </c>
      <c r="H18" s="35">
        <v>13.071</v>
      </c>
      <c r="I18" s="85">
        <v>13.17</v>
      </c>
      <c r="J18" s="3">
        <v>13.198</v>
      </c>
      <c r="K18" s="3">
        <v>13.260999999999999</v>
      </c>
      <c r="L18" s="8">
        <v>13.305999999999999</v>
      </c>
      <c r="M18" s="8">
        <v>13.363</v>
      </c>
      <c r="N18" s="8">
        <v>13.433</v>
      </c>
      <c r="O18" s="8">
        <v>13.494999999999999</v>
      </c>
      <c r="P18" s="8">
        <v>13.552</v>
      </c>
      <c r="Q18" s="8">
        <v>13.708</v>
      </c>
      <c r="R18" s="8">
        <v>13.73</v>
      </c>
      <c r="S18" s="8">
        <v>13.763999999999999</v>
      </c>
      <c r="T18" s="8">
        <v>13.776999999999999</v>
      </c>
      <c r="U18" s="8">
        <v>13.805</v>
      </c>
      <c r="V18" s="8">
        <v>13.888999999999999</v>
      </c>
      <c r="W18" s="8">
        <v>14.073</v>
      </c>
      <c r="X18" s="8">
        <v>14.143000000000001</v>
      </c>
      <c r="Y18" s="8">
        <v>14.176</v>
      </c>
      <c r="Z18" s="8">
        <v>14.186</v>
      </c>
      <c r="AA18" s="8">
        <v>14.2</v>
      </c>
      <c r="AB18" s="8">
        <v>14.342000000000001</v>
      </c>
      <c r="AC18" s="8">
        <v>14.397</v>
      </c>
      <c r="AD18" s="8">
        <v>14.561</v>
      </c>
      <c r="AE18" s="8">
        <v>14.599</v>
      </c>
      <c r="AF18" s="8">
        <v>14.641</v>
      </c>
      <c r="AG18" s="8">
        <v>14.680999999999999</v>
      </c>
      <c r="AH18" s="8">
        <v>14.721</v>
      </c>
      <c r="AI18" s="8">
        <v>14.794</v>
      </c>
      <c r="AJ18" s="8">
        <v>14.852</v>
      </c>
      <c r="AK18" s="8">
        <v>14.874000000000001</v>
      </c>
      <c r="AL18" s="8">
        <v>14.901</v>
      </c>
      <c r="AM18" s="8">
        <v>14.988</v>
      </c>
      <c r="AN18" s="8">
        <v>15.016</v>
      </c>
      <c r="AO18" s="8">
        <v>15.031000000000001</v>
      </c>
      <c r="AP18" s="8">
        <v>15.084</v>
      </c>
      <c r="AQ18" s="8">
        <v>15.103</v>
      </c>
      <c r="AR18" s="8">
        <v>15.129</v>
      </c>
      <c r="AS18" s="8">
        <v>15.137</v>
      </c>
      <c r="AT18" s="8">
        <v>15.186999999999999</v>
      </c>
      <c r="AU18" s="8">
        <v>15.201000000000001</v>
      </c>
      <c r="AV18" s="8">
        <v>15.214</v>
      </c>
      <c r="AW18" s="8">
        <v>15.231999999999999</v>
      </c>
      <c r="AX18" s="8">
        <v>15.391999999999999</v>
      </c>
      <c r="AY18" s="82">
        <v>15.39</v>
      </c>
      <c r="AZ18" s="98">
        <f t="shared" si="7"/>
        <v>2.3190000000000008</v>
      </c>
      <c r="BA18" s="99">
        <f t="shared" si="6"/>
        <v>0.17741565297222867</v>
      </c>
    </row>
    <row r="19" spans="2:53" x14ac:dyDescent="0.2">
      <c r="F19" s="60"/>
      <c r="G19" s="18">
        <v>9</v>
      </c>
      <c r="H19" s="35">
        <v>12.875</v>
      </c>
      <c r="I19" s="85">
        <v>12.977</v>
      </c>
      <c r="J19" s="3">
        <v>13.009</v>
      </c>
      <c r="K19" s="3">
        <v>13.051</v>
      </c>
      <c r="L19" s="8">
        <v>13.102</v>
      </c>
      <c r="M19" s="8">
        <v>13.151999999999999</v>
      </c>
      <c r="N19" s="8">
        <v>13.250999999999999</v>
      </c>
      <c r="O19" s="8">
        <v>13.305</v>
      </c>
      <c r="P19" s="8">
        <v>13.367000000000001</v>
      </c>
      <c r="Q19" s="8">
        <v>13.545</v>
      </c>
      <c r="R19" s="8">
        <v>13.566000000000001</v>
      </c>
      <c r="S19" s="8">
        <v>13.603999999999999</v>
      </c>
      <c r="T19" s="8">
        <v>13.617000000000001</v>
      </c>
      <c r="U19" s="8">
        <v>13.64</v>
      </c>
      <c r="V19" s="8">
        <v>13.712999999999999</v>
      </c>
      <c r="W19" s="8">
        <v>13.867000000000001</v>
      </c>
      <c r="X19" s="8">
        <v>13.951000000000001</v>
      </c>
      <c r="Y19" s="8">
        <v>13.986000000000001</v>
      </c>
      <c r="Z19" s="8">
        <v>13.996</v>
      </c>
      <c r="AA19" s="8">
        <v>14.007999999999999</v>
      </c>
      <c r="AB19" s="8">
        <v>14.151</v>
      </c>
      <c r="AC19" s="8">
        <v>14.188000000000001</v>
      </c>
      <c r="AD19" s="8">
        <v>14.365</v>
      </c>
      <c r="AE19" s="8">
        <v>14.39</v>
      </c>
      <c r="AF19" s="8">
        <v>14.432</v>
      </c>
      <c r="AG19" s="8">
        <v>14.468999999999999</v>
      </c>
      <c r="AH19" s="8">
        <v>14.503</v>
      </c>
      <c r="AI19" s="8">
        <v>14.585000000000001</v>
      </c>
      <c r="AJ19" s="8">
        <v>14.635</v>
      </c>
      <c r="AK19" s="8">
        <v>14.661</v>
      </c>
      <c r="AL19" s="8">
        <v>14.69</v>
      </c>
      <c r="AM19" s="8">
        <v>14.77</v>
      </c>
      <c r="AN19" s="8">
        <v>14.795</v>
      </c>
      <c r="AO19" s="88">
        <v>14.814</v>
      </c>
      <c r="AP19" s="8">
        <v>14.865</v>
      </c>
      <c r="AQ19" s="8">
        <v>14.887</v>
      </c>
      <c r="AR19" s="8">
        <v>14.91</v>
      </c>
      <c r="AS19" s="8">
        <v>14.922000000000001</v>
      </c>
      <c r="AT19" s="8">
        <v>14.97</v>
      </c>
      <c r="AU19" s="8">
        <v>14.983000000000001</v>
      </c>
      <c r="AV19" s="8">
        <v>14.996</v>
      </c>
      <c r="AW19" s="8">
        <v>15.010999999999999</v>
      </c>
      <c r="AX19" s="8">
        <v>15.17</v>
      </c>
      <c r="AY19" s="82">
        <v>15.17</v>
      </c>
      <c r="AZ19" s="98">
        <f t="shared" si="7"/>
        <v>2.2949999999999999</v>
      </c>
      <c r="BA19" s="99">
        <f t="shared" si="6"/>
        <v>0.17825242718446602</v>
      </c>
    </row>
    <row r="20" spans="2:53" ht="16.5" thickBot="1" x14ac:dyDescent="0.25">
      <c r="B20" s="118" t="s">
        <v>99</v>
      </c>
      <c r="C20" s="118"/>
      <c r="D20" s="118"/>
      <c r="E20" s="118"/>
      <c r="F20" s="60"/>
      <c r="G20" s="19">
        <v>10</v>
      </c>
      <c r="H20" s="36">
        <v>13.398999999999999</v>
      </c>
      <c r="I20" s="55">
        <v>13.507999999999999</v>
      </c>
      <c r="J20" s="4">
        <v>13.576000000000001</v>
      </c>
      <c r="K20" s="4">
        <v>13.619</v>
      </c>
      <c r="L20" s="83">
        <v>13.672000000000001</v>
      </c>
      <c r="M20" s="83">
        <v>13.722</v>
      </c>
      <c r="N20" s="83">
        <v>13.813000000000001</v>
      </c>
      <c r="O20" s="83">
        <v>13.863</v>
      </c>
      <c r="P20" s="83">
        <v>13.926</v>
      </c>
      <c r="Q20" s="83">
        <v>14.097</v>
      </c>
      <c r="R20" s="83">
        <v>14.117000000000001</v>
      </c>
      <c r="S20" s="83">
        <v>14.167</v>
      </c>
      <c r="T20" s="83">
        <v>14.176</v>
      </c>
      <c r="U20" s="83">
        <v>14.2</v>
      </c>
      <c r="V20" s="83">
        <v>14.292999999999999</v>
      </c>
      <c r="W20" s="83">
        <v>14.442</v>
      </c>
      <c r="X20" s="83">
        <v>14.500999999999999</v>
      </c>
      <c r="Y20" s="83">
        <v>14.538</v>
      </c>
      <c r="Z20" s="83">
        <v>14.545</v>
      </c>
      <c r="AA20" s="83">
        <v>14.557</v>
      </c>
      <c r="AB20" s="83">
        <v>14.696999999999999</v>
      </c>
      <c r="AC20" s="83">
        <v>14.739000000000001</v>
      </c>
      <c r="AD20" s="83">
        <v>14.933</v>
      </c>
      <c r="AE20" s="83">
        <v>14.968999999999999</v>
      </c>
      <c r="AF20" s="83">
        <v>14.997999999999999</v>
      </c>
      <c r="AG20" s="83">
        <v>15.042999999999999</v>
      </c>
      <c r="AH20" s="83">
        <v>15.074999999999999</v>
      </c>
      <c r="AI20" s="83">
        <v>15.154999999999999</v>
      </c>
      <c r="AJ20" s="83">
        <v>15.211</v>
      </c>
      <c r="AK20" s="83">
        <v>15.249000000000001</v>
      </c>
      <c r="AL20" s="83">
        <v>15.279</v>
      </c>
      <c r="AM20" s="83">
        <v>15.363</v>
      </c>
      <c r="AN20" s="83">
        <v>15.382999999999999</v>
      </c>
      <c r="AO20" s="83">
        <v>15.398</v>
      </c>
      <c r="AP20" s="83">
        <v>15.454000000000001</v>
      </c>
      <c r="AQ20" s="83">
        <v>15.478</v>
      </c>
      <c r="AR20" s="83">
        <v>15.496</v>
      </c>
      <c r="AS20" s="83">
        <v>15.507999999999999</v>
      </c>
      <c r="AT20" s="83">
        <v>15.558999999999999</v>
      </c>
      <c r="AU20" s="83">
        <v>15.573</v>
      </c>
      <c r="AV20" s="83">
        <v>15.593</v>
      </c>
      <c r="AW20" s="83">
        <v>15.602</v>
      </c>
      <c r="AX20" s="83">
        <v>15.765000000000001</v>
      </c>
      <c r="AY20" s="84">
        <v>15.765000000000001</v>
      </c>
      <c r="AZ20" s="100">
        <f t="shared" si="7"/>
        <v>2.3660000000000014</v>
      </c>
      <c r="BA20" s="101">
        <f t="shared" si="6"/>
        <v>0.1765803418165536</v>
      </c>
    </row>
    <row r="21" spans="2:53" x14ac:dyDescent="0.2">
      <c r="B21" s="9" t="s">
        <v>95</v>
      </c>
      <c r="C21" s="109">
        <v>1</v>
      </c>
      <c r="D21" s="112" t="s">
        <v>32</v>
      </c>
      <c r="E21" s="113"/>
      <c r="G21" s="31" t="s">
        <v>1</v>
      </c>
      <c r="H21" s="41">
        <f t="shared" ref="H21:AY21" si="8">SUM(H11:H20)</f>
        <v>128.64699999999999</v>
      </c>
      <c r="I21" s="37">
        <f t="shared" si="8"/>
        <v>129.66900000000001</v>
      </c>
      <c r="J21" s="37">
        <f t="shared" si="8"/>
        <v>130.119</v>
      </c>
      <c r="K21" s="37">
        <f t="shared" si="8"/>
        <v>130.60599999999999</v>
      </c>
      <c r="L21" s="37">
        <f t="shared" si="8"/>
        <v>131.078</v>
      </c>
      <c r="M21" s="37">
        <f t="shared" si="8"/>
        <v>131.643</v>
      </c>
      <c r="N21" s="37">
        <f t="shared" si="8"/>
        <v>132.67499999999998</v>
      </c>
      <c r="O21" s="37">
        <f t="shared" si="8"/>
        <v>133.249</v>
      </c>
      <c r="P21" s="37">
        <f t="shared" si="8"/>
        <v>133.80900000000003</v>
      </c>
      <c r="Q21" s="37">
        <f t="shared" si="8"/>
        <v>135.44200000000001</v>
      </c>
      <c r="R21" s="37">
        <f t="shared" si="8"/>
        <v>135.63200000000001</v>
      </c>
      <c r="S21" s="37">
        <f t="shared" si="8"/>
        <v>136.02499999999998</v>
      </c>
      <c r="T21" s="37">
        <f t="shared" si="8"/>
        <v>136.15099999999998</v>
      </c>
      <c r="U21" s="37">
        <f t="shared" si="8"/>
        <v>136.37100000000001</v>
      </c>
      <c r="V21" s="37">
        <f t="shared" si="8"/>
        <v>137.13</v>
      </c>
      <c r="W21" s="37">
        <f t="shared" si="8"/>
        <v>138.761</v>
      </c>
      <c r="X21" s="37">
        <f t="shared" si="8"/>
        <v>139.44900000000001</v>
      </c>
      <c r="Y21" s="37">
        <f t="shared" si="8"/>
        <v>139.79900000000001</v>
      </c>
      <c r="Z21" s="37">
        <f t="shared" si="8"/>
        <v>139.892</v>
      </c>
      <c r="AA21" s="37">
        <f t="shared" si="8"/>
        <v>140.01399999999998</v>
      </c>
      <c r="AB21" s="37">
        <f t="shared" si="8"/>
        <v>141.32199999999997</v>
      </c>
      <c r="AC21" s="37">
        <f t="shared" si="8"/>
        <v>141.72399999999999</v>
      </c>
      <c r="AD21" s="37">
        <f t="shared" si="8"/>
        <v>143.374</v>
      </c>
      <c r="AE21" s="37">
        <f t="shared" si="8"/>
        <v>143.71899999999999</v>
      </c>
      <c r="AF21" s="37">
        <f t="shared" si="8"/>
        <v>144.071</v>
      </c>
      <c r="AG21" s="37">
        <f t="shared" si="8"/>
        <v>144.5</v>
      </c>
      <c r="AH21" s="37">
        <f t="shared" si="8"/>
        <v>144.82600000000002</v>
      </c>
      <c r="AI21" s="37">
        <f t="shared" si="8"/>
        <v>145.59</v>
      </c>
      <c r="AJ21" s="37">
        <f t="shared" si="8"/>
        <v>146.15400000000002</v>
      </c>
      <c r="AK21" s="37">
        <f t="shared" si="8"/>
        <v>146.45299999999997</v>
      </c>
      <c r="AL21" s="37">
        <f t="shared" si="8"/>
        <v>146.71699999999998</v>
      </c>
      <c r="AM21" s="37">
        <f t="shared" si="8"/>
        <v>147.54300000000001</v>
      </c>
      <c r="AN21" s="37">
        <f t="shared" si="8"/>
        <v>147.792</v>
      </c>
      <c r="AO21" s="37">
        <f t="shared" si="8"/>
        <v>147.958</v>
      </c>
      <c r="AP21" s="37">
        <f t="shared" si="8"/>
        <v>148.47900000000001</v>
      </c>
      <c r="AQ21" s="37">
        <f t="shared" si="8"/>
        <v>148.69200000000001</v>
      </c>
      <c r="AR21" s="37">
        <f t="shared" si="8"/>
        <v>148.92000000000002</v>
      </c>
      <c r="AS21" s="37">
        <f t="shared" si="8"/>
        <v>149.03800000000001</v>
      </c>
      <c r="AT21" s="37">
        <f t="shared" si="8"/>
        <v>149.52200000000002</v>
      </c>
      <c r="AU21" s="37">
        <f t="shared" si="8"/>
        <v>149.66499999999999</v>
      </c>
      <c r="AV21" s="37">
        <f t="shared" si="8"/>
        <v>149.81200000000001</v>
      </c>
      <c r="AW21" s="37">
        <f t="shared" si="8"/>
        <v>149.94300000000001</v>
      </c>
      <c r="AX21" s="37">
        <f t="shared" si="8"/>
        <v>151.49700000000001</v>
      </c>
      <c r="AY21" s="89">
        <f t="shared" si="8"/>
        <v>151.5</v>
      </c>
      <c r="AZ21" s="102">
        <f>SUM(AZ11:AZ20)</f>
        <v>22.853000000000002</v>
      </c>
      <c r="BA21" s="103">
        <f>SUM(BA11:BA20)</f>
        <v>1.7764305055821432</v>
      </c>
    </row>
    <row r="22" spans="2:53" ht="13.5" thickBot="1" x14ac:dyDescent="0.25">
      <c r="B22" s="11" t="s">
        <v>96</v>
      </c>
      <c r="C22" s="111">
        <v>10</v>
      </c>
      <c r="D22" s="114" t="s">
        <v>30</v>
      </c>
      <c r="E22" s="115"/>
      <c r="F22" s="61"/>
      <c r="G22" s="32" t="s">
        <v>2</v>
      </c>
      <c r="H22" s="42">
        <f>AVERAGE(H11:H20)</f>
        <v>12.864699999999999</v>
      </c>
      <c r="I22" s="25">
        <f t="shared" ref="I22:AY22" si="9">AVERAGE(I11:I20)</f>
        <v>12.966900000000001</v>
      </c>
      <c r="J22" s="25">
        <f t="shared" si="9"/>
        <v>13.011900000000001</v>
      </c>
      <c r="K22" s="25">
        <f t="shared" si="9"/>
        <v>13.060599999999999</v>
      </c>
      <c r="L22" s="25">
        <f t="shared" si="9"/>
        <v>13.107800000000001</v>
      </c>
      <c r="M22" s="25">
        <f t="shared" si="9"/>
        <v>13.164300000000001</v>
      </c>
      <c r="N22" s="25">
        <f t="shared" si="9"/>
        <v>13.267499999999998</v>
      </c>
      <c r="O22" s="25">
        <f t="shared" si="9"/>
        <v>13.3249</v>
      </c>
      <c r="P22" s="25">
        <f t="shared" si="9"/>
        <v>13.380900000000002</v>
      </c>
      <c r="Q22" s="25">
        <f t="shared" si="9"/>
        <v>13.5442</v>
      </c>
      <c r="R22" s="25">
        <f t="shared" si="9"/>
        <v>13.5632</v>
      </c>
      <c r="S22" s="25">
        <f t="shared" si="9"/>
        <v>13.602499999999997</v>
      </c>
      <c r="T22" s="25">
        <f t="shared" si="9"/>
        <v>13.615099999999998</v>
      </c>
      <c r="U22" s="25">
        <f t="shared" si="9"/>
        <v>13.6371</v>
      </c>
      <c r="V22" s="25">
        <f t="shared" si="9"/>
        <v>13.712999999999999</v>
      </c>
      <c r="W22" s="25">
        <f t="shared" si="9"/>
        <v>13.876099999999999</v>
      </c>
      <c r="X22" s="25">
        <f t="shared" si="9"/>
        <v>13.944900000000001</v>
      </c>
      <c r="Y22" s="25">
        <f t="shared" si="9"/>
        <v>13.979900000000001</v>
      </c>
      <c r="Z22" s="25">
        <f t="shared" si="9"/>
        <v>13.9892</v>
      </c>
      <c r="AA22" s="25">
        <f t="shared" si="9"/>
        <v>14.001399999999999</v>
      </c>
      <c r="AB22" s="25">
        <f t="shared" si="9"/>
        <v>14.132199999999997</v>
      </c>
      <c r="AC22" s="25">
        <f t="shared" si="9"/>
        <v>14.1724</v>
      </c>
      <c r="AD22" s="25">
        <f t="shared" si="9"/>
        <v>14.337399999999999</v>
      </c>
      <c r="AE22" s="25">
        <f t="shared" si="9"/>
        <v>14.3719</v>
      </c>
      <c r="AF22" s="25">
        <f t="shared" si="9"/>
        <v>14.4071</v>
      </c>
      <c r="AG22" s="25">
        <f t="shared" si="9"/>
        <v>14.45</v>
      </c>
      <c r="AH22" s="25">
        <f t="shared" si="9"/>
        <v>14.482600000000001</v>
      </c>
      <c r="AI22" s="25">
        <f t="shared" si="9"/>
        <v>14.559000000000001</v>
      </c>
      <c r="AJ22" s="25">
        <f t="shared" si="9"/>
        <v>14.615400000000003</v>
      </c>
      <c r="AK22" s="25">
        <f t="shared" si="9"/>
        <v>14.645299999999997</v>
      </c>
      <c r="AL22" s="25">
        <f t="shared" si="9"/>
        <v>14.671699999999998</v>
      </c>
      <c r="AM22" s="25">
        <f t="shared" si="9"/>
        <v>14.754300000000001</v>
      </c>
      <c r="AN22" s="25">
        <f t="shared" si="9"/>
        <v>14.779199999999999</v>
      </c>
      <c r="AO22" s="25">
        <f t="shared" si="9"/>
        <v>14.7958</v>
      </c>
      <c r="AP22" s="25">
        <f t="shared" si="9"/>
        <v>14.847900000000001</v>
      </c>
      <c r="AQ22" s="25">
        <f t="shared" si="9"/>
        <v>14.869200000000001</v>
      </c>
      <c r="AR22" s="25">
        <f t="shared" si="9"/>
        <v>14.892000000000001</v>
      </c>
      <c r="AS22" s="25">
        <f t="shared" si="9"/>
        <v>14.9038</v>
      </c>
      <c r="AT22" s="25">
        <f t="shared" si="9"/>
        <v>14.952200000000001</v>
      </c>
      <c r="AU22" s="25">
        <f t="shared" si="9"/>
        <v>14.9665</v>
      </c>
      <c r="AV22" s="25">
        <f t="shared" si="9"/>
        <v>14.981200000000001</v>
      </c>
      <c r="AW22" s="25">
        <f t="shared" si="9"/>
        <v>14.994300000000001</v>
      </c>
      <c r="AX22" s="25">
        <f t="shared" si="9"/>
        <v>15.149700000000001</v>
      </c>
      <c r="AY22" s="90">
        <f t="shared" si="9"/>
        <v>15.15</v>
      </c>
      <c r="AZ22" s="104">
        <f>AVERAGE(AZ11:AZ20)</f>
        <v>2.2853000000000003</v>
      </c>
      <c r="BA22" s="105">
        <f>AVERAGE(BA11:BA20)</f>
        <v>0.17764305055821433</v>
      </c>
    </row>
    <row r="23" spans="2:53" ht="13.5" thickBot="1" x14ac:dyDescent="0.25">
      <c r="B23" s="12" t="s">
        <v>97</v>
      </c>
      <c r="C23" s="110"/>
      <c r="D23" s="116" t="s">
        <v>98</v>
      </c>
      <c r="E23" s="117"/>
      <c r="G23" s="33" t="s">
        <v>3</v>
      </c>
      <c r="H23" s="52">
        <f t="shared" ref="H23:AY23" si="10">_xlfn.VAR.P(H11:H20)</f>
        <v>8.26346099999999E-2</v>
      </c>
      <c r="I23" s="53">
        <f t="shared" si="10"/>
        <v>8.6753889999999931E-2</v>
      </c>
      <c r="J23" s="53">
        <f t="shared" si="10"/>
        <v>8.8430290000000022E-2</v>
      </c>
      <c r="K23" s="53">
        <f t="shared" si="10"/>
        <v>8.97418400000001E-2</v>
      </c>
      <c r="L23" s="53">
        <f t="shared" si="10"/>
        <v>9.8893160000000202E-2</v>
      </c>
      <c r="M23" s="53">
        <f t="shared" si="10"/>
        <v>0.10063920999999991</v>
      </c>
      <c r="N23" s="53">
        <f t="shared" si="10"/>
        <v>9.8177849999999969E-2</v>
      </c>
      <c r="O23" s="53">
        <f t="shared" si="10"/>
        <v>9.7295089999999806E-2</v>
      </c>
      <c r="P23" s="53">
        <f t="shared" si="10"/>
        <v>9.734909000000011E-2</v>
      </c>
      <c r="Q23" s="53">
        <f t="shared" si="10"/>
        <v>9.6532359999999984E-2</v>
      </c>
      <c r="R23" s="53">
        <f t="shared" si="10"/>
        <v>9.7016160000000073E-2</v>
      </c>
      <c r="S23" s="53">
        <f t="shared" si="10"/>
        <v>9.4820450000000014E-2</v>
      </c>
      <c r="T23" s="53">
        <f t="shared" si="10"/>
        <v>9.4013690000000011E-2</v>
      </c>
      <c r="U23" s="53">
        <f t="shared" si="10"/>
        <v>9.4942689999999982E-2</v>
      </c>
      <c r="V23" s="53">
        <f t="shared" si="10"/>
        <v>9.5243399999999839E-2</v>
      </c>
      <c r="W23" s="53">
        <f t="shared" si="10"/>
        <v>0.10009449000000004</v>
      </c>
      <c r="X23" s="53">
        <f t="shared" si="10"/>
        <v>9.8570689999999961E-2</v>
      </c>
      <c r="Y23" s="53">
        <f t="shared" si="10"/>
        <v>9.9468489999999951E-2</v>
      </c>
      <c r="Z23" s="53">
        <f t="shared" si="10"/>
        <v>9.9146560000000022E-2</v>
      </c>
      <c r="AA23" s="53">
        <f t="shared" si="10"/>
        <v>9.9271640000000008E-2</v>
      </c>
      <c r="AB23" s="53">
        <f t="shared" si="10"/>
        <v>0.10151815999999987</v>
      </c>
      <c r="AC23" s="53">
        <f t="shared" si="10"/>
        <v>0.10370744000000016</v>
      </c>
      <c r="AD23" s="53">
        <f t="shared" si="10"/>
        <v>0.11170664000000011</v>
      </c>
      <c r="AE23" s="53">
        <f t="shared" si="10"/>
        <v>0.11013868999999987</v>
      </c>
      <c r="AF23" s="53">
        <f t="shared" si="10"/>
        <v>0.10897528999999988</v>
      </c>
      <c r="AG23" s="53">
        <f t="shared" si="10"/>
        <v>0.10876539999999997</v>
      </c>
      <c r="AH23" s="53">
        <f t="shared" si="10"/>
        <v>0.10921203999999984</v>
      </c>
      <c r="AI23" s="53">
        <f t="shared" si="10"/>
        <v>0.10963819999999994</v>
      </c>
      <c r="AJ23" s="53">
        <f t="shared" si="10"/>
        <v>0.10983904000000008</v>
      </c>
      <c r="AK23" s="53">
        <f t="shared" si="10"/>
        <v>0.11047560999999999</v>
      </c>
      <c r="AL23" s="53">
        <f t="shared" si="10"/>
        <v>0.11174481000000017</v>
      </c>
      <c r="AM23" s="53">
        <f t="shared" si="10"/>
        <v>0.11229680999999994</v>
      </c>
      <c r="AN23" s="53">
        <f t="shared" si="10"/>
        <v>0.11311795999999981</v>
      </c>
      <c r="AO23" s="53">
        <f t="shared" si="10"/>
        <v>0.11208995999999996</v>
      </c>
      <c r="AP23" s="53">
        <f t="shared" si="10"/>
        <v>0.11140709000000001</v>
      </c>
      <c r="AQ23" s="53">
        <f t="shared" si="10"/>
        <v>0.11161596000000014</v>
      </c>
      <c r="AR23" s="53">
        <f t="shared" si="10"/>
        <v>0.1102572000000001</v>
      </c>
      <c r="AS23" s="53">
        <f t="shared" si="10"/>
        <v>0.11024495999999999</v>
      </c>
      <c r="AT23" s="53">
        <f t="shared" si="10"/>
        <v>0.11178995999999999</v>
      </c>
      <c r="AU23" s="53">
        <f t="shared" si="10"/>
        <v>0.11190084999999997</v>
      </c>
      <c r="AV23" s="53">
        <f t="shared" si="10"/>
        <v>0.11296996000000001</v>
      </c>
      <c r="AW23" s="53">
        <f t="shared" si="10"/>
        <v>0.11233361000000011</v>
      </c>
      <c r="AX23" s="53">
        <f t="shared" si="10"/>
        <v>0.11421701000000002</v>
      </c>
      <c r="AY23" s="91">
        <f t="shared" si="10"/>
        <v>0.11380280000000002</v>
      </c>
      <c r="AZ23" s="106">
        <f>_xlfn.VAR.P(AZ11:AZ20)</f>
        <v>2.5320100000000177E-3</v>
      </c>
      <c r="BA23" s="107">
        <f>_xlfn.VAR.P(BA11:BA20)</f>
        <v>3.145693091452729E-7</v>
      </c>
    </row>
    <row r="24" spans="2:53" x14ac:dyDescent="0.2">
      <c r="G24" s="1"/>
      <c r="AA24" t="s">
        <v>71</v>
      </c>
      <c r="AB24">
        <v>0</v>
      </c>
      <c r="AC24">
        <f>(X44-X43)/(V44-V43)</f>
        <v>1.1983783412354873E-3</v>
      </c>
    </row>
    <row r="25" spans="2:53" x14ac:dyDescent="0.2">
      <c r="AA25" t="s">
        <v>70</v>
      </c>
      <c r="AB25">
        <v>1.1519764080658037E-3</v>
      </c>
    </row>
    <row r="26" spans="2:53" x14ac:dyDescent="0.2">
      <c r="F26" s="64"/>
      <c r="H26" s="2"/>
      <c r="AA26" t="s">
        <v>69</v>
      </c>
      <c r="AB26">
        <v>7.3645276815259182</v>
      </c>
    </row>
    <row r="27" spans="2:53" x14ac:dyDescent="0.2">
      <c r="AA27" t="s">
        <v>62</v>
      </c>
      <c r="AB27">
        <v>0.11953898449216503</v>
      </c>
    </row>
    <row r="28" spans="2:53" ht="16.5" thickBot="1" x14ac:dyDescent="0.3">
      <c r="B28" s="124" t="s">
        <v>42</v>
      </c>
      <c r="C28" s="124"/>
      <c r="D28" s="124"/>
      <c r="E28" s="124"/>
      <c r="G28" s="124" t="s">
        <v>43</v>
      </c>
      <c r="H28" s="124"/>
      <c r="I28" s="124"/>
      <c r="J28" s="124"/>
      <c r="L28" s="124" t="s">
        <v>44</v>
      </c>
      <c r="M28" s="124"/>
      <c r="N28" s="124"/>
      <c r="O28" s="124"/>
      <c r="Q28" s="124" t="s">
        <v>45</v>
      </c>
      <c r="R28" s="124"/>
      <c r="S28" s="124"/>
      <c r="T28" s="124"/>
      <c r="AA28" t="s">
        <v>64</v>
      </c>
      <c r="AB28">
        <v>1</v>
      </c>
    </row>
    <row r="29" spans="2:53" ht="13.5" thickBot="1" x14ac:dyDescent="0.25">
      <c r="B29" s="9" t="s">
        <v>21</v>
      </c>
      <c r="C29" s="125">
        <f>I9-H9</f>
        <v>68.583055555555561</v>
      </c>
      <c r="D29" s="126"/>
      <c r="E29" s="127"/>
      <c r="G29" s="9" t="s">
        <v>21</v>
      </c>
      <c r="H29" s="125">
        <f>J9-I9</f>
        <v>21.862777777777779</v>
      </c>
      <c r="I29" s="126"/>
      <c r="J29" s="127"/>
      <c r="L29" s="9" t="s">
        <v>21</v>
      </c>
      <c r="M29" s="125">
        <f>K9-J9</f>
        <v>24.109444444444449</v>
      </c>
      <c r="N29" s="126"/>
      <c r="O29" s="127"/>
      <c r="Q29" s="9" t="s">
        <v>21</v>
      </c>
      <c r="R29" s="125">
        <f>L9-K9</f>
        <v>25.165277777777774</v>
      </c>
      <c r="S29" s="126"/>
      <c r="T29" s="127"/>
      <c r="V29" t="s">
        <v>39</v>
      </c>
      <c r="W29" t="s">
        <v>38</v>
      </c>
      <c r="X29" t="s">
        <v>41</v>
      </c>
      <c r="Y29" t="s">
        <v>54</v>
      </c>
      <c r="AA29" t="s">
        <v>39</v>
      </c>
      <c r="AB29" t="s">
        <v>38</v>
      </c>
      <c r="AC29" t="s">
        <v>60</v>
      </c>
      <c r="AD29" t="s">
        <v>61</v>
      </c>
      <c r="AE29" t="s">
        <v>63</v>
      </c>
      <c r="AH29" t="s">
        <v>39</v>
      </c>
      <c r="AI29" t="s">
        <v>41</v>
      </c>
      <c r="AJ29" t="s">
        <v>61</v>
      </c>
      <c r="AK29" t="s">
        <v>63</v>
      </c>
    </row>
    <row r="30" spans="2:53" ht="13.5" thickBot="1" x14ac:dyDescent="0.25">
      <c r="B30" s="12" t="s">
        <v>0</v>
      </c>
      <c r="C30" s="15" t="s">
        <v>26</v>
      </c>
      <c r="D30" s="15" t="s">
        <v>25</v>
      </c>
      <c r="E30" s="16" t="s">
        <v>24</v>
      </c>
      <c r="G30" s="12" t="s">
        <v>0</v>
      </c>
      <c r="H30" s="15" t="s">
        <v>26</v>
      </c>
      <c r="I30" s="15" t="s">
        <v>25</v>
      </c>
      <c r="J30" s="16" t="s">
        <v>24</v>
      </c>
      <c r="L30" s="12" t="s">
        <v>0</v>
      </c>
      <c r="M30" s="15" t="s">
        <v>26</v>
      </c>
      <c r="N30" s="15" t="s">
        <v>25</v>
      </c>
      <c r="O30" s="16" t="s">
        <v>24</v>
      </c>
      <c r="Q30" s="12" t="s">
        <v>0</v>
      </c>
      <c r="R30" s="15" t="s">
        <v>26</v>
      </c>
      <c r="S30" s="15" t="s">
        <v>25</v>
      </c>
      <c r="T30" s="16" t="s">
        <v>24</v>
      </c>
      <c r="V30" s="64">
        <f>C29</f>
        <v>68.583055555555561</v>
      </c>
      <c r="W30">
        <v>1.4901639941838514E-3</v>
      </c>
      <c r="X30">
        <v>0.10219999999999967</v>
      </c>
      <c r="Y30" s="60">
        <v>7.9364395903163045E-3</v>
      </c>
      <c r="AA30">
        <v>68.583055555555561</v>
      </c>
      <c r="AB30">
        <v>1.4901639941838514E-3</v>
      </c>
      <c r="AC30">
        <f>AB30-$AB$25</f>
        <v>3.3818758611804775E-4</v>
      </c>
      <c r="AD30">
        <f>$AB$27/($AB$26*AA30+1)^$AB$28</f>
        <v>2.3620486226726985E-4</v>
      </c>
      <c r="AE30">
        <f>(AD30-AC30)^2</f>
        <v>1.0400475964024024E-8</v>
      </c>
      <c r="AH30">
        <v>68.583055555555561</v>
      </c>
      <c r="AI30">
        <v>0.10219999999999967</v>
      </c>
      <c r="AJ30">
        <f>$AB$27/(1.001-$AB$28)*($AB$26*AH30+1)^(1-$AB$28)+$AB$25*AH30</f>
        <v>119.61799055417127</v>
      </c>
      <c r="AK30">
        <f>(AJ30-AI30)^2</f>
        <v>14284.024191788536</v>
      </c>
    </row>
    <row r="31" spans="2:53" x14ac:dyDescent="0.2">
      <c r="B31" s="5">
        <v>1</v>
      </c>
      <c r="C31" s="3">
        <f t="shared" ref="C31:C40" si="11">I11-H11</f>
        <v>9.4999999999998863E-2</v>
      </c>
      <c r="D31" s="13">
        <f t="shared" ref="D31:D40" si="12">C31/H11</f>
        <v>7.4329082231436401E-3</v>
      </c>
      <c r="E31" s="44">
        <f t="shared" ref="E31:E40" si="13">C31/$C$29</f>
        <v>1.3851817949849772E-3</v>
      </c>
      <c r="G31" s="5">
        <v>1</v>
      </c>
      <c r="H31" s="3">
        <f>J11-I11</f>
        <v>8.9000000000000412E-2</v>
      </c>
      <c r="I31" s="13">
        <f>H31/I11</f>
        <v>6.912084498291427E-3</v>
      </c>
      <c r="J31" s="44">
        <f>H31/$H$29</f>
        <v>4.0708459329657394E-3</v>
      </c>
      <c r="L31" s="5">
        <v>1</v>
      </c>
      <c r="M31" s="3">
        <f>K11-J11</f>
        <v>3.5999999999999588E-2</v>
      </c>
      <c r="N31" s="13">
        <f>M31/J11</f>
        <v>2.7767065175472107E-3</v>
      </c>
      <c r="O31" s="44">
        <f>M31/$M$29</f>
        <v>1.4931907735557584E-3</v>
      </c>
      <c r="Q31" s="5">
        <v>1</v>
      </c>
      <c r="R31" s="3">
        <f>L11-K11</f>
        <v>4.4000000000000483E-2</v>
      </c>
      <c r="S31" s="13">
        <f>R31/K11</f>
        <v>3.3843550496116055E-3</v>
      </c>
      <c r="T31" s="44">
        <f>R31/$R$29</f>
        <v>1.7484408631823142E-3</v>
      </c>
      <c r="V31" s="64">
        <f>H29</f>
        <v>21.862777777777779</v>
      </c>
      <c r="W31">
        <v>2.0582928874545987E-3</v>
      </c>
      <c r="X31">
        <v>4.5000000000000463E-2</v>
      </c>
      <c r="Y31" s="60">
        <v>3.4686999382842177E-3</v>
      </c>
      <c r="AA31">
        <v>21.862777777777779</v>
      </c>
      <c r="AB31">
        <v>2.0582928874545987E-3</v>
      </c>
      <c r="AC31">
        <f t="shared" ref="AC31:AC48" si="14">AB31-$AB$25</f>
        <v>9.0631647938879505E-4</v>
      </c>
      <c r="AD31">
        <f t="shared" ref="AD31:AD48" si="15">$AB$27/($AB$26*AA31+1)^$AB$28</f>
        <v>7.3785382773744815E-4</v>
      </c>
      <c r="AE31">
        <f t="shared" ref="AE31:AE47" si="16">(AD31-AC31)^2</f>
        <v>2.8379665001403053E-8</v>
      </c>
      <c r="AH31">
        <v>21.862777777777779</v>
      </c>
      <c r="AI31">
        <v>4.5000000000000463E-2</v>
      </c>
      <c r="AJ31">
        <f t="shared" ref="AJ31:AJ48" si="17">$AB$27/(1.001-$AB$28)*($AB$26*AH31+1)^(1-$AB$28)+$AB$25*AH31</f>
        <v>119.56416989639298</v>
      </c>
      <c r="AK31">
        <f t="shared" ref="AK31:AK48" si="18">(AJ31-AI31)^2</f>
        <v>14284.83197272285</v>
      </c>
    </row>
    <row r="32" spans="2:53" x14ac:dyDescent="0.2">
      <c r="B32" s="5">
        <v>2</v>
      </c>
      <c r="C32" s="3">
        <f t="shared" si="11"/>
        <v>9.9999999999999645E-2</v>
      </c>
      <c r="D32" s="13">
        <f t="shared" si="12"/>
        <v>7.9987202047672092E-3</v>
      </c>
      <c r="E32" s="44">
        <f t="shared" si="13"/>
        <v>1.4580860999841988E-3</v>
      </c>
      <c r="G32" s="5">
        <v>2</v>
      </c>
      <c r="H32" s="3">
        <f t="shared" ref="H32:H39" si="19">J12-I12</f>
        <v>2.8999999999999915E-2</v>
      </c>
      <c r="I32" s="13">
        <f t="shared" ref="I32:I40" si="20">H32/I12</f>
        <v>2.3012220282494773E-3</v>
      </c>
      <c r="J32" s="44">
        <f t="shared" ref="J32:J40" si="21">H32/$H$29</f>
        <v>1.3264554163596128E-3</v>
      </c>
      <c r="L32" s="5">
        <v>2</v>
      </c>
      <c r="M32" s="3">
        <f t="shared" ref="M32:M40" si="22">K12-J12</f>
        <v>4.8999999999999488E-2</v>
      </c>
      <c r="N32" s="13">
        <f t="shared" ref="N32:N40" si="23">M32/J12</f>
        <v>3.8793444699548323E-3</v>
      </c>
      <c r="O32" s="44">
        <f t="shared" ref="O32:O40" si="24">M32/$M$29</f>
        <v>2.0323985528953397E-3</v>
      </c>
      <c r="Q32" s="5">
        <v>2</v>
      </c>
      <c r="R32" s="3">
        <f t="shared" ref="R32:R40" si="25">L12-K12</f>
        <v>3.2999999999999474E-2</v>
      </c>
      <c r="S32" s="13">
        <f t="shared" ref="S32:S40" si="26">R32/K12</f>
        <v>2.6025236593059521E-3</v>
      </c>
      <c r="T32" s="44">
        <f t="shared" ref="T32:T40" si="27">R32/$R$29</f>
        <v>1.3113306473867003E-3</v>
      </c>
      <c r="V32" s="64">
        <f>M29</f>
        <v>24.109444444444449</v>
      </c>
      <c r="W32">
        <v>2.0199552964490488E-3</v>
      </c>
      <c r="X32">
        <v>4.8699999999999653E-2</v>
      </c>
      <c r="Y32" s="60">
        <v>3.7409612885945984E-3</v>
      </c>
      <c r="AA32">
        <v>24.109444444444449</v>
      </c>
      <c r="AB32">
        <v>2.0199552964490488E-3</v>
      </c>
      <c r="AC32">
        <f t="shared" si="14"/>
        <v>8.6797888838324516E-4</v>
      </c>
      <c r="AD32">
        <f t="shared" si="15"/>
        <v>6.6948113888299027E-4</v>
      </c>
      <c r="AE32">
        <f t="shared" si="16"/>
        <v>3.9401356556665941E-8</v>
      </c>
      <c r="AH32">
        <v>24.109444444444449</v>
      </c>
      <c r="AI32">
        <v>4.8699999999999653E-2</v>
      </c>
      <c r="AJ32">
        <f t="shared" si="17"/>
        <v>119.56675800338978</v>
      </c>
      <c r="AK32">
        <f t="shared" si="18"/>
        <v>14284.566188901645</v>
      </c>
    </row>
    <row r="33" spans="2:37" x14ac:dyDescent="0.2">
      <c r="B33" s="5">
        <v>3</v>
      </c>
      <c r="C33" s="3">
        <f t="shared" si="11"/>
        <v>0.12099999999999866</v>
      </c>
      <c r="D33" s="13">
        <f t="shared" si="12"/>
        <v>9.500628140703413E-3</v>
      </c>
      <c r="E33" s="44">
        <f t="shared" si="13"/>
        <v>1.7642841809808673E-3</v>
      </c>
      <c r="G33" s="5">
        <v>3</v>
      </c>
      <c r="H33" s="3">
        <f t="shared" si="19"/>
        <v>1.8000000000000682E-2</v>
      </c>
      <c r="I33" s="13">
        <f t="shared" si="20"/>
        <v>1.4000155557284501E-3</v>
      </c>
      <c r="J33" s="44">
        <f t="shared" si="21"/>
        <v>8.2331715498186226E-4</v>
      </c>
      <c r="L33" s="5">
        <v>3</v>
      </c>
      <c r="M33" s="3">
        <f t="shared" si="22"/>
        <v>6.4999999999999503E-2</v>
      </c>
      <c r="N33" s="13">
        <f t="shared" si="23"/>
        <v>5.0485436893203499E-3</v>
      </c>
      <c r="O33" s="44">
        <f t="shared" si="24"/>
        <v>2.6960388966979073E-3</v>
      </c>
      <c r="Q33" s="5">
        <v>3</v>
      </c>
      <c r="R33" s="3">
        <f t="shared" si="25"/>
        <v>2.7000000000001023E-2</v>
      </c>
      <c r="S33" s="13">
        <f t="shared" si="26"/>
        <v>2.0865533230294453E-3</v>
      </c>
      <c r="T33" s="44">
        <f t="shared" si="27"/>
        <v>1.072906893316449E-3</v>
      </c>
      <c r="V33" s="64">
        <f>R29</f>
        <v>25.165277777777774</v>
      </c>
      <c r="W33">
        <v>1.8756001986864671E-3</v>
      </c>
      <c r="X33">
        <v>4.7200000000000131E-2</v>
      </c>
      <c r="Y33" s="60">
        <v>3.5905884657532151E-3</v>
      </c>
      <c r="AA33">
        <v>25.165277777777774</v>
      </c>
      <c r="AB33">
        <v>1.8756001986864671E-3</v>
      </c>
      <c r="AC33">
        <f t="shared" si="14"/>
        <v>7.236237906206634E-4</v>
      </c>
      <c r="AD33">
        <f t="shared" si="15"/>
        <v>6.4154316331988643E-4</v>
      </c>
      <c r="AE33">
        <f t="shared" si="16"/>
        <v>6.737229378089054E-9</v>
      </c>
      <c r="AH33">
        <v>25.165277777777774</v>
      </c>
      <c r="AI33">
        <v>4.7200000000000131E-2</v>
      </c>
      <c r="AJ33">
        <f t="shared" si="17"/>
        <v>119.56797429848062</v>
      </c>
      <c r="AK33">
        <f t="shared" si="18"/>
        <v>14285.215488908345</v>
      </c>
    </row>
    <row r="34" spans="2:37" x14ac:dyDescent="0.2">
      <c r="B34" s="5">
        <v>4</v>
      </c>
      <c r="C34" s="3">
        <f t="shared" si="11"/>
        <v>8.0000000000000071E-2</v>
      </c>
      <c r="D34" s="13">
        <f t="shared" si="12"/>
        <v>6.4526536538151375E-3</v>
      </c>
      <c r="E34" s="44">
        <f t="shared" si="13"/>
        <v>1.1664688799873642E-3</v>
      </c>
      <c r="G34" s="5">
        <v>4</v>
      </c>
      <c r="H34" s="3">
        <f>J14-I14</f>
        <v>5.7000000000000384E-2</v>
      </c>
      <c r="I34" s="13">
        <f t="shared" si="20"/>
        <v>4.5680397499599599E-3</v>
      </c>
      <c r="J34" s="44">
        <f t="shared" si="21"/>
        <v>2.6071709907758158E-3</v>
      </c>
      <c r="L34" s="5">
        <v>4</v>
      </c>
      <c r="M34" s="3">
        <f t="shared" si="22"/>
        <v>3.6999999999999034E-2</v>
      </c>
      <c r="N34" s="13">
        <f t="shared" si="23"/>
        <v>2.951735141603433E-3</v>
      </c>
      <c r="O34" s="44">
        <f t="shared" si="24"/>
        <v>1.5346682950433958E-3</v>
      </c>
      <c r="Q34" s="5">
        <v>4</v>
      </c>
      <c r="R34" s="3">
        <f t="shared" si="25"/>
        <v>2.5000000000000355E-2</v>
      </c>
      <c r="S34" s="13">
        <f t="shared" si="26"/>
        <v>1.9885459751829747E-3</v>
      </c>
      <c r="T34" s="44">
        <f t="shared" si="27"/>
        <v>9.9343230862631812E-4</v>
      </c>
      <c r="V34" s="64">
        <f>C46</f>
        <v>28.288888888888891</v>
      </c>
      <c r="W34">
        <v>1.9972505891594572E-3</v>
      </c>
      <c r="X34">
        <v>5.6499999999999773E-2</v>
      </c>
      <c r="Y34" s="60">
        <v>4.3082688510084283E-3</v>
      </c>
      <c r="AA34">
        <v>28.288888888888891</v>
      </c>
      <c r="AB34">
        <v>1.9972505891594572E-3</v>
      </c>
      <c r="AC34">
        <f t="shared" si="14"/>
        <v>8.4527418109365355E-4</v>
      </c>
      <c r="AD34">
        <f t="shared" si="15"/>
        <v>5.7104345281488935E-4</v>
      </c>
      <c r="AE34">
        <f t="shared" si="16"/>
        <v>7.5202492332301413E-8</v>
      </c>
      <c r="AH34">
        <v>28.288888888888891</v>
      </c>
      <c r="AI34">
        <v>5.6499999999999773E-2</v>
      </c>
      <c r="AJ34">
        <f t="shared" si="17"/>
        <v>119.5715726247886</v>
      </c>
      <c r="AK34">
        <f t="shared" si="18"/>
        <v>14283.852584508493</v>
      </c>
    </row>
    <row r="35" spans="2:37" x14ac:dyDescent="0.2">
      <c r="B35" s="5">
        <v>5</v>
      </c>
      <c r="C35" s="3">
        <f t="shared" si="11"/>
        <v>0.10099999999999909</v>
      </c>
      <c r="D35" s="13">
        <f t="shared" si="12"/>
        <v>7.6660341555976532E-3</v>
      </c>
      <c r="E35" s="44">
        <f t="shared" si="13"/>
        <v>1.4726669609840327E-3</v>
      </c>
      <c r="G35" s="5">
        <v>5</v>
      </c>
      <c r="H35" s="3">
        <f t="shared" si="19"/>
        <v>4.4999999999999929E-2</v>
      </c>
      <c r="I35" s="13">
        <f t="shared" si="20"/>
        <v>3.389575173244948E-3</v>
      </c>
      <c r="J35" s="44">
        <f t="shared" si="21"/>
        <v>2.0582928874545744E-3</v>
      </c>
      <c r="L35" s="5">
        <v>5</v>
      </c>
      <c r="M35" s="3">
        <f t="shared" si="22"/>
        <v>5.9000000000001052E-2</v>
      </c>
      <c r="N35" s="13">
        <f t="shared" si="23"/>
        <v>4.4290969146461266E-3</v>
      </c>
      <c r="O35" s="44">
        <f t="shared" si="24"/>
        <v>2.4471737677720091E-3</v>
      </c>
      <c r="Q35" s="5">
        <v>5</v>
      </c>
      <c r="R35" s="3">
        <f t="shared" si="25"/>
        <v>0.1120000000000001</v>
      </c>
      <c r="S35" s="13">
        <f t="shared" si="26"/>
        <v>8.3707025411061363E-3</v>
      </c>
      <c r="T35" s="44">
        <f t="shared" si="27"/>
        <v>4.4505767426458462E-3</v>
      </c>
      <c r="V35" s="64">
        <f>H46</f>
        <v>68.925000000000011</v>
      </c>
      <c r="W35">
        <v>1.4972796517954321E-3</v>
      </c>
      <c r="X35">
        <v>0.10320000000000018</v>
      </c>
      <c r="Y35" s="60">
        <v>7.8526419665367782E-3</v>
      </c>
      <c r="AA35">
        <v>68.925000000000011</v>
      </c>
      <c r="AB35">
        <v>1.4972796517954321E-3</v>
      </c>
      <c r="AC35">
        <f t="shared" si="14"/>
        <v>3.4530324372962842E-4</v>
      </c>
      <c r="AD35">
        <f t="shared" si="15"/>
        <v>2.3503532822280831E-4</v>
      </c>
      <c r="AE35">
        <f t="shared" si="16"/>
        <v>1.215901319021922E-8</v>
      </c>
      <c r="AH35">
        <v>68.925000000000011</v>
      </c>
      <c r="AI35">
        <v>0.10320000000000018</v>
      </c>
      <c r="AJ35">
        <f t="shared" si="17"/>
        <v>119.61838446610413</v>
      </c>
      <c r="AK35">
        <f t="shared" si="18"/>
        <v>14283.879317966897</v>
      </c>
    </row>
    <row r="36" spans="2:37" x14ac:dyDescent="0.2">
      <c r="B36" s="5">
        <v>6</v>
      </c>
      <c r="C36" s="3">
        <f t="shared" si="11"/>
        <v>0.1379999999999999</v>
      </c>
      <c r="D36" s="13">
        <f t="shared" si="12"/>
        <v>1.063583815028901E-2</v>
      </c>
      <c r="E36" s="44">
        <f t="shared" si="13"/>
        <v>2.0121588179781999E-3</v>
      </c>
      <c r="G36" s="5">
        <v>6</v>
      </c>
      <c r="H36" s="3">
        <f t="shared" si="19"/>
        <v>3.700000000000081E-2</v>
      </c>
      <c r="I36" s="13">
        <f t="shared" si="20"/>
        <v>2.8216273926638304E-3</v>
      </c>
      <c r="J36" s="44">
        <f t="shared" si="21"/>
        <v>1.6923741519071342E-3</v>
      </c>
      <c r="L36" s="5">
        <v>6</v>
      </c>
      <c r="M36" s="3">
        <f t="shared" si="22"/>
        <v>4.4999999999999929E-2</v>
      </c>
      <c r="N36" s="13">
        <f t="shared" si="23"/>
        <v>3.422053231939158E-3</v>
      </c>
      <c r="O36" s="44">
        <f t="shared" si="24"/>
        <v>1.8664884669447163E-3</v>
      </c>
      <c r="Q36" s="5">
        <v>6</v>
      </c>
      <c r="R36" s="3">
        <f t="shared" si="25"/>
        <v>4.2999999999999261E-2</v>
      </c>
      <c r="S36" s="13">
        <f t="shared" si="26"/>
        <v>3.2588101553618232E-3</v>
      </c>
      <c r="T36" s="44">
        <f t="shared" si="27"/>
        <v>1.7087035708372134E-3</v>
      </c>
      <c r="V36" s="64">
        <f>M46</f>
        <v>26.823055555555527</v>
      </c>
      <c r="W36">
        <v>2.139950084400859E-3</v>
      </c>
      <c r="X36">
        <v>5.7399999999999986E-2</v>
      </c>
      <c r="Y36" s="60">
        <v>4.3315126785934454E-3</v>
      </c>
      <c r="AA36">
        <v>26.823055555555527</v>
      </c>
      <c r="AB36">
        <v>2.139950084400859E-3</v>
      </c>
      <c r="AC36">
        <f t="shared" si="14"/>
        <v>9.879736763350553E-4</v>
      </c>
      <c r="AD36">
        <f t="shared" si="15"/>
        <v>6.0209280355064565E-4</v>
      </c>
      <c r="AE36">
        <f t="shared" si="16"/>
        <v>1.4890404798085773E-7</v>
      </c>
      <c r="AH36">
        <v>26.823055555555527</v>
      </c>
      <c r="AI36">
        <v>5.7399999999999986E-2</v>
      </c>
      <c r="AJ36">
        <f t="shared" si="17"/>
        <v>119.56988401937043</v>
      </c>
      <c r="AK36">
        <f t="shared" si="18"/>
        <v>14283.233836480273</v>
      </c>
    </row>
    <row r="37" spans="2:37" x14ac:dyDescent="0.2">
      <c r="B37" s="5">
        <v>7</v>
      </c>
      <c r="C37" s="3">
        <f t="shared" si="11"/>
        <v>7.6999999999999957E-2</v>
      </c>
      <c r="D37" s="13">
        <f t="shared" si="12"/>
        <v>6.0463290145268914E-3</v>
      </c>
      <c r="E37" s="44">
        <f t="shared" si="13"/>
        <v>1.1227262969878363E-3</v>
      </c>
      <c r="G37" s="5">
        <v>7</v>
      </c>
      <c r="H37" s="3">
        <f t="shared" si="19"/>
        <v>4.7000000000000597E-2</v>
      </c>
      <c r="I37" s="13">
        <f t="shared" si="20"/>
        <v>3.6684358413987357E-3</v>
      </c>
      <c r="J37" s="44">
        <f t="shared" si="21"/>
        <v>2.1497725713414749E-3</v>
      </c>
      <c r="L37" s="5">
        <v>7</v>
      </c>
      <c r="M37" s="3">
        <f t="shared" si="22"/>
        <v>4.8000000000000043E-2</v>
      </c>
      <c r="N37" s="13">
        <f t="shared" si="23"/>
        <v>3.7327941519558318E-3</v>
      </c>
      <c r="O37" s="44">
        <f t="shared" si="24"/>
        <v>1.9909210314077025E-3</v>
      </c>
      <c r="Q37" s="5">
        <v>7</v>
      </c>
      <c r="R37" s="3">
        <f t="shared" si="25"/>
        <v>3.8999999999999702E-2</v>
      </c>
      <c r="S37" s="13">
        <f t="shared" si="26"/>
        <v>3.0216161772681259E-3</v>
      </c>
      <c r="T37" s="44">
        <f t="shared" si="27"/>
        <v>1.5497544014570223E-3</v>
      </c>
      <c r="V37" s="64">
        <f>R46</f>
        <v>24.141944444444448</v>
      </c>
      <c r="W37">
        <v>2.3196143180955319E-3</v>
      </c>
      <c r="X37">
        <v>5.600000000000023E-2</v>
      </c>
      <c r="Y37" s="60">
        <v>4.2050414846346246E-3</v>
      </c>
      <c r="AA37">
        <v>24.141944444444448</v>
      </c>
      <c r="AB37">
        <v>2.3196143180955319E-3</v>
      </c>
      <c r="AC37">
        <f t="shared" si="14"/>
        <v>1.1676379100297282E-3</v>
      </c>
      <c r="AD37">
        <f t="shared" si="15"/>
        <v>6.6858492096699674E-4</v>
      </c>
      <c r="AE37">
        <f t="shared" si="16"/>
        <v>2.4905388589244681E-7</v>
      </c>
      <c r="AH37">
        <v>24.141944444444448</v>
      </c>
      <c r="AI37">
        <v>5.600000000000023E-2</v>
      </c>
      <c r="AJ37">
        <f t="shared" si="17"/>
        <v>119.56679544262303</v>
      </c>
      <c r="AK37">
        <f t="shared" si="18"/>
        <v>14282.830227328486</v>
      </c>
    </row>
    <row r="38" spans="2:37" x14ac:dyDescent="0.2">
      <c r="B38" s="5">
        <v>8</v>
      </c>
      <c r="C38" s="3">
        <f t="shared" si="11"/>
        <v>9.9000000000000199E-2</v>
      </c>
      <c r="D38" s="13">
        <f t="shared" si="12"/>
        <v>7.5740188202892056E-3</v>
      </c>
      <c r="E38" s="44">
        <f t="shared" si="13"/>
        <v>1.4435052389843647E-3</v>
      </c>
      <c r="G38" s="5">
        <v>8</v>
      </c>
      <c r="H38" s="3">
        <f t="shared" si="19"/>
        <v>2.8000000000000469E-2</v>
      </c>
      <c r="I38" s="13">
        <f t="shared" si="20"/>
        <v>2.1260440394837107E-3</v>
      </c>
      <c r="J38" s="44">
        <f t="shared" si="21"/>
        <v>1.2807155744162032E-3</v>
      </c>
      <c r="L38" s="5">
        <v>8</v>
      </c>
      <c r="M38" s="3">
        <f t="shared" si="22"/>
        <v>6.2999999999998835E-2</v>
      </c>
      <c r="N38" s="13">
        <f t="shared" si="23"/>
        <v>4.7734505228063974E-3</v>
      </c>
      <c r="O38" s="44">
        <f t="shared" si="24"/>
        <v>2.6130838537225588E-3</v>
      </c>
      <c r="Q38" s="5">
        <v>8</v>
      </c>
      <c r="R38" s="3">
        <f t="shared" si="25"/>
        <v>4.4999999999999929E-2</v>
      </c>
      <c r="S38" s="13">
        <f t="shared" si="26"/>
        <v>3.3934092451549606E-3</v>
      </c>
      <c r="T38" s="44">
        <f t="shared" si="27"/>
        <v>1.7881781555273443E-3</v>
      </c>
      <c r="V38" s="64">
        <f>C63</f>
        <v>116.2861111111111</v>
      </c>
      <c r="W38">
        <v>1.4042949621384034E-3</v>
      </c>
      <c r="X38">
        <v>0.16329999999999992</v>
      </c>
      <c r="Y38" s="60">
        <v>1.2213439300038107E-2</v>
      </c>
      <c r="AA38">
        <v>116.2861111111111</v>
      </c>
      <c r="AB38">
        <v>1.4042949621384034E-3</v>
      </c>
      <c r="AC38">
        <f t="shared" si="14"/>
        <v>2.5231855407259972E-4</v>
      </c>
      <c r="AD38">
        <f t="shared" si="15"/>
        <v>1.3942157713264856E-4</v>
      </c>
      <c r="AE38">
        <f t="shared" si="16"/>
        <v>1.2745727402179864E-8</v>
      </c>
      <c r="AH38">
        <v>116.2861111111111</v>
      </c>
      <c r="AI38">
        <v>0.16329999999999992</v>
      </c>
      <c r="AJ38">
        <f t="shared" si="17"/>
        <v>119.67294334876392</v>
      </c>
      <c r="AK38">
        <f t="shared" si="18"/>
        <v>14282.554853348751</v>
      </c>
    </row>
    <row r="39" spans="2:37" x14ac:dyDescent="0.2">
      <c r="B39" s="5">
        <v>9</v>
      </c>
      <c r="C39" s="3">
        <f t="shared" si="11"/>
        <v>0.10200000000000031</v>
      </c>
      <c r="D39" s="13">
        <f t="shared" si="12"/>
        <v>7.9223300970874024E-3</v>
      </c>
      <c r="E39" s="44">
        <f t="shared" si="13"/>
        <v>1.4872478219838925E-3</v>
      </c>
      <c r="G39" s="5">
        <v>9</v>
      </c>
      <c r="H39" s="3">
        <f t="shared" si="19"/>
        <v>3.2000000000000028E-2</v>
      </c>
      <c r="I39" s="13">
        <f t="shared" si="20"/>
        <v>2.465901209832783E-3</v>
      </c>
      <c r="J39" s="44">
        <f t="shared" si="21"/>
        <v>1.4636749421899232E-3</v>
      </c>
      <c r="L39" s="5">
        <v>9</v>
      </c>
      <c r="M39" s="3">
        <f t="shared" si="22"/>
        <v>4.1999999999999815E-2</v>
      </c>
      <c r="N39" s="13">
        <f t="shared" si="23"/>
        <v>3.2285340917825979E-3</v>
      </c>
      <c r="O39" s="44">
        <f t="shared" si="24"/>
        <v>1.7420559024817304E-3</v>
      </c>
      <c r="Q39" s="5">
        <v>9</v>
      </c>
      <c r="R39" s="3">
        <f t="shared" si="25"/>
        <v>5.1000000000000156E-2</v>
      </c>
      <c r="S39" s="13">
        <f t="shared" si="26"/>
        <v>3.9077465328327451E-3</v>
      </c>
      <c r="T39" s="44">
        <f t="shared" si="27"/>
        <v>2.0266019095976666E-3</v>
      </c>
      <c r="V39" s="64">
        <f>H63</f>
        <v>3.9794444444444252</v>
      </c>
      <c r="W39">
        <v>4.7745358090186228E-3</v>
      </c>
      <c r="X39">
        <v>1.9000000000000128E-2</v>
      </c>
      <c r="Y39" s="60">
        <v>1.402256696085485E-3</v>
      </c>
      <c r="AA39">
        <v>3.9794444444444252</v>
      </c>
      <c r="AB39">
        <v>4.7745358090186228E-3</v>
      </c>
      <c r="AC39">
        <f t="shared" si="14"/>
        <v>3.6225594009528191E-3</v>
      </c>
      <c r="AD39">
        <f t="shared" si="15"/>
        <v>3.9443050883661273E-3</v>
      </c>
      <c r="AE39">
        <f t="shared" si="16"/>
        <v>1.0352028736906219E-7</v>
      </c>
      <c r="AH39">
        <v>3.9794444444444252</v>
      </c>
      <c r="AI39">
        <v>1.9000000000000128E-2</v>
      </c>
      <c r="AJ39">
        <f t="shared" si="17"/>
        <v>119.5435687182954</v>
      </c>
      <c r="AK39">
        <f t="shared" si="18"/>
        <v>14286.122527294519</v>
      </c>
    </row>
    <row r="40" spans="2:37" ht="13.5" thickBot="1" x14ac:dyDescent="0.25">
      <c r="B40" s="7">
        <v>10</v>
      </c>
      <c r="C40" s="4">
        <f t="shared" si="11"/>
        <v>0.10899999999999999</v>
      </c>
      <c r="D40" s="14">
        <f t="shared" si="12"/>
        <v>8.1349354429435024E-3</v>
      </c>
      <c r="E40" s="45">
        <f t="shared" si="13"/>
        <v>1.589313848982782E-3</v>
      </c>
      <c r="G40" s="7">
        <v>10</v>
      </c>
      <c r="H40" s="3">
        <f>J20-I20</f>
        <v>6.8000000000001393E-2</v>
      </c>
      <c r="I40" s="13">
        <f t="shared" si="20"/>
        <v>5.034053893988851E-3</v>
      </c>
      <c r="J40" s="44">
        <f t="shared" si="21"/>
        <v>3.1103092521536477E-3</v>
      </c>
      <c r="L40" s="7">
        <v>10</v>
      </c>
      <c r="M40" s="3">
        <f t="shared" si="22"/>
        <v>4.2999999999999261E-2</v>
      </c>
      <c r="N40" s="13">
        <f t="shared" si="23"/>
        <v>3.1673541543900457E-3</v>
      </c>
      <c r="O40" s="44">
        <f t="shared" si="24"/>
        <v>1.7835334239693678E-3</v>
      </c>
      <c r="Q40" s="7">
        <v>10</v>
      </c>
      <c r="R40" s="3">
        <f t="shared" si="25"/>
        <v>5.3000000000000824E-2</v>
      </c>
      <c r="S40" s="13">
        <f t="shared" si="26"/>
        <v>3.8916219986783775E-3</v>
      </c>
      <c r="T40" s="44">
        <f t="shared" si="27"/>
        <v>2.1060764942877975E-3</v>
      </c>
      <c r="V40" s="64">
        <f>M63</f>
        <v>18.234166666666681</v>
      </c>
      <c r="W40">
        <v>2.1552945477811628E-3</v>
      </c>
      <c r="X40">
        <v>3.929999999999971E-2</v>
      </c>
      <c r="Y40" s="60">
        <v>2.9056469830944726E-3</v>
      </c>
      <c r="AA40">
        <v>18.234166666666681</v>
      </c>
      <c r="AB40">
        <v>2.1552945477811628E-3</v>
      </c>
      <c r="AC40">
        <f t="shared" si="14"/>
        <v>1.0033181397153591E-3</v>
      </c>
      <c r="AD40">
        <f t="shared" si="15"/>
        <v>8.8360186756384653E-4</v>
      </c>
      <c r="AE40">
        <f t="shared" si="16"/>
        <v>1.433198581785502E-8</v>
      </c>
      <c r="AH40">
        <v>18.234166666666681</v>
      </c>
      <c r="AI40">
        <v>3.929999999999971E-2</v>
      </c>
      <c r="AJ40">
        <f t="shared" si="17"/>
        <v>119.55998982199894</v>
      </c>
      <c r="AK40">
        <f t="shared" si="18"/>
        <v>14285.195295526482</v>
      </c>
    </row>
    <row r="41" spans="2:37" x14ac:dyDescent="0.2">
      <c r="B41" s="21" t="s">
        <v>1</v>
      </c>
      <c r="C41" s="20">
        <f>SUM(C31:C40)</f>
        <v>1.0219999999999967</v>
      </c>
      <c r="D41" s="22">
        <f>SUM(D31:D40)</f>
        <v>7.9364395903163049E-2</v>
      </c>
      <c r="E41" s="23">
        <f>SUM(E31:E40)</f>
        <v>1.4901639941838515E-2</v>
      </c>
      <c r="G41" s="21" t="s">
        <v>1</v>
      </c>
      <c r="H41" s="20">
        <f>SUM(H31:H40)</f>
        <v>0.45000000000000462</v>
      </c>
      <c r="I41" s="22">
        <f>SUM(I31:I40)</f>
        <v>3.4686999382842178E-2</v>
      </c>
      <c r="J41" s="49">
        <f>SUM(J31:J40)</f>
        <v>2.0582928874545988E-2</v>
      </c>
      <c r="L41" s="21" t="s">
        <v>1</v>
      </c>
      <c r="M41" s="20">
        <f>SUM(M31:M40)</f>
        <v>0.48699999999999655</v>
      </c>
      <c r="N41" s="22">
        <f>SUM(N31:N40)</f>
        <v>3.7409612885945985E-2</v>
      </c>
      <c r="O41" s="23">
        <f>SUM(O31:O40)</f>
        <v>2.0199552964490487E-2</v>
      </c>
      <c r="Q41" s="21" t="s">
        <v>1</v>
      </c>
      <c r="R41" s="20">
        <f>SUM(R31:R40)</f>
        <v>0.47200000000000131</v>
      </c>
      <c r="S41" s="22">
        <f>SUM(S31:S40)</f>
        <v>3.5905884657532153E-2</v>
      </c>
      <c r="T41" s="23">
        <f>SUM(T31:T40)</f>
        <v>1.8756001986864671E-2</v>
      </c>
      <c r="V41" s="64">
        <f>R63</f>
        <v>0.32055555555552928</v>
      </c>
      <c r="W41">
        <v>3.9306759098790986E-2</v>
      </c>
      <c r="X41">
        <v>1.26000000000003E-2</v>
      </c>
      <c r="Y41" s="60">
        <v>9.2893409857007069E-4</v>
      </c>
      <c r="AA41">
        <v>0.32055555555552928</v>
      </c>
      <c r="AB41">
        <v>3.9306759098790986E-2</v>
      </c>
      <c r="AC41">
        <f t="shared" si="14"/>
        <v>3.8154782690725184E-2</v>
      </c>
      <c r="AD41">
        <f t="shared" si="15"/>
        <v>3.5569242238428028E-2</v>
      </c>
      <c r="AE41">
        <f t="shared" si="16"/>
        <v>6.6850194304649786E-6</v>
      </c>
      <c r="AH41">
        <v>0.32055555555552928</v>
      </c>
      <c r="AI41">
        <v>1.26000000000003E-2</v>
      </c>
      <c r="AJ41">
        <f t="shared" si="17"/>
        <v>119.53935376461567</v>
      </c>
      <c r="AK41">
        <f t="shared" si="18"/>
        <v>14286.644865507065</v>
      </c>
    </row>
    <row r="42" spans="2:37" x14ac:dyDescent="0.2">
      <c r="B42" s="24" t="s">
        <v>2</v>
      </c>
      <c r="C42" s="25">
        <f>AVERAGE(C31:C40)</f>
        <v>0.10219999999999967</v>
      </c>
      <c r="D42" s="26">
        <f>AVERAGE(D31:D40)</f>
        <v>7.9364395903163045E-3</v>
      </c>
      <c r="E42" s="62">
        <f>AVERAGE(E31:E40)</f>
        <v>1.4901639941838514E-3</v>
      </c>
      <c r="G42" s="24" t="s">
        <v>2</v>
      </c>
      <c r="H42" s="25">
        <f>AVERAGE(H31:H40)</f>
        <v>4.5000000000000463E-2</v>
      </c>
      <c r="I42" s="26">
        <f>AVERAGE(I31:I40)</f>
        <v>3.4686999382842177E-3</v>
      </c>
      <c r="J42" s="63">
        <f>AVERAGE(J31:J40)</f>
        <v>2.0582928874545987E-3</v>
      </c>
      <c r="L42" s="24" t="s">
        <v>2</v>
      </c>
      <c r="M42" s="25">
        <f>AVERAGE(M31:M40)</f>
        <v>4.8699999999999653E-2</v>
      </c>
      <c r="N42" s="26">
        <f>AVERAGE(N31:N40)</f>
        <v>3.7409612885945984E-3</v>
      </c>
      <c r="O42" s="62">
        <f>AVERAGE(O31:O40)</f>
        <v>2.0199552964490488E-3</v>
      </c>
      <c r="Q42" s="24" t="s">
        <v>2</v>
      </c>
      <c r="R42" s="25">
        <f>AVERAGE(R31:R40)</f>
        <v>4.7200000000000131E-2</v>
      </c>
      <c r="S42" s="26">
        <f>AVERAGE(S31:S40)</f>
        <v>3.5905884657532151E-3</v>
      </c>
      <c r="T42" s="62">
        <f>AVERAGE(T31:T40)</f>
        <v>1.8756001986864671E-3</v>
      </c>
      <c r="V42" s="64">
        <f>C80</f>
        <v>5.6013888888888914</v>
      </c>
      <c r="W42">
        <v>3.9275973220926812E-3</v>
      </c>
      <c r="X42">
        <v>2.1999999999999707E-2</v>
      </c>
      <c r="Y42" s="60">
        <v>1.6141493796361743E-3</v>
      </c>
      <c r="AA42">
        <v>5.6013888888888914</v>
      </c>
      <c r="AB42">
        <v>3.9275973220926812E-3</v>
      </c>
      <c r="AC42">
        <f t="shared" si="14"/>
        <v>2.7756209140268775E-3</v>
      </c>
      <c r="AD42">
        <f t="shared" si="15"/>
        <v>2.8292190377946619E-3</v>
      </c>
      <c r="AE42">
        <f t="shared" si="16"/>
        <v>2.8727588714267352E-9</v>
      </c>
      <c r="AH42">
        <v>5.6013888888888914</v>
      </c>
      <c r="AI42">
        <v>2.1999999999999707E-2</v>
      </c>
      <c r="AJ42">
        <f t="shared" si="17"/>
        <v>119.5454371600306</v>
      </c>
      <c r="AK42">
        <f t="shared" si="18"/>
        <v>14285.852030547783</v>
      </c>
    </row>
    <row r="43" spans="2:37" ht="13.5" thickBot="1" x14ac:dyDescent="0.25">
      <c r="B43" s="27" t="s">
        <v>3</v>
      </c>
      <c r="C43" s="28">
        <f>_xlfn.VAR.P(C31:C40)</f>
        <v>2.8775999999999693E-4</v>
      </c>
      <c r="D43" s="29">
        <f>_xlfn.VAR.P(D31:D40)</f>
        <v>1.6009067408459421E-6</v>
      </c>
      <c r="E43" s="30">
        <f>_xlfn.VAR.P(E31:E40)</f>
        <v>6.1178209797253745E-8</v>
      </c>
      <c r="G43" s="27" t="s">
        <v>3</v>
      </c>
      <c r="H43" s="28">
        <f>_xlfn.VAR.P(H31:H40)</f>
        <v>4.1200000000000486E-4</v>
      </c>
      <c r="I43" s="29">
        <f>_xlfn.VAR.P(I31:I40)</f>
        <v>2.4431426192419415E-6</v>
      </c>
      <c r="J43" s="50">
        <f>_xlfn.VAR.P(J31:J40)</f>
        <v>8.6195885409630362E-7</v>
      </c>
      <c r="L43" s="27" t="s">
        <v>3</v>
      </c>
      <c r="M43" s="28">
        <f>_xlfn.VAR.P(M31:M40)</f>
        <v>9.6610000000001977E-5</v>
      </c>
      <c r="N43" s="29">
        <f>_xlfn.VAR.P(N31:N40)</f>
        <v>5.5145272999214566E-7</v>
      </c>
      <c r="O43" s="30">
        <f>_xlfn.VAR.P(O31:O40)</f>
        <v>1.6620637444204194E-7</v>
      </c>
      <c r="Q43" s="27" t="s">
        <v>3</v>
      </c>
      <c r="R43" s="28">
        <f>_xlfn.VAR.P(R31:R40)</f>
        <v>5.4495999999999906E-4</v>
      </c>
      <c r="S43" s="29">
        <f>_xlfn.VAR.P(S31:S40)</f>
        <v>2.9360853094005717E-6</v>
      </c>
      <c r="T43" s="30">
        <f>_xlfn.VAR.P(T31:T40)</f>
        <v>8.6052039749317884E-7</v>
      </c>
      <c r="V43" s="64">
        <f>H80</f>
        <v>47.451111111111118</v>
      </c>
      <c r="W43">
        <v>1.5995410480962868E-3</v>
      </c>
      <c r="X43">
        <v>7.5900000000000037E-2</v>
      </c>
      <c r="Y43" s="60">
        <v>5.5688129396494002E-3</v>
      </c>
      <c r="AA43">
        <v>47.451111111111118</v>
      </c>
      <c r="AB43">
        <v>1.5995410480962868E-3</v>
      </c>
      <c r="AC43">
        <f t="shared" si="14"/>
        <v>4.4756464003048316E-4</v>
      </c>
      <c r="AD43">
        <f t="shared" si="15"/>
        <v>3.4109650947440661E-4</v>
      </c>
      <c r="AE43">
        <f t="shared" si="16"/>
        <v>1.1335462824105762E-8</v>
      </c>
      <c r="AH43">
        <v>47.451111111111118</v>
      </c>
      <c r="AI43">
        <v>7.5900000000000037E-2</v>
      </c>
      <c r="AJ43">
        <f t="shared" si="17"/>
        <v>119.59364705271472</v>
      </c>
      <c r="AK43">
        <f t="shared" si="18"/>
        <v>14284.491860556696</v>
      </c>
    </row>
    <row r="44" spans="2:37" x14ac:dyDescent="0.2">
      <c r="V44" s="64">
        <f>M80</f>
        <v>120.21611111111105</v>
      </c>
      <c r="W44">
        <v>1.3567233084861084E-3</v>
      </c>
      <c r="X44">
        <v>0.16310000000000019</v>
      </c>
      <c r="Y44" s="60">
        <v>1.1887566247288919E-2</v>
      </c>
      <c r="AA44">
        <v>120.21611111111105</v>
      </c>
      <c r="AB44">
        <v>1.3567233084861084E-3</v>
      </c>
      <c r="AC44">
        <f t="shared" si="14"/>
        <v>2.0474690042030473E-4</v>
      </c>
      <c r="AD44">
        <f t="shared" si="15"/>
        <v>1.3486887118340657E-4</v>
      </c>
      <c r="AE44">
        <f t="shared" si="16"/>
        <v>4.8829389700327951E-9</v>
      </c>
      <c r="AH44">
        <v>120.21611111111105</v>
      </c>
      <c r="AI44">
        <v>0.16310000000000019</v>
      </c>
      <c r="AJ44">
        <f t="shared" si="17"/>
        <v>119.67747061604761</v>
      </c>
      <c r="AK44">
        <f t="shared" si="18"/>
        <v>14283.684783749984</v>
      </c>
    </row>
    <row r="45" spans="2:37" ht="16.5" thickBot="1" x14ac:dyDescent="0.3">
      <c r="B45" s="124" t="s">
        <v>46</v>
      </c>
      <c r="C45" s="124"/>
      <c r="D45" s="124"/>
      <c r="E45" s="124"/>
      <c r="G45" s="124" t="s">
        <v>47</v>
      </c>
      <c r="H45" s="124"/>
      <c r="I45" s="124"/>
      <c r="J45" s="124"/>
      <c r="L45" s="124" t="s">
        <v>48</v>
      </c>
      <c r="M45" s="124"/>
      <c r="N45" s="124"/>
      <c r="O45" s="124"/>
      <c r="Q45" s="124" t="s">
        <v>49</v>
      </c>
      <c r="R45" s="124"/>
      <c r="S45" s="124"/>
      <c r="T45" s="124"/>
      <c r="V45" s="64">
        <f>R80</f>
        <v>46.54111111111115</v>
      </c>
      <c r="W45">
        <v>1.4782629455439634E-3</v>
      </c>
      <c r="X45">
        <v>6.8800000000000056E-2</v>
      </c>
      <c r="Y45" s="60">
        <v>4.9647139505253311E-3</v>
      </c>
      <c r="AA45">
        <v>46.54111111111115</v>
      </c>
      <c r="AB45">
        <v>1.4782629455439634E-3</v>
      </c>
      <c r="AC45">
        <f t="shared" si="14"/>
        <v>3.262865374781597E-4</v>
      </c>
      <c r="AD45">
        <f t="shared" si="15"/>
        <v>3.4774643358273543E-4</v>
      </c>
      <c r="AE45">
        <f t="shared" si="16"/>
        <v>4.605271408191845E-10</v>
      </c>
      <c r="AH45">
        <v>46.54111111111115</v>
      </c>
      <c r="AI45">
        <v>6.8800000000000056E-2</v>
      </c>
      <c r="AJ45">
        <f t="shared" si="17"/>
        <v>119.59259875418337</v>
      </c>
      <c r="AK45">
        <f t="shared" si="18"/>
        <v>14285.938468630527</v>
      </c>
    </row>
    <row r="46" spans="2:37" ht="13.5" thickBot="1" x14ac:dyDescent="0.25">
      <c r="B46" s="9" t="s">
        <v>21</v>
      </c>
      <c r="C46" s="125">
        <f>M9-L9</f>
        <v>28.288888888888891</v>
      </c>
      <c r="D46" s="126"/>
      <c r="E46" s="127"/>
      <c r="G46" s="9" t="s">
        <v>21</v>
      </c>
      <c r="H46" s="125">
        <f>N9-M9</f>
        <v>68.925000000000011</v>
      </c>
      <c r="I46" s="126"/>
      <c r="J46" s="127"/>
      <c r="L46" s="9" t="s">
        <v>21</v>
      </c>
      <c r="M46" s="125">
        <f>O9-N9</f>
        <v>26.823055555555527</v>
      </c>
      <c r="N46" s="126"/>
      <c r="O46" s="127"/>
      <c r="Q46" s="9" t="s">
        <v>21</v>
      </c>
      <c r="R46" s="125">
        <f>P9-O9</f>
        <v>24.141944444444448</v>
      </c>
      <c r="S46" s="126"/>
      <c r="T46" s="127"/>
      <c r="V46" s="64">
        <f>C97</f>
        <v>20.53694444444443</v>
      </c>
      <c r="W46">
        <v>1.7042457360042194E-3</v>
      </c>
      <c r="X46">
        <v>3.4999999999999962E-2</v>
      </c>
      <c r="Y46" s="60">
        <v>2.5088575763356777E-3</v>
      </c>
      <c r="AA46">
        <v>20.53694444444443</v>
      </c>
      <c r="AB46">
        <v>1.7042457360042194E-3</v>
      </c>
      <c r="AC46">
        <f t="shared" si="14"/>
        <v>5.5226932793841577E-4</v>
      </c>
      <c r="AD46">
        <f t="shared" si="15"/>
        <v>7.8517564625588381E-4</v>
      </c>
      <c r="AE46">
        <f t="shared" si="16"/>
        <v>5.424535311219775E-8</v>
      </c>
      <c r="AH46">
        <v>20.53694444444443</v>
      </c>
      <c r="AI46">
        <v>3.4999999999999962E-2</v>
      </c>
      <c r="AJ46">
        <f t="shared" si="17"/>
        <v>119.56264256767196</v>
      </c>
      <c r="AK46">
        <f t="shared" si="18"/>
        <v>14286.857337785146</v>
      </c>
    </row>
    <row r="47" spans="2:37" ht="13.5" thickBot="1" x14ac:dyDescent="0.25">
      <c r="B47" s="12" t="s">
        <v>0</v>
      </c>
      <c r="C47" s="15" t="s">
        <v>26</v>
      </c>
      <c r="D47" s="15" t="s">
        <v>25</v>
      </c>
      <c r="E47" s="16" t="s">
        <v>24</v>
      </c>
      <c r="G47" s="12" t="s">
        <v>0</v>
      </c>
      <c r="H47" s="15" t="s">
        <v>26</v>
      </c>
      <c r="I47" s="15" t="s">
        <v>25</v>
      </c>
      <c r="J47" s="16" t="s">
        <v>24</v>
      </c>
      <c r="L47" s="12" t="s">
        <v>0</v>
      </c>
      <c r="M47" s="15" t="s">
        <v>26</v>
      </c>
      <c r="N47" s="15" t="s">
        <v>25</v>
      </c>
      <c r="O47" s="16" t="s">
        <v>24</v>
      </c>
      <c r="Q47" s="12" t="s">
        <v>0</v>
      </c>
      <c r="R47" s="15" t="s">
        <v>26</v>
      </c>
      <c r="S47" s="15" t="s">
        <v>25</v>
      </c>
      <c r="T47" s="16" t="s">
        <v>24</v>
      </c>
      <c r="V47" s="64">
        <f>H97</f>
        <v>0.18166666666661513</v>
      </c>
      <c r="W47">
        <v>5.1192660550472245E-2</v>
      </c>
      <c r="X47">
        <v>9.2999999999998188E-3</v>
      </c>
      <c r="Y47" s="60">
        <v>6.6636384388560192E-4</v>
      </c>
      <c r="AA47">
        <v>0.18166666666661513</v>
      </c>
      <c r="AB47">
        <v>5.1192660550472245E-2</v>
      </c>
      <c r="AC47">
        <f t="shared" si="14"/>
        <v>5.0040684142406443E-2</v>
      </c>
      <c r="AD47">
        <f t="shared" si="15"/>
        <v>5.1131159134248108E-2</v>
      </c>
      <c r="AE47">
        <f t="shared" si="16"/>
        <v>1.1891357078320801E-6</v>
      </c>
      <c r="AH47">
        <v>0.18166666666661513</v>
      </c>
      <c r="AI47">
        <v>9.2999999999998188E-3</v>
      </c>
      <c r="AJ47">
        <f t="shared" si="17"/>
        <v>119.53919376789233</v>
      </c>
      <c r="AK47">
        <f t="shared" si="18"/>
        <v>14287.395504163625</v>
      </c>
    </row>
    <row r="48" spans="2:37" x14ac:dyDescent="0.2">
      <c r="B48" s="5">
        <v>1</v>
      </c>
      <c r="C48" s="3">
        <f t="shared" ref="C48:C57" si="28">M11-L11</f>
        <v>3.2999999999999474E-2</v>
      </c>
      <c r="D48" s="13">
        <f t="shared" ref="D48:D57" si="29">C48/L11</f>
        <v>2.5297048677653871E-3</v>
      </c>
      <c r="E48" s="44">
        <f t="shared" ref="E48:E57" si="30">C48/$C$46</f>
        <v>1.1665357423409082E-3</v>
      </c>
      <c r="G48" s="5">
        <v>1</v>
      </c>
      <c r="H48" s="3">
        <f>N11-M11</f>
        <v>0.10100000000000087</v>
      </c>
      <c r="I48" s="13">
        <f>H48/M11</f>
        <v>7.7228934087781673E-3</v>
      </c>
      <c r="J48" s="44">
        <f>H48/$H$46</f>
        <v>1.4653608995284853E-3</v>
      </c>
      <c r="L48" s="5">
        <v>1</v>
      </c>
      <c r="M48" s="3">
        <f>O11-N11</f>
        <v>7.4999999999999289E-2</v>
      </c>
      <c r="N48" s="13">
        <f>M48/N11</f>
        <v>5.6908718415660739E-3</v>
      </c>
      <c r="O48" s="44">
        <f>M48/$M$46</f>
        <v>2.796102026656149E-3</v>
      </c>
      <c r="Q48" s="5">
        <v>1</v>
      </c>
      <c r="R48" s="3">
        <f>P11-O11</f>
        <v>5.9000000000001052E-2</v>
      </c>
      <c r="S48" s="13">
        <f>R48/O11</f>
        <v>4.4514863437453639E-3</v>
      </c>
      <c r="T48" s="44">
        <f>R48/$R$46</f>
        <v>2.4438793708506834E-3</v>
      </c>
      <c r="V48" s="64">
        <f>M97</f>
        <v>1.2655555555555793</v>
      </c>
      <c r="W48">
        <v>9.6400351185248322E-3</v>
      </c>
      <c r="X48">
        <v>1.2199999999999989E-2</v>
      </c>
      <c r="Y48" s="60">
        <v>8.7219876011291101E-4</v>
      </c>
      <c r="AA48">
        <v>1.2655555555555793</v>
      </c>
      <c r="AB48">
        <v>9.6400351185248322E-3</v>
      </c>
      <c r="AC48">
        <f t="shared" si="14"/>
        <v>8.4880587104590281E-3</v>
      </c>
      <c r="AD48">
        <f t="shared" si="15"/>
        <v>1.1582989217826816E-2</v>
      </c>
      <c r="AE48">
        <f>(AD48-AC48)^2</f>
        <v>9.5785948454358314E-6</v>
      </c>
      <c r="AH48">
        <v>1.2655555555555793</v>
      </c>
      <c r="AI48">
        <v>1.2199999999999989E-2</v>
      </c>
      <c r="AJ48">
        <f t="shared" si="17"/>
        <v>119.5404423823213</v>
      </c>
      <c r="AK48">
        <f t="shared" si="18"/>
        <v>14287.000727006953</v>
      </c>
    </row>
    <row r="49" spans="2:37" x14ac:dyDescent="0.2">
      <c r="B49" s="5">
        <v>2</v>
      </c>
      <c r="C49" s="3">
        <f t="shared" si="28"/>
        <v>5.7000000000000384E-2</v>
      </c>
      <c r="D49" s="13">
        <f t="shared" si="29"/>
        <v>4.4835994651144804E-3</v>
      </c>
      <c r="E49" s="44">
        <f t="shared" si="30"/>
        <v>2.0149253731343419E-3</v>
      </c>
      <c r="G49" s="5">
        <v>2</v>
      </c>
      <c r="H49" s="3">
        <f t="shared" ref="H49:H57" si="31">N12-M12</f>
        <v>0.13700000000000045</v>
      </c>
      <c r="I49" s="13">
        <f t="shared" ref="I49:I57" si="32">H49/M12</f>
        <v>1.0728269381362605E-2</v>
      </c>
      <c r="J49" s="44">
        <f t="shared" ref="J49:J57" si="33">H49/$H$46</f>
        <v>1.987667754805955E-3</v>
      </c>
      <c r="L49" s="5">
        <v>2</v>
      </c>
      <c r="M49" s="3">
        <f t="shared" ref="M49:M57" si="34">O12-N12</f>
        <v>3.2000000000000028E-2</v>
      </c>
      <c r="N49" s="13">
        <f t="shared" ref="N49:N57" si="35">M49/N12</f>
        <v>2.479274812117458E-3</v>
      </c>
      <c r="O49" s="44">
        <f t="shared" ref="O49:O57" si="36">M49/$M$46</f>
        <v>1.1930035313733028E-3</v>
      </c>
      <c r="Q49" s="5">
        <v>2</v>
      </c>
      <c r="R49" s="3">
        <f t="shared" ref="R49:R57" si="37">P12-O12</f>
        <v>6.1999999999999389E-2</v>
      </c>
      <c r="S49" s="13">
        <f t="shared" ref="S49:S57" si="38">R49/O12</f>
        <v>4.7917149702449485E-3</v>
      </c>
      <c r="T49" s="44">
        <f t="shared" ref="T49:T57" si="39">R49/$R$46</f>
        <v>2.5681444236057317E-3</v>
      </c>
      <c r="V49" s="64">
        <f>R97</f>
        <v>95.308611111111077</v>
      </c>
      <c r="W49">
        <v>1.3723838641139458E-3</v>
      </c>
      <c r="X49">
        <v>0.13079999999999997</v>
      </c>
      <c r="Y49" s="60">
        <v>9.3414634989682898E-3</v>
      </c>
      <c r="AA49">
        <v>95.308611111111077</v>
      </c>
      <c r="AB49">
        <v>1.3723838641139458E-3</v>
      </c>
      <c r="AC49">
        <f>AB49-$AB$25</f>
        <v>2.2040745604814211E-4</v>
      </c>
      <c r="AD49">
        <f>$AB$27/($AB$26*AA49+1)^$AB$28</f>
        <v>1.7006471828926459E-4</v>
      </c>
      <c r="AE49">
        <f>(AD49-AC49)^2</f>
        <v>2.5343912450591124E-9</v>
      </c>
      <c r="AK49">
        <f>SUM(AK30:AK48)</f>
        <v>271414.17206272308</v>
      </c>
    </row>
    <row r="50" spans="2:37" x14ac:dyDescent="0.2">
      <c r="B50" s="5">
        <v>3</v>
      </c>
      <c r="C50" s="3">
        <f t="shared" si="28"/>
        <v>8.3999999999999631E-2</v>
      </c>
      <c r="D50" s="13">
        <f t="shared" si="29"/>
        <v>6.4779825711421017E-3</v>
      </c>
      <c r="E50" s="44">
        <f t="shared" si="30"/>
        <v>2.9693637077768918E-3</v>
      </c>
      <c r="G50" s="5">
        <v>3</v>
      </c>
      <c r="H50" s="3">
        <f t="shared" si="31"/>
        <v>0.11599999999999966</v>
      </c>
      <c r="I50" s="13">
        <f t="shared" si="32"/>
        <v>8.8882078001685429E-3</v>
      </c>
      <c r="J50" s="44">
        <f t="shared" si="33"/>
        <v>1.6829887558940826E-3</v>
      </c>
      <c r="L50" s="5">
        <v>3</v>
      </c>
      <c r="M50" s="3">
        <f t="shared" si="34"/>
        <v>5.7999999999999829E-2</v>
      </c>
      <c r="N50" s="13">
        <f t="shared" si="35"/>
        <v>4.4049517733728135E-3</v>
      </c>
      <c r="O50" s="44">
        <f t="shared" si="36"/>
        <v>2.1623189006141027E-3</v>
      </c>
      <c r="Q50" s="5">
        <v>3</v>
      </c>
      <c r="R50" s="3">
        <f t="shared" si="37"/>
        <v>3.5000000000000142E-2</v>
      </c>
      <c r="S50" s="13">
        <f t="shared" si="38"/>
        <v>2.646502835538763E-3</v>
      </c>
      <c r="T50" s="44">
        <f t="shared" si="39"/>
        <v>1.4497589488097077E-3</v>
      </c>
      <c r="V50" s="64">
        <f>C114</f>
        <v>24.636944444444453</v>
      </c>
      <c r="W50">
        <v>1.6316958497288509E-3</v>
      </c>
      <c r="X50">
        <v>4.0200000000000277E-2</v>
      </c>
      <c r="Y50" s="60">
        <v>2.8406984178863588E-3</v>
      </c>
      <c r="AA50">
        <v>24.636944444444453</v>
      </c>
      <c r="AB50">
        <v>1.6316958497288509E-3</v>
      </c>
      <c r="AC50">
        <f>AB50-$AB$25</f>
        <v>4.7971944166304726E-4</v>
      </c>
      <c r="AD50">
        <f>$AB$27/($AB$26*AA50+1)^$AB$28</f>
        <v>6.5522549188921258E-4</v>
      </c>
      <c r="AE50">
        <f>(AD50-AC50)^2</f>
        <v>3.0802373665989267E-8</v>
      </c>
      <c r="AG50">
        <f>AE51+AK49</f>
        <v>271414.17208098382</v>
      </c>
    </row>
    <row r="51" spans="2:37" x14ac:dyDescent="0.2">
      <c r="B51" s="5">
        <v>4</v>
      </c>
      <c r="C51" s="3">
        <f t="shared" si="28"/>
        <v>4.6000000000001151E-2</v>
      </c>
      <c r="D51" s="13">
        <f t="shared" si="29"/>
        <v>3.6516630943876443E-3</v>
      </c>
      <c r="E51" s="44">
        <f t="shared" si="30"/>
        <v>1.6260801256873932E-3</v>
      </c>
      <c r="G51" s="5">
        <v>4</v>
      </c>
      <c r="H51" s="3">
        <f t="shared" si="31"/>
        <v>7.3999999999999844E-2</v>
      </c>
      <c r="I51" s="13">
        <f t="shared" si="32"/>
        <v>5.8530412085739019E-3</v>
      </c>
      <c r="J51" s="44">
        <f t="shared" si="33"/>
        <v>1.073630758070364E-3</v>
      </c>
      <c r="L51" s="5">
        <v>4</v>
      </c>
      <c r="M51" s="3">
        <f t="shared" si="34"/>
        <v>6.7000000000000171E-2</v>
      </c>
      <c r="N51" s="13">
        <f t="shared" si="35"/>
        <v>5.2685381772430741E-3</v>
      </c>
      <c r="O51" s="44">
        <f t="shared" si="36"/>
        <v>2.4978511438128567E-3</v>
      </c>
      <c r="Q51" s="5">
        <v>4</v>
      </c>
      <c r="R51" s="3">
        <f t="shared" si="37"/>
        <v>5.2999999999999048E-2</v>
      </c>
      <c r="S51" s="13">
        <f t="shared" si="38"/>
        <v>4.1458072590737673E-3</v>
      </c>
      <c r="T51" s="44">
        <f t="shared" si="39"/>
        <v>2.1953492653403661E-3</v>
      </c>
      <c r="V51" s="64">
        <f>H114</f>
        <v>123.63777777777773</v>
      </c>
      <c r="W51">
        <v>1.3345435591422951E-3</v>
      </c>
      <c r="X51">
        <v>0.16499999999999967</v>
      </c>
      <c r="Y51" s="60">
        <v>1.1629054571424931E-2</v>
      </c>
      <c r="AE51">
        <f>SUM(AE30:AE50)</f>
        <v>1.8260719956447623E-5</v>
      </c>
    </row>
    <row r="52" spans="2:37" x14ac:dyDescent="0.2">
      <c r="B52" s="5">
        <v>5</v>
      </c>
      <c r="C52" s="3">
        <f t="shared" si="28"/>
        <v>7.1999999999999176E-2</v>
      </c>
      <c r="D52" s="13">
        <f t="shared" si="29"/>
        <v>5.3364957011561793E-3</v>
      </c>
      <c r="E52" s="44">
        <f t="shared" si="30"/>
        <v>2.545168892380175E-3</v>
      </c>
      <c r="G52" s="5">
        <v>5</v>
      </c>
      <c r="H52" s="3">
        <f t="shared" si="31"/>
        <v>0.12299999999999933</v>
      </c>
      <c r="I52" s="13">
        <f t="shared" si="32"/>
        <v>9.0681214980831114E-3</v>
      </c>
      <c r="J52" s="44">
        <f t="shared" si="33"/>
        <v>1.7845484221980313E-3</v>
      </c>
      <c r="L52" s="5">
        <v>5</v>
      </c>
      <c r="M52" s="3">
        <f t="shared" si="34"/>
        <v>5.1000000000000156E-2</v>
      </c>
      <c r="N52" s="13">
        <f t="shared" si="35"/>
        <v>3.7261635128223976E-3</v>
      </c>
      <c r="O52" s="44">
        <f t="shared" si="36"/>
        <v>1.9013493781262054E-3</v>
      </c>
      <c r="Q52" s="5">
        <v>5</v>
      </c>
      <c r="R52" s="3">
        <f t="shared" si="37"/>
        <v>4.3000000000001037E-2</v>
      </c>
      <c r="S52" s="13">
        <f t="shared" si="38"/>
        <v>3.1300043674480304E-3</v>
      </c>
      <c r="T52" s="44">
        <f t="shared" si="39"/>
        <v>1.7811324228233908E-3</v>
      </c>
      <c r="V52" s="64">
        <f>M114</f>
        <v>20.869444444444412</v>
      </c>
      <c r="W52">
        <v>1.6531345667509789E-3</v>
      </c>
      <c r="X52">
        <v>3.4500000000000239E-2</v>
      </c>
      <c r="Y52" s="60">
        <v>2.4117957287740216E-3</v>
      </c>
    </row>
    <row r="53" spans="2:37" x14ac:dyDescent="0.2">
      <c r="B53" s="5">
        <v>6</v>
      </c>
      <c r="C53" s="3">
        <f t="shared" si="28"/>
        <v>6.7000000000000171E-2</v>
      </c>
      <c r="D53" s="13">
        <f t="shared" si="29"/>
        <v>5.0611874905574991E-3</v>
      </c>
      <c r="E53" s="44">
        <f t="shared" si="30"/>
        <v>2.3684210526315847E-3</v>
      </c>
      <c r="G53" s="5">
        <v>6</v>
      </c>
      <c r="H53" s="3">
        <f t="shared" si="31"/>
        <v>7.6999999999999957E-2</v>
      </c>
      <c r="I53" s="13">
        <f t="shared" si="32"/>
        <v>5.7872980082675652E-3</v>
      </c>
      <c r="J53" s="44">
        <f t="shared" si="33"/>
        <v>1.1171563293434885E-3</v>
      </c>
      <c r="L53" s="5">
        <v>6</v>
      </c>
      <c r="M53" s="3">
        <f t="shared" si="34"/>
        <v>5.7000000000000384E-2</v>
      </c>
      <c r="N53" s="13">
        <f t="shared" si="35"/>
        <v>4.2594529965625759E-3</v>
      </c>
      <c r="O53" s="44">
        <f t="shared" si="36"/>
        <v>2.1250375402587078E-3</v>
      </c>
      <c r="Q53" s="5">
        <v>6</v>
      </c>
      <c r="R53" s="3">
        <f t="shared" si="37"/>
        <v>6.4000000000000057E-2</v>
      </c>
      <c r="S53" s="13">
        <f t="shared" si="38"/>
        <v>4.7622590966589816E-3</v>
      </c>
      <c r="T53" s="44">
        <f t="shared" si="39"/>
        <v>2.6509877921091713E-3</v>
      </c>
      <c r="V53" s="64">
        <f>R114</f>
        <v>22.186388888888928</v>
      </c>
      <c r="W53">
        <v>1.5865583252995443E-3</v>
      </c>
      <c r="X53">
        <v>3.520000000000003E-2</v>
      </c>
      <c r="Y53" s="60">
        <v>2.4533760835630737E-3</v>
      </c>
    </row>
    <row r="54" spans="2:37" x14ac:dyDescent="0.2">
      <c r="B54" s="5">
        <v>7</v>
      </c>
      <c r="C54" s="3">
        <f t="shared" si="28"/>
        <v>4.8999999999999488E-2</v>
      </c>
      <c r="D54" s="13">
        <f t="shared" si="29"/>
        <v>3.7849528811987865E-3</v>
      </c>
      <c r="E54" s="44">
        <f t="shared" si="30"/>
        <v>1.7321288295365097E-3</v>
      </c>
      <c r="G54" s="5">
        <v>7</v>
      </c>
      <c r="H54" s="3">
        <f t="shared" si="31"/>
        <v>0.14400000000000013</v>
      </c>
      <c r="I54" s="13">
        <f t="shared" si="32"/>
        <v>1.1081185071181235E-2</v>
      </c>
      <c r="J54" s="44">
        <f t="shared" si="33"/>
        <v>2.0892274211099034E-3</v>
      </c>
      <c r="L54" s="5">
        <v>7</v>
      </c>
      <c r="M54" s="3">
        <f t="shared" si="34"/>
        <v>6.8000000000001393E-2</v>
      </c>
      <c r="N54" s="13">
        <f t="shared" si="35"/>
        <v>5.175431920237567E-3</v>
      </c>
      <c r="O54" s="44">
        <f t="shared" si="36"/>
        <v>2.5351325041683176E-3</v>
      </c>
      <c r="Q54" s="5">
        <v>7</v>
      </c>
      <c r="R54" s="3">
        <f t="shared" si="37"/>
        <v>6.1999999999999389E-2</v>
      </c>
      <c r="S54" s="13">
        <f t="shared" si="38"/>
        <v>4.6944801998939495E-3</v>
      </c>
      <c r="T54" s="44">
        <f t="shared" si="39"/>
        <v>2.5681444236057317E-3</v>
      </c>
      <c r="V54" s="64">
        <f>C131</f>
        <v>29.08805555555557</v>
      </c>
      <c r="W54">
        <v>1.474832166696883E-3</v>
      </c>
      <c r="X54">
        <v>4.2899999999999314E-2</v>
      </c>
      <c r="Y54" s="60">
        <v>2.9798978966623759E-3</v>
      </c>
    </row>
    <row r="55" spans="2:37" x14ac:dyDescent="0.2">
      <c r="B55" s="5">
        <v>8</v>
      </c>
      <c r="C55" s="3">
        <f t="shared" si="28"/>
        <v>5.7000000000000384E-2</v>
      </c>
      <c r="D55" s="13">
        <f t="shared" si="29"/>
        <v>4.2837817525928443E-3</v>
      </c>
      <c r="E55" s="44">
        <f t="shared" si="30"/>
        <v>2.0149253731343419E-3</v>
      </c>
      <c r="G55" s="5">
        <v>8</v>
      </c>
      <c r="H55" s="3">
        <f t="shared" si="31"/>
        <v>7.0000000000000284E-2</v>
      </c>
      <c r="I55" s="13">
        <f t="shared" si="32"/>
        <v>5.2383446830801678E-3</v>
      </c>
      <c r="J55" s="44">
        <f t="shared" si="33"/>
        <v>1.0155966630395396E-3</v>
      </c>
      <c r="L55" s="5">
        <v>8</v>
      </c>
      <c r="M55" s="3">
        <f t="shared" si="34"/>
        <v>6.1999999999999389E-2</v>
      </c>
      <c r="N55" s="13">
        <f t="shared" si="35"/>
        <v>4.6154991438993069E-3</v>
      </c>
      <c r="O55" s="44">
        <f t="shared" si="36"/>
        <v>2.3114443420357493E-3</v>
      </c>
      <c r="Q55" s="5">
        <v>8</v>
      </c>
      <c r="R55" s="3">
        <f t="shared" si="37"/>
        <v>5.7000000000000384E-2</v>
      </c>
      <c r="S55" s="13">
        <f t="shared" si="38"/>
        <v>4.2237865876250747E-3</v>
      </c>
      <c r="T55" s="44">
        <f t="shared" si="39"/>
        <v>2.3610360023472443E-3</v>
      </c>
      <c r="V55" s="64">
        <f>H131</f>
        <v>22.853888888888946</v>
      </c>
      <c r="W55">
        <v>1.4264530714442286E-3</v>
      </c>
      <c r="X55">
        <v>3.260000000000076E-2</v>
      </c>
      <c r="Y55" s="60">
        <v>2.2561772250223057E-3</v>
      </c>
    </row>
    <row r="56" spans="2:37" x14ac:dyDescent="0.2">
      <c r="B56" s="5">
        <v>9</v>
      </c>
      <c r="C56" s="3">
        <f t="shared" si="28"/>
        <v>4.9999999999998934E-2</v>
      </c>
      <c r="D56" s="13">
        <f t="shared" si="29"/>
        <v>3.8162112654555741E-3</v>
      </c>
      <c r="E56" s="44">
        <f t="shared" si="30"/>
        <v>1.767478397486215E-3</v>
      </c>
      <c r="G56" s="5">
        <v>9</v>
      </c>
      <c r="H56" s="3">
        <f t="shared" si="31"/>
        <v>9.9000000000000199E-2</v>
      </c>
      <c r="I56" s="13">
        <f t="shared" si="32"/>
        <v>7.5273722627737386E-3</v>
      </c>
      <c r="J56" s="44">
        <f t="shared" si="33"/>
        <v>1.4363438520130602E-3</v>
      </c>
      <c r="L56" s="5">
        <v>9</v>
      </c>
      <c r="M56" s="3">
        <f t="shared" si="34"/>
        <v>5.400000000000027E-2</v>
      </c>
      <c r="N56" s="13">
        <f t="shared" si="35"/>
        <v>4.0751641385556011E-3</v>
      </c>
      <c r="O56" s="44">
        <f t="shared" si="36"/>
        <v>2.0131934591924566E-3</v>
      </c>
      <c r="Q56" s="5">
        <v>9</v>
      </c>
      <c r="R56" s="3">
        <f t="shared" si="37"/>
        <v>6.2000000000001165E-2</v>
      </c>
      <c r="S56" s="13">
        <f t="shared" si="38"/>
        <v>4.6599022923713767E-3</v>
      </c>
      <c r="T56" s="44">
        <f t="shared" si="39"/>
        <v>2.5681444236058055E-3</v>
      </c>
      <c r="V56" s="64">
        <f>M131</f>
        <v>72.046111111111031</v>
      </c>
      <c r="W56">
        <v>1.0604319764348454E-3</v>
      </c>
      <c r="X56">
        <v>7.639999999999994E-2</v>
      </c>
      <c r="Y56" s="60">
        <v>5.2771340572850683E-3</v>
      </c>
    </row>
    <row r="57" spans="2:37" ht="13.5" thickBot="1" x14ac:dyDescent="0.25">
      <c r="B57" s="7">
        <v>10</v>
      </c>
      <c r="C57" s="3">
        <f t="shared" si="28"/>
        <v>4.9999999999998934E-2</v>
      </c>
      <c r="D57" s="13">
        <f t="shared" si="29"/>
        <v>3.6571094207137897E-3</v>
      </c>
      <c r="E57" s="44">
        <f t="shared" si="30"/>
        <v>1.767478397486215E-3</v>
      </c>
      <c r="G57" s="7">
        <v>10</v>
      </c>
      <c r="H57" s="3">
        <f t="shared" si="31"/>
        <v>9.100000000000108E-2</v>
      </c>
      <c r="I57" s="13">
        <f t="shared" si="32"/>
        <v>6.6316863430987529E-3</v>
      </c>
      <c r="J57" s="44">
        <f t="shared" si="33"/>
        <v>1.320275661951412E-3</v>
      </c>
      <c r="L57" s="7">
        <v>10</v>
      </c>
      <c r="M57" s="3">
        <f t="shared" si="34"/>
        <v>4.9999999999998934E-2</v>
      </c>
      <c r="N57" s="13">
        <f t="shared" si="35"/>
        <v>3.6197784695575857E-3</v>
      </c>
      <c r="O57" s="44">
        <f t="shared" si="36"/>
        <v>1.8640680177707441E-3</v>
      </c>
      <c r="Q57" s="7">
        <v>10</v>
      </c>
      <c r="R57" s="3">
        <f t="shared" si="37"/>
        <v>6.3000000000000611E-2</v>
      </c>
      <c r="S57" s="13">
        <f t="shared" si="38"/>
        <v>4.544470893745987E-3</v>
      </c>
      <c r="T57" s="44">
        <f t="shared" si="39"/>
        <v>2.6095661078574884E-3</v>
      </c>
      <c r="V57" s="64">
        <f>R131</f>
        <v>48.813055555555593</v>
      </c>
      <c r="W57">
        <v>1.1554285909393543E-3</v>
      </c>
      <c r="X57" s="77">
        <v>5.6400000000000006E-2</v>
      </c>
      <c r="Y57" s="60">
        <v>3.8754834578070842E-3</v>
      </c>
    </row>
    <row r="58" spans="2:37" x14ac:dyDescent="0.2">
      <c r="B58" s="21" t="s">
        <v>1</v>
      </c>
      <c r="C58" s="20">
        <f>SUM(C48:C57)</f>
        <v>0.56499999999999773</v>
      </c>
      <c r="D58" s="22">
        <f>SUM(D48:D57)</f>
        <v>4.3082688510084281E-2</v>
      </c>
      <c r="E58" s="23">
        <f>SUM(E48:E57)</f>
        <v>1.9972505891594574E-2</v>
      </c>
      <c r="G58" s="21" t="s">
        <v>1</v>
      </c>
      <c r="H58" s="20">
        <f>SUM(H48:H57)</f>
        <v>1.0320000000000018</v>
      </c>
      <c r="I58" s="22">
        <f>SUM(I48:I57)</f>
        <v>7.8526419665367789E-2</v>
      </c>
      <c r="J58" s="23">
        <f>SUM(J48:J57)</f>
        <v>1.497279651795432E-2</v>
      </c>
      <c r="L58" s="21" t="s">
        <v>1</v>
      </c>
      <c r="M58" s="20">
        <f>SUM(M48:M57)</f>
        <v>0.57399999999999984</v>
      </c>
      <c r="N58" s="22">
        <f>SUM(N48:N57)</f>
        <v>4.3315126785934452E-2</v>
      </c>
      <c r="O58" s="23">
        <f>SUM(O48:O57)</f>
        <v>2.1399500844008591E-2</v>
      </c>
      <c r="Q58" s="21" t="s">
        <v>1</v>
      </c>
      <c r="R58" s="20">
        <f>SUM(R48:R57)</f>
        <v>0.56000000000000227</v>
      </c>
      <c r="S58" s="22">
        <f>SUM(S48:S57)</f>
        <v>4.2050414846346244E-2</v>
      </c>
      <c r="T58" s="23">
        <f>SUM(T48:T57)</f>
        <v>2.3196143180955319E-2</v>
      </c>
      <c r="V58" s="64">
        <f>C148</f>
        <v>23.917500000000018</v>
      </c>
      <c r="W58">
        <v>1.2501306574683778E-3</v>
      </c>
      <c r="X58">
        <v>2.9899999999999947E-2</v>
      </c>
      <c r="Y58" s="60">
        <v>2.0454651368019463E-3</v>
      </c>
    </row>
    <row r="59" spans="2:37" x14ac:dyDescent="0.2">
      <c r="B59" s="24" t="s">
        <v>2</v>
      </c>
      <c r="C59" s="25">
        <f>AVERAGE(C48:C57)</f>
        <v>5.6499999999999773E-2</v>
      </c>
      <c r="D59" s="26">
        <f>AVERAGE(D48:D57)</f>
        <v>4.3082688510084283E-3</v>
      </c>
      <c r="E59" s="62">
        <f>AVERAGE(E48:E57)</f>
        <v>1.9972505891594572E-3</v>
      </c>
      <c r="G59" s="24" t="s">
        <v>2</v>
      </c>
      <c r="H59" s="25">
        <f>AVERAGE(H48:H57)</f>
        <v>0.10320000000000018</v>
      </c>
      <c r="I59" s="26">
        <f>AVERAGE(I48:I57)</f>
        <v>7.8526419665367782E-3</v>
      </c>
      <c r="J59" s="62">
        <f>AVERAGE(J48:J57)</f>
        <v>1.4972796517954321E-3</v>
      </c>
      <c r="L59" s="24" t="s">
        <v>2</v>
      </c>
      <c r="M59" s="25">
        <f>AVERAGE(M48:M57)</f>
        <v>5.7399999999999986E-2</v>
      </c>
      <c r="N59" s="26">
        <f>AVERAGE(N48:N57)</f>
        <v>4.3315126785934454E-3</v>
      </c>
      <c r="O59" s="62">
        <f>AVERAGE(O48:O57)</f>
        <v>2.139950084400859E-3</v>
      </c>
      <c r="Q59" s="24" t="s">
        <v>2</v>
      </c>
      <c r="R59" s="25">
        <f>AVERAGE(R48:R57)</f>
        <v>5.600000000000023E-2</v>
      </c>
      <c r="S59" s="26">
        <f>AVERAGE(S48:S57)</f>
        <v>4.2050414846346246E-3</v>
      </c>
      <c r="T59" s="62">
        <f>AVERAGE(T48:T57)</f>
        <v>2.3196143180955319E-3</v>
      </c>
      <c r="V59" s="64">
        <f>H148</f>
        <v>22.344722222222117</v>
      </c>
      <c r="W59">
        <v>1.1814870526224057E-3</v>
      </c>
      <c r="X59">
        <v>2.639999999999958E-2</v>
      </c>
      <c r="Y59" s="60">
        <v>1.8006514314067006E-3</v>
      </c>
    </row>
    <row r="60" spans="2:37" ht="13.5" thickBot="1" x14ac:dyDescent="0.25">
      <c r="B60" s="27" t="s">
        <v>3</v>
      </c>
      <c r="C60" s="28">
        <f>_xlfn.VAR.P(C48:C57)</f>
        <v>1.9104999999999871E-4</v>
      </c>
      <c r="D60" s="29">
        <f>_xlfn.VAR.P(D48:D57)</f>
        <v>1.089754484024957E-6</v>
      </c>
      <c r="E60" s="30">
        <f>_xlfn.VAR.P(E48:E57)</f>
        <v>2.3873454285606669E-7</v>
      </c>
      <c r="G60" s="27" t="s">
        <v>3</v>
      </c>
      <c r="H60" s="28">
        <f>_xlfn.VAR.P(H48:H57)</f>
        <v>6.1755999999999476E-4</v>
      </c>
      <c r="I60" s="29">
        <f>_xlfn.VAR.P(I48:I57)</f>
        <v>3.7954477541163619E-6</v>
      </c>
      <c r="J60" s="30">
        <f>_xlfn.VAR.P(J48:J57)</f>
        <v>1.299946888909668E-7</v>
      </c>
      <c r="L60" s="27" t="s">
        <v>3</v>
      </c>
      <c r="M60" s="28">
        <f>_xlfn.VAR.P(M48:M57)</f>
        <v>1.2884000000000062E-4</v>
      </c>
      <c r="N60" s="29">
        <f>_xlfn.VAR.P(N48:N57)</f>
        <v>7.8988209011863976E-7</v>
      </c>
      <c r="O60" s="30">
        <f>_xlfn.VAR.P(O48:O57)</f>
        <v>1.7907469409080596E-7</v>
      </c>
      <c r="Q60" s="27" t="s">
        <v>3</v>
      </c>
      <c r="R60" s="28">
        <f>_xlfn.VAR.P(R48:R57)</f>
        <v>8.4999999999998963E-5</v>
      </c>
      <c r="S60" s="29">
        <f>_xlfn.VAR.P(S48:S57)</f>
        <v>4.8656808450480568E-7</v>
      </c>
      <c r="T60" s="30">
        <f>_xlfn.VAR.P(T48:T57)</f>
        <v>1.458392537310788E-7</v>
      </c>
      <c r="V60" s="64">
        <f>M148</f>
        <v>118.64111111111106</v>
      </c>
      <c r="W60">
        <v>6.9621735017840998E-4</v>
      </c>
      <c r="X60">
        <v>8.2600000000000048E-2</v>
      </c>
      <c r="Y60" s="60">
        <v>5.6316221374125416E-3</v>
      </c>
    </row>
    <row r="61" spans="2:37" x14ac:dyDescent="0.2">
      <c r="V61" s="64">
        <f>R148</f>
        <v>25.452777777777783</v>
      </c>
      <c r="W61">
        <v>9.7828222197971003E-4</v>
      </c>
      <c r="X61">
        <v>2.4900000000000234E-2</v>
      </c>
      <c r="Y61" s="60">
        <v>1.6865893269332386E-3</v>
      </c>
    </row>
    <row r="62" spans="2:37" ht="16.5" thickBot="1" x14ac:dyDescent="0.3">
      <c r="B62" s="124" t="s">
        <v>50</v>
      </c>
      <c r="C62" s="124"/>
      <c r="D62" s="124"/>
      <c r="E62" s="124"/>
      <c r="G62" s="124" t="s">
        <v>51</v>
      </c>
      <c r="H62" s="124"/>
      <c r="I62" s="124"/>
      <c r="J62" s="124"/>
      <c r="L62" s="124" t="s">
        <v>52</v>
      </c>
      <c r="M62" s="124"/>
      <c r="N62" s="124"/>
      <c r="O62" s="124"/>
      <c r="Q62" s="124" t="s">
        <v>53</v>
      </c>
      <c r="R62" s="124"/>
      <c r="S62" s="124"/>
      <c r="T62" s="124"/>
      <c r="V62" s="64">
        <f>C165</f>
        <v>20.189722222222144</v>
      </c>
      <c r="W62">
        <v>8.2220051456325413E-4</v>
      </c>
      <c r="X62">
        <v>1.6600000000000215E-2</v>
      </c>
      <c r="Y62" s="60">
        <v>1.126195148831371E-3</v>
      </c>
    </row>
    <row r="63" spans="2:37" ht="13.5" thickBot="1" x14ac:dyDescent="0.25">
      <c r="B63" s="9" t="s">
        <v>21</v>
      </c>
      <c r="C63" s="125">
        <f>Q9-P9</f>
        <v>116.2861111111111</v>
      </c>
      <c r="D63" s="126"/>
      <c r="E63" s="127"/>
      <c r="G63" s="9" t="s">
        <v>21</v>
      </c>
      <c r="H63" s="125">
        <f>R9-Q9</f>
        <v>3.9794444444444252</v>
      </c>
      <c r="I63" s="126"/>
      <c r="J63" s="127"/>
      <c r="L63" s="9" t="s">
        <v>21</v>
      </c>
      <c r="M63" s="125">
        <f>S9-R9</f>
        <v>18.234166666666681</v>
      </c>
      <c r="N63" s="126"/>
      <c r="O63" s="127"/>
      <c r="Q63" s="9" t="s">
        <v>21</v>
      </c>
      <c r="R63" s="125">
        <f>T9-S9</f>
        <v>0.32055555555552928</v>
      </c>
      <c r="S63" s="126"/>
      <c r="T63" s="127"/>
      <c r="V63" s="64">
        <f>H165</f>
        <v>76.343333333333248</v>
      </c>
      <c r="W63">
        <v>6.8244334803300598E-4</v>
      </c>
      <c r="X63">
        <v>5.2099999999999723E-2</v>
      </c>
      <c r="Y63" s="60">
        <v>3.5247233574434108E-3</v>
      </c>
    </row>
    <row r="64" spans="2:37" ht="13.5" thickBot="1" x14ac:dyDescent="0.25">
      <c r="B64" s="12" t="s">
        <v>0</v>
      </c>
      <c r="C64" s="15" t="s">
        <v>26</v>
      </c>
      <c r="D64" s="15" t="s">
        <v>25</v>
      </c>
      <c r="E64" s="16" t="s">
        <v>24</v>
      </c>
      <c r="G64" s="12" t="s">
        <v>0</v>
      </c>
      <c r="H64" s="15" t="s">
        <v>26</v>
      </c>
      <c r="I64" s="15" t="s">
        <v>25</v>
      </c>
      <c r="J64" s="16" t="s">
        <v>24</v>
      </c>
      <c r="L64" s="12" t="s">
        <v>0</v>
      </c>
      <c r="M64" s="15" t="s">
        <v>26</v>
      </c>
      <c r="N64" s="15" t="s">
        <v>25</v>
      </c>
      <c r="O64" s="16" t="s">
        <v>24</v>
      </c>
      <c r="Q64" s="12" t="s">
        <v>0</v>
      </c>
      <c r="R64" s="15" t="s">
        <v>26</v>
      </c>
      <c r="S64" s="15" t="s">
        <v>25</v>
      </c>
      <c r="T64" s="16" t="s">
        <v>24</v>
      </c>
      <c r="V64" s="64">
        <f>M165</f>
        <v>45.588333333333367</v>
      </c>
      <c r="W64">
        <v>4.6722480166709108E-4</v>
      </c>
      <c r="X64">
        <v>2.129999999999992E-2</v>
      </c>
      <c r="Y64" s="60">
        <v>1.4348334977013872E-3</v>
      </c>
    </row>
    <row r="65" spans="2:25" x14ac:dyDescent="0.2">
      <c r="B65" s="5">
        <v>1</v>
      </c>
      <c r="C65" s="3">
        <f t="shared" ref="C65:C74" si="40">Q11-P11</f>
        <v>0.13499999999999979</v>
      </c>
      <c r="D65" s="13">
        <f t="shared" ref="D65:D74" si="41">C65/P11</f>
        <v>1.0140464207917057E-2</v>
      </c>
      <c r="E65" s="44">
        <f t="shared" ref="E65:E74" si="42">C65/$C$63</f>
        <v>1.1609296992570988E-3</v>
      </c>
      <c r="G65" s="5">
        <v>1</v>
      </c>
      <c r="H65" s="3">
        <f>R11-Q11</f>
        <v>1.9999999999999574E-2</v>
      </c>
      <c r="I65" s="13">
        <f>H65/Q11</f>
        <v>1.4872099940511283E-3</v>
      </c>
      <c r="J65" s="44">
        <f>H65/$H$63</f>
        <v>5.0258271673878831E-3</v>
      </c>
      <c r="L65" s="5">
        <v>1</v>
      </c>
      <c r="M65" s="3">
        <f>S11-R11</f>
        <v>3.5999999999999588E-2</v>
      </c>
      <c r="N65" s="13">
        <f>M65/R11</f>
        <v>2.6730026730026426E-3</v>
      </c>
      <c r="O65" s="44">
        <f>M65/$M$63</f>
        <v>1.9743156162880795E-3</v>
      </c>
      <c r="Q65" s="5">
        <v>1</v>
      </c>
      <c r="R65" s="3">
        <f>T11-S11</f>
        <v>1.7000000000001236E-2</v>
      </c>
      <c r="S65" s="13">
        <f>R65/S11</f>
        <v>1.2588862559242621E-3</v>
      </c>
      <c r="T65" s="44">
        <f>R65/$R$63</f>
        <v>5.3032928942815832E-2</v>
      </c>
      <c r="V65" s="64">
        <f>R165</f>
        <v>166.90333333333342</v>
      </c>
      <c r="W65">
        <v>1.3660601945237848E-4</v>
      </c>
      <c r="X65">
        <v>2.2800000000000153E-2</v>
      </c>
      <c r="Y65" s="60">
        <v>1.537266618471586E-3</v>
      </c>
    </row>
    <row r="66" spans="2:25" x14ac:dyDescent="0.2">
      <c r="B66" s="5">
        <v>2</v>
      </c>
      <c r="C66" s="3">
        <f t="shared" si="40"/>
        <v>0.16999999999999993</v>
      </c>
      <c r="D66" s="13">
        <f t="shared" si="41"/>
        <v>1.30759172371356E-2</v>
      </c>
      <c r="E66" s="44">
        <f t="shared" si="42"/>
        <v>1.4619114731385706E-3</v>
      </c>
      <c r="G66" s="5">
        <v>2</v>
      </c>
      <c r="H66" s="3">
        <f t="shared" ref="H66:H74" si="43">R12-Q12</f>
        <v>1.6000000000000014E-2</v>
      </c>
      <c r="I66" s="13">
        <f t="shared" ref="I66:I74" si="44">H66/Q12</f>
        <v>1.2147900690911862E-3</v>
      </c>
      <c r="J66" s="44">
        <f t="shared" ref="J66:J74" si="45">H66/$H$63</f>
        <v>4.020661733910396E-3</v>
      </c>
      <c r="L66" s="5">
        <v>2</v>
      </c>
      <c r="M66" s="3">
        <f t="shared" ref="M66:M74" si="46">S12-R12</f>
        <v>5.3000000000000824E-2</v>
      </c>
      <c r="N66" s="13">
        <f t="shared" ref="N66:N74" si="47">M66/R12</f>
        <v>4.0191097292788976E-3</v>
      </c>
      <c r="O66" s="44">
        <f t="shared" ref="O66:O74" si="48">M66/$M$63</f>
        <v>2.9066313239797512E-3</v>
      </c>
      <c r="Q66" s="5">
        <v>2</v>
      </c>
      <c r="R66" s="3">
        <f t="shared" ref="R66:R74" si="49">T12-S12</f>
        <v>1.3999999999999346E-2</v>
      </c>
      <c r="S66" s="13">
        <f t="shared" ref="S66:S74" si="50">R66/S12</f>
        <v>1.0574018126887723E-3</v>
      </c>
      <c r="T66" s="44">
        <f t="shared" ref="T66:T74" si="51">R66/$R$63</f>
        <v>4.3674176776431352E-2</v>
      </c>
      <c r="V66" s="64">
        <f>C182</f>
        <v>21.77638888888896</v>
      </c>
      <c r="W66">
        <v>5.4187129281204141E-4</v>
      </c>
      <c r="X66">
        <v>1.1800000000000033E-2</v>
      </c>
      <c r="Y66" s="60">
        <v>7.9278064244004548E-4</v>
      </c>
    </row>
    <row r="67" spans="2:25" x14ac:dyDescent="0.2">
      <c r="B67" s="5">
        <v>3</v>
      </c>
      <c r="C67" s="3">
        <f t="shared" si="40"/>
        <v>0.15799999999999947</v>
      </c>
      <c r="D67" s="13">
        <f t="shared" si="41"/>
        <v>1.1915535444947171E-2</v>
      </c>
      <c r="E67" s="44">
        <f t="shared" si="42"/>
        <v>1.3587177220934911E-3</v>
      </c>
      <c r="G67" s="5">
        <v>3</v>
      </c>
      <c r="H67" s="3">
        <f t="shared" si="43"/>
        <v>2.2000000000000242E-2</v>
      </c>
      <c r="I67" s="13">
        <f t="shared" si="44"/>
        <v>1.6395886123118379E-3</v>
      </c>
      <c r="J67" s="44">
        <f t="shared" si="45"/>
        <v>5.5284098841268496E-3</v>
      </c>
      <c r="L67" s="5">
        <v>3</v>
      </c>
      <c r="M67" s="3">
        <f t="shared" si="46"/>
        <v>3.0000000000001137E-2</v>
      </c>
      <c r="N67" s="13">
        <f t="shared" si="47"/>
        <v>2.232142857142942E-3</v>
      </c>
      <c r="O67" s="44">
        <f t="shared" si="48"/>
        <v>1.645263013573481E-3</v>
      </c>
      <c r="Q67" s="5">
        <v>3</v>
      </c>
      <c r="R67" s="3">
        <f t="shared" si="49"/>
        <v>9.9999999999997868E-3</v>
      </c>
      <c r="S67" s="13">
        <f t="shared" si="50"/>
        <v>7.423904974016174E-4</v>
      </c>
      <c r="T67" s="44">
        <f t="shared" si="51"/>
        <v>3.1195840554594612E-2</v>
      </c>
      <c r="V67" s="64">
        <f>H182</f>
        <v>97.776666666666642</v>
      </c>
      <c r="W67" s="79">
        <v>4.9500562506391943E-4</v>
      </c>
      <c r="X67">
        <v>4.8399999999999818E-2</v>
      </c>
      <c r="Y67" s="60">
        <v>3.245614513713406E-3</v>
      </c>
    </row>
    <row r="68" spans="2:25" x14ac:dyDescent="0.2">
      <c r="B68" s="5">
        <v>4</v>
      </c>
      <c r="C68" s="3">
        <f t="shared" si="40"/>
        <v>0.16500000000000092</v>
      </c>
      <c r="D68" s="13">
        <f t="shared" si="41"/>
        <v>1.2853470437018066E-2</v>
      </c>
      <c r="E68" s="44">
        <f t="shared" si="42"/>
        <v>1.4189140768697977E-3</v>
      </c>
      <c r="G68" s="5">
        <v>4</v>
      </c>
      <c r="H68" s="3">
        <f t="shared" si="43"/>
        <v>1.9000000000000128E-2</v>
      </c>
      <c r="I68" s="13">
        <f t="shared" si="44"/>
        <v>1.4613136440547706E-3</v>
      </c>
      <c r="J68" s="44">
        <f t="shared" si="45"/>
        <v>4.7745358090186228E-3</v>
      </c>
      <c r="L68" s="5">
        <v>4</v>
      </c>
      <c r="M68" s="3">
        <f t="shared" si="46"/>
        <v>5.6999999999998607E-2</v>
      </c>
      <c r="N68" s="13">
        <f t="shared" si="47"/>
        <v>4.3775439674371098E-3</v>
      </c>
      <c r="O68" s="44">
        <f t="shared" si="48"/>
        <v>3.125999725789419E-3</v>
      </c>
      <c r="Q68" s="5">
        <v>4</v>
      </c>
      <c r="R68" s="3">
        <f t="shared" si="49"/>
        <v>1.4000000000001123E-2</v>
      </c>
      <c r="S68" s="13">
        <f t="shared" si="50"/>
        <v>1.070500076464377E-3</v>
      </c>
      <c r="T68" s="44">
        <f t="shared" si="51"/>
        <v>4.3674176776436889E-2</v>
      </c>
      <c r="V68" s="64">
        <f>M182</f>
        <v>26.805277777777746</v>
      </c>
      <c r="W68">
        <v>5.3347703085007713E-4</v>
      </c>
      <c r="X68">
        <v>1.4300000000000423E-2</v>
      </c>
      <c r="Y68" s="60">
        <v>9.5659907763678625E-4</v>
      </c>
    </row>
    <row r="69" spans="2:25" x14ac:dyDescent="0.2">
      <c r="B69" s="5">
        <v>5</v>
      </c>
      <c r="C69" s="3">
        <f t="shared" si="40"/>
        <v>0.1509999999999998</v>
      </c>
      <c r="D69" s="13">
        <f t="shared" si="41"/>
        <v>1.0957114868296916E-2</v>
      </c>
      <c r="E69" s="44">
        <f t="shared" si="42"/>
        <v>1.2985213673171998E-3</v>
      </c>
      <c r="G69" s="5">
        <v>5</v>
      </c>
      <c r="H69" s="3">
        <f t="shared" si="43"/>
        <v>1.9999999999999574E-2</v>
      </c>
      <c r="I69" s="13">
        <f t="shared" si="44"/>
        <v>1.4355440712029554E-3</v>
      </c>
      <c r="J69" s="44">
        <f t="shared" si="45"/>
        <v>5.0258271673878831E-3</v>
      </c>
      <c r="L69" s="5">
        <v>5</v>
      </c>
      <c r="M69" s="3">
        <f t="shared" si="46"/>
        <v>3.1000000000000583E-2</v>
      </c>
      <c r="N69" s="13">
        <f t="shared" si="47"/>
        <v>2.2219036697248124E-3</v>
      </c>
      <c r="O69" s="44">
        <f t="shared" si="48"/>
        <v>1.7001051140258978E-3</v>
      </c>
      <c r="Q69" s="5">
        <v>5</v>
      </c>
      <c r="R69" s="3">
        <f t="shared" si="49"/>
        <v>9.9999999999997868E-3</v>
      </c>
      <c r="S69" s="13">
        <f t="shared" si="50"/>
        <v>7.1515411571192069E-4</v>
      </c>
      <c r="T69" s="44">
        <f t="shared" si="51"/>
        <v>3.1195840554594612E-2</v>
      </c>
      <c r="V69" s="64">
        <f>R182</f>
        <v>24.207222222222299</v>
      </c>
      <c r="W69">
        <v>6.0725678746011624E-4</v>
      </c>
      <c r="X69">
        <v>1.4699999999999847E-2</v>
      </c>
      <c r="Y69" s="60">
        <v>9.8043458059626581E-4</v>
      </c>
    </row>
    <row r="70" spans="2:25" x14ac:dyDescent="0.2">
      <c r="B70" s="5">
        <v>6</v>
      </c>
      <c r="C70" s="3">
        <f t="shared" si="40"/>
        <v>0.16600000000000037</v>
      </c>
      <c r="D70" s="13">
        <f t="shared" si="41"/>
        <v>1.2293564393097858E-2</v>
      </c>
      <c r="E70" s="44">
        <f t="shared" si="42"/>
        <v>1.4275135561235492E-3</v>
      </c>
      <c r="G70" s="5">
        <v>6</v>
      </c>
      <c r="H70" s="3">
        <f t="shared" si="43"/>
        <v>1.699999999999946E-2</v>
      </c>
      <c r="I70" s="13">
        <f t="shared" si="44"/>
        <v>1.2436901016899158E-3</v>
      </c>
      <c r="J70" s="44">
        <f t="shared" si="45"/>
        <v>4.2719530922796563E-3</v>
      </c>
      <c r="L70" s="5">
        <v>6</v>
      </c>
      <c r="M70" s="3">
        <f t="shared" si="46"/>
        <v>3.2999999999999474E-2</v>
      </c>
      <c r="N70" s="13">
        <f t="shared" si="47"/>
        <v>2.4112231477421797E-3</v>
      </c>
      <c r="O70" s="44">
        <f t="shared" si="48"/>
        <v>1.8097893149307317E-3</v>
      </c>
      <c r="Q70" s="5">
        <v>6</v>
      </c>
      <c r="R70" s="3">
        <f t="shared" si="49"/>
        <v>1.4000000000001123E-2</v>
      </c>
      <c r="S70" s="13">
        <f t="shared" si="50"/>
        <v>1.0204825424594448E-3</v>
      </c>
      <c r="T70" s="44">
        <f t="shared" si="51"/>
        <v>4.3674176776436889E-2</v>
      </c>
      <c r="V70" s="64">
        <f>H199</f>
        <v>640.7602777777779</v>
      </c>
      <c r="W70">
        <v>2.4252439701621847E-4</v>
      </c>
      <c r="X70">
        <v>0.1554000000000002</v>
      </c>
      <c r="Y70" s="60">
        <v>1.0364974824779856E-2</v>
      </c>
    </row>
    <row r="71" spans="2:25" x14ac:dyDescent="0.2">
      <c r="B71" s="5">
        <v>7</v>
      </c>
      <c r="C71" s="3">
        <f t="shared" si="40"/>
        <v>0.18299999999999983</v>
      </c>
      <c r="D71" s="13">
        <f t="shared" si="41"/>
        <v>1.3791544200768696E-2</v>
      </c>
      <c r="E71" s="44">
        <f t="shared" si="42"/>
        <v>1.5737047034374016E-3</v>
      </c>
      <c r="G71" s="5">
        <v>7</v>
      </c>
      <c r="H71" s="3">
        <f t="shared" si="43"/>
        <v>1.2999999999999901E-2</v>
      </c>
      <c r="I71" s="13">
        <f t="shared" si="44"/>
        <v>9.6639904846862186E-4</v>
      </c>
      <c r="J71" s="44">
        <f t="shared" si="45"/>
        <v>3.2667876588021688E-3</v>
      </c>
      <c r="L71" s="5">
        <v>7</v>
      </c>
      <c r="M71" s="3">
        <f t="shared" si="46"/>
        <v>3.1000000000000583E-2</v>
      </c>
      <c r="N71" s="13">
        <f t="shared" si="47"/>
        <v>2.3022651318232888E-3</v>
      </c>
      <c r="O71" s="44">
        <f t="shared" si="48"/>
        <v>1.7001051140258978E-3</v>
      </c>
      <c r="Q71" s="5">
        <v>7</v>
      </c>
      <c r="R71" s="3">
        <f t="shared" si="49"/>
        <v>1.1999999999998678E-2</v>
      </c>
      <c r="S71" s="13">
        <f t="shared" si="50"/>
        <v>8.8915234143440119E-4</v>
      </c>
      <c r="T71" s="44">
        <f t="shared" si="51"/>
        <v>3.7435008665510208E-2</v>
      </c>
      <c r="V71" s="64">
        <f>C199</f>
        <v>22.738888888888823</v>
      </c>
      <c r="W71">
        <v>5.7610554605423377E-4</v>
      </c>
      <c r="X71">
        <v>1.3099999999999844E-2</v>
      </c>
      <c r="Y71" s="60">
        <v>8.7626960379293334E-4</v>
      </c>
    </row>
    <row r="72" spans="2:25" x14ac:dyDescent="0.2">
      <c r="B72" s="5">
        <v>8</v>
      </c>
      <c r="C72" s="3">
        <f t="shared" si="40"/>
        <v>0.15600000000000058</v>
      </c>
      <c r="D72" s="13">
        <f t="shared" si="41"/>
        <v>1.1511216056670645E-2</v>
      </c>
      <c r="E72" s="44">
        <f t="shared" si="42"/>
        <v>1.3415187635859879E-3</v>
      </c>
      <c r="G72" s="5">
        <v>8</v>
      </c>
      <c r="H72" s="3">
        <f t="shared" si="43"/>
        <v>2.2000000000000242E-2</v>
      </c>
      <c r="I72" s="13">
        <f t="shared" si="44"/>
        <v>1.6049022468631632E-3</v>
      </c>
      <c r="J72" s="44">
        <f t="shared" si="45"/>
        <v>5.5284098841268496E-3</v>
      </c>
      <c r="L72" s="5">
        <v>8</v>
      </c>
      <c r="M72" s="3">
        <f t="shared" si="46"/>
        <v>3.399999999999892E-2</v>
      </c>
      <c r="N72" s="13">
        <f t="shared" si="47"/>
        <v>2.4763292061179111E-3</v>
      </c>
      <c r="O72" s="44">
        <f t="shared" si="48"/>
        <v>1.8646314153831485E-3</v>
      </c>
      <c r="Q72" s="5">
        <v>8</v>
      </c>
      <c r="R72" s="3">
        <f t="shared" si="49"/>
        <v>1.2999999999999901E-2</v>
      </c>
      <c r="S72" s="13">
        <f t="shared" si="50"/>
        <v>9.4449287997674372E-4</v>
      </c>
      <c r="T72" s="44">
        <f t="shared" si="51"/>
        <v>4.0554592720973552E-2</v>
      </c>
      <c r="V72" s="64">
        <f>M199</f>
        <v>53.910833333333358</v>
      </c>
      <c r="W72">
        <v>5.5647442536321794E-6</v>
      </c>
      <c r="X72">
        <v>3.00000000000189E-4</v>
      </c>
      <c r="Y72" s="108">
        <v>2.0725171242342089E-5</v>
      </c>
    </row>
    <row r="73" spans="2:25" x14ac:dyDescent="0.2">
      <c r="B73" s="5">
        <v>9</v>
      </c>
      <c r="C73" s="3">
        <f t="shared" si="40"/>
        <v>0.17799999999999905</v>
      </c>
      <c r="D73" s="13">
        <f t="shared" si="41"/>
        <v>1.331637615022062E-2</v>
      </c>
      <c r="E73" s="44">
        <f t="shared" si="42"/>
        <v>1.5307073071686135E-3</v>
      </c>
      <c r="G73" s="5">
        <v>9</v>
      </c>
      <c r="H73" s="3">
        <f t="shared" si="43"/>
        <v>2.1000000000000796E-2</v>
      </c>
      <c r="I73" s="13">
        <f t="shared" si="44"/>
        <v>1.5503875968992835E-3</v>
      </c>
      <c r="J73" s="44">
        <f t="shared" si="45"/>
        <v>5.2771185257575893E-3</v>
      </c>
      <c r="L73" s="5">
        <v>9</v>
      </c>
      <c r="M73" s="3">
        <f t="shared" si="46"/>
        <v>3.7999999999998479E-2</v>
      </c>
      <c r="N73" s="13">
        <f t="shared" si="47"/>
        <v>2.8011204481791594E-3</v>
      </c>
      <c r="O73" s="44">
        <f t="shared" si="48"/>
        <v>2.0839998171929136E-3</v>
      </c>
      <c r="Q73" s="5">
        <v>9</v>
      </c>
      <c r="R73" s="3">
        <f t="shared" si="49"/>
        <v>1.3000000000001677E-2</v>
      </c>
      <c r="S73" s="13">
        <f t="shared" si="50"/>
        <v>9.5560129373725949E-4</v>
      </c>
      <c r="T73" s="44">
        <f t="shared" si="51"/>
        <v>4.0554592720979089E-2</v>
      </c>
    </row>
    <row r="74" spans="2:25" ht="13.5" thickBot="1" x14ac:dyDescent="0.25">
      <c r="B74" s="7">
        <v>10</v>
      </c>
      <c r="C74" s="3">
        <f t="shared" si="40"/>
        <v>0.17099999999999937</v>
      </c>
      <c r="D74" s="13">
        <f t="shared" si="41"/>
        <v>1.2279190004308443E-2</v>
      </c>
      <c r="E74" s="44">
        <f t="shared" si="42"/>
        <v>1.4705109523923221E-3</v>
      </c>
      <c r="G74" s="7">
        <v>10</v>
      </c>
      <c r="H74" s="3">
        <f t="shared" si="43"/>
        <v>2.000000000000135E-2</v>
      </c>
      <c r="I74" s="13">
        <f t="shared" si="44"/>
        <v>1.4187415762219871E-3</v>
      </c>
      <c r="J74" s="44">
        <f t="shared" si="45"/>
        <v>5.0258271673883298E-3</v>
      </c>
      <c r="L74" s="7">
        <v>10</v>
      </c>
      <c r="M74" s="3">
        <f t="shared" si="46"/>
        <v>4.9999999999998934E-2</v>
      </c>
      <c r="N74" s="13">
        <f t="shared" si="47"/>
        <v>3.5418290004957803E-3</v>
      </c>
      <c r="O74" s="44">
        <f t="shared" si="48"/>
        <v>2.7421050226223058E-3</v>
      </c>
      <c r="Q74" s="7">
        <v>10</v>
      </c>
      <c r="R74" s="3">
        <f t="shared" si="49"/>
        <v>9.0000000000003411E-3</v>
      </c>
      <c r="S74" s="13">
        <f t="shared" si="50"/>
        <v>6.3527916990190872E-4</v>
      </c>
      <c r="T74" s="44">
        <f t="shared" si="51"/>
        <v>2.8076256499136813E-2</v>
      </c>
    </row>
    <row r="75" spans="2:25" x14ac:dyDescent="0.2">
      <c r="B75" s="21" t="s">
        <v>1</v>
      </c>
      <c r="C75" s="20">
        <f>SUM(C65:C74)</f>
        <v>1.6329999999999991</v>
      </c>
      <c r="D75" s="22">
        <f>SUM(D65:D74)</f>
        <v>0.12213439300038106</v>
      </c>
      <c r="E75" s="23">
        <f>SUM(E65:E74)</f>
        <v>1.4042949621384034E-2</v>
      </c>
      <c r="G75" s="21" t="s">
        <v>1</v>
      </c>
      <c r="H75" s="20">
        <f>SUM(H65:H74)</f>
        <v>0.19000000000000128</v>
      </c>
      <c r="I75" s="22">
        <f>SUM(I65:I74)</f>
        <v>1.4022566960854851E-2</v>
      </c>
      <c r="J75" s="23">
        <f>SUM(J65:J74)</f>
        <v>4.7745358090186228E-2</v>
      </c>
      <c r="L75" s="21" t="s">
        <v>1</v>
      </c>
      <c r="M75" s="20">
        <f>SUM(M65:M74)</f>
        <v>0.39299999999999713</v>
      </c>
      <c r="N75" s="22">
        <f>SUM(N65:N74)</f>
        <v>2.9056469830944724E-2</v>
      </c>
      <c r="O75" s="23">
        <f>SUM(O65:O74)</f>
        <v>2.1552945477811628E-2</v>
      </c>
      <c r="Q75" s="21" t="s">
        <v>1</v>
      </c>
      <c r="R75" s="20">
        <f>SUM(R65:R74)</f>
        <v>0.126000000000003</v>
      </c>
      <c r="S75" s="22">
        <f>SUM(S65:S74)</f>
        <v>9.2893409857007069E-3</v>
      </c>
      <c r="T75" s="23">
        <f>SUM(T65:T74)</f>
        <v>0.39306759098790989</v>
      </c>
    </row>
    <row r="76" spans="2:25" x14ac:dyDescent="0.2">
      <c r="B76" s="24" t="s">
        <v>2</v>
      </c>
      <c r="C76" s="25">
        <f>AVERAGE(C65:C74)</f>
        <v>0.16329999999999992</v>
      </c>
      <c r="D76" s="26">
        <f>AVERAGE(D65:D74)</f>
        <v>1.2213439300038107E-2</v>
      </c>
      <c r="E76" s="62">
        <f>AVERAGE(E65:E74)</f>
        <v>1.4042949621384034E-3</v>
      </c>
      <c r="G76" s="24" t="s">
        <v>2</v>
      </c>
      <c r="H76" s="25">
        <f>AVERAGE(H65:H74)</f>
        <v>1.9000000000000128E-2</v>
      </c>
      <c r="I76" s="26">
        <f>AVERAGE(I65:I74)</f>
        <v>1.402256696085485E-3</v>
      </c>
      <c r="J76" s="62">
        <f>AVERAGE(J65:J74)</f>
        <v>4.7745358090186228E-3</v>
      </c>
      <c r="L76" s="24" t="s">
        <v>2</v>
      </c>
      <c r="M76" s="25">
        <f>AVERAGE(M65:M74)</f>
        <v>3.929999999999971E-2</v>
      </c>
      <c r="N76" s="26">
        <f>AVERAGE(N65:N74)</f>
        <v>2.9056469830944726E-3</v>
      </c>
      <c r="O76" s="62">
        <f>AVERAGE(O65:O74)</f>
        <v>2.1552945477811628E-3</v>
      </c>
      <c r="Q76" s="24" t="s">
        <v>2</v>
      </c>
      <c r="R76" s="25">
        <f>AVERAGE(R65:R74)</f>
        <v>1.26000000000003E-2</v>
      </c>
      <c r="S76" s="26">
        <f>AVERAGE(S65:S74)</f>
        <v>9.2893409857007069E-4</v>
      </c>
      <c r="T76" s="62">
        <f>AVERAGE(T65:T74)</f>
        <v>3.9306759098790986E-2</v>
      </c>
    </row>
    <row r="77" spans="2:25" ht="13.5" thickBot="1" x14ac:dyDescent="0.25">
      <c r="B77" s="27" t="s">
        <v>3</v>
      </c>
      <c r="C77" s="28">
        <f>_xlfn.VAR.P(C65:C74)</f>
        <v>1.752099999999974E-4</v>
      </c>
      <c r="D77" s="29">
        <f>_xlfn.VAR.P(D65:D74)</f>
        <v>1.1328577007881774E-6</v>
      </c>
      <c r="E77" s="30">
        <f>_xlfn.VAR.P(E65:E74)</f>
        <v>1.2956962320383702E-8</v>
      </c>
      <c r="G77" s="27" t="s">
        <v>3</v>
      </c>
      <c r="H77" s="28">
        <f>_xlfn.VAR.P(H65:H74)</f>
        <v>7.4000000000010362E-6</v>
      </c>
      <c r="I77" s="29">
        <f>_xlfn.VAR.P(I65:I74)</f>
        <v>3.8167799812051519E-8</v>
      </c>
      <c r="J77" s="30">
        <f>_xlfn.VAR.P(J65:J74)</f>
        <v>4.6729036625448602E-7</v>
      </c>
      <c r="L77" s="27" t="s">
        <v>3</v>
      </c>
      <c r="M77" s="28">
        <f>_xlfn.VAR.P(M65:M74)</f>
        <v>9.200999999999349E-5</v>
      </c>
      <c r="N77" s="29">
        <f>_xlfn.VAR.P(N65:N74)</f>
        <v>5.5900078177292788E-7</v>
      </c>
      <c r="O77" s="30">
        <f>_xlfn.VAR.P(O65:O74)</f>
        <v>2.7673442690714209E-7</v>
      </c>
      <c r="Q77" s="27" t="s">
        <v>3</v>
      </c>
      <c r="R77" s="28">
        <f>_xlfn.VAR.P(R65:R74)</f>
        <v>5.2400000000017947E-6</v>
      </c>
      <c r="S77" s="29">
        <f>_xlfn.VAR.P(S65:S74)</f>
        <v>3.2306383990588281E-8</v>
      </c>
      <c r="T77" s="30">
        <f>_xlfn.VAR.P(T65:T74)</f>
        <v>5.0994656518382478E-5</v>
      </c>
    </row>
    <row r="79" spans="2:25" ht="16.5" thickBot="1" x14ac:dyDescent="0.3">
      <c r="B79" s="124" t="s">
        <v>55</v>
      </c>
      <c r="C79" s="124"/>
      <c r="D79" s="124"/>
      <c r="E79" s="124"/>
      <c r="G79" s="124" t="s">
        <v>57</v>
      </c>
      <c r="H79" s="124"/>
      <c r="I79" s="124"/>
      <c r="J79" s="124"/>
      <c r="L79" s="124" t="s">
        <v>58</v>
      </c>
      <c r="M79" s="124"/>
      <c r="N79" s="124"/>
      <c r="O79" s="124"/>
      <c r="Q79" s="124" t="s">
        <v>59</v>
      </c>
      <c r="R79" s="124"/>
      <c r="S79" s="124"/>
      <c r="T79" s="124"/>
    </row>
    <row r="80" spans="2:25" ht="13.5" thickBot="1" x14ac:dyDescent="0.25">
      <c r="B80" s="9" t="s">
        <v>21</v>
      </c>
      <c r="C80" s="125">
        <f>U9-T9</f>
        <v>5.6013888888888914</v>
      </c>
      <c r="D80" s="126"/>
      <c r="E80" s="127"/>
      <c r="G80" s="9" t="s">
        <v>21</v>
      </c>
      <c r="H80" s="125">
        <f>V9-U9</f>
        <v>47.451111111111118</v>
      </c>
      <c r="I80" s="126"/>
      <c r="J80" s="127"/>
      <c r="L80" s="9" t="s">
        <v>21</v>
      </c>
      <c r="M80" s="125">
        <f>W9-V9</f>
        <v>120.21611111111105</v>
      </c>
      <c r="N80" s="126"/>
      <c r="O80" s="127"/>
      <c r="Q80" s="9" t="s">
        <v>21</v>
      </c>
      <c r="R80" s="125">
        <f>X9-W9</f>
        <v>46.54111111111115</v>
      </c>
      <c r="S80" s="126"/>
      <c r="T80" s="127"/>
    </row>
    <row r="81" spans="2:22" ht="13.5" thickBot="1" x14ac:dyDescent="0.25">
      <c r="B81" s="12" t="s">
        <v>0</v>
      </c>
      <c r="C81" s="15" t="s">
        <v>26</v>
      </c>
      <c r="D81" s="15" t="s">
        <v>25</v>
      </c>
      <c r="E81" s="16" t="s">
        <v>24</v>
      </c>
      <c r="G81" s="12" t="s">
        <v>0</v>
      </c>
      <c r="H81" s="15" t="s">
        <v>26</v>
      </c>
      <c r="I81" s="15" t="s">
        <v>25</v>
      </c>
      <c r="J81" s="16" t="s">
        <v>24</v>
      </c>
      <c r="L81" s="12" t="s">
        <v>0</v>
      </c>
      <c r="M81" s="15" t="s">
        <v>26</v>
      </c>
      <c r="N81" s="15" t="s">
        <v>25</v>
      </c>
      <c r="O81" s="16" t="s">
        <v>24</v>
      </c>
      <c r="Q81" s="12" t="s">
        <v>0</v>
      </c>
      <c r="R81" s="15" t="s">
        <v>26</v>
      </c>
      <c r="S81" s="15" t="s">
        <v>25</v>
      </c>
      <c r="T81" s="16" t="s">
        <v>24</v>
      </c>
    </row>
    <row r="82" spans="2:22" x14ac:dyDescent="0.2">
      <c r="B82" s="5">
        <v>1</v>
      </c>
      <c r="C82" s="3">
        <f>U11-T11</f>
        <v>2.0999999999999019E-2</v>
      </c>
      <c r="D82" s="13">
        <f t="shared" ref="D82:D91" si="52">C82/T11</f>
        <v>1.5531395606833088E-3</v>
      </c>
      <c r="E82" s="44">
        <f t="shared" ref="E82:E91" si="53">C82/$C$80</f>
        <v>3.7490701710883429E-3</v>
      </c>
      <c r="G82" s="5">
        <v>1</v>
      </c>
      <c r="H82" s="3">
        <f>V11-U11</f>
        <v>5.6000000000000938E-2</v>
      </c>
      <c r="I82" s="13">
        <f>H82/U11</f>
        <v>4.1352828238074837E-3</v>
      </c>
      <c r="J82" s="44">
        <f>H82/$H$80</f>
        <v>1.1801620381211267E-3</v>
      </c>
      <c r="L82" s="5">
        <v>1</v>
      </c>
      <c r="M82" s="3">
        <f>W11-V11</f>
        <v>0.17099999999999937</v>
      </c>
      <c r="N82" s="13">
        <f>M82/V11</f>
        <v>1.2575378732166449E-2</v>
      </c>
      <c r="O82" s="44">
        <f>M82/$M$80</f>
        <v>1.4224382939983043E-3</v>
      </c>
      <c r="Q82" s="5">
        <v>1</v>
      </c>
      <c r="R82" s="3">
        <f>X11-W11</f>
        <v>7.099999999999973E-2</v>
      </c>
      <c r="S82" s="13">
        <f>R82/W11</f>
        <v>5.156511002977684E-3</v>
      </c>
      <c r="T82" s="44">
        <f>R82/$R$80</f>
        <v>1.5255329815933275E-3</v>
      </c>
    </row>
    <row r="83" spans="2:22" x14ac:dyDescent="0.2">
      <c r="B83" s="5">
        <v>2</v>
      </c>
      <c r="C83" s="3">
        <f t="shared" ref="C83:C91" si="54">U12-T12</f>
        <v>1.8000000000000682E-2</v>
      </c>
      <c r="D83" s="13">
        <f t="shared" si="52"/>
        <v>1.3580805794477654E-3</v>
      </c>
      <c r="E83" s="44">
        <f t="shared" si="53"/>
        <v>3.2134887180759945E-3</v>
      </c>
      <c r="G83" s="5">
        <v>2</v>
      </c>
      <c r="H83" s="3">
        <f t="shared" ref="H83:H91" si="55">V12-U12</f>
        <v>5.4999999999999716E-2</v>
      </c>
      <c r="I83" s="13">
        <f t="shared" ref="I83:I91" si="56">H83/U12</f>
        <v>4.1440626883664641E-3</v>
      </c>
      <c r="J83" s="44">
        <f t="shared" ref="J83:J91" si="57">H83/$H$80</f>
        <v>1.1590877160117955E-3</v>
      </c>
      <c r="L83" s="5">
        <v>2</v>
      </c>
      <c r="M83" s="3">
        <f t="shared" ref="M83:M91" si="58">W12-V12</f>
        <v>0.15300000000000047</v>
      </c>
      <c r="N83" s="13">
        <f t="shared" ref="N83:N91" si="59">M83/V12</f>
        <v>1.1480453215277292E-2</v>
      </c>
      <c r="O83" s="44">
        <f t="shared" ref="O83:O91" si="60">M83/$M$80</f>
        <v>1.2727079472616492E-3</v>
      </c>
      <c r="Q83" s="5">
        <v>2</v>
      </c>
      <c r="R83" s="3">
        <f t="shared" ref="R83:R91" si="61">X12-W12</f>
        <v>6.0999999999999943E-2</v>
      </c>
      <c r="S83" s="13">
        <f t="shared" ref="S83:S91" si="62">R83/W12</f>
        <v>4.5252225519287793E-3</v>
      </c>
      <c r="T83" s="44">
        <f t="shared" ref="T83:T91" si="63">R83/$R$80</f>
        <v>1.3106691813689188E-3</v>
      </c>
      <c r="V83">
        <f>0.0134/0.441*20^(0.441)</f>
        <v>0.11387291468877522</v>
      </c>
    </row>
    <row r="84" spans="2:22" x14ac:dyDescent="0.2">
      <c r="B84" s="5">
        <v>3</v>
      </c>
      <c r="C84" s="3">
        <f t="shared" si="54"/>
        <v>2.6999999999999247E-2</v>
      </c>
      <c r="D84" s="13">
        <f t="shared" si="52"/>
        <v>2.0029673590503893E-3</v>
      </c>
      <c r="E84" s="44">
        <f t="shared" si="53"/>
        <v>4.8202330771136741E-3</v>
      </c>
      <c r="G84" s="5">
        <v>3</v>
      </c>
      <c r="H84" s="3">
        <f t="shared" si="55"/>
        <v>0.10299999999999976</v>
      </c>
      <c r="I84" s="13">
        <f t="shared" si="56"/>
        <v>7.6256755756274348E-3</v>
      </c>
      <c r="J84" s="44">
        <f t="shared" si="57"/>
        <v>2.1706551772584593E-3</v>
      </c>
      <c r="L84" s="5">
        <v>3</v>
      </c>
      <c r="M84" s="3">
        <f t="shared" si="58"/>
        <v>0.14200000000000124</v>
      </c>
      <c r="N84" s="13">
        <f t="shared" si="59"/>
        <v>1.0433504775900165E-2</v>
      </c>
      <c r="O84" s="44">
        <f t="shared" si="60"/>
        <v>1.1812060687003607E-3</v>
      </c>
      <c r="Q84" s="5">
        <v>3</v>
      </c>
      <c r="R84" s="3">
        <f t="shared" si="61"/>
        <v>9.2999999999999972E-2</v>
      </c>
      <c r="S84" s="13">
        <f t="shared" si="62"/>
        <v>6.7626527050610799E-3</v>
      </c>
      <c r="T84" s="44">
        <f t="shared" si="63"/>
        <v>1.9982333420870413E-3</v>
      </c>
      <c r="V84">
        <f>0.0134/0.441*120^(0.441)</f>
        <v>0.25094880873266179</v>
      </c>
    </row>
    <row r="85" spans="2:22" x14ac:dyDescent="0.2">
      <c r="B85" s="5">
        <v>4</v>
      </c>
      <c r="C85" s="3">
        <f t="shared" si="54"/>
        <v>1.7999999999998906E-2</v>
      </c>
      <c r="D85" s="13">
        <f t="shared" si="52"/>
        <v>1.3748854262143986E-3</v>
      </c>
      <c r="E85" s="44">
        <f t="shared" si="53"/>
        <v>3.2134887180756771E-3</v>
      </c>
      <c r="G85" s="5">
        <v>4</v>
      </c>
      <c r="H85" s="3">
        <f t="shared" si="55"/>
        <v>0.10000000000000142</v>
      </c>
      <c r="I85" s="13">
        <f t="shared" si="56"/>
        <v>7.6277650648361121E-3</v>
      </c>
      <c r="J85" s="44">
        <f t="shared" si="57"/>
        <v>2.1074322109305779E-3</v>
      </c>
      <c r="L85" s="5">
        <v>4</v>
      </c>
      <c r="M85" s="3">
        <f t="shared" si="58"/>
        <v>0.14999999999999858</v>
      </c>
      <c r="N85" s="13">
        <f t="shared" si="59"/>
        <v>1.1355034065102087E-2</v>
      </c>
      <c r="O85" s="44">
        <f t="shared" si="60"/>
        <v>1.2477528894721895E-3</v>
      </c>
      <c r="Q85" s="5">
        <v>4</v>
      </c>
      <c r="R85" s="3">
        <f t="shared" si="61"/>
        <v>6.0000000000000497E-2</v>
      </c>
      <c r="S85" s="13">
        <f t="shared" si="62"/>
        <v>4.4910179640718934E-3</v>
      </c>
      <c r="T85" s="44">
        <f t="shared" si="63"/>
        <v>1.2891828013464894E-3</v>
      </c>
      <c r="V85">
        <f>V83/V84</f>
        <v>0.45376949690996599</v>
      </c>
    </row>
    <row r="86" spans="2:22" x14ac:dyDescent="0.2">
      <c r="B86" s="5">
        <v>5</v>
      </c>
      <c r="C86" s="3">
        <f t="shared" si="54"/>
        <v>1.9000000000000128E-2</v>
      </c>
      <c r="D86" s="13">
        <f t="shared" si="52"/>
        <v>1.3578217680268797E-3</v>
      </c>
      <c r="E86" s="44">
        <f t="shared" si="53"/>
        <v>3.3920158690801104E-3</v>
      </c>
      <c r="G86" s="5">
        <v>5</v>
      </c>
      <c r="H86" s="3">
        <f t="shared" si="55"/>
        <v>6.4000000000000057E-2</v>
      </c>
      <c r="I86" s="13">
        <f t="shared" si="56"/>
        <v>4.5675135598058844E-3</v>
      </c>
      <c r="J86" s="44">
        <f t="shared" si="57"/>
        <v>1.3487566149955519E-3</v>
      </c>
      <c r="L86" s="5">
        <v>5</v>
      </c>
      <c r="M86" s="3">
        <f t="shared" si="58"/>
        <v>0.19999999999999929</v>
      </c>
      <c r="N86" s="13">
        <f t="shared" si="59"/>
        <v>1.4208581983517994E-2</v>
      </c>
      <c r="O86" s="44">
        <f t="shared" si="60"/>
        <v>1.6636705192962624E-3</v>
      </c>
      <c r="Q86" s="5">
        <v>5</v>
      </c>
      <c r="R86" s="3">
        <f t="shared" si="61"/>
        <v>5.1000000000000156E-2</v>
      </c>
      <c r="S86" s="13">
        <f t="shared" si="62"/>
        <v>3.5724292518912971E-3</v>
      </c>
      <c r="T86" s="44">
        <f t="shared" si="63"/>
        <v>1.0958053811445103E-3</v>
      </c>
    </row>
    <row r="87" spans="2:22" x14ac:dyDescent="0.2">
      <c r="B87" s="5">
        <v>6</v>
      </c>
      <c r="C87" s="3">
        <f t="shared" si="54"/>
        <v>2.3999999999999133E-2</v>
      </c>
      <c r="D87" s="13">
        <f t="shared" si="52"/>
        <v>1.7476152333793878E-3</v>
      </c>
      <c r="E87" s="44">
        <f t="shared" si="53"/>
        <v>4.2846516241010083E-3</v>
      </c>
      <c r="G87" s="5">
        <v>6</v>
      </c>
      <c r="H87" s="3">
        <f t="shared" si="55"/>
        <v>6.7000000000000171E-2</v>
      </c>
      <c r="I87" s="13">
        <f t="shared" si="56"/>
        <v>4.8702478738097098E-3</v>
      </c>
      <c r="J87" s="44">
        <f t="shared" si="57"/>
        <v>1.4119795813234708E-3</v>
      </c>
      <c r="L87" s="5">
        <v>6</v>
      </c>
      <c r="M87" s="3">
        <f t="shared" si="58"/>
        <v>0.17300000000000004</v>
      </c>
      <c r="N87" s="13">
        <f t="shared" si="59"/>
        <v>1.2514467592592596E-2</v>
      </c>
      <c r="O87" s="44">
        <f t="shared" si="60"/>
        <v>1.4390749991912723E-3</v>
      </c>
      <c r="Q87" s="5">
        <v>6</v>
      </c>
      <c r="R87" s="3">
        <f t="shared" si="61"/>
        <v>6.9000000000000838E-2</v>
      </c>
      <c r="S87" s="13">
        <f t="shared" si="62"/>
        <v>4.9296277773809277E-3</v>
      </c>
      <c r="T87" s="44">
        <f t="shared" si="63"/>
        <v>1.4825602215484685E-3</v>
      </c>
    </row>
    <row r="88" spans="2:22" x14ac:dyDescent="0.2">
      <c r="B88" s="5">
        <v>7</v>
      </c>
      <c r="C88" s="3">
        <f t="shared" si="54"/>
        <v>1.8000000000000682E-2</v>
      </c>
      <c r="D88" s="13">
        <f t="shared" si="52"/>
        <v>1.3325436778206013E-3</v>
      </c>
      <c r="E88" s="44">
        <f t="shared" si="53"/>
        <v>3.2134887180759945E-3</v>
      </c>
      <c r="G88" s="5">
        <v>7</v>
      </c>
      <c r="H88" s="3">
        <f t="shared" si="55"/>
        <v>6.4000000000000057E-2</v>
      </c>
      <c r="I88" s="13">
        <f t="shared" si="56"/>
        <v>4.7316279757504106E-3</v>
      </c>
      <c r="J88" s="44">
        <f t="shared" si="57"/>
        <v>1.3487566149955519E-3</v>
      </c>
      <c r="L88" s="5">
        <v>7</v>
      </c>
      <c r="M88" s="3">
        <f t="shared" si="58"/>
        <v>0.15499999999999936</v>
      </c>
      <c r="N88" s="13">
        <f t="shared" si="59"/>
        <v>1.1405445180279571E-2</v>
      </c>
      <c r="O88" s="44">
        <f t="shared" si="60"/>
        <v>1.2893446524546025E-3</v>
      </c>
      <c r="Q88" s="5">
        <v>7</v>
      </c>
      <c r="R88" s="3">
        <f t="shared" si="61"/>
        <v>7.0000000000000284E-2</v>
      </c>
      <c r="S88" s="13">
        <f t="shared" si="62"/>
        <v>5.0927610040014757E-3</v>
      </c>
      <c r="T88" s="44">
        <f t="shared" si="63"/>
        <v>1.5040466015708979E-3</v>
      </c>
    </row>
    <row r="89" spans="2:22" x14ac:dyDescent="0.2">
      <c r="B89" s="5">
        <v>8</v>
      </c>
      <c r="C89" s="3">
        <f t="shared" si="54"/>
        <v>2.8000000000000469E-2</v>
      </c>
      <c r="D89" s="13">
        <f t="shared" si="52"/>
        <v>2.0323727952384751E-3</v>
      </c>
      <c r="E89" s="44">
        <f t="shared" si="53"/>
        <v>4.9987602281181074E-3</v>
      </c>
      <c r="G89" s="5">
        <v>8</v>
      </c>
      <c r="H89" s="3">
        <f t="shared" si="55"/>
        <v>8.3999999999999631E-2</v>
      </c>
      <c r="I89" s="13">
        <f t="shared" si="56"/>
        <v>6.0847519014849425E-3</v>
      </c>
      <c r="J89" s="44">
        <f t="shared" si="57"/>
        <v>1.7702430571816525E-3</v>
      </c>
      <c r="L89" s="5">
        <v>8</v>
      </c>
      <c r="M89" s="3">
        <f t="shared" si="58"/>
        <v>0.18400000000000105</v>
      </c>
      <c r="N89" s="13">
        <f t="shared" si="59"/>
        <v>1.3247894016847941E-2</v>
      </c>
      <c r="O89" s="44">
        <f t="shared" si="60"/>
        <v>1.5305768777525756E-3</v>
      </c>
      <c r="Q89" s="5">
        <v>8</v>
      </c>
      <c r="R89" s="3">
        <f t="shared" si="61"/>
        <v>7.0000000000000284E-2</v>
      </c>
      <c r="S89" s="13">
        <f t="shared" si="62"/>
        <v>4.9740638101328982E-3</v>
      </c>
      <c r="T89" s="44">
        <f t="shared" si="63"/>
        <v>1.5040466015708979E-3</v>
      </c>
    </row>
    <row r="90" spans="2:22" x14ac:dyDescent="0.2">
      <c r="B90" s="5">
        <v>9</v>
      </c>
      <c r="C90" s="3">
        <f t="shared" si="54"/>
        <v>2.2999999999999687E-2</v>
      </c>
      <c r="D90" s="13">
        <f t="shared" si="52"/>
        <v>1.689065139164257E-3</v>
      </c>
      <c r="E90" s="44">
        <f t="shared" si="53"/>
        <v>4.1061244730968924E-3</v>
      </c>
      <c r="G90" s="5">
        <v>9</v>
      </c>
      <c r="H90" s="3">
        <f t="shared" si="55"/>
        <v>7.2999999999998622E-2</v>
      </c>
      <c r="I90" s="13">
        <f t="shared" si="56"/>
        <v>5.3519061583576699E-3</v>
      </c>
      <c r="J90" s="44">
        <f t="shared" si="57"/>
        <v>1.538425513979271E-3</v>
      </c>
      <c r="L90" s="5">
        <v>9</v>
      </c>
      <c r="M90" s="3">
        <f t="shared" si="58"/>
        <v>0.15400000000000169</v>
      </c>
      <c r="N90" s="13">
        <f t="shared" si="59"/>
        <v>1.1230219499744891E-2</v>
      </c>
      <c r="O90" s="44">
        <f t="shared" si="60"/>
        <v>1.2810262998581407E-3</v>
      </c>
      <c r="Q90" s="5">
        <v>9</v>
      </c>
      <c r="R90" s="3">
        <f t="shared" si="61"/>
        <v>8.3999999999999631E-2</v>
      </c>
      <c r="S90" s="13">
        <f t="shared" si="62"/>
        <v>6.0575466935890694E-3</v>
      </c>
      <c r="T90" s="44">
        <f t="shared" si="63"/>
        <v>1.8048559218850624E-3</v>
      </c>
    </row>
    <row r="91" spans="2:22" ht="13.5" thickBot="1" x14ac:dyDescent="0.25">
      <c r="B91" s="7">
        <v>10</v>
      </c>
      <c r="C91" s="3">
        <f t="shared" si="54"/>
        <v>2.3999999999999133E-2</v>
      </c>
      <c r="D91" s="13">
        <f t="shared" si="52"/>
        <v>1.6930022573362819E-3</v>
      </c>
      <c r="E91" s="44">
        <f t="shared" si="53"/>
        <v>4.2846516241010083E-3</v>
      </c>
      <c r="G91" s="7">
        <v>10</v>
      </c>
      <c r="H91" s="3">
        <f t="shared" si="55"/>
        <v>9.2999999999999972E-2</v>
      </c>
      <c r="I91" s="13">
        <f t="shared" si="56"/>
        <v>6.5492957746478859E-3</v>
      </c>
      <c r="J91" s="44">
        <f t="shared" si="57"/>
        <v>1.9599119561654089E-3</v>
      </c>
      <c r="L91" s="7">
        <v>10</v>
      </c>
      <c r="M91" s="3">
        <f t="shared" si="58"/>
        <v>0.14900000000000091</v>
      </c>
      <c r="N91" s="13">
        <f t="shared" si="59"/>
        <v>1.0424683411460219E-2</v>
      </c>
      <c r="O91" s="44">
        <f t="shared" si="60"/>
        <v>1.2394345368757274E-3</v>
      </c>
      <c r="Q91" s="7">
        <v>10</v>
      </c>
      <c r="R91" s="3">
        <f t="shared" si="61"/>
        <v>5.8999999999999275E-2</v>
      </c>
      <c r="S91" s="13">
        <f t="shared" si="62"/>
        <v>4.0853067442182022E-3</v>
      </c>
      <c r="T91" s="44">
        <f t="shared" si="63"/>
        <v>1.2676964213240219E-3</v>
      </c>
    </row>
    <row r="92" spans="2:22" x14ac:dyDescent="0.2">
      <c r="B92" s="21" t="s">
        <v>1</v>
      </c>
      <c r="C92" s="20">
        <f>SUM(C82:C91)</f>
        <v>0.21999999999999709</v>
      </c>
      <c r="D92" s="22">
        <f>SUM(D82:D91)</f>
        <v>1.6141493796361744E-2</v>
      </c>
      <c r="E92" s="23">
        <f>SUM(E82:E91)</f>
        <v>3.927597322092681E-2</v>
      </c>
      <c r="G92" s="21" t="s">
        <v>1</v>
      </c>
      <c r="H92" s="20">
        <f>SUM(H82:H91)</f>
        <v>0.75900000000000034</v>
      </c>
      <c r="I92" s="22">
        <f>SUM(I82:I91)</f>
        <v>5.5688129396494E-2</v>
      </c>
      <c r="J92" s="23">
        <f>SUM(J82:J91)</f>
        <v>1.5995410480962868E-2</v>
      </c>
      <c r="L92" s="21" t="s">
        <v>1</v>
      </c>
      <c r="M92" s="20">
        <f>SUM(M82:M91)</f>
        <v>1.631000000000002</v>
      </c>
      <c r="N92" s="22">
        <f>SUM(N82:N91)</f>
        <v>0.11887566247288919</v>
      </c>
      <c r="O92" s="23">
        <f>SUM(O82:O91)</f>
        <v>1.3567233084861085E-2</v>
      </c>
      <c r="Q92" s="21" t="s">
        <v>1</v>
      </c>
      <c r="R92" s="20">
        <f>SUM(R82:R91)</f>
        <v>0.68800000000000061</v>
      </c>
      <c r="S92" s="22">
        <f>SUM(S82:S91)</f>
        <v>4.9647139505253311E-2</v>
      </c>
      <c r="T92" s="23">
        <f>SUM(T82:T91)</f>
        <v>1.4782629455439634E-2</v>
      </c>
    </row>
    <row r="93" spans="2:22" x14ac:dyDescent="0.2">
      <c r="B93" s="24" t="s">
        <v>2</v>
      </c>
      <c r="C93" s="25">
        <f>AVERAGE(C82:C91)</f>
        <v>2.1999999999999707E-2</v>
      </c>
      <c r="D93" s="26">
        <f>AVERAGE(D82:D91)</f>
        <v>1.6141493796361743E-3</v>
      </c>
      <c r="E93" s="62">
        <f>AVERAGE(E82:E91)</f>
        <v>3.9275973220926812E-3</v>
      </c>
      <c r="G93" s="24" t="s">
        <v>2</v>
      </c>
      <c r="H93" s="25">
        <f>AVERAGE(H82:H91)</f>
        <v>7.5900000000000037E-2</v>
      </c>
      <c r="I93" s="26">
        <f>AVERAGE(I82:I91)</f>
        <v>5.5688129396494002E-3</v>
      </c>
      <c r="J93" s="62">
        <f>AVERAGE(J82:J91)</f>
        <v>1.5995410480962868E-3</v>
      </c>
      <c r="L93" s="24" t="s">
        <v>2</v>
      </c>
      <c r="M93" s="25">
        <f>AVERAGE(M82:M91)</f>
        <v>0.16310000000000019</v>
      </c>
      <c r="N93" s="26">
        <f>AVERAGE(N82:N91)</f>
        <v>1.1887566247288919E-2</v>
      </c>
      <c r="O93" s="62">
        <f>AVERAGE(O82:O91)</f>
        <v>1.3567233084861084E-3</v>
      </c>
      <c r="Q93" s="24" t="s">
        <v>2</v>
      </c>
      <c r="R93" s="25">
        <f>AVERAGE(R82:R91)</f>
        <v>6.8800000000000056E-2</v>
      </c>
      <c r="S93" s="26">
        <f>AVERAGE(S82:S91)</f>
        <v>4.9647139505253311E-3</v>
      </c>
      <c r="T93" s="62">
        <f>AVERAGE(T82:T91)</f>
        <v>1.4782629455439634E-3</v>
      </c>
    </row>
    <row r="94" spans="2:22" ht="13.5" thickBot="1" x14ac:dyDescent="0.25">
      <c r="B94" s="27" t="s">
        <v>3</v>
      </c>
      <c r="C94" s="28">
        <f>_xlfn.VAR.P(C82:C91)</f>
        <v>1.2799999999998959E-5</v>
      </c>
      <c r="D94" s="29">
        <f>_xlfn.VAR.P(D82:D91)</f>
        <v>6.2727981155044737E-8</v>
      </c>
      <c r="E94" s="30">
        <f>_xlfn.VAR.P(E82:E91)</f>
        <v>4.0796087866469409E-7</v>
      </c>
      <c r="G94" s="27" t="s">
        <v>3</v>
      </c>
      <c r="H94" s="28">
        <f>_xlfn.VAR.P(H82:H91)</f>
        <v>2.8769000000000266E-4</v>
      </c>
      <c r="I94" s="29">
        <f>_xlfn.VAR.P(I82:I91)</f>
        <v>1.6020950045552027E-6</v>
      </c>
      <c r="J94" s="30">
        <f>_xlfn.VAR.P(J82:J91)</f>
        <v>1.2777091169539481E-7</v>
      </c>
      <c r="L94" s="27" t="s">
        <v>3</v>
      </c>
      <c r="M94" s="28">
        <f>_xlfn.VAR.P(M82:M91)</f>
        <v>3.0248999999998638E-4</v>
      </c>
      <c r="N94" s="29">
        <f>_xlfn.VAR.P(N82:N91)</f>
        <v>1.3471894969152147E-6</v>
      </c>
      <c r="O94" s="30">
        <f>_xlfn.VAR.P(O82:O91)</f>
        <v>2.0930792500715027E-8</v>
      </c>
      <c r="Q94" s="27" t="s">
        <v>3</v>
      </c>
      <c r="R94" s="28">
        <f>_xlfn.VAR.P(R82:R91)</f>
        <v>1.3755999999999935E-4</v>
      </c>
      <c r="S94" s="29">
        <f>_xlfn.VAR.P(S82:S91)</f>
        <v>7.6107220796055282E-7</v>
      </c>
      <c r="T94" s="30">
        <f>_xlfn.VAR.P(T82:T91)</f>
        <v>6.3506572261042793E-8</v>
      </c>
    </row>
    <row r="96" spans="2:22" ht="16.5" thickBot="1" x14ac:dyDescent="0.3">
      <c r="B96" s="124" t="s">
        <v>65</v>
      </c>
      <c r="C96" s="124"/>
      <c r="D96" s="124"/>
      <c r="E96" s="124"/>
      <c r="G96" s="124" t="s">
        <v>66</v>
      </c>
      <c r="H96" s="124"/>
      <c r="I96" s="124"/>
      <c r="J96" s="124"/>
      <c r="L96" s="124" t="s">
        <v>67</v>
      </c>
      <c r="M96" s="124"/>
      <c r="N96" s="124"/>
      <c r="O96" s="124"/>
      <c r="Q96" s="124" t="s">
        <v>68</v>
      </c>
      <c r="R96" s="124"/>
      <c r="S96" s="124"/>
      <c r="T96" s="124"/>
    </row>
    <row r="97" spans="2:20" ht="13.5" thickBot="1" x14ac:dyDescent="0.25">
      <c r="B97" s="9" t="s">
        <v>21</v>
      </c>
      <c r="C97" s="125">
        <f>Y9-X9</f>
        <v>20.53694444444443</v>
      </c>
      <c r="D97" s="126"/>
      <c r="E97" s="127"/>
      <c r="G97" s="9" t="s">
        <v>21</v>
      </c>
      <c r="H97" s="125">
        <f>Z9-Y9</f>
        <v>0.18166666666661513</v>
      </c>
      <c r="I97" s="126"/>
      <c r="J97" s="127"/>
      <c r="L97" s="9" t="s">
        <v>21</v>
      </c>
      <c r="M97" s="125">
        <f>AA9-Z9</f>
        <v>1.2655555555555793</v>
      </c>
      <c r="N97" s="126"/>
      <c r="O97" s="127"/>
      <c r="Q97" s="9" t="s">
        <v>21</v>
      </c>
      <c r="R97" s="125">
        <f>AB9-AA9</f>
        <v>95.308611111111077</v>
      </c>
      <c r="S97" s="126"/>
      <c r="T97" s="127"/>
    </row>
    <row r="98" spans="2:20" ht="13.5" thickBot="1" x14ac:dyDescent="0.25">
      <c r="B98" s="12" t="s">
        <v>0</v>
      </c>
      <c r="C98" s="15" t="s">
        <v>26</v>
      </c>
      <c r="D98" s="15" t="s">
        <v>25</v>
      </c>
      <c r="E98" s="16" t="s">
        <v>24</v>
      </c>
      <c r="G98" s="12" t="s">
        <v>0</v>
      </c>
      <c r="H98" s="15" t="s">
        <v>26</v>
      </c>
      <c r="I98" s="15" t="s">
        <v>25</v>
      </c>
      <c r="J98" s="16" t="s">
        <v>24</v>
      </c>
      <c r="L98" s="12" t="s">
        <v>0</v>
      </c>
      <c r="M98" s="15" t="s">
        <v>26</v>
      </c>
      <c r="N98" s="15" t="s">
        <v>25</v>
      </c>
      <c r="O98" s="16" t="s">
        <v>24</v>
      </c>
      <c r="Q98" s="12" t="s">
        <v>0</v>
      </c>
      <c r="R98" s="15" t="s">
        <v>26</v>
      </c>
      <c r="S98" s="15" t="s">
        <v>25</v>
      </c>
      <c r="T98" s="16" t="s">
        <v>24</v>
      </c>
    </row>
    <row r="99" spans="2:20" x14ac:dyDescent="0.2">
      <c r="B99" s="5">
        <v>1</v>
      </c>
      <c r="C99" s="3">
        <f>Y11-X11</f>
        <v>3.700000000000081E-2</v>
      </c>
      <c r="D99" s="13">
        <f t="shared" ref="D99:D108" si="64">C99/X11</f>
        <v>2.673410404624336E-3</v>
      </c>
      <c r="E99" s="44">
        <f t="shared" ref="E99:E108" si="65">C99/$C$97</f>
        <v>1.8016312066330734E-3</v>
      </c>
      <c r="G99" s="5">
        <v>1</v>
      </c>
      <c r="H99" s="3">
        <f>Z11-Y11</f>
        <v>1.0999999999999233E-2</v>
      </c>
      <c r="I99" s="13">
        <f>H99/Y11</f>
        <v>7.9267853282404205E-4</v>
      </c>
      <c r="J99" s="44">
        <f>H99/$H$97</f>
        <v>6.0550458715609282E-2</v>
      </c>
      <c r="L99" s="5">
        <v>1</v>
      </c>
      <c r="M99" s="3">
        <f>AA11-Z11</f>
        <v>1.3999999999999346E-2</v>
      </c>
      <c r="N99" s="13">
        <f>M99/Z11</f>
        <v>1.0080645161289852E-3</v>
      </c>
      <c r="O99" s="44">
        <f>M99/$M$97</f>
        <v>1.1062335381913235E-2</v>
      </c>
      <c r="Q99" s="5">
        <v>1</v>
      </c>
      <c r="R99" s="3">
        <f>AB11-AA11</f>
        <v>9.9000000000000199E-2</v>
      </c>
      <c r="S99" s="13">
        <f>R99/AA11</f>
        <v>7.121277514026773E-3</v>
      </c>
      <c r="T99" s="44">
        <f>R99/$R$97</f>
        <v>1.0387309063247779E-3</v>
      </c>
    </row>
    <row r="100" spans="2:20" x14ac:dyDescent="0.2">
      <c r="B100" s="5">
        <v>2</v>
      </c>
      <c r="C100" s="3">
        <f t="shared" ref="C100:C108" si="66">Y12-X12</f>
        <v>4.1000000000000369E-2</v>
      </c>
      <c r="D100" s="13">
        <f t="shared" si="64"/>
        <v>3.0278413706521208E-3</v>
      </c>
      <c r="E100" s="44">
        <f t="shared" si="65"/>
        <v>1.9964021478906771E-3</v>
      </c>
      <c r="G100" s="5">
        <v>2</v>
      </c>
      <c r="H100" s="3">
        <f t="shared" ref="H100:H108" si="67">Z12-Y12</f>
        <v>9.9999999999997868E-3</v>
      </c>
      <c r="I100" s="13">
        <f t="shared" ref="I100:I108" si="68">H100/Y12</f>
        <v>7.3626859078190147E-4</v>
      </c>
      <c r="J100" s="44">
        <f t="shared" ref="J100:J108" si="69">H100/$H$97</f>
        <v>5.504587155964747E-2</v>
      </c>
      <c r="L100" s="5">
        <v>2</v>
      </c>
      <c r="M100" s="3">
        <f t="shared" ref="M100:M108" si="70">AA12-Z12</f>
        <v>1.0999999999999233E-2</v>
      </c>
      <c r="N100" s="13">
        <f t="shared" ref="N100:N108" si="71">M100/Z12</f>
        <v>8.0929958799288049E-4</v>
      </c>
      <c r="O100" s="44">
        <f t="shared" ref="O100:O108" si="72">M100/$M$97</f>
        <v>8.6918349429316276E-3</v>
      </c>
      <c r="Q100" s="5">
        <v>2</v>
      </c>
      <c r="R100" s="3">
        <f t="shared" ref="R100:R108" si="73">AB12-AA12</f>
        <v>0.14300000000000068</v>
      </c>
      <c r="S100" s="13">
        <f t="shared" ref="S100:S108" si="74">R100/AA12</f>
        <v>1.0512386973461787E-2</v>
      </c>
      <c r="T100" s="44">
        <f t="shared" ref="T100:T108" si="75">R100/$R$97</f>
        <v>1.500389086913572E-3</v>
      </c>
    </row>
    <row r="101" spans="2:20" x14ac:dyDescent="0.2">
      <c r="B101" s="5">
        <v>3</v>
      </c>
      <c r="C101" s="3">
        <f t="shared" si="66"/>
        <v>2.7999999999998693E-2</v>
      </c>
      <c r="D101" s="13">
        <f t="shared" si="64"/>
        <v>2.0223907547850264E-3</v>
      </c>
      <c r="E101" s="44">
        <f t="shared" si="65"/>
        <v>1.3633965888033134E-3</v>
      </c>
      <c r="G101" s="5">
        <v>3</v>
      </c>
      <c r="H101" s="3">
        <f t="shared" si="67"/>
        <v>9.0000000000003411E-3</v>
      </c>
      <c r="I101" s="13">
        <f t="shared" si="68"/>
        <v>6.4874216103224548E-4</v>
      </c>
      <c r="J101" s="44">
        <f t="shared" si="69"/>
        <v>4.9541284403685659E-2</v>
      </c>
      <c r="L101" s="5">
        <v>3</v>
      </c>
      <c r="M101" s="3">
        <f t="shared" si="70"/>
        <v>1.1000000000001009E-2</v>
      </c>
      <c r="N101" s="13">
        <f t="shared" si="71"/>
        <v>7.9239302694143559E-4</v>
      </c>
      <c r="O101" s="44">
        <f t="shared" si="72"/>
        <v>8.691834942933031E-3</v>
      </c>
      <c r="Q101" s="5">
        <v>3</v>
      </c>
      <c r="R101" s="3">
        <f t="shared" si="73"/>
        <v>0.12199999999999989</v>
      </c>
      <c r="S101" s="13">
        <f t="shared" si="74"/>
        <v>8.7814007053911951E-3</v>
      </c>
      <c r="T101" s="44">
        <f t="shared" si="75"/>
        <v>1.2800522279961871E-3</v>
      </c>
    </row>
    <row r="102" spans="2:20" x14ac:dyDescent="0.2">
      <c r="B102" s="5">
        <v>4</v>
      </c>
      <c r="C102" s="3">
        <f t="shared" si="66"/>
        <v>2.5000000000000355E-2</v>
      </c>
      <c r="D102" s="13">
        <f t="shared" si="64"/>
        <v>1.8628912071535287E-3</v>
      </c>
      <c r="E102" s="44">
        <f t="shared" si="65"/>
        <v>1.2173183828601754E-3</v>
      </c>
      <c r="G102" s="5">
        <v>4</v>
      </c>
      <c r="H102" s="3">
        <f t="shared" si="67"/>
        <v>7.9999999999991189E-3</v>
      </c>
      <c r="I102" s="13">
        <f t="shared" si="68"/>
        <v>5.9501673484560198E-4</v>
      </c>
      <c r="J102" s="44">
        <f t="shared" si="69"/>
        <v>4.4036697247714064E-2</v>
      </c>
      <c r="L102" s="5">
        <v>4</v>
      </c>
      <c r="M102" s="3">
        <f t="shared" si="70"/>
        <v>1.1000000000001009E-2</v>
      </c>
      <c r="N102" s="13">
        <f t="shared" si="71"/>
        <v>8.1766148814398348E-4</v>
      </c>
      <c r="O102" s="44">
        <f t="shared" si="72"/>
        <v>8.691834942933031E-3</v>
      </c>
      <c r="Q102" s="5">
        <v>4</v>
      </c>
      <c r="R102" s="3">
        <f t="shared" si="73"/>
        <v>0.11599999999999966</v>
      </c>
      <c r="S102" s="13">
        <f t="shared" si="74"/>
        <v>8.6155674390968259E-3</v>
      </c>
      <c r="T102" s="44">
        <f t="shared" si="75"/>
        <v>1.217098839734077E-3</v>
      </c>
    </row>
    <row r="103" spans="2:20" x14ac:dyDescent="0.2">
      <c r="B103" s="5">
        <v>5</v>
      </c>
      <c r="C103" s="3">
        <f t="shared" si="66"/>
        <v>3.5000000000000142E-2</v>
      </c>
      <c r="D103" s="13">
        <f t="shared" si="64"/>
        <v>2.4429399036783794E-3</v>
      </c>
      <c r="E103" s="44">
        <f t="shared" si="65"/>
        <v>1.7042457360042281E-3</v>
      </c>
      <c r="G103" s="5">
        <v>5</v>
      </c>
      <c r="H103" s="3">
        <f t="shared" si="67"/>
        <v>6.9999999999996732E-3</v>
      </c>
      <c r="I103" s="13">
        <f t="shared" si="68"/>
        <v>4.8739729842638027E-4</v>
      </c>
      <c r="J103" s="44">
        <f t="shared" si="69"/>
        <v>3.8532110091752253E-2</v>
      </c>
      <c r="L103" s="5">
        <v>5</v>
      </c>
      <c r="M103" s="3">
        <f t="shared" si="70"/>
        <v>9.0000000000003411E-3</v>
      </c>
      <c r="N103" s="13">
        <f t="shared" si="71"/>
        <v>6.2634838889277897E-4</v>
      </c>
      <c r="O103" s="44">
        <f t="shared" si="72"/>
        <v>7.1115013169448247E-3</v>
      </c>
      <c r="Q103" s="5">
        <v>5</v>
      </c>
      <c r="R103" s="3">
        <f t="shared" si="73"/>
        <v>0.125</v>
      </c>
      <c r="S103" s="13">
        <f t="shared" si="74"/>
        <v>8.6938378077618585E-3</v>
      </c>
      <c r="T103" s="44">
        <f t="shared" si="75"/>
        <v>1.3115289221272421E-3</v>
      </c>
    </row>
    <row r="104" spans="2:20" x14ac:dyDescent="0.2">
      <c r="B104" s="5">
        <v>6</v>
      </c>
      <c r="C104" s="3">
        <f t="shared" si="66"/>
        <v>4.0999999999998593E-2</v>
      </c>
      <c r="D104" s="13">
        <f t="shared" si="64"/>
        <v>2.9148300867338681E-3</v>
      </c>
      <c r="E104" s="44">
        <f t="shared" si="65"/>
        <v>1.9964021478905908E-3</v>
      </c>
      <c r="G104" s="5">
        <v>6</v>
      </c>
      <c r="H104" s="3">
        <f t="shared" si="67"/>
        <v>1.1000000000001009E-2</v>
      </c>
      <c r="I104" s="13">
        <f t="shared" si="68"/>
        <v>7.797547316935571E-4</v>
      </c>
      <c r="J104" s="44">
        <f t="shared" si="69"/>
        <v>6.0550458715619065E-2</v>
      </c>
      <c r="L104" s="5">
        <v>6</v>
      </c>
      <c r="M104" s="3">
        <f t="shared" si="70"/>
        <v>1.6000000000000014E-2</v>
      </c>
      <c r="N104" s="13">
        <f t="shared" si="71"/>
        <v>1.1333050007083167E-3</v>
      </c>
      <c r="O104" s="44">
        <f t="shared" si="72"/>
        <v>1.2642669007901442E-2</v>
      </c>
      <c r="Q104" s="5">
        <v>6</v>
      </c>
      <c r="R104" s="3">
        <f t="shared" si="73"/>
        <v>0.12999999999999901</v>
      </c>
      <c r="S104" s="13">
        <f t="shared" si="74"/>
        <v>9.1976793547473464E-3</v>
      </c>
      <c r="T104" s="44">
        <f t="shared" si="75"/>
        <v>1.3639900790123212E-3</v>
      </c>
    </row>
    <row r="105" spans="2:20" x14ac:dyDescent="0.2">
      <c r="B105" s="5">
        <v>7</v>
      </c>
      <c r="C105" s="3">
        <f t="shared" si="66"/>
        <v>3.8000000000000256E-2</v>
      </c>
      <c r="D105" s="13">
        <f t="shared" si="64"/>
        <v>2.7506333695258962E-3</v>
      </c>
      <c r="E105" s="44">
        <f t="shared" si="65"/>
        <v>1.8503239419474526E-3</v>
      </c>
      <c r="G105" s="5">
        <v>7</v>
      </c>
      <c r="H105" s="3">
        <f t="shared" si="67"/>
        <v>9.9999999999997868E-3</v>
      </c>
      <c r="I105" s="13">
        <f t="shared" si="68"/>
        <v>7.2186529993501674E-4</v>
      </c>
      <c r="J105" s="44">
        <f t="shared" si="69"/>
        <v>5.504587155964747E-2</v>
      </c>
      <c r="L105" s="5">
        <v>7</v>
      </c>
      <c r="M105" s="3">
        <f t="shared" si="70"/>
        <v>1.2000000000000455E-2</v>
      </c>
      <c r="N105" s="13">
        <f t="shared" si="71"/>
        <v>8.6561350357068851E-4</v>
      </c>
      <c r="O105" s="44">
        <f t="shared" si="72"/>
        <v>9.4820017559264329E-3</v>
      </c>
      <c r="Q105" s="5">
        <v>7</v>
      </c>
      <c r="R105" s="3">
        <f t="shared" si="73"/>
        <v>0.14799999999999969</v>
      </c>
      <c r="S105" s="13">
        <f t="shared" si="74"/>
        <v>1.0666666666666644E-2</v>
      </c>
      <c r="T105" s="44">
        <f t="shared" si="75"/>
        <v>1.5528502437986513E-3</v>
      </c>
    </row>
    <row r="106" spans="2:20" x14ac:dyDescent="0.2">
      <c r="B106" s="5">
        <v>8</v>
      </c>
      <c r="C106" s="3">
        <f t="shared" si="66"/>
        <v>3.2999999999999474E-2</v>
      </c>
      <c r="D106" s="13">
        <f t="shared" si="64"/>
        <v>2.3333097645477957E-3</v>
      </c>
      <c r="E106" s="44">
        <f t="shared" si="65"/>
        <v>1.606860265375383E-3</v>
      </c>
      <c r="G106" s="5">
        <v>8</v>
      </c>
      <c r="H106" s="3">
        <f t="shared" si="67"/>
        <v>9.9999999999997868E-3</v>
      </c>
      <c r="I106" s="13">
        <f t="shared" si="68"/>
        <v>7.0541760722346125E-4</v>
      </c>
      <c r="J106" s="44">
        <f t="shared" si="69"/>
        <v>5.504587155964747E-2</v>
      </c>
      <c r="L106" s="5">
        <v>8</v>
      </c>
      <c r="M106" s="3">
        <f t="shared" si="70"/>
        <v>1.3999999999999346E-2</v>
      </c>
      <c r="N106" s="13">
        <f t="shared" si="71"/>
        <v>9.8688848160153296E-4</v>
      </c>
      <c r="O106" s="44">
        <f t="shared" si="72"/>
        <v>1.1062335381913235E-2</v>
      </c>
      <c r="Q106" s="5">
        <v>8</v>
      </c>
      <c r="R106" s="3">
        <f t="shared" si="73"/>
        <v>0.14200000000000124</v>
      </c>
      <c r="S106" s="13">
        <f t="shared" si="74"/>
        <v>1.0000000000000087E-2</v>
      </c>
      <c r="T106" s="44">
        <f t="shared" si="75"/>
        <v>1.4898968555365599E-3</v>
      </c>
    </row>
    <row r="107" spans="2:20" x14ac:dyDescent="0.2">
      <c r="B107" s="5">
        <v>9</v>
      </c>
      <c r="C107" s="3">
        <f t="shared" si="66"/>
        <v>3.5000000000000142E-2</v>
      </c>
      <c r="D107" s="13">
        <f t="shared" si="64"/>
        <v>2.5087807325639838E-3</v>
      </c>
      <c r="E107" s="44">
        <f t="shared" si="65"/>
        <v>1.7042457360042281E-3</v>
      </c>
      <c r="G107" s="5">
        <v>9</v>
      </c>
      <c r="H107" s="3">
        <f t="shared" si="67"/>
        <v>9.9999999999997868E-3</v>
      </c>
      <c r="I107" s="13">
        <f t="shared" si="68"/>
        <v>7.1500071500069974E-4</v>
      </c>
      <c r="J107" s="44">
        <f t="shared" si="69"/>
        <v>5.504587155964747E-2</v>
      </c>
      <c r="L107" s="5">
        <v>9</v>
      </c>
      <c r="M107" s="3">
        <f t="shared" si="70"/>
        <v>1.1999999999998678E-2</v>
      </c>
      <c r="N107" s="13">
        <f t="shared" si="71"/>
        <v>8.5738782509278927E-4</v>
      </c>
      <c r="O107" s="44">
        <f t="shared" si="72"/>
        <v>9.4820017559250295E-3</v>
      </c>
      <c r="Q107" s="5">
        <v>9</v>
      </c>
      <c r="R107" s="3">
        <f t="shared" si="73"/>
        <v>0.14300000000000068</v>
      </c>
      <c r="S107" s="13">
        <f t="shared" si="74"/>
        <v>1.0208452312964069E-2</v>
      </c>
      <c r="T107" s="44">
        <f t="shared" si="75"/>
        <v>1.500389086913572E-3</v>
      </c>
    </row>
    <row r="108" spans="2:20" ht="13.5" thickBot="1" x14ac:dyDescent="0.25">
      <c r="B108" s="7">
        <v>10</v>
      </c>
      <c r="C108" s="3">
        <f t="shared" si="66"/>
        <v>3.700000000000081E-2</v>
      </c>
      <c r="D108" s="13">
        <f t="shared" si="64"/>
        <v>2.5515481690918428E-3</v>
      </c>
      <c r="E108" s="44">
        <f t="shared" si="65"/>
        <v>1.8016312066330734E-3</v>
      </c>
      <c r="G108" s="7">
        <v>10</v>
      </c>
      <c r="H108" s="3">
        <f t="shared" si="67"/>
        <v>6.9999999999996732E-3</v>
      </c>
      <c r="I108" s="13">
        <f t="shared" si="68"/>
        <v>4.8149676709311276E-4</v>
      </c>
      <c r="J108" s="44">
        <f t="shared" si="69"/>
        <v>3.8532110091752253E-2</v>
      </c>
      <c r="L108" s="7">
        <v>10</v>
      </c>
      <c r="M108" s="3">
        <f t="shared" si="70"/>
        <v>1.2000000000000455E-2</v>
      </c>
      <c r="N108" s="13">
        <f t="shared" si="71"/>
        <v>8.2502578205572049E-4</v>
      </c>
      <c r="O108" s="44">
        <f t="shared" si="72"/>
        <v>9.4820017559264329E-3</v>
      </c>
      <c r="Q108" s="7">
        <v>10</v>
      </c>
      <c r="R108" s="3">
        <f t="shared" si="73"/>
        <v>0.13999999999999879</v>
      </c>
      <c r="S108" s="13">
        <f t="shared" si="74"/>
        <v>9.6173662155663118E-3</v>
      </c>
      <c r="T108" s="44">
        <f t="shared" si="75"/>
        <v>1.4689123927824985E-3</v>
      </c>
    </row>
    <row r="109" spans="2:20" x14ac:dyDescent="0.2">
      <c r="B109" s="21" t="s">
        <v>1</v>
      </c>
      <c r="C109" s="20">
        <f>SUM(C99:C108)</f>
        <v>0.34999999999999964</v>
      </c>
      <c r="D109" s="22">
        <f>SUM(D99:D108)</f>
        <v>2.5088575763356779E-2</v>
      </c>
      <c r="E109" s="23">
        <f>SUM(E99:E108)</f>
        <v>1.7042457360042194E-2</v>
      </c>
      <c r="G109" s="21" t="s">
        <v>1</v>
      </c>
      <c r="H109" s="20">
        <f>SUM(H99:H108)</f>
        <v>9.2999999999998195E-2</v>
      </c>
      <c r="I109" s="22">
        <f>SUM(I99:I108)</f>
        <v>6.6636384388560187E-3</v>
      </c>
      <c r="J109" s="23">
        <f>SUM(J99:J108)</f>
        <v>0.51192660550472247</v>
      </c>
      <c r="L109" s="21" t="s">
        <v>1</v>
      </c>
      <c r="M109" s="20">
        <f>SUM(M99:M108)</f>
        <v>0.12199999999999989</v>
      </c>
      <c r="N109" s="22">
        <f>SUM(N99:N108)</f>
        <v>8.7219876011291105E-3</v>
      </c>
      <c r="O109" s="23">
        <f>SUM(O99:O108)</f>
        <v>9.6400351185248326E-2</v>
      </c>
      <c r="Q109" s="21" t="s">
        <v>1</v>
      </c>
      <c r="R109" s="20">
        <f>SUM(R99:R108)</f>
        <v>1.3079999999999998</v>
      </c>
      <c r="S109" s="22">
        <f>SUM(S99:S108)</f>
        <v>9.3414634989682901E-2</v>
      </c>
      <c r="T109" s="23">
        <f>SUM(T99:T108)</f>
        <v>1.3723838641139458E-2</v>
      </c>
    </row>
    <row r="110" spans="2:20" x14ac:dyDescent="0.2">
      <c r="B110" s="24" t="s">
        <v>2</v>
      </c>
      <c r="C110" s="25">
        <f>AVERAGE(C99:C108)</f>
        <v>3.4999999999999962E-2</v>
      </c>
      <c r="D110" s="26">
        <f>AVERAGE(D99:D108)</f>
        <v>2.5088575763356777E-3</v>
      </c>
      <c r="E110" s="62">
        <f>AVERAGE(E99:E108)</f>
        <v>1.7042457360042194E-3</v>
      </c>
      <c r="G110" s="24" t="s">
        <v>2</v>
      </c>
      <c r="H110" s="25">
        <f>AVERAGE(H99:H108)</f>
        <v>9.2999999999998188E-3</v>
      </c>
      <c r="I110" s="26">
        <f>AVERAGE(I99:I108)</f>
        <v>6.6636384388560192E-4</v>
      </c>
      <c r="J110" s="62">
        <f>AVERAGE(J99:J108)</f>
        <v>5.1192660550472245E-2</v>
      </c>
      <c r="L110" s="24" t="s">
        <v>2</v>
      </c>
      <c r="M110" s="25">
        <f>AVERAGE(M99:M108)</f>
        <v>1.2199999999999989E-2</v>
      </c>
      <c r="N110" s="26">
        <f>AVERAGE(N99:N108)</f>
        <v>8.7219876011291101E-4</v>
      </c>
      <c r="O110" s="62">
        <f>AVERAGE(O99:O108)</f>
        <v>9.6400351185248322E-3</v>
      </c>
      <c r="Q110" s="24" t="s">
        <v>2</v>
      </c>
      <c r="R110" s="25">
        <f>AVERAGE(R99:R108)</f>
        <v>0.13079999999999997</v>
      </c>
      <c r="S110" s="26">
        <f>AVERAGE(S99:S108)</f>
        <v>9.3414634989682898E-3</v>
      </c>
      <c r="T110" s="62">
        <f>AVERAGE(T99:T108)</f>
        <v>1.3723838641139458E-3</v>
      </c>
    </row>
    <row r="111" spans="2:20" ht="13.5" thickBot="1" x14ac:dyDescent="0.25">
      <c r="B111" s="27" t="s">
        <v>3</v>
      </c>
      <c r="C111" s="28">
        <f>_xlfn.VAR.P(C99:C108)</f>
        <v>2.4200000000000886E-5</v>
      </c>
      <c r="D111" s="29">
        <f>_xlfn.VAR.P(D99:D108)</f>
        <v>1.2105982104235251E-7</v>
      </c>
      <c r="E111" s="30">
        <f>_xlfn.VAR.P(E99:E108)</f>
        <v>5.7377775832053848E-8</v>
      </c>
      <c r="G111" s="27" t="s">
        <v>3</v>
      </c>
      <c r="H111" s="28">
        <f>_xlfn.VAR.P(H99:H108)</f>
        <v>2.010000000000472E-6</v>
      </c>
      <c r="I111" s="29">
        <f>_xlfn.VAR.P(I99:I108)</f>
        <v>1.1227651515480582E-8</v>
      </c>
      <c r="J111" s="30">
        <f>_xlfn.VAR.P(J99:J108)</f>
        <v>6.0903964312816193E-5</v>
      </c>
      <c r="L111" s="27" t="s">
        <v>3</v>
      </c>
      <c r="M111" s="28">
        <f>_xlfn.VAR.P(M99:M108)</f>
        <v>3.5599999999990384E-6</v>
      </c>
      <c r="N111" s="29">
        <f>_xlfn.VAR.P(N99:N108)</f>
        <v>1.7601970397281575E-8</v>
      </c>
      <c r="O111" s="30">
        <f>_xlfn.VAR.P(O99:O108)</f>
        <v>2.2227343887897542E-6</v>
      </c>
      <c r="Q111" s="27" t="s">
        <v>3</v>
      </c>
      <c r="R111" s="28">
        <f>_xlfn.VAR.P(R99:R108)</f>
        <v>2.1456000000000586E-4</v>
      </c>
      <c r="S111" s="29">
        <f>_xlfn.VAR.P(S99:S108)</f>
        <v>1.059860160086584E-6</v>
      </c>
      <c r="T111" s="30">
        <f>_xlfn.VAR.P(T99:T108)</f>
        <v>2.3620249398331146E-8</v>
      </c>
    </row>
    <row r="113" spans="2:20" ht="16.5" thickBot="1" x14ac:dyDescent="0.3">
      <c r="B113" s="124" t="s">
        <v>72</v>
      </c>
      <c r="C113" s="124"/>
      <c r="D113" s="124"/>
      <c r="E113" s="124"/>
      <c r="G113" s="124" t="s">
        <v>73</v>
      </c>
      <c r="H113" s="124"/>
      <c r="I113" s="124"/>
      <c r="J113" s="124"/>
      <c r="L113" s="124" t="s">
        <v>74</v>
      </c>
      <c r="M113" s="124"/>
      <c r="N113" s="124"/>
      <c r="O113" s="124"/>
      <c r="Q113" s="124" t="s">
        <v>75</v>
      </c>
      <c r="R113" s="124"/>
      <c r="S113" s="124"/>
      <c r="T113" s="124"/>
    </row>
    <row r="114" spans="2:20" ht="13.5" thickBot="1" x14ac:dyDescent="0.25">
      <c r="B114" s="9" t="s">
        <v>21</v>
      </c>
      <c r="C114" s="125">
        <f>AC9-AB9</f>
        <v>24.636944444444453</v>
      </c>
      <c r="D114" s="126"/>
      <c r="E114" s="127"/>
      <c r="G114" s="9" t="s">
        <v>21</v>
      </c>
      <c r="H114" s="125">
        <f>AD9-AC9</f>
        <v>123.63777777777773</v>
      </c>
      <c r="I114" s="126"/>
      <c r="J114" s="127"/>
      <c r="L114" s="9" t="s">
        <v>21</v>
      </c>
      <c r="M114" s="125">
        <f>AE9-AD9</f>
        <v>20.869444444444412</v>
      </c>
      <c r="N114" s="126"/>
      <c r="O114" s="127"/>
      <c r="Q114" s="9" t="s">
        <v>21</v>
      </c>
      <c r="R114" s="125">
        <f>AF9-AE9</f>
        <v>22.186388888888928</v>
      </c>
      <c r="S114" s="126"/>
      <c r="T114" s="127"/>
    </row>
    <row r="115" spans="2:20" ht="13.5" thickBot="1" x14ac:dyDescent="0.25">
      <c r="B115" s="12" t="s">
        <v>0</v>
      </c>
      <c r="C115" s="15" t="s">
        <v>26</v>
      </c>
      <c r="D115" s="15" t="s">
        <v>25</v>
      </c>
      <c r="E115" s="16" t="s">
        <v>24</v>
      </c>
      <c r="G115" s="12" t="s">
        <v>0</v>
      </c>
      <c r="H115" s="15" t="s">
        <v>26</v>
      </c>
      <c r="I115" s="15" t="s">
        <v>25</v>
      </c>
      <c r="J115" s="16" t="s">
        <v>24</v>
      </c>
      <c r="L115" s="12" t="s">
        <v>0</v>
      </c>
      <c r="M115" s="15" t="s">
        <v>26</v>
      </c>
      <c r="N115" s="15" t="s">
        <v>25</v>
      </c>
      <c r="O115" s="16" t="s">
        <v>24</v>
      </c>
      <c r="Q115" s="12" t="s">
        <v>0</v>
      </c>
      <c r="R115" s="15" t="s">
        <v>26</v>
      </c>
      <c r="S115" s="15" t="s">
        <v>25</v>
      </c>
      <c r="T115" s="16" t="s">
        <v>24</v>
      </c>
    </row>
    <row r="116" spans="2:20" x14ac:dyDescent="0.2">
      <c r="B116" s="5">
        <v>1</v>
      </c>
      <c r="C116" s="3">
        <f>AC11-AB11</f>
        <v>4.1000000000000369E-2</v>
      </c>
      <c r="D116" s="13">
        <f t="shared" ref="D116:D125" si="76">C116/AB11</f>
        <v>2.9283622598386093E-3</v>
      </c>
      <c r="E116" s="44">
        <f t="shared" ref="E116:E125" si="77">C116/$C$114</f>
        <v>1.6641674089274382E-3</v>
      </c>
      <c r="G116" s="5">
        <v>1</v>
      </c>
      <c r="H116" s="3">
        <f>AD11-AC11</f>
        <v>0.1590000000000007</v>
      </c>
      <c r="I116" s="13">
        <f>H116/AC11</f>
        <v>1.1323173337131513E-2</v>
      </c>
      <c r="J116" s="44">
        <f>H116/$H$114</f>
        <v>1.2860147024462199E-3</v>
      </c>
      <c r="L116" s="5">
        <v>1</v>
      </c>
      <c r="M116" s="3">
        <f>AE11-AD11</f>
        <v>3.8000000000000256E-2</v>
      </c>
      <c r="N116" s="13">
        <f>M116/AD11</f>
        <v>2.6758678966270159E-3</v>
      </c>
      <c r="O116" s="44">
        <f>M116/$M$114</f>
        <v>1.8208438706242664E-3</v>
      </c>
      <c r="Q116" s="5">
        <v>1</v>
      </c>
      <c r="R116" s="3">
        <f>AF11-AE11</f>
        <v>3.5999999999999588E-2</v>
      </c>
      <c r="S116" s="13">
        <f>R116/AE11</f>
        <v>2.5282674345108213E-3</v>
      </c>
      <c r="T116" s="44">
        <f>R116/$R$114</f>
        <v>1.6226164690563319E-3</v>
      </c>
    </row>
    <row r="117" spans="2:20" x14ac:dyDescent="0.2">
      <c r="B117" s="5">
        <v>2</v>
      </c>
      <c r="C117" s="3">
        <f t="shared" ref="C117:C125" si="78">AC12-AB12</f>
        <v>2.2999999999999687E-2</v>
      </c>
      <c r="D117" s="13">
        <f t="shared" si="76"/>
        <v>1.6732140258984205E-3</v>
      </c>
      <c r="E117" s="44">
        <f t="shared" si="77"/>
        <v>9.3355732695927357E-4</v>
      </c>
      <c r="G117" s="5">
        <v>2</v>
      </c>
      <c r="H117" s="3">
        <f t="shared" ref="H117:H125" si="79">AD12-AC12</f>
        <v>0.1509999999999998</v>
      </c>
      <c r="I117" s="13">
        <f t="shared" ref="I117:I125" si="80">H117/AC12</f>
        <v>1.0966664245769468E-2</v>
      </c>
      <c r="J117" s="44">
        <f t="shared" ref="J117:J125" si="81">H117/$H$114</f>
        <v>1.221309560184768E-3</v>
      </c>
      <c r="L117" s="5">
        <v>2</v>
      </c>
      <c r="M117" s="3">
        <f t="shared" ref="M117:M125" si="82">AE12-AD12</f>
        <v>3.700000000000081E-2</v>
      </c>
      <c r="N117" s="13">
        <f t="shared" ref="N117:N125" si="83">M117/AD12</f>
        <v>2.6580459770115523E-3</v>
      </c>
      <c r="O117" s="44">
        <f t="shared" ref="O117:O125" si="84">M117/$M$114</f>
        <v>1.7729269266604968E-3</v>
      </c>
      <c r="Q117" s="5">
        <v>2</v>
      </c>
      <c r="R117" s="3">
        <f t="shared" ref="R117:R125" si="85">AF12-AE12</f>
        <v>3.399999999999892E-2</v>
      </c>
      <c r="S117" s="13">
        <f t="shared" ref="S117:S125" si="86">R117/AE12</f>
        <v>2.4360535931789726E-3</v>
      </c>
      <c r="T117" s="44">
        <f t="shared" ref="T117:T125" si="87">R117/$R$114</f>
        <v>1.5324711096642823E-3</v>
      </c>
    </row>
    <row r="118" spans="2:20" x14ac:dyDescent="0.2">
      <c r="B118" s="5">
        <v>3</v>
      </c>
      <c r="C118" s="3">
        <f t="shared" si="78"/>
        <v>4.1999999999999815E-2</v>
      </c>
      <c r="D118" s="13">
        <f t="shared" si="76"/>
        <v>2.9967891544773325E-3</v>
      </c>
      <c r="E118" s="44">
        <f t="shared" si="77"/>
        <v>1.7047568579256457E-3</v>
      </c>
      <c r="G118" s="5">
        <v>3</v>
      </c>
      <c r="H118" s="3">
        <f t="shared" si="79"/>
        <v>0.18399999999999928</v>
      </c>
      <c r="I118" s="13">
        <f t="shared" si="80"/>
        <v>1.3089563918332452E-2</v>
      </c>
      <c r="J118" s="44">
        <f t="shared" si="81"/>
        <v>1.4882182720132233E-3</v>
      </c>
      <c r="L118" s="5">
        <v>3</v>
      </c>
      <c r="M118" s="3">
        <f t="shared" si="82"/>
        <v>1.699999999999946E-2</v>
      </c>
      <c r="N118" s="13">
        <f t="shared" si="83"/>
        <v>1.1937363949160494E-3</v>
      </c>
      <c r="O118" s="44">
        <f t="shared" si="84"/>
        <v>8.1458804738450885E-4</v>
      </c>
      <c r="Q118" s="5">
        <v>3</v>
      </c>
      <c r="R118" s="3">
        <f t="shared" si="85"/>
        <v>2.8000000000000469E-2</v>
      </c>
      <c r="S118" s="13">
        <f t="shared" si="86"/>
        <v>1.9638097909945623E-3</v>
      </c>
      <c r="T118" s="44">
        <f t="shared" si="87"/>
        <v>1.2620350314882939E-3</v>
      </c>
    </row>
    <row r="119" spans="2:20" x14ac:dyDescent="0.2">
      <c r="B119" s="5">
        <v>4</v>
      </c>
      <c r="C119" s="3">
        <f t="shared" si="78"/>
        <v>4.2999999999999261E-2</v>
      </c>
      <c r="D119" s="13">
        <f t="shared" si="76"/>
        <v>3.1664212076582664E-3</v>
      </c>
      <c r="E119" s="44">
        <f t="shared" si="77"/>
        <v>1.7453463069238529E-3</v>
      </c>
      <c r="G119" s="5">
        <v>4</v>
      </c>
      <c r="H119" s="3">
        <f t="shared" si="79"/>
        <v>0.1379999999999999</v>
      </c>
      <c r="I119" s="13">
        <f t="shared" si="80"/>
        <v>1.01299273287822E-2</v>
      </c>
      <c r="J119" s="44">
        <f t="shared" si="81"/>
        <v>1.1161637040099212E-3</v>
      </c>
      <c r="L119" s="5">
        <v>4</v>
      </c>
      <c r="M119" s="3">
        <f t="shared" si="82"/>
        <v>5.0000000000000711E-2</v>
      </c>
      <c r="N119" s="13">
        <f t="shared" si="83"/>
        <v>3.6334568708669946E-3</v>
      </c>
      <c r="O119" s="44">
        <f t="shared" si="84"/>
        <v>2.3958471981898421E-3</v>
      </c>
      <c r="Q119" s="5">
        <v>4</v>
      </c>
      <c r="R119" s="3">
        <f t="shared" si="85"/>
        <v>4.0000000000000924E-2</v>
      </c>
      <c r="S119" s="13">
        <f t="shared" si="86"/>
        <v>2.8962421258417873E-3</v>
      </c>
      <c r="T119" s="44">
        <f t="shared" si="87"/>
        <v>1.802907187840431E-3</v>
      </c>
    </row>
    <row r="120" spans="2:20" x14ac:dyDescent="0.2">
      <c r="B120" s="5">
        <v>5</v>
      </c>
      <c r="C120" s="3">
        <f t="shared" si="78"/>
        <v>3.8000000000000256E-2</v>
      </c>
      <c r="D120" s="13">
        <f t="shared" si="76"/>
        <v>2.620147555678153E-3</v>
      </c>
      <c r="E120" s="44">
        <f t="shared" si="77"/>
        <v>1.5423990619327442E-3</v>
      </c>
      <c r="G120" s="5">
        <v>5</v>
      </c>
      <c r="H120" s="3">
        <f t="shared" si="79"/>
        <v>0.17300000000000004</v>
      </c>
      <c r="I120" s="13">
        <f t="shared" si="80"/>
        <v>1.1897393576782893E-2</v>
      </c>
      <c r="J120" s="44">
        <f t="shared" si="81"/>
        <v>1.3992487014037431E-3</v>
      </c>
      <c r="L120" s="5">
        <v>5</v>
      </c>
      <c r="M120" s="3">
        <f t="shared" si="82"/>
        <v>2.8999999999999915E-2</v>
      </c>
      <c r="N120" s="13">
        <f t="shared" si="83"/>
        <v>1.9709120565447815E-3</v>
      </c>
      <c r="O120" s="44">
        <f t="shared" si="84"/>
        <v>1.3895913749500846E-3</v>
      </c>
      <c r="Q120" s="5">
        <v>5</v>
      </c>
      <c r="R120" s="3">
        <f t="shared" si="85"/>
        <v>3.2000000000000028E-2</v>
      </c>
      <c r="S120" s="13">
        <f t="shared" si="86"/>
        <v>2.1705216034728363E-3</v>
      </c>
      <c r="T120" s="44">
        <f t="shared" si="87"/>
        <v>1.4423257502723128E-3</v>
      </c>
    </row>
    <row r="121" spans="2:20" x14ac:dyDescent="0.2">
      <c r="B121" s="5">
        <v>6</v>
      </c>
      <c r="C121" s="3">
        <f t="shared" si="78"/>
        <v>5.1000000000000156E-2</v>
      </c>
      <c r="D121" s="13">
        <f t="shared" si="76"/>
        <v>3.575434660684251E-3</v>
      </c>
      <c r="E121" s="44">
        <f t="shared" si="77"/>
        <v>2.0700618989097281E-3</v>
      </c>
      <c r="G121" s="5">
        <v>6</v>
      </c>
      <c r="H121" s="3">
        <f t="shared" si="79"/>
        <v>0.15700000000000003</v>
      </c>
      <c r="I121" s="13">
        <f t="shared" si="80"/>
        <v>1.0967516590988475E-2</v>
      </c>
      <c r="J121" s="44">
        <f t="shared" si="81"/>
        <v>1.2698384168808533E-3</v>
      </c>
      <c r="L121" s="5">
        <v>6</v>
      </c>
      <c r="M121" s="3">
        <f t="shared" si="82"/>
        <v>4.1999999999999815E-2</v>
      </c>
      <c r="N121" s="13">
        <f t="shared" si="83"/>
        <v>2.9021558872305013E-3</v>
      </c>
      <c r="O121" s="44">
        <f t="shared" si="84"/>
        <v>2.0125116464794301E-3</v>
      </c>
      <c r="Q121" s="5">
        <v>6</v>
      </c>
      <c r="R121" s="3">
        <f t="shared" si="85"/>
        <v>3.0000000000001137E-2</v>
      </c>
      <c r="S121" s="13">
        <f t="shared" si="86"/>
        <v>2.0669698222406736E-3</v>
      </c>
      <c r="T121" s="44">
        <f t="shared" si="87"/>
        <v>1.3521803908803434E-3</v>
      </c>
    </row>
    <row r="122" spans="2:20" x14ac:dyDescent="0.2">
      <c r="B122" s="5">
        <v>7</v>
      </c>
      <c r="C122" s="3">
        <f t="shared" si="78"/>
        <v>3.0000000000001137E-2</v>
      </c>
      <c r="D122" s="13">
        <f t="shared" si="76"/>
        <v>2.1393425087357296E-3</v>
      </c>
      <c r="E122" s="44">
        <f t="shared" si="77"/>
        <v>1.2176834699469412E-3</v>
      </c>
      <c r="G122" s="5">
        <v>7</v>
      </c>
      <c r="H122" s="3">
        <f t="shared" si="79"/>
        <v>0.15299999999999869</v>
      </c>
      <c r="I122" s="13">
        <f t="shared" si="80"/>
        <v>1.0887355013164355E-2</v>
      </c>
      <c r="J122" s="44">
        <f t="shared" si="81"/>
        <v>1.2374858457501203E-3</v>
      </c>
      <c r="L122" s="5">
        <v>7</v>
      </c>
      <c r="M122" s="3">
        <f t="shared" si="82"/>
        <v>3.3000000000001251E-2</v>
      </c>
      <c r="N122" s="13">
        <f t="shared" si="83"/>
        <v>2.3229621286781116E-3</v>
      </c>
      <c r="O122" s="44">
        <f t="shared" si="84"/>
        <v>1.5812591508053333E-3</v>
      </c>
      <c r="Q122" s="5">
        <v>7</v>
      </c>
      <c r="R122" s="3">
        <f t="shared" si="85"/>
        <v>3.8999999999999702E-2</v>
      </c>
      <c r="S122" s="13">
        <f t="shared" si="86"/>
        <v>2.7389563873867337E-3</v>
      </c>
      <c r="T122" s="44">
        <f t="shared" si="87"/>
        <v>1.7578345081443662E-3</v>
      </c>
    </row>
    <row r="123" spans="2:20" x14ac:dyDescent="0.2">
      <c r="B123" s="5">
        <v>8</v>
      </c>
      <c r="C123" s="3">
        <f t="shared" si="78"/>
        <v>5.4999999999999716E-2</v>
      </c>
      <c r="D123" s="13">
        <f t="shared" si="76"/>
        <v>3.834890531306632E-3</v>
      </c>
      <c r="E123" s="44">
        <f t="shared" si="77"/>
        <v>2.2324196949026296E-3</v>
      </c>
      <c r="G123" s="5">
        <v>8</v>
      </c>
      <c r="H123" s="3">
        <f t="shared" si="79"/>
        <v>0.1639999999999997</v>
      </c>
      <c r="I123" s="13">
        <f t="shared" si="80"/>
        <v>1.1391262068486469E-2</v>
      </c>
      <c r="J123" s="44">
        <f t="shared" si="81"/>
        <v>1.326455416359615E-3</v>
      </c>
      <c r="L123" s="5">
        <v>8</v>
      </c>
      <c r="M123" s="3">
        <f t="shared" si="82"/>
        <v>3.8000000000000256E-2</v>
      </c>
      <c r="N123" s="13">
        <f t="shared" si="83"/>
        <v>2.6097108715060955E-3</v>
      </c>
      <c r="O123" s="44">
        <f t="shared" si="84"/>
        <v>1.8208438706242664E-3</v>
      </c>
      <c r="Q123" s="5">
        <v>8</v>
      </c>
      <c r="R123" s="3">
        <f t="shared" si="85"/>
        <v>4.1999999999999815E-2</v>
      </c>
      <c r="S123" s="13">
        <f t="shared" si="86"/>
        <v>2.8769093773546007E-3</v>
      </c>
      <c r="T123" s="44">
        <f t="shared" si="87"/>
        <v>1.8930525472324006E-3</v>
      </c>
    </row>
    <row r="124" spans="2:20" x14ac:dyDescent="0.2">
      <c r="B124" s="5">
        <v>9</v>
      </c>
      <c r="C124" s="3">
        <f t="shared" si="78"/>
        <v>3.700000000000081E-2</v>
      </c>
      <c r="D124" s="13">
        <f t="shared" si="76"/>
        <v>2.6146562080418918E-3</v>
      </c>
      <c r="E124" s="44">
        <f t="shared" si="77"/>
        <v>1.5018096129345369E-3</v>
      </c>
      <c r="G124" s="5">
        <v>9</v>
      </c>
      <c r="H124" s="3">
        <f t="shared" si="79"/>
        <v>0.1769999999999996</v>
      </c>
      <c r="I124" s="13">
        <f t="shared" si="80"/>
        <v>1.2475331265858444E-2</v>
      </c>
      <c r="J124" s="44">
        <f t="shared" si="81"/>
        <v>1.4316012725344618E-3</v>
      </c>
      <c r="L124" s="5">
        <v>9</v>
      </c>
      <c r="M124" s="3">
        <f t="shared" si="82"/>
        <v>2.5000000000000355E-2</v>
      </c>
      <c r="N124" s="13">
        <f t="shared" si="83"/>
        <v>1.7403411068569687E-3</v>
      </c>
      <c r="O124" s="44">
        <f t="shared" si="84"/>
        <v>1.1979235990949211E-3</v>
      </c>
      <c r="Q124" s="5">
        <v>9</v>
      </c>
      <c r="R124" s="3">
        <f t="shared" si="85"/>
        <v>4.1999999999999815E-2</v>
      </c>
      <c r="S124" s="13">
        <f t="shared" si="86"/>
        <v>2.9186935371785833E-3</v>
      </c>
      <c r="T124" s="44">
        <f t="shared" si="87"/>
        <v>1.8930525472324006E-3</v>
      </c>
    </row>
    <row r="125" spans="2:20" ht="13.5" thickBot="1" x14ac:dyDescent="0.25">
      <c r="B125" s="7">
        <v>10</v>
      </c>
      <c r="C125" s="3">
        <f t="shared" si="78"/>
        <v>4.2000000000001592E-2</v>
      </c>
      <c r="D125" s="13">
        <f t="shared" si="76"/>
        <v>2.857726066544301E-3</v>
      </c>
      <c r="E125" s="44">
        <f t="shared" si="77"/>
        <v>1.7047568579257176E-3</v>
      </c>
      <c r="G125" s="7">
        <v>10</v>
      </c>
      <c r="H125" s="3">
        <f t="shared" si="79"/>
        <v>0.19399999999999906</v>
      </c>
      <c r="I125" s="13">
        <f t="shared" si="80"/>
        <v>1.3162358368953053E-2</v>
      </c>
      <c r="J125" s="44">
        <f t="shared" si="81"/>
        <v>1.5690996998400275E-3</v>
      </c>
      <c r="L125" s="7">
        <v>10</v>
      </c>
      <c r="M125" s="3">
        <f t="shared" si="82"/>
        <v>3.5999999999999588E-2</v>
      </c>
      <c r="N125" s="13">
        <f t="shared" si="83"/>
        <v>2.4107680975021489E-3</v>
      </c>
      <c r="O125" s="44">
        <f t="shared" si="84"/>
        <v>1.7250099826966422E-3</v>
      </c>
      <c r="Q125" s="7">
        <v>10</v>
      </c>
      <c r="R125" s="3">
        <f t="shared" si="85"/>
        <v>2.8999999999999915E-2</v>
      </c>
      <c r="S125" s="13">
        <f t="shared" si="86"/>
        <v>1.9373371634711682E-3</v>
      </c>
      <c r="T125" s="44">
        <f t="shared" si="87"/>
        <v>1.3071077111842786E-3</v>
      </c>
    </row>
    <row r="126" spans="2:20" x14ac:dyDescent="0.2">
      <c r="B126" s="21" t="s">
        <v>1</v>
      </c>
      <c r="C126" s="20">
        <f>SUM(C116:C125)</f>
        <v>0.4020000000000028</v>
      </c>
      <c r="D126" s="22">
        <f>SUM(D116:D125)</f>
        <v>2.8406984178863587E-2</v>
      </c>
      <c r="E126" s="23">
        <f>SUM(E116:E125)</f>
        <v>1.6316958497288508E-2</v>
      </c>
      <c r="G126" s="21" t="s">
        <v>1</v>
      </c>
      <c r="H126" s="20">
        <f>SUM(H116:H125)</f>
        <v>1.6499999999999968</v>
      </c>
      <c r="I126" s="22">
        <f>SUM(I116:I125)</f>
        <v>0.11629054571424931</v>
      </c>
      <c r="J126" s="23">
        <f>SUM(J116:J125)</f>
        <v>1.3345435591422952E-2</v>
      </c>
      <c r="L126" s="21" t="s">
        <v>1</v>
      </c>
      <c r="M126" s="20">
        <f>SUM(M116:M125)</f>
        <v>0.34500000000000242</v>
      </c>
      <c r="N126" s="22">
        <f>SUM(N116:N125)</f>
        <v>2.4117957287740216E-2</v>
      </c>
      <c r="O126" s="23">
        <f>SUM(O116:O125)</f>
        <v>1.653134566750979E-2</v>
      </c>
      <c r="Q126" s="21" t="s">
        <v>1</v>
      </c>
      <c r="R126" s="20">
        <f>SUM(R116:R125)</f>
        <v>0.35200000000000031</v>
      </c>
      <c r="S126" s="22">
        <f>SUM(S116:S125)</f>
        <v>2.4533760835630736E-2</v>
      </c>
      <c r="T126" s="23">
        <f>SUM(T116:T125)</f>
        <v>1.5865583252995443E-2</v>
      </c>
    </row>
    <row r="127" spans="2:20" x14ac:dyDescent="0.2">
      <c r="B127" s="24" t="s">
        <v>2</v>
      </c>
      <c r="C127" s="25">
        <f>AVERAGE(C116:C125)</f>
        <v>4.0200000000000277E-2</v>
      </c>
      <c r="D127" s="26">
        <f>AVERAGE(D116:D125)</f>
        <v>2.8406984178863588E-3</v>
      </c>
      <c r="E127" s="62">
        <f>AVERAGE(E116:E125)</f>
        <v>1.6316958497288509E-3</v>
      </c>
      <c r="G127" s="24" t="s">
        <v>2</v>
      </c>
      <c r="H127" s="25">
        <f>AVERAGE(H116:H125)</f>
        <v>0.16499999999999967</v>
      </c>
      <c r="I127" s="26">
        <f>AVERAGE(I116:I125)</f>
        <v>1.1629054571424931E-2</v>
      </c>
      <c r="J127" s="62">
        <f>AVERAGE(J116:J125)</f>
        <v>1.3345435591422951E-3</v>
      </c>
      <c r="L127" s="24" t="s">
        <v>2</v>
      </c>
      <c r="M127" s="25">
        <f>AVERAGE(M116:M125)</f>
        <v>3.4500000000000239E-2</v>
      </c>
      <c r="N127" s="26">
        <f>AVERAGE(N116:N125)</f>
        <v>2.4117957287740216E-3</v>
      </c>
      <c r="O127" s="62">
        <f>AVERAGE(O116:O125)</f>
        <v>1.6531345667509789E-3</v>
      </c>
      <c r="Q127" s="24" t="s">
        <v>2</v>
      </c>
      <c r="R127" s="25">
        <f>AVERAGE(R116:R125)</f>
        <v>3.520000000000003E-2</v>
      </c>
      <c r="S127" s="26">
        <f>AVERAGE(S116:S125)</f>
        <v>2.4533760835630737E-3</v>
      </c>
      <c r="T127" s="62">
        <f>AVERAGE(T116:T125)</f>
        <v>1.5865583252995443E-3</v>
      </c>
    </row>
    <row r="128" spans="2:20" ht="13.5" thickBot="1" x14ac:dyDescent="0.25">
      <c r="B128" s="27" t="s">
        <v>3</v>
      </c>
      <c r="C128" s="28">
        <f>_xlfn.VAR.P(C116:C125)</f>
        <v>7.6559999999997736E-5</v>
      </c>
      <c r="D128" s="29">
        <f>_xlfn.VAR.P(D116:D125)</f>
        <v>3.6213475289868926E-7</v>
      </c>
      <c r="E128" s="30">
        <f>_xlfn.VAR.P(E116:E125)</f>
        <v>1.2613285800565757E-7</v>
      </c>
      <c r="G128" s="27" t="s">
        <v>3</v>
      </c>
      <c r="H128" s="28">
        <f>_xlfn.VAR.P(H116:H125)</f>
        <v>2.5799999999999434E-4</v>
      </c>
      <c r="I128" s="29">
        <f>_xlfn.VAR.P(I116:I125)</f>
        <v>9.0963009246422375E-7</v>
      </c>
      <c r="J128" s="30">
        <f>_xlfn.VAR.P(J116:J125)</f>
        <v>1.6877857847640893E-8</v>
      </c>
      <c r="L128" s="27" t="s">
        <v>3</v>
      </c>
      <c r="M128" s="28">
        <f>_xlfn.VAR.P(M116:M125)</f>
        <v>7.5850000000003551E-5</v>
      </c>
      <c r="N128" s="29">
        <f>_xlfn.VAR.P(N116:N125)</f>
        <v>4.0392434564783242E-7</v>
      </c>
      <c r="O128" s="30">
        <f>_xlfn.VAR.P(O116:O125)</f>
        <v>1.7415414240323183E-7</v>
      </c>
      <c r="Q128" s="27" t="s">
        <v>3</v>
      </c>
      <c r="R128" s="28">
        <f>_xlfn.VAR.P(R116:R125)</f>
        <v>2.5959999999998583E-5</v>
      </c>
      <c r="S128" s="29">
        <f>_xlfn.VAR.P(S116:S125)</f>
        <v>1.4147837856098038E-7</v>
      </c>
      <c r="T128" s="30">
        <f>_xlfn.VAR.P(T116:T125)</f>
        <v>5.2738945971254232E-8</v>
      </c>
    </row>
    <row r="130" spans="2:20" ht="16.5" thickBot="1" x14ac:dyDescent="0.3">
      <c r="B130" s="124" t="s">
        <v>76</v>
      </c>
      <c r="C130" s="124"/>
      <c r="D130" s="124"/>
      <c r="E130" s="124"/>
      <c r="G130" s="124" t="s">
        <v>77</v>
      </c>
      <c r="H130" s="124"/>
      <c r="I130" s="124"/>
      <c r="J130" s="124"/>
      <c r="L130" s="124" t="s">
        <v>78</v>
      </c>
      <c r="M130" s="124"/>
      <c r="N130" s="124"/>
      <c r="O130" s="124"/>
      <c r="Q130" s="124" t="s">
        <v>79</v>
      </c>
      <c r="R130" s="124"/>
      <c r="S130" s="124"/>
      <c r="T130" s="124"/>
    </row>
    <row r="131" spans="2:20" ht="13.5" thickBot="1" x14ac:dyDescent="0.25">
      <c r="B131" s="9" t="s">
        <v>21</v>
      </c>
      <c r="C131" s="125">
        <f>AG9-AF9</f>
        <v>29.08805555555557</v>
      </c>
      <c r="D131" s="126"/>
      <c r="E131" s="127"/>
      <c r="G131" s="9" t="s">
        <v>21</v>
      </c>
      <c r="H131" s="125">
        <f>AH9-AG9</f>
        <v>22.853888888888946</v>
      </c>
      <c r="I131" s="126"/>
      <c r="J131" s="127"/>
      <c r="L131" s="9" t="s">
        <v>21</v>
      </c>
      <c r="M131" s="125">
        <f>AI9-AH9</f>
        <v>72.046111111111031</v>
      </c>
      <c r="N131" s="126"/>
      <c r="O131" s="127"/>
      <c r="Q131" s="9" t="s">
        <v>21</v>
      </c>
      <c r="R131" s="125">
        <f>AJ9-AI9</f>
        <v>48.813055555555593</v>
      </c>
      <c r="S131" s="126"/>
      <c r="T131" s="127"/>
    </row>
    <row r="132" spans="2:20" ht="13.5" thickBot="1" x14ac:dyDescent="0.25">
      <c r="B132" s="12" t="s">
        <v>0</v>
      </c>
      <c r="C132" s="15" t="s">
        <v>26</v>
      </c>
      <c r="D132" s="15" t="s">
        <v>25</v>
      </c>
      <c r="E132" s="16" t="s">
        <v>24</v>
      </c>
      <c r="G132" s="12" t="s">
        <v>0</v>
      </c>
      <c r="H132" s="15" t="s">
        <v>26</v>
      </c>
      <c r="I132" s="15" t="s">
        <v>25</v>
      </c>
      <c r="J132" s="16" t="s">
        <v>24</v>
      </c>
      <c r="L132" s="12" t="s">
        <v>0</v>
      </c>
      <c r="M132" s="15" t="s">
        <v>26</v>
      </c>
      <c r="N132" s="15" t="s">
        <v>25</v>
      </c>
      <c r="O132" s="16" t="s">
        <v>24</v>
      </c>
      <c r="Q132" s="12" t="s">
        <v>0</v>
      </c>
      <c r="R132" s="15" t="s">
        <v>26</v>
      </c>
      <c r="S132" s="15" t="s">
        <v>25</v>
      </c>
      <c r="T132" s="16" t="s">
        <v>24</v>
      </c>
    </row>
    <row r="133" spans="2:20" x14ac:dyDescent="0.2">
      <c r="B133" s="5">
        <v>1</v>
      </c>
      <c r="C133" s="3">
        <f>AG11-AF11</f>
        <v>4.8999999999999488E-2</v>
      </c>
      <c r="D133" s="13">
        <f t="shared" ref="D133:D142" si="88">C133/AF11</f>
        <v>3.4325744308230815E-3</v>
      </c>
      <c r="E133" s="44">
        <f t="shared" ref="E133:E142" si="89">C133/$C$131</f>
        <v>1.6845402370197586E-3</v>
      </c>
      <c r="G133" s="5">
        <v>1</v>
      </c>
      <c r="H133" s="3">
        <f>AH11-AG11</f>
        <v>4.3000000000001037E-2</v>
      </c>
      <c r="I133" s="13">
        <f>H133/AG11</f>
        <v>3.0019547612399494E-3</v>
      </c>
      <c r="J133" s="44">
        <f>H133/$H$131</f>
        <v>1.8815178549724499E-3</v>
      </c>
      <c r="L133" s="5">
        <v>1</v>
      </c>
      <c r="M133" s="3">
        <f>AI11-AH11</f>
        <v>8.3999999999999631E-2</v>
      </c>
      <c r="N133" s="13">
        <f>M133/AH11</f>
        <v>5.8467320943829349E-3</v>
      </c>
      <c r="O133" s="44">
        <f>M133/$M$131</f>
        <v>1.1659199740906635E-3</v>
      </c>
      <c r="Q133" s="5">
        <v>1</v>
      </c>
      <c r="R133" s="3">
        <f>AJ11-AI11</f>
        <v>5.8999999999999275E-2</v>
      </c>
      <c r="S133" s="13">
        <f>R133/AI11</f>
        <v>4.0827624385855145E-3</v>
      </c>
      <c r="T133" s="44">
        <f>R133/$R$131</f>
        <v>1.2086930295287419E-3</v>
      </c>
    </row>
    <row r="134" spans="2:20" x14ac:dyDescent="0.2">
      <c r="B134" s="5">
        <v>2</v>
      </c>
      <c r="C134" s="3">
        <f t="shared" ref="C134:C142" si="90">AG12-AF12</f>
        <v>4.1000000000000369E-2</v>
      </c>
      <c r="D134" s="13">
        <f t="shared" si="88"/>
        <v>2.9304552926881834E-3</v>
      </c>
      <c r="E134" s="44">
        <f t="shared" si="89"/>
        <v>1.4095132595471724E-3</v>
      </c>
      <c r="G134" s="5">
        <v>2</v>
      </c>
      <c r="H134" s="3">
        <f t="shared" ref="H134:H142" si="91">AH12-AG12</f>
        <v>2.8000000000000469E-2</v>
      </c>
      <c r="I134" s="13">
        <f t="shared" ref="I134:I142" si="92">H134/AG12</f>
        <v>1.9954389965792809E-3</v>
      </c>
      <c r="J134" s="44">
        <f t="shared" ref="J134:J142" si="93">H134/$H$131</f>
        <v>1.2251744171913538E-3</v>
      </c>
      <c r="L134" s="5">
        <v>2</v>
      </c>
      <c r="M134" s="3">
        <f t="shared" ref="M134:M142" si="94">AI12-AH12</f>
        <v>7.5999999999998735E-2</v>
      </c>
      <c r="N134" s="13">
        <f t="shared" ref="N134:N142" si="95">M134/AH12</f>
        <v>5.4054054054053155E-3</v>
      </c>
      <c r="O134" s="44">
        <f t="shared" ref="O134:O142" si="96">M134/$M$131</f>
        <v>1.0548799765582064E-3</v>
      </c>
      <c r="Q134" s="5">
        <v>2</v>
      </c>
      <c r="R134" s="3">
        <f t="shared" ref="R134:R142" si="97">AJ12-AI12</f>
        <v>5.9000000000001052E-2</v>
      </c>
      <c r="S134" s="13">
        <f t="shared" ref="S134:S142" si="98">R134/AI12</f>
        <v>4.1737408036220331E-3</v>
      </c>
      <c r="T134" s="44">
        <f t="shared" ref="T134:T142" si="99">R134/$R$131</f>
        <v>1.2086930295287783E-3</v>
      </c>
    </row>
    <row r="135" spans="2:20" x14ac:dyDescent="0.2">
      <c r="B135" s="5">
        <v>3</v>
      </c>
      <c r="C135" s="3">
        <f t="shared" si="90"/>
        <v>3.5999999999999588E-2</v>
      </c>
      <c r="D135" s="13">
        <f t="shared" si="88"/>
        <v>2.5199496010079509E-3</v>
      </c>
      <c r="E135" s="44">
        <f t="shared" si="89"/>
        <v>1.2376213986267602E-3</v>
      </c>
      <c r="G135" s="5">
        <v>3</v>
      </c>
      <c r="H135" s="3">
        <f t="shared" si="91"/>
        <v>2.3000000000001464E-2</v>
      </c>
      <c r="I135" s="13">
        <f t="shared" si="92"/>
        <v>1.6059209607597728E-3</v>
      </c>
      <c r="J135" s="44">
        <f t="shared" si="93"/>
        <v>1.0063932712643736E-3</v>
      </c>
      <c r="L135" s="5">
        <v>3</v>
      </c>
      <c r="M135" s="3">
        <f t="shared" si="94"/>
        <v>6.2999999999998835E-2</v>
      </c>
      <c r="N135" s="13">
        <f t="shared" si="95"/>
        <v>4.3917741373299991E-3</v>
      </c>
      <c r="O135" s="44">
        <f t="shared" si="96"/>
        <v>8.7443998056798517E-4</v>
      </c>
      <c r="Q135" s="5">
        <v>3</v>
      </c>
      <c r="R135" s="3">
        <f t="shared" si="97"/>
        <v>6.7000000000000171E-2</v>
      </c>
      <c r="S135" s="13">
        <f t="shared" si="98"/>
        <v>4.6501943364797458E-3</v>
      </c>
      <c r="T135" s="44">
        <f t="shared" si="99"/>
        <v>1.372583609803846E-3</v>
      </c>
    </row>
    <row r="136" spans="2:20" x14ac:dyDescent="0.2">
      <c r="B136" s="5">
        <v>4</v>
      </c>
      <c r="C136" s="3">
        <f t="shared" si="90"/>
        <v>4.7999999999998266E-2</v>
      </c>
      <c r="D136" s="13">
        <f t="shared" si="88"/>
        <v>3.4654537578512933E-3</v>
      </c>
      <c r="E136" s="44">
        <f t="shared" si="89"/>
        <v>1.6501618648356395E-3</v>
      </c>
      <c r="G136" s="5">
        <v>4</v>
      </c>
      <c r="H136" s="3">
        <f t="shared" si="91"/>
        <v>3.0000000000001137E-2</v>
      </c>
      <c r="I136" s="13">
        <f t="shared" si="92"/>
        <v>2.1584286639327391E-3</v>
      </c>
      <c r="J136" s="44">
        <f t="shared" si="93"/>
        <v>1.3126868755621924E-3</v>
      </c>
      <c r="L136" s="5">
        <v>4</v>
      </c>
      <c r="M136" s="3">
        <f t="shared" si="94"/>
        <v>7.6000000000000512E-2</v>
      </c>
      <c r="N136" s="13">
        <f t="shared" si="95"/>
        <v>5.4562423720296155E-3</v>
      </c>
      <c r="O136" s="44">
        <f t="shared" si="96"/>
        <v>1.0548799765582311E-3</v>
      </c>
      <c r="Q136" s="5">
        <v>4</v>
      </c>
      <c r="R136" s="3">
        <f t="shared" si="97"/>
        <v>5.1999999999999602E-2</v>
      </c>
      <c r="S136" s="13">
        <f t="shared" si="98"/>
        <v>3.7129596572652336E-3</v>
      </c>
      <c r="T136" s="44">
        <f t="shared" si="99"/>
        <v>1.0652887717880486E-3</v>
      </c>
    </row>
    <row r="137" spans="2:20" x14ac:dyDescent="0.2">
      <c r="B137" s="5">
        <v>5</v>
      </c>
      <c r="C137" s="3">
        <f t="shared" si="90"/>
        <v>4.699999999999882E-2</v>
      </c>
      <c r="D137" s="13">
        <f t="shared" si="88"/>
        <v>3.1810490693738626E-3</v>
      </c>
      <c r="E137" s="44">
        <f t="shared" si="89"/>
        <v>1.6157834926515816E-3</v>
      </c>
      <c r="G137" s="5">
        <v>5</v>
      </c>
      <c r="H137" s="3">
        <f t="shared" si="91"/>
        <v>2.3000000000001464E-2</v>
      </c>
      <c r="I137" s="13">
        <f t="shared" si="92"/>
        <v>1.5517474025098816E-3</v>
      </c>
      <c r="J137" s="44">
        <f t="shared" si="93"/>
        <v>1.0063932712643736E-3</v>
      </c>
      <c r="L137" s="5">
        <v>5</v>
      </c>
      <c r="M137" s="3">
        <f t="shared" si="94"/>
        <v>6.8999999999999062E-2</v>
      </c>
      <c r="N137" s="13">
        <f t="shared" si="95"/>
        <v>4.6480296396092325E-3</v>
      </c>
      <c r="O137" s="44">
        <f t="shared" si="96"/>
        <v>9.5771997871732181E-4</v>
      </c>
      <c r="Q137" s="5">
        <v>5</v>
      </c>
      <c r="R137" s="3">
        <f t="shared" si="97"/>
        <v>6.2000000000001165E-2</v>
      </c>
      <c r="S137" s="13">
        <f t="shared" si="98"/>
        <v>4.1571677618345961E-3</v>
      </c>
      <c r="T137" s="44">
        <f t="shared" si="99"/>
        <v>1.2701519971319377E-3</v>
      </c>
    </row>
    <row r="138" spans="2:20" x14ac:dyDescent="0.2">
      <c r="B138" s="5">
        <v>6</v>
      </c>
      <c r="C138" s="3">
        <f t="shared" si="90"/>
        <v>3.8999999999999702E-2</v>
      </c>
      <c r="D138" s="13">
        <f t="shared" si="88"/>
        <v>2.6815181518151611E-3</v>
      </c>
      <c r="E138" s="44">
        <f t="shared" si="89"/>
        <v>1.3407565151789954E-3</v>
      </c>
      <c r="G138" s="5">
        <v>6</v>
      </c>
      <c r="H138" s="3">
        <f t="shared" si="91"/>
        <v>3.9999999999999147E-2</v>
      </c>
      <c r="I138" s="13">
        <f t="shared" si="92"/>
        <v>2.742919838167671E-3</v>
      </c>
      <c r="J138" s="44">
        <f t="shared" si="93"/>
        <v>1.7502491674161529E-3</v>
      </c>
      <c r="L138" s="5">
        <v>6</v>
      </c>
      <c r="M138" s="3">
        <f t="shared" si="94"/>
        <v>8.7000000000001521E-2</v>
      </c>
      <c r="N138" s="13">
        <f t="shared" si="95"/>
        <v>5.9495315598715398E-3</v>
      </c>
      <c r="O138" s="44">
        <f t="shared" si="96"/>
        <v>1.2075599731653564E-3</v>
      </c>
      <c r="Q138" s="5">
        <v>6</v>
      </c>
      <c r="R138" s="3">
        <f t="shared" si="97"/>
        <v>4.8999999999999488E-2</v>
      </c>
      <c r="S138" s="13">
        <f t="shared" si="98"/>
        <v>3.3310673011556413E-3</v>
      </c>
      <c r="T138" s="44">
        <f t="shared" si="99"/>
        <v>1.0038298041848892E-3</v>
      </c>
    </row>
    <row r="139" spans="2:20" x14ac:dyDescent="0.2">
      <c r="B139" s="5">
        <v>7</v>
      </c>
      <c r="C139" s="3">
        <f t="shared" si="90"/>
        <v>4.699999999999882E-2</v>
      </c>
      <c r="D139" s="13">
        <f t="shared" si="88"/>
        <v>3.2917775598822539E-3</v>
      </c>
      <c r="E139" s="44">
        <f t="shared" si="89"/>
        <v>1.6157834926515816E-3</v>
      </c>
      <c r="G139" s="5">
        <v>7</v>
      </c>
      <c r="H139" s="3">
        <f t="shared" si="91"/>
        <v>3.3000000000001251E-2</v>
      </c>
      <c r="I139" s="13">
        <f t="shared" si="92"/>
        <v>2.3036649214660562E-3</v>
      </c>
      <c r="J139" s="44">
        <f t="shared" si="93"/>
        <v>1.4439555631184117E-3</v>
      </c>
      <c r="L139" s="5">
        <v>7</v>
      </c>
      <c r="M139" s="3">
        <f t="shared" si="94"/>
        <v>7.3999999999999844E-2</v>
      </c>
      <c r="N139" s="13">
        <f t="shared" si="95"/>
        <v>5.1539211589357739E-3</v>
      </c>
      <c r="O139" s="44">
        <f t="shared" si="96"/>
        <v>1.0271199771751105E-3</v>
      </c>
      <c r="Q139" s="5">
        <v>7</v>
      </c>
      <c r="R139" s="3">
        <f t="shared" si="97"/>
        <v>5.1999999999999602E-2</v>
      </c>
      <c r="S139" s="13">
        <f t="shared" si="98"/>
        <v>3.6031042128602826E-3</v>
      </c>
      <c r="T139" s="44">
        <f t="shared" si="99"/>
        <v>1.0652887717880486E-3</v>
      </c>
    </row>
    <row r="140" spans="2:20" x14ac:dyDescent="0.2">
      <c r="B140" s="5">
        <v>8</v>
      </c>
      <c r="C140" s="3">
        <f t="shared" si="90"/>
        <v>3.9999999999999147E-2</v>
      </c>
      <c r="D140" s="13">
        <f t="shared" si="88"/>
        <v>2.7320538214602244E-3</v>
      </c>
      <c r="E140" s="44">
        <f t="shared" si="89"/>
        <v>1.3751348873630533E-3</v>
      </c>
      <c r="G140" s="5">
        <v>8</v>
      </c>
      <c r="H140" s="3">
        <f t="shared" si="91"/>
        <v>4.0000000000000924E-2</v>
      </c>
      <c r="I140" s="13">
        <f t="shared" si="92"/>
        <v>2.7246100401880614E-3</v>
      </c>
      <c r="J140" s="44">
        <f t="shared" si="93"/>
        <v>1.7502491674162308E-3</v>
      </c>
      <c r="L140" s="5">
        <v>8</v>
      </c>
      <c r="M140" s="3">
        <f t="shared" si="94"/>
        <v>7.3000000000000398E-2</v>
      </c>
      <c r="N140" s="13">
        <f t="shared" si="95"/>
        <v>4.9589022484885807E-3</v>
      </c>
      <c r="O140" s="44">
        <f t="shared" si="96"/>
        <v>1.0132399774835626E-3</v>
      </c>
      <c r="Q140" s="5">
        <v>8</v>
      </c>
      <c r="R140" s="3">
        <f t="shared" si="97"/>
        <v>5.7999999999999829E-2</v>
      </c>
      <c r="S140" s="13">
        <f t="shared" si="98"/>
        <v>3.9205083141814132E-3</v>
      </c>
      <c r="T140" s="44">
        <f t="shared" si="99"/>
        <v>1.1882067069943676E-3</v>
      </c>
    </row>
    <row r="141" spans="2:20" x14ac:dyDescent="0.2">
      <c r="B141" s="5">
        <v>9</v>
      </c>
      <c r="C141" s="3">
        <f t="shared" si="90"/>
        <v>3.6999999999999034E-2</v>
      </c>
      <c r="D141" s="13">
        <f t="shared" si="88"/>
        <v>2.5637472283813077E-3</v>
      </c>
      <c r="E141" s="44">
        <f t="shared" si="89"/>
        <v>1.2719997708108182E-3</v>
      </c>
      <c r="G141" s="5">
        <v>9</v>
      </c>
      <c r="H141" s="3">
        <f t="shared" si="91"/>
        <v>3.4000000000000696E-2</v>
      </c>
      <c r="I141" s="13">
        <f t="shared" si="92"/>
        <v>2.3498514064552284E-3</v>
      </c>
      <c r="J141" s="44">
        <f t="shared" si="93"/>
        <v>1.4877117923037923E-3</v>
      </c>
      <c r="L141" s="5">
        <v>9</v>
      </c>
      <c r="M141" s="3">
        <f t="shared" si="94"/>
        <v>8.2000000000000739E-2</v>
      </c>
      <c r="N141" s="13">
        <f t="shared" si="95"/>
        <v>5.6540026201476069E-3</v>
      </c>
      <c r="O141" s="44">
        <f t="shared" si="96"/>
        <v>1.1381599747075676E-3</v>
      </c>
      <c r="Q141" s="5">
        <v>9</v>
      </c>
      <c r="R141" s="3">
        <f t="shared" si="97"/>
        <v>4.9999999999998934E-2</v>
      </c>
      <c r="S141" s="13">
        <f t="shared" si="98"/>
        <v>3.4281796366128852E-3</v>
      </c>
      <c r="T141" s="44">
        <f t="shared" si="99"/>
        <v>1.0243161267192635E-3</v>
      </c>
    </row>
    <row r="142" spans="2:20" ht="13.5" thickBot="1" x14ac:dyDescent="0.25">
      <c r="B142" s="7">
        <v>10</v>
      </c>
      <c r="C142" s="3">
        <f t="shared" si="90"/>
        <v>4.4999999999999929E-2</v>
      </c>
      <c r="D142" s="13">
        <f t="shared" si="88"/>
        <v>3.0004000533404409E-3</v>
      </c>
      <c r="E142" s="44">
        <f t="shared" si="89"/>
        <v>1.5470267482834655E-3</v>
      </c>
      <c r="G142" s="7">
        <v>10</v>
      </c>
      <c r="H142" s="3">
        <f t="shared" si="91"/>
        <v>3.2000000000000028E-2</v>
      </c>
      <c r="I142" s="13">
        <f t="shared" si="92"/>
        <v>2.1272352589244187E-3</v>
      </c>
      <c r="J142" s="44">
        <f t="shared" si="93"/>
        <v>1.4001993339329535E-3</v>
      </c>
      <c r="L142" s="7">
        <v>10</v>
      </c>
      <c r="M142" s="3">
        <f t="shared" si="94"/>
        <v>8.0000000000000071E-2</v>
      </c>
      <c r="N142" s="13">
        <f t="shared" si="95"/>
        <v>5.3067993366500881E-3</v>
      </c>
      <c r="O142" s="44">
        <f t="shared" si="96"/>
        <v>1.1103999753244473E-3</v>
      </c>
      <c r="Q142" s="7">
        <v>10</v>
      </c>
      <c r="R142" s="3">
        <f t="shared" si="97"/>
        <v>5.6000000000000938E-2</v>
      </c>
      <c r="S142" s="13">
        <f t="shared" si="98"/>
        <v>3.6951501154735031E-3</v>
      </c>
      <c r="T142" s="44">
        <f t="shared" si="99"/>
        <v>1.1472340619256189E-3</v>
      </c>
    </row>
    <row r="143" spans="2:20" x14ac:dyDescent="0.2">
      <c r="B143" s="21" t="s">
        <v>1</v>
      </c>
      <c r="C143" s="20">
        <f>SUM(C133:C142)</f>
        <v>0.42899999999999316</v>
      </c>
      <c r="D143" s="22">
        <f>SUM(D133:D142)</f>
        <v>2.979897896662376E-2</v>
      </c>
      <c r="E143" s="23">
        <f>SUM(E133:E142)</f>
        <v>1.4748321666968829E-2</v>
      </c>
      <c r="G143" s="21" t="s">
        <v>1</v>
      </c>
      <c r="H143" s="20">
        <f>SUM(H133:H142)</f>
        <v>0.32600000000000762</v>
      </c>
      <c r="I143" s="22">
        <f>SUM(I133:I142)</f>
        <v>2.2561772250223058E-2</v>
      </c>
      <c r="J143" s="23">
        <f>SUM(J133:J142)</f>
        <v>1.4264530714442286E-2</v>
      </c>
      <c r="L143" s="21" t="s">
        <v>1</v>
      </c>
      <c r="M143" s="20">
        <f>SUM(M133:M142)</f>
        <v>0.76399999999999935</v>
      </c>
      <c r="N143" s="22">
        <f>SUM(N133:N142)</f>
        <v>5.2771340572850683E-2</v>
      </c>
      <c r="O143" s="23">
        <f>SUM(O133:O142)</f>
        <v>1.0604319764348454E-2</v>
      </c>
      <c r="Q143" s="21" t="s">
        <v>1</v>
      </c>
      <c r="R143" s="20">
        <f>SUM(R133:R142)</f>
        <v>0.56400000000000006</v>
      </c>
      <c r="S143" s="22">
        <f>SUM(S133:S142)</f>
        <v>3.8754834578070843E-2</v>
      </c>
      <c r="T143" s="23">
        <f>SUM(T133:T142)</f>
        <v>1.1554285909393542E-2</v>
      </c>
    </row>
    <row r="144" spans="2:20" x14ac:dyDescent="0.2">
      <c r="B144" s="24" t="s">
        <v>2</v>
      </c>
      <c r="C144" s="25">
        <f>AVERAGE(C133:C142)</f>
        <v>4.2899999999999314E-2</v>
      </c>
      <c r="D144" s="26">
        <f>AVERAGE(D133:D142)</f>
        <v>2.9798978966623759E-3</v>
      </c>
      <c r="E144" s="62">
        <f>AVERAGE(E133:E142)</f>
        <v>1.474832166696883E-3</v>
      </c>
      <c r="G144" s="24" t="s">
        <v>2</v>
      </c>
      <c r="H144" s="25">
        <f>AVERAGE(H133:H142)</f>
        <v>3.260000000000076E-2</v>
      </c>
      <c r="I144" s="26">
        <f>AVERAGE(I133:I142)</f>
        <v>2.2561772250223057E-3</v>
      </c>
      <c r="J144" s="62">
        <f>AVERAGE(J133:J142)</f>
        <v>1.4264530714442286E-3</v>
      </c>
      <c r="L144" s="24" t="s">
        <v>2</v>
      </c>
      <c r="M144" s="25">
        <f>AVERAGE(M133:M142)</f>
        <v>7.639999999999994E-2</v>
      </c>
      <c r="N144" s="26">
        <f>AVERAGE(N133:N142)</f>
        <v>5.2771340572850683E-3</v>
      </c>
      <c r="O144" s="62">
        <f>AVERAGE(O133:O142)</f>
        <v>1.0604319764348454E-3</v>
      </c>
      <c r="Q144" s="24" t="s">
        <v>2</v>
      </c>
      <c r="R144" s="25">
        <f>AVERAGE(R133:R142)</f>
        <v>5.6400000000000006E-2</v>
      </c>
      <c r="S144" s="26">
        <f>AVERAGE(S133:S142)</f>
        <v>3.8754834578070842E-3</v>
      </c>
      <c r="T144" s="62">
        <f>AVERAGE(T133:T142)</f>
        <v>1.1554285909393543E-3</v>
      </c>
    </row>
    <row r="145" spans="2:20" ht="13.5" thickBot="1" x14ac:dyDescent="0.25">
      <c r="B145" s="27" t="s">
        <v>3</v>
      </c>
      <c r="C145" s="28">
        <f>_xlfn.VAR.P(C133:C142)</f>
        <v>2.108999999999794E-5</v>
      </c>
      <c r="D145" s="29">
        <f>_xlfn.VAR.P(D133:D142)</f>
        <v>1.1164671381783E-7</v>
      </c>
      <c r="E145" s="30">
        <f>_xlfn.VAR.P(E133:E142)</f>
        <v>2.4925690477225378E-8</v>
      </c>
      <c r="G145" s="27" t="s">
        <v>3</v>
      </c>
      <c r="H145" s="28">
        <f>_xlfn.VAR.P(H133:H142)</f>
        <v>4.3239999999996062E-5</v>
      </c>
      <c r="I145" s="29">
        <f>_xlfn.VAR.P(I133:I142)</f>
        <v>2.0367815605286411E-7</v>
      </c>
      <c r="J145" s="30">
        <f>_xlfn.VAR.P(J133:J142)</f>
        <v>8.2787632300802008E-8</v>
      </c>
      <c r="L145" s="27" t="s">
        <v>3</v>
      </c>
      <c r="M145" s="28">
        <f>_xlfn.VAR.P(M133:M142)</f>
        <v>4.6640000000007915E-5</v>
      </c>
      <c r="N145" s="29">
        <f>_xlfn.VAR.P(N133:N142)</f>
        <v>2.2640910536349808E-7</v>
      </c>
      <c r="O145" s="30">
        <f>_xlfn.VAR.P(O133:O142)</f>
        <v>8.9854008166504007E-9</v>
      </c>
      <c r="Q145" s="27" t="s">
        <v>3</v>
      </c>
      <c r="R145" s="28">
        <f>_xlfn.VAR.P(R133:R142)</f>
        <v>2.9440000000004526E-5</v>
      </c>
      <c r="S145" s="29">
        <f>_xlfn.VAR.P(S133:S142)</f>
        <v>1.4430664638215009E-7</v>
      </c>
      <c r="T145" s="30">
        <f>_xlfn.VAR.P(T133:T142)</f>
        <v>1.235565625933789E-8</v>
      </c>
    </row>
    <row r="147" spans="2:20" ht="16.5" thickBot="1" x14ac:dyDescent="0.3">
      <c r="B147" s="124" t="s">
        <v>80</v>
      </c>
      <c r="C147" s="124"/>
      <c r="D147" s="124"/>
      <c r="E147" s="124"/>
      <c r="G147" s="124" t="s">
        <v>81</v>
      </c>
      <c r="H147" s="124"/>
      <c r="I147" s="124"/>
      <c r="J147" s="124"/>
      <c r="L147" s="124" t="s">
        <v>82</v>
      </c>
      <c r="M147" s="124"/>
      <c r="N147" s="124"/>
      <c r="O147" s="124"/>
      <c r="Q147" s="124" t="s">
        <v>83</v>
      </c>
      <c r="R147" s="124"/>
      <c r="S147" s="124"/>
      <c r="T147" s="124"/>
    </row>
    <row r="148" spans="2:20" ht="13.5" thickBot="1" x14ac:dyDescent="0.25">
      <c r="B148" s="9" t="s">
        <v>21</v>
      </c>
      <c r="C148" s="125">
        <f>AK9-AJ9</f>
        <v>23.917500000000018</v>
      </c>
      <c r="D148" s="126"/>
      <c r="E148" s="127"/>
      <c r="G148" s="9" t="s">
        <v>21</v>
      </c>
      <c r="H148" s="125">
        <f>AL9-AK9</f>
        <v>22.344722222222117</v>
      </c>
      <c r="I148" s="126"/>
      <c r="J148" s="127"/>
      <c r="L148" s="9" t="s">
        <v>21</v>
      </c>
      <c r="M148" s="125">
        <f>AM9-AL9</f>
        <v>118.64111111111106</v>
      </c>
      <c r="N148" s="126"/>
      <c r="O148" s="127"/>
      <c r="Q148" s="9" t="s">
        <v>21</v>
      </c>
      <c r="R148" s="125">
        <f>AN9-AM9</f>
        <v>25.452777777777783</v>
      </c>
      <c r="S148" s="126"/>
      <c r="T148" s="127"/>
    </row>
    <row r="149" spans="2:20" ht="13.5" thickBot="1" x14ac:dyDescent="0.25">
      <c r="B149" s="12" t="s">
        <v>0</v>
      </c>
      <c r="C149" s="15" t="s">
        <v>26</v>
      </c>
      <c r="D149" s="15" t="s">
        <v>25</v>
      </c>
      <c r="E149" s="16" t="s">
        <v>24</v>
      </c>
      <c r="G149" s="12" t="s">
        <v>0</v>
      </c>
      <c r="H149" s="15" t="s">
        <v>26</v>
      </c>
      <c r="I149" s="15" t="s">
        <v>25</v>
      </c>
      <c r="J149" s="16" t="s">
        <v>24</v>
      </c>
      <c r="L149" s="12" t="s">
        <v>0</v>
      </c>
      <c r="M149" s="15" t="s">
        <v>26</v>
      </c>
      <c r="N149" s="15" t="s">
        <v>25</v>
      </c>
      <c r="O149" s="16" t="s">
        <v>24</v>
      </c>
      <c r="Q149" s="12" t="s">
        <v>0</v>
      </c>
      <c r="R149" s="15" t="s">
        <v>26</v>
      </c>
      <c r="S149" s="15" t="s">
        <v>25</v>
      </c>
      <c r="T149" s="16" t="s">
        <v>24</v>
      </c>
    </row>
    <row r="150" spans="2:20" x14ac:dyDescent="0.2">
      <c r="B150" s="5">
        <v>1</v>
      </c>
      <c r="C150" s="3">
        <f>AK11-AJ11</f>
        <v>3.5000000000000142E-2</v>
      </c>
      <c r="D150" s="78">
        <f t="shared" ref="D150:D159" si="100">C150/AJ11</f>
        <v>2.412129565816688E-3</v>
      </c>
      <c r="E150" s="44">
        <f t="shared" ref="E150:E159" si="101">C150/$C$148</f>
        <v>1.4633636458660025E-3</v>
      </c>
      <c r="G150" s="5">
        <v>1</v>
      </c>
      <c r="H150" s="3">
        <f>AL11-AK11</f>
        <v>2.2999999999999687E-2</v>
      </c>
      <c r="I150" s="78">
        <f>H150/AK11</f>
        <v>1.5812994156067161E-3</v>
      </c>
      <c r="J150" s="44">
        <f>H150/$H$148</f>
        <v>1.0293258412998256E-3</v>
      </c>
      <c r="L150" s="5">
        <v>1</v>
      </c>
      <c r="M150" s="3">
        <f>AM11-AL11</f>
        <v>8.9999999999999858E-2</v>
      </c>
      <c r="N150" s="78">
        <f>M150/AL11</f>
        <v>6.1779242174629231E-3</v>
      </c>
      <c r="O150" s="44">
        <f>M150/$M$148</f>
        <v>7.5859033312417382E-4</v>
      </c>
      <c r="Q150" s="5">
        <v>1</v>
      </c>
      <c r="R150" s="3">
        <f>AN11-AM11</f>
        <v>3.5000000000000142E-2</v>
      </c>
      <c r="S150" s="78">
        <f>R150/AM11</f>
        <v>2.3877745940783287E-3</v>
      </c>
      <c r="T150" s="44">
        <f>R150/$R$148</f>
        <v>1.3750954927425568E-3</v>
      </c>
    </row>
    <row r="151" spans="2:20" x14ac:dyDescent="0.2">
      <c r="B151" s="5">
        <v>2</v>
      </c>
      <c r="C151" s="3">
        <f t="shared" ref="C151:C159" si="102">AK12-AJ12</f>
        <v>3.1000000000000583E-2</v>
      </c>
      <c r="D151" s="78">
        <f t="shared" si="100"/>
        <v>2.1838675589996889E-3</v>
      </c>
      <c r="E151" s="44">
        <f t="shared" si="101"/>
        <v>1.2961220863384785E-3</v>
      </c>
      <c r="G151" s="5">
        <v>2</v>
      </c>
      <c r="H151" s="3">
        <f t="shared" ref="H151:H159" si="103">AL12-AK12</f>
        <v>2.4999999999998579E-2</v>
      </c>
      <c r="I151" s="78">
        <f t="shared" ref="I151:I159" si="104">H151/AK12</f>
        <v>1.7573457050469969E-3</v>
      </c>
      <c r="J151" s="44">
        <f t="shared" ref="J151:J159" si="105">H151/$H$148</f>
        <v>1.1188324361954141E-3</v>
      </c>
      <c r="L151" s="5">
        <v>2</v>
      </c>
      <c r="M151" s="3">
        <f t="shared" ref="M151:M159" si="106">AM12-AL12</f>
        <v>7.800000000000118E-2</v>
      </c>
      <c r="N151" s="78">
        <f t="shared" ref="N151:N159" si="107">M151/AL12</f>
        <v>5.4733001192899576E-3</v>
      </c>
      <c r="O151" s="44">
        <f t="shared" ref="O151:O159" si="108">M151/$M$148</f>
        <v>6.5744495537429495E-4</v>
      </c>
      <c r="Q151" s="5">
        <v>2</v>
      </c>
      <c r="R151" s="3">
        <f t="shared" ref="R151:R159" si="109">AN12-AM12</f>
        <v>2.2000000000000242E-2</v>
      </c>
      <c r="S151" s="78">
        <f t="shared" ref="S151:S159" si="110">R151/AM12</f>
        <v>1.535347895875514E-3</v>
      </c>
      <c r="T151" s="44">
        <f t="shared" ref="T151:T159" si="111">R151/$R$148</f>
        <v>8.6434573829532741E-4</v>
      </c>
    </row>
    <row r="152" spans="2:20" x14ac:dyDescent="0.2">
      <c r="B152" s="5">
        <v>3</v>
      </c>
      <c r="C152" s="3">
        <f t="shared" si="102"/>
        <v>2.8000000000000469E-2</v>
      </c>
      <c r="D152" s="78">
        <f t="shared" si="100"/>
        <v>1.9343696027634175E-3</v>
      </c>
      <c r="E152" s="44">
        <f t="shared" si="101"/>
        <v>1.170690916692817E-3</v>
      </c>
      <c r="G152" s="5">
        <v>3</v>
      </c>
      <c r="H152" s="3">
        <f t="shared" si="103"/>
        <v>2.6999999999999247E-2</v>
      </c>
      <c r="I152" s="78">
        <f t="shared" si="104"/>
        <v>1.8616837895607285E-3</v>
      </c>
      <c r="J152" s="44">
        <f t="shared" si="105"/>
        <v>1.2083390310910823E-3</v>
      </c>
      <c r="L152" s="5">
        <v>3</v>
      </c>
      <c r="M152" s="3">
        <f t="shared" si="106"/>
        <v>7.6000000000000512E-2</v>
      </c>
      <c r="N152" s="78">
        <f t="shared" si="107"/>
        <v>5.2305574673090511E-3</v>
      </c>
      <c r="O152" s="44">
        <f t="shared" si="108"/>
        <v>6.4058739241597436E-4</v>
      </c>
      <c r="Q152" s="5">
        <v>3</v>
      </c>
      <c r="R152" s="3">
        <f t="shared" si="109"/>
        <v>1.9999999999999574E-2</v>
      </c>
      <c r="S152" s="78">
        <f t="shared" si="110"/>
        <v>1.3693002875530312E-3</v>
      </c>
      <c r="T152" s="44">
        <f t="shared" si="111"/>
        <v>7.8576885299572684E-4</v>
      </c>
    </row>
    <row r="153" spans="2:20" x14ac:dyDescent="0.2">
      <c r="B153" s="5">
        <v>4</v>
      </c>
      <c r="C153" s="3">
        <f t="shared" si="102"/>
        <v>2.8999999999999915E-2</v>
      </c>
      <c r="D153" s="78">
        <f t="shared" si="100"/>
        <v>2.0630290958241386E-3</v>
      </c>
      <c r="E153" s="44">
        <f t="shared" si="101"/>
        <v>1.2125013065746792E-3</v>
      </c>
      <c r="G153" s="5">
        <v>4</v>
      </c>
      <c r="H153" s="3">
        <f t="shared" si="103"/>
        <v>2.3999999999999133E-2</v>
      </c>
      <c r="I153" s="78">
        <f t="shared" si="104"/>
        <v>1.7038193951440532E-3</v>
      </c>
      <c r="J153" s="44">
        <f t="shared" si="105"/>
        <v>1.0740791387476199E-3</v>
      </c>
      <c r="L153" s="5">
        <v>4</v>
      </c>
      <c r="M153" s="3">
        <f t="shared" si="106"/>
        <v>8.6999999999999744E-2</v>
      </c>
      <c r="N153" s="78">
        <f t="shared" si="107"/>
        <v>6.1658398299078493E-3</v>
      </c>
      <c r="O153" s="44">
        <f t="shared" si="108"/>
        <v>7.3330398868670036E-4</v>
      </c>
      <c r="Q153" s="5">
        <v>4</v>
      </c>
      <c r="R153" s="3">
        <f t="shared" si="109"/>
        <v>2.000000000000135E-2</v>
      </c>
      <c r="S153" s="78">
        <f t="shared" si="110"/>
        <v>1.4087483271114567E-3</v>
      </c>
      <c r="T153" s="44">
        <f t="shared" si="111"/>
        <v>7.8576885299579667E-4</v>
      </c>
    </row>
    <row r="154" spans="2:20" x14ac:dyDescent="0.2">
      <c r="B154" s="5">
        <v>5</v>
      </c>
      <c r="C154" s="3">
        <f t="shared" si="102"/>
        <v>2.7999999999998693E-2</v>
      </c>
      <c r="D154" s="78">
        <f t="shared" si="100"/>
        <v>1.8696581196580324E-3</v>
      </c>
      <c r="E154" s="44">
        <f t="shared" si="101"/>
        <v>1.1706909166927426E-3</v>
      </c>
      <c r="G154" s="5">
        <v>5</v>
      </c>
      <c r="H154" s="3">
        <f t="shared" si="103"/>
        <v>3.3000000000001251E-2</v>
      </c>
      <c r="I154" s="78">
        <f t="shared" si="104"/>
        <v>2.1994134897361539E-3</v>
      </c>
      <c r="J154" s="44">
        <f t="shared" si="105"/>
        <v>1.4768588157780865E-3</v>
      </c>
      <c r="L154" s="5">
        <v>5</v>
      </c>
      <c r="M154" s="3">
        <f t="shared" si="106"/>
        <v>8.5999999999998522E-2</v>
      </c>
      <c r="N154" s="78">
        <f t="shared" si="107"/>
        <v>5.7192259094233236E-3</v>
      </c>
      <c r="O154" s="44">
        <f t="shared" si="108"/>
        <v>7.2487520720753253E-4</v>
      </c>
      <c r="Q154" s="5">
        <v>5</v>
      </c>
      <c r="R154" s="3">
        <f t="shared" si="109"/>
        <v>3.1000000000000583E-2</v>
      </c>
      <c r="S154" s="78">
        <f t="shared" si="110"/>
        <v>2.0498578324406919E-3</v>
      </c>
      <c r="T154" s="44">
        <f t="shared" si="111"/>
        <v>1.2179417221434255E-3</v>
      </c>
    </row>
    <row r="155" spans="2:20" x14ac:dyDescent="0.2">
      <c r="B155" s="5">
        <v>6</v>
      </c>
      <c r="C155" s="3">
        <f t="shared" si="102"/>
        <v>3.5000000000000142E-2</v>
      </c>
      <c r="D155" s="78">
        <f t="shared" si="100"/>
        <v>2.3714343790229788E-3</v>
      </c>
      <c r="E155" s="44">
        <f t="shared" si="101"/>
        <v>1.4633636458660025E-3</v>
      </c>
      <c r="G155" s="5">
        <v>6</v>
      </c>
      <c r="H155" s="3">
        <f t="shared" si="103"/>
        <v>2.0999999999999019E-2</v>
      </c>
      <c r="I155" s="78">
        <f t="shared" si="104"/>
        <v>1.4194943896173461E-3</v>
      </c>
      <c r="J155" s="44">
        <f t="shared" si="105"/>
        <v>9.3981924640415744E-4</v>
      </c>
      <c r="L155" s="5">
        <v>6</v>
      </c>
      <c r="M155" s="3">
        <f t="shared" si="106"/>
        <v>7.9000000000000625E-2</v>
      </c>
      <c r="N155" s="78">
        <f t="shared" si="107"/>
        <v>5.3324333445832353E-3</v>
      </c>
      <c r="O155" s="44">
        <f t="shared" si="108"/>
        <v>6.6587373685344782E-4</v>
      </c>
      <c r="Q155" s="5">
        <v>6</v>
      </c>
      <c r="R155" s="3">
        <f t="shared" si="109"/>
        <v>2.5000000000000355E-2</v>
      </c>
      <c r="S155" s="78">
        <f t="shared" si="110"/>
        <v>1.6785282664160304E-3</v>
      </c>
      <c r="T155" s="44">
        <f t="shared" si="111"/>
        <v>9.8221106624469352E-4</v>
      </c>
    </row>
    <row r="156" spans="2:20" x14ac:dyDescent="0.2">
      <c r="B156" s="5">
        <v>7</v>
      </c>
      <c r="C156" s="3">
        <f t="shared" si="102"/>
        <v>2.6999999999999247E-2</v>
      </c>
      <c r="D156" s="78">
        <f t="shared" si="100"/>
        <v>1.8641259320629139E-3</v>
      </c>
      <c r="E156" s="44">
        <f t="shared" si="101"/>
        <v>1.1288805268108801E-3</v>
      </c>
      <c r="G156" s="5">
        <v>7</v>
      </c>
      <c r="H156" s="3">
        <f t="shared" si="103"/>
        <v>2.5000000000000355E-2</v>
      </c>
      <c r="I156" s="78">
        <f t="shared" si="104"/>
        <v>1.7228309558266388E-3</v>
      </c>
      <c r="J156" s="44">
        <f t="shared" si="105"/>
        <v>1.1188324361954935E-3</v>
      </c>
      <c r="L156" s="5">
        <v>7</v>
      </c>
      <c r="M156" s="3">
        <f t="shared" si="106"/>
        <v>7.9000000000000625E-2</v>
      </c>
      <c r="N156" s="78">
        <f t="shared" si="107"/>
        <v>5.4347826086956954E-3</v>
      </c>
      <c r="O156" s="44">
        <f t="shared" si="108"/>
        <v>6.6587373685344782E-4</v>
      </c>
      <c r="Q156" s="5">
        <v>7</v>
      </c>
      <c r="R156" s="3">
        <f t="shared" si="109"/>
        <v>2.2999999999999687E-2</v>
      </c>
      <c r="S156" s="78">
        <f t="shared" si="110"/>
        <v>1.5737256243585143E-3</v>
      </c>
      <c r="T156" s="44">
        <f t="shared" si="111"/>
        <v>9.0363418094509284E-4</v>
      </c>
    </row>
    <row r="157" spans="2:20" x14ac:dyDescent="0.2">
      <c r="B157" s="5">
        <v>8</v>
      </c>
      <c r="C157" s="3">
        <f t="shared" si="102"/>
        <v>2.2000000000000242E-2</v>
      </c>
      <c r="D157" s="78">
        <f t="shared" si="100"/>
        <v>1.4812819822246324E-3</v>
      </c>
      <c r="E157" s="44">
        <f t="shared" si="101"/>
        <v>9.1982857740149362E-4</v>
      </c>
      <c r="G157" s="5">
        <v>8</v>
      </c>
      <c r="H157" s="3">
        <f t="shared" si="103"/>
        <v>2.6999999999999247E-2</v>
      </c>
      <c r="I157" s="78">
        <f t="shared" si="104"/>
        <v>1.8152480839047497E-3</v>
      </c>
      <c r="J157" s="44">
        <f t="shared" si="105"/>
        <v>1.2083390310910823E-3</v>
      </c>
      <c r="L157" s="5">
        <v>8</v>
      </c>
      <c r="M157" s="3">
        <f t="shared" si="106"/>
        <v>8.6999999999999744E-2</v>
      </c>
      <c r="N157" s="78">
        <f t="shared" si="107"/>
        <v>5.8385343265552475E-3</v>
      </c>
      <c r="O157" s="44">
        <f t="shared" si="108"/>
        <v>7.3330398868670036E-4</v>
      </c>
      <c r="Q157" s="5">
        <v>8</v>
      </c>
      <c r="R157" s="3">
        <f t="shared" si="109"/>
        <v>2.8000000000000469E-2</v>
      </c>
      <c r="S157" s="78">
        <f t="shared" si="110"/>
        <v>1.8681611956231966E-3</v>
      </c>
      <c r="T157" s="44">
        <f t="shared" si="111"/>
        <v>1.1000763941940595E-3</v>
      </c>
    </row>
    <row r="158" spans="2:20" x14ac:dyDescent="0.2">
      <c r="B158" s="5">
        <v>9</v>
      </c>
      <c r="C158" s="3">
        <f t="shared" si="102"/>
        <v>2.5999999999999801E-2</v>
      </c>
      <c r="D158" s="78">
        <f t="shared" si="100"/>
        <v>1.7765630338230135E-3</v>
      </c>
      <c r="E158" s="44">
        <f t="shared" si="101"/>
        <v>1.0870701369290177E-3</v>
      </c>
      <c r="G158" s="5">
        <v>9</v>
      </c>
      <c r="H158" s="3">
        <f t="shared" si="103"/>
        <v>2.8999999999999915E-2</v>
      </c>
      <c r="I158" s="78">
        <f t="shared" si="104"/>
        <v>1.9780369688288599E-3</v>
      </c>
      <c r="J158" s="44">
        <f t="shared" si="105"/>
        <v>1.2978456259867504E-3</v>
      </c>
      <c r="L158" s="5">
        <v>9</v>
      </c>
      <c r="M158" s="3">
        <f t="shared" si="106"/>
        <v>8.0000000000000071E-2</v>
      </c>
      <c r="N158" s="78">
        <f t="shared" si="107"/>
        <v>5.4458815520762472E-3</v>
      </c>
      <c r="O158" s="44">
        <f t="shared" si="108"/>
        <v>6.7430251833260058E-4</v>
      </c>
      <c r="Q158" s="5">
        <v>9</v>
      </c>
      <c r="R158" s="3">
        <f t="shared" si="109"/>
        <v>2.5000000000000355E-2</v>
      </c>
      <c r="S158" s="78">
        <f t="shared" si="110"/>
        <v>1.6926201760325225E-3</v>
      </c>
      <c r="T158" s="44">
        <f t="shared" si="111"/>
        <v>9.8221106624469352E-4</v>
      </c>
    </row>
    <row r="159" spans="2:20" ht="13.5" thickBot="1" x14ac:dyDescent="0.25">
      <c r="B159" s="7">
        <v>10</v>
      </c>
      <c r="C159" s="3">
        <f t="shared" si="102"/>
        <v>3.8000000000000256E-2</v>
      </c>
      <c r="D159" s="78">
        <f t="shared" si="100"/>
        <v>2.4981920978239601E-3</v>
      </c>
      <c r="E159" s="44">
        <f t="shared" si="101"/>
        <v>1.5887948155116642E-3</v>
      </c>
      <c r="G159" s="7">
        <v>10</v>
      </c>
      <c r="H159" s="3">
        <f t="shared" si="103"/>
        <v>2.9999999999999361E-2</v>
      </c>
      <c r="I159" s="78">
        <f t="shared" si="104"/>
        <v>1.9673421207947643E-3</v>
      </c>
      <c r="J159" s="44">
        <f t="shared" si="105"/>
        <v>1.3425989234345447E-3</v>
      </c>
      <c r="L159" s="7">
        <v>10</v>
      </c>
      <c r="M159" s="3">
        <f t="shared" si="106"/>
        <v>8.3999999999999631E-2</v>
      </c>
      <c r="N159" s="78">
        <f t="shared" si="107"/>
        <v>5.4977419988218885E-3</v>
      </c>
      <c r="O159" s="44">
        <f t="shared" si="108"/>
        <v>7.080176442492269E-4</v>
      </c>
      <c r="Q159" s="7">
        <v>10</v>
      </c>
      <c r="R159" s="3">
        <f t="shared" si="109"/>
        <v>1.9999999999999574E-2</v>
      </c>
      <c r="S159" s="78">
        <f t="shared" si="110"/>
        <v>1.3018290698431018E-3</v>
      </c>
      <c r="T159" s="44">
        <f t="shared" si="111"/>
        <v>7.8576885299572684E-4</v>
      </c>
    </row>
    <row r="160" spans="2:20" x14ac:dyDescent="0.2">
      <c r="B160" s="21" t="s">
        <v>1</v>
      </c>
      <c r="C160" s="20">
        <f>SUM(C150:C159)</f>
        <v>0.29899999999999949</v>
      </c>
      <c r="D160" s="22">
        <f>SUM(D150:D159)</f>
        <v>2.0454651368019463E-2</v>
      </c>
      <c r="E160" s="23">
        <f>SUM(E150:E159)</f>
        <v>1.2501306574683778E-2</v>
      </c>
      <c r="G160" s="21" t="s">
        <v>1</v>
      </c>
      <c r="H160" s="20">
        <f>SUM(H150:H159)</f>
        <v>0.26399999999999579</v>
      </c>
      <c r="I160" s="22">
        <f>SUM(I150:I159)</f>
        <v>1.8006514314067006E-2</v>
      </c>
      <c r="J160" s="23">
        <f>SUM(J150:J159)</f>
        <v>1.1814870526224057E-2</v>
      </c>
      <c r="L160" s="21" t="s">
        <v>1</v>
      </c>
      <c r="M160" s="20">
        <f>SUM(M150:M159)</f>
        <v>0.82600000000000051</v>
      </c>
      <c r="N160" s="22">
        <f>SUM(N150:N159)</f>
        <v>5.6316221374125418E-2</v>
      </c>
      <c r="O160" s="23">
        <f>SUM(O150:O159)</f>
        <v>6.9621735017840998E-3</v>
      </c>
      <c r="Q160" s="21" t="s">
        <v>1</v>
      </c>
      <c r="R160" s="20">
        <f>SUM(R150:R159)</f>
        <v>0.24900000000000233</v>
      </c>
      <c r="S160" s="22">
        <f>SUM(S150:S159)</f>
        <v>1.6865893269332386E-2</v>
      </c>
      <c r="T160" s="23">
        <f>SUM(T150:T159)</f>
        <v>9.7828222197971007E-3</v>
      </c>
    </row>
    <row r="161" spans="2:20" x14ac:dyDescent="0.2">
      <c r="B161" s="24" t="s">
        <v>2</v>
      </c>
      <c r="C161" s="25">
        <f>AVERAGE(C150:C159)</f>
        <v>2.9899999999999947E-2</v>
      </c>
      <c r="D161" s="26">
        <f>AVERAGE(D150:D159)</f>
        <v>2.0454651368019463E-3</v>
      </c>
      <c r="E161" s="62">
        <f>AVERAGE(E150:E159)</f>
        <v>1.2501306574683778E-3</v>
      </c>
      <c r="G161" s="24" t="s">
        <v>2</v>
      </c>
      <c r="H161" s="25">
        <f>AVERAGE(H150:H159)</f>
        <v>2.639999999999958E-2</v>
      </c>
      <c r="I161" s="26">
        <f>AVERAGE(I150:I159)</f>
        <v>1.8006514314067006E-3</v>
      </c>
      <c r="J161" s="62">
        <f>AVERAGE(J150:J159)</f>
        <v>1.1814870526224057E-3</v>
      </c>
      <c r="L161" s="24" t="s">
        <v>2</v>
      </c>
      <c r="M161" s="25">
        <f>AVERAGE(M150:M159)</f>
        <v>8.2600000000000048E-2</v>
      </c>
      <c r="N161" s="26">
        <f>AVERAGE(N150:N159)</f>
        <v>5.6316221374125416E-3</v>
      </c>
      <c r="O161" s="62">
        <f>AVERAGE(O150:O159)</f>
        <v>6.9621735017840998E-4</v>
      </c>
      <c r="Q161" s="24" t="s">
        <v>2</v>
      </c>
      <c r="R161" s="25">
        <f>AVERAGE(R150:R159)</f>
        <v>2.4900000000000234E-2</v>
      </c>
      <c r="S161" s="26">
        <f>AVERAGE(S150:S159)</f>
        <v>1.6865893269332386E-3</v>
      </c>
      <c r="T161" s="62">
        <f>AVERAGE(T150:T159)</f>
        <v>9.7828222197971003E-4</v>
      </c>
    </row>
    <row r="162" spans="2:20" ht="13.5" thickBot="1" x14ac:dyDescent="0.25">
      <c r="B162" s="27" t="s">
        <v>3</v>
      </c>
      <c r="C162" s="28">
        <f>_xlfn.VAR.P(C150:C159)</f>
        <v>2.129000000000138E-5</v>
      </c>
      <c r="D162" s="29">
        <f>_xlfn.VAR.P(D150:D159)</f>
        <v>9.3186937977285699E-8</v>
      </c>
      <c r="E162" s="30">
        <f>_xlfn.VAR.P(E150:E159)</f>
        <v>3.7217234267185185E-8</v>
      </c>
      <c r="G162" s="27" t="s">
        <v>3</v>
      </c>
      <c r="H162" s="28">
        <f>_xlfn.VAR.P(H150:H159)</f>
        <v>1.1440000000002953E-5</v>
      </c>
      <c r="I162" s="29">
        <f>_xlfn.VAR.P(I150:I159)</f>
        <v>4.3290445792729637E-8</v>
      </c>
      <c r="J162" s="30">
        <f>_xlfn.VAR.P(J150:J159)</f>
        <v>2.2912691315267912E-8</v>
      </c>
      <c r="L162" s="27" t="s">
        <v>3</v>
      </c>
      <c r="M162" s="28">
        <f>_xlfn.VAR.P(M150:M159)</f>
        <v>2.0439999999995532E-5</v>
      </c>
      <c r="N162" s="29">
        <f>_xlfn.VAR.P(N150:N159)</f>
        <v>1.0009235019266073E-7</v>
      </c>
      <c r="O162" s="30">
        <f>_xlfn.VAR.P(O150:O159)</f>
        <v>1.4521466616457424E-9</v>
      </c>
      <c r="Q162" s="27" t="s">
        <v>3</v>
      </c>
      <c r="R162" s="28">
        <f>_xlfn.VAR.P(R150:R159)</f>
        <v>2.3290000000000795E-5</v>
      </c>
      <c r="S162" s="29">
        <f>_xlfn.VAR.P(S150:S159)</f>
        <v>1.0182150782481483E-7</v>
      </c>
      <c r="T162" s="30">
        <f>_xlfn.VAR.P(T150:T159)</f>
        <v>3.5950018394945629E-8</v>
      </c>
    </row>
    <row r="164" spans="2:20" ht="16.5" thickBot="1" x14ac:dyDescent="0.3">
      <c r="B164" s="124" t="s">
        <v>84</v>
      </c>
      <c r="C164" s="124"/>
      <c r="D164" s="124"/>
      <c r="E164" s="124"/>
      <c r="G164" s="124" t="s">
        <v>85</v>
      </c>
      <c r="H164" s="124"/>
      <c r="I164" s="124"/>
      <c r="J164" s="124"/>
      <c r="L164" s="124" t="s">
        <v>86</v>
      </c>
      <c r="M164" s="124"/>
      <c r="N164" s="124"/>
      <c r="O164" s="124"/>
      <c r="Q164" s="124" t="s">
        <v>87</v>
      </c>
      <c r="R164" s="124"/>
      <c r="S164" s="124"/>
      <c r="T164" s="124"/>
    </row>
    <row r="165" spans="2:20" ht="13.5" thickBot="1" x14ac:dyDescent="0.25">
      <c r="B165" s="9" t="s">
        <v>21</v>
      </c>
      <c r="C165" s="125">
        <f>AO9-AN9</f>
        <v>20.189722222222144</v>
      </c>
      <c r="D165" s="126"/>
      <c r="E165" s="127"/>
      <c r="G165" s="9" t="s">
        <v>21</v>
      </c>
      <c r="H165" s="125">
        <f>AP9-AO9</f>
        <v>76.343333333333248</v>
      </c>
      <c r="I165" s="126"/>
      <c r="J165" s="127"/>
      <c r="L165" s="9" t="s">
        <v>21</v>
      </c>
      <c r="M165" s="125">
        <f>AQ9-AP9</f>
        <v>45.588333333333367</v>
      </c>
      <c r="N165" s="126"/>
      <c r="O165" s="127"/>
      <c r="Q165" s="9" t="s">
        <v>21</v>
      </c>
      <c r="R165" s="125">
        <f>AR9-AQ9</f>
        <v>166.90333333333342</v>
      </c>
      <c r="S165" s="126"/>
      <c r="T165" s="127"/>
    </row>
    <row r="166" spans="2:20" ht="13.5" thickBot="1" x14ac:dyDescent="0.25">
      <c r="B166" s="12" t="s">
        <v>0</v>
      </c>
      <c r="C166" s="15" t="s">
        <v>26</v>
      </c>
      <c r="D166" s="15" t="s">
        <v>25</v>
      </c>
      <c r="E166" s="16" t="s">
        <v>24</v>
      </c>
      <c r="G166" s="12" t="s">
        <v>0</v>
      </c>
      <c r="H166" s="15" t="s">
        <v>26</v>
      </c>
      <c r="I166" s="15" t="s">
        <v>25</v>
      </c>
      <c r="J166" s="16" t="s">
        <v>24</v>
      </c>
      <c r="L166" s="12" t="s">
        <v>0</v>
      </c>
      <c r="M166" s="15" t="s">
        <v>26</v>
      </c>
      <c r="N166" s="15" t="s">
        <v>25</v>
      </c>
      <c r="O166" s="16" t="s">
        <v>24</v>
      </c>
      <c r="Q166" s="12" t="s">
        <v>0</v>
      </c>
      <c r="R166" s="15" t="s">
        <v>26</v>
      </c>
      <c r="S166" s="15" t="s">
        <v>25</v>
      </c>
      <c r="T166" s="16" t="s">
        <v>24</v>
      </c>
    </row>
    <row r="167" spans="2:20" x14ac:dyDescent="0.2">
      <c r="B167" s="5">
        <v>1</v>
      </c>
      <c r="C167" s="3">
        <f>AO11-AN11</f>
        <v>8.0000000000008953E-3</v>
      </c>
      <c r="D167" s="78">
        <f t="shared" ref="D167:D176" si="112">C167/AN11</f>
        <v>5.4447696181861402E-4</v>
      </c>
      <c r="E167" s="44">
        <f t="shared" ref="E167:E176" si="113">C167/$C$165</f>
        <v>3.9624121183775207E-4</v>
      </c>
      <c r="G167" s="5">
        <v>1</v>
      </c>
      <c r="H167" s="3">
        <f>AP11-AO11</f>
        <v>4.8999999999999488E-2</v>
      </c>
      <c r="I167" s="78">
        <f>H167/AO11</f>
        <v>3.3331065913883061E-3</v>
      </c>
      <c r="J167" s="44">
        <f>H167/$H$165</f>
        <v>6.4183731388900423E-4</v>
      </c>
      <c r="L167" s="5">
        <v>1</v>
      </c>
      <c r="M167" s="3">
        <f>AQ11-AP11</f>
        <v>2.5000000000000355E-2</v>
      </c>
      <c r="N167" s="78">
        <f>M167/AP11</f>
        <v>1.6949152542373122E-3</v>
      </c>
      <c r="O167" s="44">
        <f>M167/$M$165</f>
        <v>5.4838591744964726E-4</v>
      </c>
      <c r="Q167" s="5">
        <v>1</v>
      </c>
      <c r="R167" s="3">
        <f>AR11-AQ11</f>
        <v>2.6999999999999247E-2</v>
      </c>
      <c r="S167" s="78">
        <f>R167/AQ11</f>
        <v>1.8274111675126393E-3</v>
      </c>
      <c r="T167" s="44">
        <f>R167/$R$165</f>
        <v>1.6177028619360049E-4</v>
      </c>
    </row>
    <row r="168" spans="2:20" x14ac:dyDescent="0.2">
      <c r="B168" s="5">
        <v>2</v>
      </c>
      <c r="C168" s="3">
        <f t="shared" ref="C168:C176" si="114">AO12-AN12</f>
        <v>2.1999999999998465E-2</v>
      </c>
      <c r="D168" s="78">
        <f t="shared" si="112"/>
        <v>1.5329942164308036E-3</v>
      </c>
      <c r="E168" s="44">
        <f t="shared" si="113"/>
        <v>1.0896633325536203E-3</v>
      </c>
      <c r="G168" s="5">
        <v>2</v>
      </c>
      <c r="H168" s="3">
        <f t="shared" ref="H168:H176" si="115">AP12-AO12</f>
        <v>5.0000000000000711E-2</v>
      </c>
      <c r="I168" s="78">
        <f t="shared" ref="I168:I176" si="116">H168/AO12</f>
        <v>3.4787448688513682E-3</v>
      </c>
      <c r="J168" s="44">
        <f t="shared" ref="J168:J176" si="117">H168/$H$165</f>
        <v>6.5493603458063269E-4</v>
      </c>
      <c r="L168" s="5">
        <v>2</v>
      </c>
      <c r="M168" s="3">
        <f t="shared" ref="M168:M176" si="118">AQ12-AP12</f>
        <v>2.3999999999999133E-2</v>
      </c>
      <c r="N168" s="78">
        <f t="shared" ref="N168:N176" si="119">M168/AP12</f>
        <v>1.6640088747139385E-3</v>
      </c>
      <c r="O168" s="44">
        <f t="shared" ref="O168:O176" si="120">M168/$M$165</f>
        <v>5.2645048075163493E-4</v>
      </c>
      <c r="Q168" s="5">
        <v>2</v>
      </c>
      <c r="R168" s="3">
        <f t="shared" ref="R168:R176" si="121">AR12-AQ12</f>
        <v>2.4000000000000909E-2</v>
      </c>
      <c r="S168" s="78">
        <f t="shared" ref="S168:S176" si="122">R168/AQ12</f>
        <v>1.6612445490413864E-3</v>
      </c>
      <c r="T168" s="44">
        <f t="shared" ref="T168:T176" si="123">R168/$R$165</f>
        <v>1.4379580994987656E-4</v>
      </c>
    </row>
    <row r="169" spans="2:20" x14ac:dyDescent="0.2">
      <c r="B169" s="5">
        <v>3</v>
      </c>
      <c r="C169" s="3">
        <f t="shared" si="114"/>
        <v>2.000000000000135E-2</v>
      </c>
      <c r="D169" s="78">
        <f t="shared" si="112"/>
        <v>1.3674278681800459E-3</v>
      </c>
      <c r="E169" s="44">
        <f t="shared" si="113"/>
        <v>9.9060302959433615E-4</v>
      </c>
      <c r="G169" s="5">
        <v>3</v>
      </c>
      <c r="H169" s="3">
        <f t="shared" si="115"/>
        <v>6.1999999999999389E-2</v>
      </c>
      <c r="I169" s="78">
        <f t="shared" si="116"/>
        <v>4.2332377440939088E-3</v>
      </c>
      <c r="J169" s="44">
        <f t="shared" si="117"/>
        <v>8.1212068287996497E-4</v>
      </c>
      <c r="L169" s="5">
        <v>3</v>
      </c>
      <c r="M169" s="3">
        <f t="shared" si="118"/>
        <v>1.9999999999999574E-2</v>
      </c>
      <c r="N169" s="78">
        <f t="shared" si="119"/>
        <v>1.3598041881968707E-3</v>
      </c>
      <c r="O169" s="44">
        <f t="shared" si="120"/>
        <v>4.3870873395970226E-4</v>
      </c>
      <c r="Q169" s="5">
        <v>3</v>
      </c>
      <c r="R169" s="3">
        <f t="shared" si="121"/>
        <v>2.2000000000000242E-2</v>
      </c>
      <c r="S169" s="78">
        <f t="shared" si="122"/>
        <v>1.4937533948940957E-3</v>
      </c>
      <c r="T169" s="44">
        <f t="shared" si="123"/>
        <v>1.318128257873833E-4</v>
      </c>
    </row>
    <row r="170" spans="2:20" x14ac:dyDescent="0.2">
      <c r="B170" s="5">
        <v>4</v>
      </c>
      <c r="C170" s="3">
        <f t="shared" si="114"/>
        <v>1.9000000000000128E-2</v>
      </c>
      <c r="D170" s="78">
        <f t="shared" si="112"/>
        <v>1.3364282197369437E-3</v>
      </c>
      <c r="E170" s="44">
        <f t="shared" si="113"/>
        <v>9.4107287811456223E-4</v>
      </c>
      <c r="G170" s="5">
        <v>4</v>
      </c>
      <c r="H170" s="3">
        <f t="shared" si="115"/>
        <v>5.5999999999999162E-2</v>
      </c>
      <c r="I170" s="78">
        <f t="shared" si="116"/>
        <v>3.9336892385500952E-3</v>
      </c>
      <c r="J170" s="44">
        <f t="shared" si="117"/>
        <v>7.3352835873028712E-4</v>
      </c>
      <c r="L170" s="5">
        <v>4</v>
      </c>
      <c r="M170" s="3">
        <f t="shared" si="118"/>
        <v>1.9999999999999574E-2</v>
      </c>
      <c r="N170" s="78">
        <f t="shared" si="119"/>
        <v>1.399384270920765E-3</v>
      </c>
      <c r="O170" s="44">
        <f t="shared" si="120"/>
        <v>4.3870873395970226E-4</v>
      </c>
      <c r="Q170" s="5">
        <v>4</v>
      </c>
      <c r="R170" s="3">
        <f t="shared" si="121"/>
        <v>2.8999999999999915E-2</v>
      </c>
      <c r="S170" s="78">
        <f t="shared" si="122"/>
        <v>2.0262716601453269E-3</v>
      </c>
      <c r="T170" s="44">
        <f t="shared" si="123"/>
        <v>1.7375327035609376E-4</v>
      </c>
    </row>
    <row r="171" spans="2:20" x14ac:dyDescent="0.2">
      <c r="B171" s="5">
        <v>5</v>
      </c>
      <c r="C171" s="3">
        <f t="shared" si="114"/>
        <v>1.5000000000000568E-2</v>
      </c>
      <c r="D171" s="78">
        <f t="shared" si="112"/>
        <v>9.8983766662271138E-4</v>
      </c>
      <c r="E171" s="44">
        <f t="shared" si="113"/>
        <v>7.4295227219573011E-4</v>
      </c>
      <c r="G171" s="5">
        <v>5</v>
      </c>
      <c r="H171" s="3">
        <f t="shared" si="115"/>
        <v>4.3999999999998707E-2</v>
      </c>
      <c r="I171" s="78">
        <f t="shared" si="116"/>
        <v>2.9006526468454549E-3</v>
      </c>
      <c r="J171" s="44">
        <f t="shared" si="117"/>
        <v>5.7634371043093163E-4</v>
      </c>
      <c r="L171" s="5">
        <v>5</v>
      </c>
      <c r="M171" s="3">
        <f t="shared" si="118"/>
        <v>2.000000000000135E-2</v>
      </c>
      <c r="N171" s="78">
        <f t="shared" si="119"/>
        <v>1.3146650890686485E-3</v>
      </c>
      <c r="O171" s="44">
        <f t="shared" si="120"/>
        <v>4.3870873395974118E-4</v>
      </c>
      <c r="Q171" s="5">
        <v>5</v>
      </c>
      <c r="R171" s="3">
        <f t="shared" si="121"/>
        <v>2.2999999999999687E-2</v>
      </c>
      <c r="S171" s="78">
        <f t="shared" si="122"/>
        <v>1.5098798660802E-3</v>
      </c>
      <c r="T171" s="44">
        <f t="shared" si="123"/>
        <v>1.3780431786862459E-4</v>
      </c>
    </row>
    <row r="172" spans="2:20" x14ac:dyDescent="0.2">
      <c r="B172" s="5">
        <v>6</v>
      </c>
      <c r="C172" s="3">
        <f t="shared" si="114"/>
        <v>1.699999999999946E-2</v>
      </c>
      <c r="D172" s="78">
        <f t="shared" si="112"/>
        <v>1.139486560761409E-3</v>
      </c>
      <c r="E172" s="44">
        <f t="shared" si="113"/>
        <v>8.420125751551022E-4</v>
      </c>
      <c r="G172" s="5">
        <v>6</v>
      </c>
      <c r="H172" s="3">
        <f t="shared" si="115"/>
        <v>4.8000000000000043E-2</v>
      </c>
      <c r="I172" s="78">
        <f t="shared" si="116"/>
        <v>3.2137118371719365E-3</v>
      </c>
      <c r="J172" s="44">
        <f t="shared" si="117"/>
        <v>6.2873859319739897E-4</v>
      </c>
      <c r="L172" s="5">
        <v>6</v>
      </c>
      <c r="M172" s="3">
        <f t="shared" si="118"/>
        <v>2.2999999999999687E-2</v>
      </c>
      <c r="N172" s="78">
        <f t="shared" si="119"/>
        <v>1.5349706353443464E-3</v>
      </c>
      <c r="O172" s="44">
        <f t="shared" si="120"/>
        <v>5.0451504405366152E-4</v>
      </c>
      <c r="Q172" s="5">
        <v>6</v>
      </c>
      <c r="R172" s="3">
        <f t="shared" si="121"/>
        <v>1.6000000000000014E-2</v>
      </c>
      <c r="S172" s="78">
        <f t="shared" si="122"/>
        <v>1.0661691210768318E-3</v>
      </c>
      <c r="T172" s="44">
        <f t="shared" si="123"/>
        <v>9.5863873299914155E-5</v>
      </c>
    </row>
    <row r="173" spans="2:20" x14ac:dyDescent="0.2">
      <c r="B173" s="5">
        <v>7</v>
      </c>
      <c r="C173" s="3">
        <f t="shared" si="114"/>
        <v>1.6000000000000014E-2</v>
      </c>
      <c r="D173" s="78">
        <f t="shared" si="112"/>
        <v>1.0930454980188559E-3</v>
      </c>
      <c r="E173" s="44">
        <f t="shared" si="113"/>
        <v>7.9248242367541621E-4</v>
      </c>
      <c r="G173" s="5">
        <v>7</v>
      </c>
      <c r="H173" s="3">
        <f t="shared" si="115"/>
        <v>5.1999999999999602E-2</v>
      </c>
      <c r="I173" s="78">
        <f t="shared" si="116"/>
        <v>3.548519175651672E-3</v>
      </c>
      <c r="J173" s="44">
        <f t="shared" si="117"/>
        <v>6.811334759638431E-4</v>
      </c>
      <c r="L173" s="5">
        <v>7</v>
      </c>
      <c r="M173" s="3">
        <f t="shared" si="118"/>
        <v>1.6000000000000014E-2</v>
      </c>
      <c r="N173" s="78">
        <f t="shared" si="119"/>
        <v>1.0879912960696325E-3</v>
      </c>
      <c r="O173" s="44">
        <f t="shared" si="120"/>
        <v>3.5096698716776959E-4</v>
      </c>
      <c r="Q173" s="5">
        <v>7</v>
      </c>
      <c r="R173" s="3">
        <f t="shared" si="121"/>
        <v>2.000000000000135E-2</v>
      </c>
      <c r="S173" s="78">
        <f t="shared" si="122"/>
        <v>1.3585110718653275E-3</v>
      </c>
      <c r="T173" s="44">
        <f t="shared" si="123"/>
        <v>1.1982984162490068E-4</v>
      </c>
    </row>
    <row r="174" spans="2:20" x14ac:dyDescent="0.2">
      <c r="B174" s="5">
        <v>8</v>
      </c>
      <c r="C174" s="3">
        <f t="shared" si="114"/>
        <v>1.5000000000000568E-2</v>
      </c>
      <c r="D174" s="78">
        <f t="shared" si="112"/>
        <v>9.989344698988125E-4</v>
      </c>
      <c r="E174" s="44">
        <f t="shared" si="113"/>
        <v>7.4295227219573011E-4</v>
      </c>
      <c r="G174" s="5">
        <v>8</v>
      </c>
      <c r="H174" s="3">
        <f t="shared" si="115"/>
        <v>5.2999999999999048E-2</v>
      </c>
      <c r="I174" s="78">
        <f t="shared" si="116"/>
        <v>3.5260461712460279E-3</v>
      </c>
      <c r="J174" s="44">
        <f t="shared" si="117"/>
        <v>6.9423219665544825E-4</v>
      </c>
      <c r="L174" s="5">
        <v>8</v>
      </c>
      <c r="M174" s="3">
        <f t="shared" si="118"/>
        <v>1.9000000000000128E-2</v>
      </c>
      <c r="N174" s="78">
        <f t="shared" si="119"/>
        <v>1.2596128347918409E-3</v>
      </c>
      <c r="O174" s="44">
        <f t="shared" si="120"/>
        <v>4.167732972617288E-4</v>
      </c>
      <c r="Q174" s="5">
        <v>8</v>
      </c>
      <c r="R174" s="3">
        <f t="shared" si="121"/>
        <v>2.5999999999999801E-2</v>
      </c>
      <c r="S174" s="78">
        <f t="shared" si="122"/>
        <v>1.7215122823280012E-3</v>
      </c>
      <c r="T174" s="44">
        <f t="shared" si="123"/>
        <v>1.5577879411235917E-4</v>
      </c>
    </row>
    <row r="175" spans="2:20" x14ac:dyDescent="0.2">
      <c r="B175" s="5">
        <v>9</v>
      </c>
      <c r="C175" s="3">
        <f t="shared" si="114"/>
        <v>1.9000000000000128E-2</v>
      </c>
      <c r="D175" s="78">
        <f t="shared" si="112"/>
        <v>1.2842176410949732E-3</v>
      </c>
      <c r="E175" s="44">
        <f t="shared" si="113"/>
        <v>9.4107287811456223E-4</v>
      </c>
      <c r="G175" s="5">
        <v>9</v>
      </c>
      <c r="H175" s="3">
        <f t="shared" si="115"/>
        <v>5.1000000000000156E-2</v>
      </c>
      <c r="I175" s="78">
        <f t="shared" si="116"/>
        <v>3.4426893479141459E-3</v>
      </c>
      <c r="J175" s="44">
        <f t="shared" si="117"/>
        <v>6.6803475527223784E-4</v>
      </c>
      <c r="L175" s="5">
        <v>9</v>
      </c>
      <c r="M175" s="3">
        <f t="shared" si="118"/>
        <v>2.2000000000000242E-2</v>
      </c>
      <c r="N175" s="78">
        <f t="shared" si="119"/>
        <v>1.4799865455768747E-3</v>
      </c>
      <c r="O175" s="44">
        <f t="shared" si="120"/>
        <v>4.8257960735568806E-4</v>
      </c>
      <c r="Q175" s="5">
        <v>9</v>
      </c>
      <c r="R175" s="3">
        <f t="shared" si="121"/>
        <v>2.2999999999999687E-2</v>
      </c>
      <c r="S175" s="78">
        <f t="shared" si="122"/>
        <v>1.544972123329058E-3</v>
      </c>
      <c r="T175" s="44">
        <f t="shared" si="123"/>
        <v>1.3780431786862459E-4</v>
      </c>
    </row>
    <row r="176" spans="2:20" ht="13.5" thickBot="1" x14ac:dyDescent="0.25">
      <c r="B176" s="7">
        <v>10</v>
      </c>
      <c r="C176" s="3">
        <f t="shared" si="114"/>
        <v>1.5000000000000568E-2</v>
      </c>
      <c r="D176" s="78">
        <f t="shared" si="112"/>
        <v>9.7510238575054082E-4</v>
      </c>
      <c r="E176" s="44">
        <f t="shared" si="113"/>
        <v>7.4295227219573011E-4</v>
      </c>
      <c r="G176" s="7">
        <v>10</v>
      </c>
      <c r="H176" s="3">
        <f t="shared" si="115"/>
        <v>5.6000000000000938E-2</v>
      </c>
      <c r="I176" s="78">
        <f t="shared" si="116"/>
        <v>3.6368359527211938E-3</v>
      </c>
      <c r="J176" s="44">
        <f t="shared" si="117"/>
        <v>7.3352835873031043E-4</v>
      </c>
      <c r="L176" s="7">
        <v>10</v>
      </c>
      <c r="M176" s="3">
        <f t="shared" si="118"/>
        <v>2.3999999999999133E-2</v>
      </c>
      <c r="N176" s="78">
        <f t="shared" si="119"/>
        <v>1.5529959880936414E-3</v>
      </c>
      <c r="O176" s="44">
        <f t="shared" si="120"/>
        <v>5.2645048075163493E-4</v>
      </c>
      <c r="Q176" s="7">
        <v>10</v>
      </c>
      <c r="R176" s="3">
        <f t="shared" si="121"/>
        <v>1.8000000000000682E-2</v>
      </c>
      <c r="S176" s="78">
        <f t="shared" si="122"/>
        <v>1.1629409484429955E-3</v>
      </c>
      <c r="T176" s="44">
        <f t="shared" si="123"/>
        <v>1.0784685746240742E-4</v>
      </c>
    </row>
    <row r="177" spans="2:20" x14ac:dyDescent="0.2">
      <c r="B177" s="21" t="s">
        <v>1</v>
      </c>
      <c r="C177" s="20">
        <f>SUM(C167:C176)</f>
        <v>0.16600000000000215</v>
      </c>
      <c r="D177" s="22">
        <f>SUM(D167:D176)</f>
        <v>1.126195148831371E-2</v>
      </c>
      <c r="E177" s="23">
        <f>SUM(E167:E176)</f>
        <v>8.2220051456325417E-3</v>
      </c>
      <c r="G177" s="21" t="s">
        <v>1</v>
      </c>
      <c r="H177" s="20">
        <f>SUM(H167:H176)</f>
        <v>0.52099999999999724</v>
      </c>
      <c r="I177" s="22">
        <f>SUM(I167:I176)</f>
        <v>3.5247233574434107E-2</v>
      </c>
      <c r="J177" s="23">
        <f>SUM(J167:J176)</f>
        <v>6.82443348033006E-3</v>
      </c>
      <c r="L177" s="21" t="s">
        <v>1</v>
      </c>
      <c r="M177" s="20">
        <f>SUM(M167:M176)</f>
        <v>0.21299999999999919</v>
      </c>
      <c r="N177" s="22">
        <f>SUM(N167:N176)</f>
        <v>1.4348334977013872E-2</v>
      </c>
      <c r="O177" s="23">
        <f>SUM(O167:O176)</f>
        <v>4.6722480166709107E-3</v>
      </c>
      <c r="Q177" s="21" t="s">
        <v>1</v>
      </c>
      <c r="R177" s="20">
        <f>SUM(R167:R176)</f>
        <v>0.22800000000000153</v>
      </c>
      <c r="S177" s="22">
        <f>SUM(S167:S176)</f>
        <v>1.5372666184715861E-2</v>
      </c>
      <c r="T177" s="23">
        <f>SUM(T167:T176)</f>
        <v>1.3660601945237848E-3</v>
      </c>
    </row>
    <row r="178" spans="2:20" x14ac:dyDescent="0.2">
      <c r="B178" s="24" t="s">
        <v>2</v>
      </c>
      <c r="C178" s="25">
        <f>AVERAGE(C167:C176)</f>
        <v>1.6600000000000215E-2</v>
      </c>
      <c r="D178" s="26">
        <f>AVERAGE(D167:D176)</f>
        <v>1.126195148831371E-3</v>
      </c>
      <c r="E178" s="62">
        <f>AVERAGE(E167:E176)</f>
        <v>8.2220051456325413E-4</v>
      </c>
      <c r="G178" s="24" t="s">
        <v>2</v>
      </c>
      <c r="H178" s="25">
        <f>AVERAGE(H167:H176)</f>
        <v>5.2099999999999723E-2</v>
      </c>
      <c r="I178" s="26">
        <f>AVERAGE(I167:I176)</f>
        <v>3.5247233574434108E-3</v>
      </c>
      <c r="J178" s="62">
        <f>AVERAGE(J167:J176)</f>
        <v>6.8244334803300598E-4</v>
      </c>
      <c r="L178" s="24" t="s">
        <v>2</v>
      </c>
      <c r="M178" s="25">
        <f>AVERAGE(M167:M176)</f>
        <v>2.129999999999992E-2</v>
      </c>
      <c r="N178" s="26">
        <f>AVERAGE(N167:N176)</f>
        <v>1.4348334977013872E-3</v>
      </c>
      <c r="O178" s="62">
        <f>AVERAGE(O167:O176)</f>
        <v>4.6722480166709108E-4</v>
      </c>
      <c r="Q178" s="24" t="s">
        <v>2</v>
      </c>
      <c r="R178" s="25">
        <f>AVERAGE(R167:R176)</f>
        <v>2.2800000000000153E-2</v>
      </c>
      <c r="S178" s="26">
        <f>AVERAGE(S167:S176)</f>
        <v>1.537266618471586E-3</v>
      </c>
      <c r="T178" s="62">
        <f>AVERAGE(T167:T176)</f>
        <v>1.3660601945237848E-4</v>
      </c>
    </row>
    <row r="179" spans="2:20" ht="13.5" thickBot="1" x14ac:dyDescent="0.25">
      <c r="B179" s="27" t="s">
        <v>3</v>
      </c>
      <c r="C179" s="28">
        <f>_xlfn.VAR.P(C167:C176)</f>
        <v>1.3439999999997252E-5</v>
      </c>
      <c r="D179" s="29">
        <f>_xlfn.VAR.P(D167:D176)</f>
        <v>6.9013703494126721E-8</v>
      </c>
      <c r="E179" s="30">
        <f>_xlfn.VAR.P(E167:E176)</f>
        <v>3.297149057130245E-8</v>
      </c>
      <c r="G179" s="27" t="s">
        <v>3</v>
      </c>
      <c r="H179" s="28">
        <f>_xlfn.VAR.P(H167:H176)</f>
        <v>2.2690000000000747E-5</v>
      </c>
      <c r="I179" s="29">
        <f>_xlfn.VAR.P(I167:I176)</f>
        <v>1.2141359555544592E-7</v>
      </c>
      <c r="J179" s="30">
        <f>_xlfn.VAR.P(J167:J176)</f>
        <v>3.8930704164436572E-9</v>
      </c>
      <c r="L179" s="27" t="s">
        <v>3</v>
      </c>
      <c r="M179" s="28">
        <f>_xlfn.VAR.P(M167:M176)</f>
        <v>7.0099999999990511E-6</v>
      </c>
      <c r="N179" s="29">
        <f>_xlfn.VAR.P(N167:N176)</f>
        <v>3.185207766557447E-8</v>
      </c>
      <c r="O179" s="30">
        <f>_xlfn.VAR.P(O167:O176)</f>
        <v>3.3729553157501844E-9</v>
      </c>
      <c r="Q179" s="27" t="s">
        <v>3</v>
      </c>
      <c r="R179" s="28">
        <f>_xlfn.VAR.P(R167:R176)</f>
        <v>1.455999999999786E-5</v>
      </c>
      <c r="S179" s="29">
        <f>_xlfn.VAR.P(S167:S176)</f>
        <v>7.6933569641305099E-8</v>
      </c>
      <c r="T179" s="30">
        <f>_xlfn.VAR.P(T167:T176)</f>
        <v>5.2267455035594814E-10</v>
      </c>
    </row>
    <row r="181" spans="2:20" ht="16.5" thickBot="1" x14ac:dyDescent="0.3">
      <c r="B181" s="124" t="s">
        <v>88</v>
      </c>
      <c r="C181" s="124"/>
      <c r="D181" s="124"/>
      <c r="E181" s="124"/>
      <c r="G181" s="124" t="s">
        <v>89</v>
      </c>
      <c r="H181" s="124"/>
      <c r="I181" s="124"/>
      <c r="J181" s="124"/>
      <c r="L181" s="124" t="s">
        <v>90</v>
      </c>
      <c r="M181" s="124"/>
      <c r="N181" s="124"/>
      <c r="O181" s="124"/>
      <c r="Q181" s="124" t="s">
        <v>91</v>
      </c>
      <c r="R181" s="124"/>
      <c r="S181" s="124"/>
      <c r="T181" s="124"/>
    </row>
    <row r="182" spans="2:20" ht="13.5" thickBot="1" x14ac:dyDescent="0.25">
      <c r="B182" s="9" t="s">
        <v>21</v>
      </c>
      <c r="C182" s="125">
        <f>AS9-AR9</f>
        <v>21.77638888888896</v>
      </c>
      <c r="D182" s="126"/>
      <c r="E182" s="127"/>
      <c r="G182" s="9" t="s">
        <v>21</v>
      </c>
      <c r="H182" s="125">
        <f>AT9-AS9</f>
        <v>97.776666666666642</v>
      </c>
      <c r="I182" s="126"/>
      <c r="J182" s="127"/>
      <c r="L182" s="9" t="s">
        <v>21</v>
      </c>
      <c r="M182" s="125">
        <f>AU9-AT9</f>
        <v>26.805277777777746</v>
      </c>
      <c r="N182" s="126"/>
      <c r="O182" s="127"/>
      <c r="Q182" s="9" t="s">
        <v>21</v>
      </c>
      <c r="R182" s="125">
        <f>AV9-AU9</f>
        <v>24.207222222222299</v>
      </c>
      <c r="S182" s="126"/>
      <c r="T182" s="127"/>
    </row>
    <row r="183" spans="2:20" ht="13.5" thickBot="1" x14ac:dyDescent="0.25">
      <c r="B183" s="12" t="s">
        <v>0</v>
      </c>
      <c r="C183" s="15" t="s">
        <v>26</v>
      </c>
      <c r="D183" s="15" t="s">
        <v>25</v>
      </c>
      <c r="E183" s="16" t="s">
        <v>24</v>
      </c>
      <c r="G183" s="12" t="s">
        <v>0</v>
      </c>
      <c r="H183" s="15" t="s">
        <v>26</v>
      </c>
      <c r="I183" s="15" t="s">
        <v>25</v>
      </c>
      <c r="J183" s="16" t="s">
        <v>24</v>
      </c>
      <c r="L183" s="12" t="s">
        <v>0</v>
      </c>
      <c r="M183" s="15" t="s">
        <v>26</v>
      </c>
      <c r="N183" s="15" t="s">
        <v>25</v>
      </c>
      <c r="O183" s="16" t="s">
        <v>24</v>
      </c>
      <c r="Q183" s="12" t="s">
        <v>0</v>
      </c>
      <c r="R183" s="15" t="s">
        <v>26</v>
      </c>
      <c r="S183" s="15" t="s">
        <v>25</v>
      </c>
      <c r="T183" s="16" t="s">
        <v>24</v>
      </c>
    </row>
    <row r="184" spans="2:20" x14ac:dyDescent="0.2">
      <c r="B184" s="5">
        <v>1</v>
      </c>
      <c r="C184" s="3">
        <f>AS11-AR11</f>
        <v>1.1000000000001009E-2</v>
      </c>
      <c r="D184" s="78">
        <f t="shared" ref="D184:D193" si="124">C184/AR11</f>
        <v>7.4314281853810364E-4</v>
      </c>
      <c r="E184" s="44">
        <f t="shared" ref="E184:E193" si="125">C184/$C$182</f>
        <v>5.0513425601126987E-4</v>
      </c>
      <c r="G184" s="5">
        <v>1</v>
      </c>
      <c r="H184" s="3">
        <f>AT11-AS11</f>
        <v>5.1999999999999602E-2</v>
      </c>
      <c r="I184" s="78">
        <f>H184/AS11</f>
        <v>3.5104300276783637E-3</v>
      </c>
      <c r="J184" s="44">
        <f>H184/$H$182</f>
        <v>5.3182422527528331E-4</v>
      </c>
      <c r="L184" s="5">
        <v>1</v>
      </c>
      <c r="M184" s="3">
        <f>AU11-AT11</f>
        <v>1.2000000000000455E-2</v>
      </c>
      <c r="N184" s="78">
        <f>M184/AT11</f>
        <v>8.072653884964988E-4</v>
      </c>
      <c r="O184" s="44">
        <f>M184/$M$182</f>
        <v>4.4767303288118724E-4</v>
      </c>
      <c r="Q184" s="5">
        <v>1</v>
      </c>
      <c r="R184" s="3">
        <f>AV11-AU11</f>
        <v>1.1999999999998678E-2</v>
      </c>
      <c r="S184" s="78">
        <f>R184/AU11</f>
        <v>8.0661423674118957E-4</v>
      </c>
      <c r="T184" s="44">
        <f>R184/$R$182</f>
        <v>4.9571982649800452E-4</v>
      </c>
    </row>
    <row r="185" spans="2:20" x14ac:dyDescent="0.2">
      <c r="B185" s="5">
        <v>2</v>
      </c>
      <c r="C185" s="3">
        <f t="shared" ref="C185:C193" si="126">AS12-AR12</f>
        <v>1.2999999999999901E-2</v>
      </c>
      <c r="D185" s="78">
        <f t="shared" si="124"/>
        <v>8.9834842097988397E-4</v>
      </c>
      <c r="E185" s="44">
        <f t="shared" si="125"/>
        <v>5.969768480132597E-4</v>
      </c>
      <c r="G185" s="5">
        <v>2</v>
      </c>
      <c r="H185" s="3">
        <f t="shared" ref="H185:H193" si="127">AT12-AS12</f>
        <v>4.5999999999999375E-2</v>
      </c>
      <c r="I185" s="78">
        <f t="shared" ref="I185:I193" si="128">H185/AS12</f>
        <v>3.1759182546257508E-3</v>
      </c>
      <c r="J185" s="44">
        <f t="shared" ref="J185:J193" si="129">H185/$H$182</f>
        <v>4.7045989158967086E-4</v>
      </c>
      <c r="L185" s="5">
        <v>2</v>
      </c>
      <c r="M185" s="3">
        <f t="shared" ref="M185:M193" si="130">AU12-AT12</f>
        <v>1.7000000000001236E-2</v>
      </c>
      <c r="N185" s="78">
        <f t="shared" ref="N185:N193" si="131">M185/AT12</f>
        <v>1.1699931176876281E-3</v>
      </c>
      <c r="O185" s="44">
        <f t="shared" ref="O185:O193" si="132">M185/$M$182</f>
        <v>6.3420346324837072E-4</v>
      </c>
      <c r="Q185" s="5">
        <v>2</v>
      </c>
      <c r="R185" s="3">
        <f t="shared" ref="R185:R193" si="133">AV12-AU12</f>
        <v>9.9999999999997868E-3</v>
      </c>
      <c r="S185" s="78">
        <f t="shared" ref="S185:S193" si="134">R185/AU12</f>
        <v>6.8742696088539121E-4</v>
      </c>
      <c r="T185" s="44">
        <f t="shared" ref="T185:T193" si="135">R185/$R$182</f>
        <v>4.130998554150405E-4</v>
      </c>
    </row>
    <row r="186" spans="2:20" x14ac:dyDescent="0.2">
      <c r="B186" s="5">
        <v>3</v>
      </c>
      <c r="C186" s="3">
        <f t="shared" si="126"/>
        <v>1.3999999999999346E-2</v>
      </c>
      <c r="D186" s="78">
        <f t="shared" si="124"/>
        <v>9.4915254237283705E-4</v>
      </c>
      <c r="E186" s="44">
        <f t="shared" si="125"/>
        <v>6.4289814401425455E-4</v>
      </c>
      <c r="G186" s="5">
        <v>3</v>
      </c>
      <c r="H186" s="3">
        <f t="shared" si="127"/>
        <v>4.8000000000000043E-2</v>
      </c>
      <c r="I186" s="78">
        <f t="shared" si="128"/>
        <v>3.2511514494716911E-3</v>
      </c>
      <c r="J186" s="44">
        <f t="shared" si="129"/>
        <v>4.9091466948488112E-4</v>
      </c>
      <c r="L186" s="5">
        <v>3</v>
      </c>
      <c r="M186" s="3">
        <f t="shared" si="130"/>
        <v>1.6000000000000014E-2</v>
      </c>
      <c r="N186" s="78">
        <f t="shared" si="131"/>
        <v>1.0802052389954101E-3</v>
      </c>
      <c r="O186" s="44">
        <f t="shared" si="132"/>
        <v>5.9689737717489428E-4</v>
      </c>
      <c r="Q186" s="5">
        <v>3</v>
      </c>
      <c r="R186" s="3">
        <f t="shared" si="133"/>
        <v>9.0000000000003411E-3</v>
      </c>
      <c r="S186" s="78">
        <f t="shared" si="134"/>
        <v>6.0695980577288517E-4</v>
      </c>
      <c r="T186" s="44">
        <f t="shared" si="135"/>
        <v>3.7178986987355847E-4</v>
      </c>
    </row>
    <row r="187" spans="2:20" x14ac:dyDescent="0.2">
      <c r="B187" s="5">
        <v>4</v>
      </c>
      <c r="C187" s="3">
        <f t="shared" si="126"/>
        <v>9.0000000000003411E-3</v>
      </c>
      <c r="D187" s="78">
        <f t="shared" si="124"/>
        <v>6.2757129907261287E-4</v>
      </c>
      <c r="E187" s="44">
        <f t="shared" si="125"/>
        <v>4.1329166400919858E-4</v>
      </c>
      <c r="G187" s="5">
        <v>4</v>
      </c>
      <c r="H187" s="3">
        <f t="shared" si="127"/>
        <v>4.1999999999999815E-2</v>
      </c>
      <c r="I187" s="78">
        <f t="shared" si="128"/>
        <v>2.9268292682926699E-3</v>
      </c>
      <c r="J187" s="44">
        <f t="shared" si="129"/>
        <v>4.2955033579926866E-4</v>
      </c>
      <c r="L187" s="5">
        <v>4</v>
      </c>
      <c r="M187" s="3">
        <f t="shared" si="130"/>
        <v>1.1000000000001009E-2</v>
      </c>
      <c r="N187" s="78">
        <f t="shared" si="131"/>
        <v>7.6431350750423913E-4</v>
      </c>
      <c r="O187" s="44">
        <f t="shared" si="132"/>
        <v>4.1036694680777704E-4</v>
      </c>
      <c r="Q187" s="5">
        <v>4</v>
      </c>
      <c r="R187" s="3">
        <f t="shared" si="133"/>
        <v>1.9999999999999574E-2</v>
      </c>
      <c r="S187" s="78">
        <f t="shared" si="134"/>
        <v>1.3885995973060871E-3</v>
      </c>
      <c r="T187" s="44">
        <f t="shared" si="135"/>
        <v>8.26199710830081E-4</v>
      </c>
    </row>
    <row r="188" spans="2:20" x14ac:dyDescent="0.2">
      <c r="B188" s="5">
        <v>5</v>
      </c>
      <c r="C188" s="3">
        <f t="shared" si="126"/>
        <v>1.2000000000000455E-2</v>
      </c>
      <c r="D188" s="78">
        <f t="shared" si="124"/>
        <v>7.8657577346620707E-4</v>
      </c>
      <c r="E188" s="44">
        <f t="shared" si="125"/>
        <v>5.5105555201226473E-4</v>
      </c>
      <c r="G188" s="5">
        <v>5</v>
      </c>
      <c r="H188" s="3">
        <f t="shared" si="127"/>
        <v>5.1999999999999602E-2</v>
      </c>
      <c r="I188" s="78">
        <f t="shared" si="128"/>
        <v>3.4058160859313335E-3</v>
      </c>
      <c r="J188" s="44">
        <f t="shared" si="129"/>
        <v>5.3182422527528331E-4</v>
      </c>
      <c r="L188" s="5">
        <v>5</v>
      </c>
      <c r="M188" s="3">
        <f t="shared" si="130"/>
        <v>1.3999999999999346E-2</v>
      </c>
      <c r="N188" s="78">
        <f t="shared" si="131"/>
        <v>9.1383812010439598E-4</v>
      </c>
      <c r="O188" s="44">
        <f t="shared" si="132"/>
        <v>5.2228520502800764E-4</v>
      </c>
      <c r="Q188" s="5">
        <v>5</v>
      </c>
      <c r="R188" s="3">
        <f t="shared" si="133"/>
        <v>2.1000000000000796E-2</v>
      </c>
      <c r="S188" s="78">
        <f t="shared" si="134"/>
        <v>1.3695056736664143E-3</v>
      </c>
      <c r="T188" s="44">
        <f t="shared" si="135"/>
        <v>8.6750969637163639E-4</v>
      </c>
    </row>
    <row r="189" spans="2:20" x14ac:dyDescent="0.2">
      <c r="B189" s="5">
        <v>6</v>
      </c>
      <c r="C189" s="3">
        <f t="shared" si="126"/>
        <v>1.2999999999999901E-2</v>
      </c>
      <c r="D189" s="78">
        <f t="shared" si="124"/>
        <v>8.6533981228781873E-4</v>
      </c>
      <c r="E189" s="44">
        <f t="shared" si="125"/>
        <v>5.969768480132597E-4</v>
      </c>
      <c r="G189" s="5">
        <v>6</v>
      </c>
      <c r="H189" s="3">
        <f t="shared" si="127"/>
        <v>4.8000000000000043E-2</v>
      </c>
      <c r="I189" s="78">
        <f t="shared" si="128"/>
        <v>3.1923383878691169E-3</v>
      </c>
      <c r="J189" s="44">
        <f t="shared" si="129"/>
        <v>4.9091466948488112E-4</v>
      </c>
      <c r="L189" s="5">
        <v>6</v>
      </c>
      <c r="M189" s="3">
        <f t="shared" si="130"/>
        <v>1.7000000000001236E-2</v>
      </c>
      <c r="N189" s="78">
        <f t="shared" si="131"/>
        <v>1.1270220100769847E-3</v>
      </c>
      <c r="O189" s="44">
        <f t="shared" si="132"/>
        <v>6.3420346324837072E-4</v>
      </c>
      <c r="Q189" s="5">
        <v>6</v>
      </c>
      <c r="R189" s="3">
        <f t="shared" si="133"/>
        <v>1.4999999999998792E-2</v>
      </c>
      <c r="S189" s="78">
        <f t="shared" si="134"/>
        <v>9.9331170121176029E-4</v>
      </c>
      <c r="T189" s="44">
        <f t="shared" si="135"/>
        <v>6.1964978312252408E-4</v>
      </c>
    </row>
    <row r="190" spans="2:20" x14ac:dyDescent="0.2">
      <c r="B190" s="5">
        <v>7</v>
      </c>
      <c r="C190" s="3">
        <f t="shared" si="126"/>
        <v>1.3999999999999346E-2</v>
      </c>
      <c r="D190" s="78">
        <f t="shared" si="124"/>
        <v>9.496676163342386E-4</v>
      </c>
      <c r="E190" s="44">
        <f t="shared" si="125"/>
        <v>6.4289814401425455E-4</v>
      </c>
      <c r="G190" s="5">
        <v>7</v>
      </c>
      <c r="H190" s="3">
        <f t="shared" si="127"/>
        <v>4.7000000000000597E-2</v>
      </c>
      <c r="I190" s="78">
        <f t="shared" si="128"/>
        <v>3.185145025752277E-3</v>
      </c>
      <c r="J190" s="44">
        <f t="shared" si="129"/>
        <v>4.8068728053728507E-4</v>
      </c>
      <c r="L190" s="5">
        <v>7</v>
      </c>
      <c r="M190" s="3">
        <f t="shared" si="130"/>
        <v>1.4999999999998792E-2</v>
      </c>
      <c r="N190" s="78">
        <f t="shared" si="131"/>
        <v>1.0133081132202115E-3</v>
      </c>
      <c r="O190" s="44">
        <f t="shared" si="132"/>
        <v>5.5959129110141784E-4</v>
      </c>
      <c r="Q190" s="5">
        <v>7</v>
      </c>
      <c r="R190" s="3">
        <f t="shared" si="133"/>
        <v>1.4000000000001123E-2</v>
      </c>
      <c r="S190" s="78">
        <f t="shared" si="134"/>
        <v>9.4479686867331104E-4</v>
      </c>
      <c r="T190" s="44">
        <f t="shared" si="135"/>
        <v>5.7833979758111539E-4</v>
      </c>
    </row>
    <row r="191" spans="2:20" x14ac:dyDescent="0.2">
      <c r="B191" s="5">
        <v>8</v>
      </c>
      <c r="C191" s="3">
        <f t="shared" si="126"/>
        <v>8.0000000000008953E-3</v>
      </c>
      <c r="D191" s="78">
        <f t="shared" si="124"/>
        <v>5.2878577566269384E-4</v>
      </c>
      <c r="E191" s="44">
        <f t="shared" si="125"/>
        <v>3.6737036800820372E-4</v>
      </c>
      <c r="G191" s="5">
        <v>8</v>
      </c>
      <c r="H191" s="3">
        <f t="shared" si="127"/>
        <v>4.9999999999998934E-2</v>
      </c>
      <c r="I191" s="78">
        <f t="shared" si="128"/>
        <v>3.303164431525331E-3</v>
      </c>
      <c r="J191" s="44">
        <f t="shared" si="129"/>
        <v>5.1136944738007311E-4</v>
      </c>
      <c r="L191" s="5">
        <v>8</v>
      </c>
      <c r="M191" s="3">
        <f t="shared" si="130"/>
        <v>1.4000000000001123E-2</v>
      </c>
      <c r="N191" s="78">
        <f t="shared" si="131"/>
        <v>9.2184104826503743E-4</v>
      </c>
      <c r="O191" s="44">
        <f t="shared" si="132"/>
        <v>5.2228520502807388E-4</v>
      </c>
      <c r="Q191" s="5">
        <v>8</v>
      </c>
      <c r="R191" s="3">
        <f t="shared" si="133"/>
        <v>1.2999999999999901E-2</v>
      </c>
      <c r="S191" s="78">
        <f t="shared" si="134"/>
        <v>8.5520689428326426E-4</v>
      </c>
      <c r="T191" s="44">
        <f t="shared" si="135"/>
        <v>5.3702981203956001E-4</v>
      </c>
    </row>
    <row r="192" spans="2:20" x14ac:dyDescent="0.2">
      <c r="B192" s="5">
        <v>9</v>
      </c>
      <c r="C192" s="3">
        <f t="shared" si="126"/>
        <v>1.2000000000000455E-2</v>
      </c>
      <c r="D192" s="78">
        <f t="shared" si="124"/>
        <v>8.048289738430888E-4</v>
      </c>
      <c r="E192" s="44">
        <f t="shared" si="125"/>
        <v>5.5105555201226473E-4</v>
      </c>
      <c r="G192" s="5">
        <v>9</v>
      </c>
      <c r="H192" s="3">
        <f t="shared" si="127"/>
        <v>4.8000000000000043E-2</v>
      </c>
      <c r="I192" s="78">
        <f t="shared" si="128"/>
        <v>3.2167269802975498E-3</v>
      </c>
      <c r="J192" s="44">
        <f t="shared" si="129"/>
        <v>4.9091466948488112E-4</v>
      </c>
      <c r="L192" s="5">
        <v>9</v>
      </c>
      <c r="M192" s="3">
        <f t="shared" si="130"/>
        <v>1.2999999999999901E-2</v>
      </c>
      <c r="N192" s="78">
        <f t="shared" si="131"/>
        <v>8.6840347361388781E-4</v>
      </c>
      <c r="O192" s="44">
        <f t="shared" si="132"/>
        <v>4.8497911895459744E-4</v>
      </c>
      <c r="Q192" s="5">
        <v>9</v>
      </c>
      <c r="R192" s="3">
        <f t="shared" si="133"/>
        <v>1.2999999999999901E-2</v>
      </c>
      <c r="S192" s="78">
        <f t="shared" si="134"/>
        <v>8.6765000333710878E-4</v>
      </c>
      <c r="T192" s="44">
        <f t="shared" si="135"/>
        <v>5.3702981203956001E-4</v>
      </c>
    </row>
    <row r="193" spans="2:20" ht="13.5" thickBot="1" x14ac:dyDescent="0.25">
      <c r="B193" s="7">
        <v>10</v>
      </c>
      <c r="C193" s="3">
        <f t="shared" si="126"/>
        <v>1.1999999999998678E-2</v>
      </c>
      <c r="D193" s="78">
        <f t="shared" si="124"/>
        <v>7.74393391842971E-4</v>
      </c>
      <c r="E193" s="44">
        <f t="shared" si="125"/>
        <v>5.510555520121832E-4</v>
      </c>
      <c r="G193" s="7">
        <v>10</v>
      </c>
      <c r="H193" s="3">
        <f t="shared" si="127"/>
        <v>5.1000000000000156E-2</v>
      </c>
      <c r="I193" s="78">
        <f t="shared" si="128"/>
        <v>3.2886252256899766E-3</v>
      </c>
      <c r="J193" s="44">
        <f t="shared" si="129"/>
        <v>5.2159683632768726E-4</v>
      </c>
      <c r="L193" s="7">
        <v>10</v>
      </c>
      <c r="M193" s="3">
        <f t="shared" si="130"/>
        <v>1.4000000000001123E-2</v>
      </c>
      <c r="N193" s="78">
        <f t="shared" si="131"/>
        <v>8.9980075840356854E-4</v>
      </c>
      <c r="O193" s="44">
        <f t="shared" si="132"/>
        <v>5.2228520502807388E-4</v>
      </c>
      <c r="Q193" s="7">
        <v>10</v>
      </c>
      <c r="R193" s="3">
        <f t="shared" si="133"/>
        <v>1.9999999999999574E-2</v>
      </c>
      <c r="S193" s="78">
        <f t="shared" si="134"/>
        <v>1.2842740640852484E-3</v>
      </c>
      <c r="T193" s="44">
        <f t="shared" si="135"/>
        <v>8.26199710830081E-4</v>
      </c>
    </row>
    <row r="194" spans="2:20" x14ac:dyDescent="0.2">
      <c r="B194" s="21" t="s">
        <v>1</v>
      </c>
      <c r="C194" s="20">
        <f>SUM(C184:C193)</f>
        <v>0.11800000000000033</v>
      </c>
      <c r="D194" s="22">
        <f>SUM(D184:D193)</f>
        <v>7.9278064244004548E-3</v>
      </c>
      <c r="E194" s="23">
        <f>SUM(E184:E193)</f>
        <v>5.4187129281204139E-3</v>
      </c>
      <c r="G194" s="21" t="s">
        <v>1</v>
      </c>
      <c r="H194" s="20">
        <f>SUM(H184:H193)</f>
        <v>0.48399999999999821</v>
      </c>
      <c r="I194" s="22">
        <f>SUM(I184:I193)</f>
        <v>3.245614513713406E-2</v>
      </c>
      <c r="J194" s="23">
        <f>SUM(J184:J193)</f>
        <v>4.9500562506391947E-3</v>
      </c>
      <c r="L194" s="21" t="s">
        <v>1</v>
      </c>
      <c r="M194" s="20">
        <f>SUM(M184:M193)</f>
        <v>0.14300000000000423</v>
      </c>
      <c r="N194" s="22">
        <f>SUM(N184:N193)</f>
        <v>9.5659907763678623E-3</v>
      </c>
      <c r="O194" s="23">
        <f>SUM(O184:O193)</f>
        <v>5.3347703085007709E-3</v>
      </c>
      <c r="Q194" s="21" t="s">
        <v>1</v>
      </c>
      <c r="R194" s="20">
        <f>SUM(R184:R193)</f>
        <v>0.14699999999999847</v>
      </c>
      <c r="S194" s="22">
        <f>SUM(S184:S193)</f>
        <v>9.8043458059626585E-3</v>
      </c>
      <c r="T194" s="23">
        <f>SUM(T184:T193)</f>
        <v>6.0725678746011624E-3</v>
      </c>
    </row>
    <row r="195" spans="2:20" x14ac:dyDescent="0.2">
      <c r="B195" s="24" t="s">
        <v>2</v>
      </c>
      <c r="C195" s="25">
        <f>AVERAGE(C184:C193)</f>
        <v>1.1800000000000033E-2</v>
      </c>
      <c r="D195" s="26">
        <f>AVERAGE(D184:D193)</f>
        <v>7.9278064244004548E-4</v>
      </c>
      <c r="E195" s="62">
        <f>AVERAGE(E184:E193)</f>
        <v>5.4187129281204141E-4</v>
      </c>
      <c r="G195" s="24" t="s">
        <v>2</v>
      </c>
      <c r="H195" s="25">
        <f>AVERAGE(H184:H193)</f>
        <v>4.8399999999999818E-2</v>
      </c>
      <c r="I195" s="26">
        <f>AVERAGE(I184:I193)</f>
        <v>3.245614513713406E-3</v>
      </c>
      <c r="J195" s="62">
        <f>AVERAGE(J184:J193)</f>
        <v>4.9500562506391943E-4</v>
      </c>
      <c r="L195" s="24" t="s">
        <v>2</v>
      </c>
      <c r="M195" s="25">
        <f>AVERAGE(M184:M193)</f>
        <v>1.4300000000000423E-2</v>
      </c>
      <c r="N195" s="26">
        <f>AVERAGE(N184:N193)</f>
        <v>9.5659907763678625E-4</v>
      </c>
      <c r="O195" s="62">
        <f>AVERAGE(O184:O193)</f>
        <v>5.3347703085007713E-4</v>
      </c>
      <c r="Q195" s="24" t="s">
        <v>2</v>
      </c>
      <c r="R195" s="25">
        <f>AVERAGE(R184:R193)</f>
        <v>1.4699999999999847E-2</v>
      </c>
      <c r="S195" s="26">
        <f>AVERAGE(S184:S193)</f>
        <v>9.8043458059626581E-4</v>
      </c>
      <c r="T195" s="62">
        <f>AVERAGE(T184:T193)</f>
        <v>6.0725678746011624E-4</v>
      </c>
    </row>
    <row r="196" spans="2:20" ht="13.5" thickBot="1" x14ac:dyDescent="0.25">
      <c r="B196" s="27" t="s">
        <v>3</v>
      </c>
      <c r="C196" s="28">
        <f>_xlfn.VAR.P(C184:C193)</f>
        <v>3.5599999999983273E-6</v>
      </c>
      <c r="D196" s="29">
        <f>_xlfn.VAR.P(D184:D193)</f>
        <v>1.6544816671661239E-8</v>
      </c>
      <c r="E196" s="30">
        <f>_xlfn.VAR.P(E184:E193)</f>
        <v>7.5072049180279132E-9</v>
      </c>
      <c r="G196" s="27" t="s">
        <v>3</v>
      </c>
      <c r="H196" s="28">
        <f>_xlfn.VAR.P(H184:H193)</f>
        <v>8.4399999999995262E-6</v>
      </c>
      <c r="I196" s="29">
        <f>_xlfn.VAR.P(I184:I193)</f>
        <v>2.1479536759498513E-8</v>
      </c>
      <c r="J196" s="30">
        <f>_xlfn.VAR.P(J184:J193)</f>
        <v>8.8281965074578206E-10</v>
      </c>
      <c r="L196" s="27" t="s">
        <v>3</v>
      </c>
      <c r="M196" s="28">
        <f>_xlfn.VAR.P(M184:M193)</f>
        <v>3.6100000000002267E-6</v>
      </c>
      <c r="N196" s="29">
        <f>_xlfn.VAR.P(N184:N193)</f>
        <v>1.6639081499837643E-8</v>
      </c>
      <c r="O196" s="30">
        <f>_xlfn.VAR.P(O184:O193)</f>
        <v>5.0241960498071342E-9</v>
      </c>
      <c r="Q196" s="27" t="s">
        <v>3</v>
      </c>
      <c r="R196" s="28">
        <f>_xlfn.VAR.P(R184:R193)</f>
        <v>1.6410000000000451E-5</v>
      </c>
      <c r="S196" s="29">
        <f>_xlfn.VAR.P(S184:S193)</f>
        <v>6.9568201366456859E-8</v>
      </c>
      <c r="T196" s="30">
        <f>_xlfn.VAR.P(T184:T193)</f>
        <v>2.8003909598260467E-8</v>
      </c>
    </row>
    <row r="198" spans="2:20" ht="16.5" thickBot="1" x14ac:dyDescent="0.3">
      <c r="B198" s="124" t="s">
        <v>92</v>
      </c>
      <c r="C198" s="124"/>
      <c r="D198" s="124"/>
      <c r="E198" s="124"/>
      <c r="G198" s="124" t="s">
        <v>93</v>
      </c>
      <c r="H198" s="124"/>
      <c r="I198" s="124"/>
      <c r="J198" s="124"/>
      <c r="L198" s="124" t="s">
        <v>94</v>
      </c>
      <c r="M198" s="124"/>
      <c r="N198" s="124"/>
      <c r="O198" s="124"/>
    </row>
    <row r="199" spans="2:20" ht="13.5" thickBot="1" x14ac:dyDescent="0.25">
      <c r="B199" s="9" t="s">
        <v>21</v>
      </c>
      <c r="C199" s="125">
        <f>AW9-AV9</f>
        <v>22.738888888888823</v>
      </c>
      <c r="D199" s="126"/>
      <c r="E199" s="127"/>
      <c r="G199" s="9" t="s">
        <v>21</v>
      </c>
      <c r="H199" s="125">
        <f>AX9-AW9</f>
        <v>640.7602777777779</v>
      </c>
      <c r="I199" s="126"/>
      <c r="J199" s="127"/>
      <c r="L199" s="9" t="s">
        <v>21</v>
      </c>
      <c r="M199" s="125">
        <f>AY9-AX9</f>
        <v>53.910833333333358</v>
      </c>
      <c r="N199" s="126"/>
      <c r="O199" s="127"/>
    </row>
    <row r="200" spans="2:20" ht="13.5" thickBot="1" x14ac:dyDescent="0.25">
      <c r="B200" s="12" t="s">
        <v>0</v>
      </c>
      <c r="C200" s="15" t="s">
        <v>26</v>
      </c>
      <c r="D200" s="15" t="s">
        <v>25</v>
      </c>
      <c r="E200" s="16" t="s">
        <v>24</v>
      </c>
      <c r="G200" s="12" t="s">
        <v>0</v>
      </c>
      <c r="H200" s="15" t="s">
        <v>26</v>
      </c>
      <c r="I200" s="15" t="s">
        <v>25</v>
      </c>
      <c r="J200" s="16" t="s">
        <v>24</v>
      </c>
      <c r="L200" s="12" t="s">
        <v>0</v>
      </c>
      <c r="M200" s="15" t="s">
        <v>26</v>
      </c>
      <c r="N200" s="15" t="s">
        <v>25</v>
      </c>
      <c r="O200" s="16" t="s">
        <v>24</v>
      </c>
    </row>
    <row r="201" spans="2:20" x14ac:dyDescent="0.2">
      <c r="B201" s="5">
        <v>1</v>
      </c>
      <c r="C201" s="3">
        <f>AW11-AV11</f>
        <v>1.2000000000000455E-2</v>
      </c>
      <c r="D201" s="78">
        <f t="shared" ref="D201:D210" si="136">C201/AV11</f>
        <v>8.0596413459604107E-4</v>
      </c>
      <c r="E201" s="44">
        <f t="shared" ref="E201:E210" si="137">C201/$C$199</f>
        <v>5.277302711947442E-4</v>
      </c>
      <c r="G201" s="5">
        <v>1</v>
      </c>
      <c r="H201" s="3">
        <f>AX11-AW11</f>
        <v>0.15700000000000003</v>
      </c>
      <c r="I201" s="78">
        <f>H201/AW11</f>
        <v>1.0536205623783641E-2</v>
      </c>
      <c r="J201" s="44">
        <f>H201/$H$199</f>
        <v>2.4502143070493081E-4</v>
      </c>
      <c r="L201" s="5">
        <v>1</v>
      </c>
      <c r="M201" s="3">
        <f>AY11-AX11</f>
        <v>2.0000000000006679E-3</v>
      </c>
      <c r="N201" s="78">
        <f>M201/AX11</f>
        <v>1.3281976358086518E-4</v>
      </c>
      <c r="O201" s="44">
        <f>M201/$M$199</f>
        <v>3.709829502420355E-5</v>
      </c>
    </row>
    <row r="202" spans="2:20" x14ac:dyDescent="0.2">
      <c r="B202" s="5">
        <v>2</v>
      </c>
      <c r="C202" s="3">
        <f t="shared" ref="C202:C210" si="138">AW12-AV12</f>
        <v>1.4999999999998792E-2</v>
      </c>
      <c r="D202" s="78">
        <f t="shared" si="136"/>
        <v>1.0304320945248879E-3</v>
      </c>
      <c r="E202" s="44">
        <f t="shared" si="137"/>
        <v>6.596628389933521E-4</v>
      </c>
      <c r="G202" s="5">
        <v>2</v>
      </c>
      <c r="H202" s="3">
        <f t="shared" ref="H202:H210" si="139">AX12-AW12</f>
        <v>0.14900000000000091</v>
      </c>
      <c r="I202" s="78">
        <f t="shared" ref="I202:I210" si="140">H202/AW12</f>
        <v>1.0225089212187821E-2</v>
      </c>
      <c r="J202" s="44">
        <f t="shared" ref="J202:J210" si="141">H202/$H$199</f>
        <v>2.3253626226136883E-4</v>
      </c>
      <c r="L202" s="5">
        <v>2</v>
      </c>
      <c r="M202" s="3">
        <f t="shared" ref="M202:M210" si="142">AY12-AX12</f>
        <v>2.0000000000006679E-3</v>
      </c>
      <c r="N202" s="78">
        <f t="shared" ref="N202:N210" si="143">M202/AX12</f>
        <v>1.3586033557507423E-4</v>
      </c>
      <c r="O202" s="44">
        <f t="shared" ref="O202:O210" si="144">M202/$M$199</f>
        <v>3.709829502420355E-5</v>
      </c>
    </row>
    <row r="203" spans="2:20" x14ac:dyDescent="0.2">
      <c r="B203" s="5">
        <v>3</v>
      </c>
      <c r="C203" s="3">
        <f t="shared" si="138"/>
        <v>1.4000000000001123E-2</v>
      </c>
      <c r="D203" s="78">
        <f t="shared" si="136"/>
        <v>9.4358697849977237E-4</v>
      </c>
      <c r="E203" s="44">
        <f t="shared" si="137"/>
        <v>6.156853163938943E-4</v>
      </c>
      <c r="G203" s="5">
        <v>3</v>
      </c>
      <c r="H203" s="3">
        <f t="shared" si="139"/>
        <v>0.15399999999999991</v>
      </c>
      <c r="I203" s="78">
        <f t="shared" si="140"/>
        <v>1.0369672075954475E-2</v>
      </c>
      <c r="J203" s="44">
        <f t="shared" si="141"/>
        <v>2.4033949253859439E-4</v>
      </c>
      <c r="L203" s="5">
        <v>3</v>
      </c>
      <c r="M203" s="3">
        <f t="shared" si="142"/>
        <v>9.9999999999944578E-4</v>
      </c>
      <c r="N203" s="78">
        <f t="shared" si="143"/>
        <v>6.6644451849346602E-5</v>
      </c>
      <c r="O203" s="44">
        <f t="shared" si="144"/>
        <v>1.8549147512085302E-5</v>
      </c>
    </row>
    <row r="204" spans="2:20" x14ac:dyDescent="0.2">
      <c r="B204" s="5">
        <v>4</v>
      </c>
      <c r="C204" s="3">
        <f t="shared" si="138"/>
        <v>1.2999999999999901E-2</v>
      </c>
      <c r="D204" s="78">
        <f t="shared" si="136"/>
        <v>9.0133814047007558E-4</v>
      </c>
      <c r="E204" s="44">
        <f t="shared" si="137"/>
        <v>5.7170779379428016E-4</v>
      </c>
      <c r="G204" s="5">
        <v>4</v>
      </c>
      <c r="H204" s="3">
        <f t="shared" si="139"/>
        <v>0.15300000000000047</v>
      </c>
      <c r="I204" s="78">
        <f t="shared" si="140"/>
        <v>1.0598503740648411E-2</v>
      </c>
      <c r="J204" s="44">
        <f t="shared" si="141"/>
        <v>2.3877884648314983E-4</v>
      </c>
      <c r="L204" s="5">
        <v>4</v>
      </c>
      <c r="M204" s="3">
        <f t="shared" si="142"/>
        <v>9.9999999999944578E-4</v>
      </c>
      <c r="N204" s="78">
        <f t="shared" si="143"/>
        <v>6.8544794022855969E-5</v>
      </c>
      <c r="O204" s="44">
        <f t="shared" si="144"/>
        <v>1.8549147512085302E-5</v>
      </c>
    </row>
    <row r="205" spans="2:20" x14ac:dyDescent="0.2">
      <c r="B205" s="5">
        <v>5</v>
      </c>
      <c r="C205" s="3">
        <f t="shared" si="138"/>
        <v>1.2000000000000455E-2</v>
      </c>
      <c r="D205" s="78">
        <f t="shared" si="136"/>
        <v>7.8150439596225683E-4</v>
      </c>
      <c r="E205" s="44">
        <f t="shared" si="137"/>
        <v>5.277302711947442E-4</v>
      </c>
      <c r="G205" s="5">
        <v>5</v>
      </c>
      <c r="H205" s="3">
        <f t="shared" si="139"/>
        <v>0.15199999999999925</v>
      </c>
      <c r="I205" s="78">
        <f t="shared" si="140"/>
        <v>9.8913255677750521E-3</v>
      </c>
      <c r="J205" s="44">
        <f t="shared" si="141"/>
        <v>2.3721820042770249E-4</v>
      </c>
      <c r="L205" s="5">
        <v>5</v>
      </c>
      <c r="M205" s="3">
        <f t="shared" si="142"/>
        <v>0</v>
      </c>
      <c r="N205" s="78">
        <f t="shared" si="143"/>
        <v>0</v>
      </c>
      <c r="O205" s="44">
        <f t="shared" si="144"/>
        <v>0</v>
      </c>
    </row>
    <row r="206" spans="2:20" x14ac:dyDescent="0.2">
      <c r="B206" s="5">
        <v>6</v>
      </c>
      <c r="C206" s="3">
        <f t="shared" si="138"/>
        <v>9.0000000000003411E-3</v>
      </c>
      <c r="D206" s="78">
        <f t="shared" si="136"/>
        <v>5.9539560730354206E-4</v>
      </c>
      <c r="E206" s="44">
        <f t="shared" si="137"/>
        <v>3.9579770339605817E-4</v>
      </c>
      <c r="G206" s="5">
        <v>6</v>
      </c>
      <c r="H206" s="3">
        <f t="shared" si="139"/>
        <v>0.15600000000000058</v>
      </c>
      <c r="I206" s="78">
        <f t="shared" si="140"/>
        <v>1.0314049586776898E-2</v>
      </c>
      <c r="J206" s="44">
        <f t="shared" si="141"/>
        <v>2.4346078464948626E-4</v>
      </c>
      <c r="L206" s="5">
        <v>6</v>
      </c>
      <c r="M206" s="3">
        <f t="shared" si="142"/>
        <v>0</v>
      </c>
      <c r="N206" s="78">
        <f t="shared" si="143"/>
        <v>0</v>
      </c>
      <c r="O206" s="44">
        <f t="shared" si="144"/>
        <v>0</v>
      </c>
    </row>
    <row r="207" spans="2:20" x14ac:dyDescent="0.2">
      <c r="B207" s="5">
        <v>7</v>
      </c>
      <c r="C207" s="3">
        <f t="shared" si="138"/>
        <v>1.3999999999999346E-2</v>
      </c>
      <c r="D207" s="78">
        <f t="shared" si="136"/>
        <v>9.4390507011861825E-4</v>
      </c>
      <c r="E207" s="44">
        <f t="shared" si="137"/>
        <v>6.1568531639381613E-4</v>
      </c>
      <c r="G207" s="5">
        <v>7</v>
      </c>
      <c r="H207" s="3">
        <f t="shared" si="139"/>
        <v>0.1509999999999998</v>
      </c>
      <c r="I207" s="78">
        <f t="shared" si="140"/>
        <v>1.0171089855853415E-2</v>
      </c>
      <c r="J207" s="44">
        <f t="shared" si="141"/>
        <v>2.3565755437225794E-4</v>
      </c>
      <c r="L207" s="5">
        <v>7</v>
      </c>
      <c r="M207" s="3">
        <f t="shared" si="142"/>
        <v>-9.9999999999944578E-4</v>
      </c>
      <c r="N207" s="78">
        <f t="shared" si="143"/>
        <v>-6.6680002667163154E-5</v>
      </c>
      <c r="O207" s="44">
        <f t="shared" si="144"/>
        <v>-1.8549147512085302E-5</v>
      </c>
    </row>
    <row r="208" spans="2:20" x14ac:dyDescent="0.2">
      <c r="B208" s="5">
        <v>8</v>
      </c>
      <c r="C208" s="3">
        <f t="shared" si="138"/>
        <v>1.7999999999998906E-2</v>
      </c>
      <c r="D208" s="78">
        <f t="shared" si="136"/>
        <v>1.1831208097803933E-3</v>
      </c>
      <c r="E208" s="44">
        <f t="shared" si="137"/>
        <v>7.9159540679203818E-4</v>
      </c>
      <c r="G208" s="5">
        <v>8</v>
      </c>
      <c r="H208" s="3">
        <f t="shared" si="139"/>
        <v>0.16000000000000014</v>
      </c>
      <c r="I208" s="78">
        <f t="shared" si="140"/>
        <v>1.0504201680672278E-2</v>
      </c>
      <c r="J208" s="44">
        <f t="shared" si="141"/>
        <v>2.4970336887126724E-4</v>
      </c>
      <c r="L208" s="5">
        <v>8</v>
      </c>
      <c r="M208" s="3">
        <f t="shared" si="142"/>
        <v>-1.9999999999988916E-3</v>
      </c>
      <c r="N208" s="78">
        <f t="shared" si="143"/>
        <v>-1.2993762993755793E-4</v>
      </c>
      <c r="O208" s="44">
        <f t="shared" si="144"/>
        <v>-3.7098295024170603E-5</v>
      </c>
    </row>
    <row r="209" spans="2:15" x14ac:dyDescent="0.2">
      <c r="B209" s="5">
        <v>9</v>
      </c>
      <c r="C209" s="3">
        <f t="shared" si="138"/>
        <v>1.4999999999998792E-2</v>
      </c>
      <c r="D209" s="78">
        <f t="shared" si="136"/>
        <v>1.0002667377966652E-3</v>
      </c>
      <c r="E209" s="44">
        <f t="shared" si="137"/>
        <v>6.596628389933521E-4</v>
      </c>
      <c r="G209" s="5">
        <v>9</v>
      </c>
      <c r="H209" s="3">
        <f t="shared" si="139"/>
        <v>0.1590000000000007</v>
      </c>
      <c r="I209" s="78">
        <f t="shared" si="140"/>
        <v>1.0592232362933895E-2</v>
      </c>
      <c r="J209" s="44">
        <f t="shared" si="141"/>
        <v>2.4814272281582268E-4</v>
      </c>
      <c r="L209" s="5">
        <v>9</v>
      </c>
      <c r="M209" s="3">
        <f t="shared" si="142"/>
        <v>0</v>
      </c>
      <c r="N209" s="78">
        <f t="shared" si="143"/>
        <v>0</v>
      </c>
      <c r="O209" s="44">
        <f t="shared" si="144"/>
        <v>0</v>
      </c>
    </row>
    <row r="210" spans="2:15" ht="13.5" thickBot="1" x14ac:dyDescent="0.25">
      <c r="B210" s="7">
        <v>10</v>
      </c>
      <c r="C210" s="3">
        <f t="shared" si="138"/>
        <v>9.0000000000003411E-3</v>
      </c>
      <c r="D210" s="78">
        <f t="shared" si="136"/>
        <v>5.7718206887708207E-4</v>
      </c>
      <c r="E210" s="44">
        <f t="shared" si="137"/>
        <v>3.9579770339605817E-4</v>
      </c>
      <c r="G210" s="7">
        <v>10</v>
      </c>
      <c r="H210" s="3">
        <f t="shared" si="139"/>
        <v>0.16300000000000026</v>
      </c>
      <c r="I210" s="78">
        <f t="shared" si="140"/>
        <v>1.0447378541212681E-2</v>
      </c>
      <c r="J210" s="44">
        <f t="shared" si="141"/>
        <v>2.5438530703760366E-4</v>
      </c>
      <c r="L210" s="7">
        <v>10</v>
      </c>
      <c r="M210" s="3">
        <f t="shared" si="142"/>
        <v>0</v>
      </c>
      <c r="N210" s="78">
        <f t="shared" si="143"/>
        <v>0</v>
      </c>
      <c r="O210" s="44">
        <f t="shared" si="144"/>
        <v>0</v>
      </c>
    </row>
    <row r="211" spans="2:15" x14ac:dyDescent="0.2">
      <c r="B211" s="21" t="s">
        <v>1</v>
      </c>
      <c r="C211" s="20">
        <f>SUM(C201:C210)</f>
        <v>0.13099999999999845</v>
      </c>
      <c r="D211" s="22">
        <f>SUM(D201:D210)</f>
        <v>8.7626960379293337E-3</v>
      </c>
      <c r="E211" s="23">
        <f>SUM(E201:E210)</f>
        <v>5.7610554605423379E-3</v>
      </c>
      <c r="G211" s="21" t="s">
        <v>1</v>
      </c>
      <c r="H211" s="20">
        <f>SUM(H201:H210)</f>
        <v>1.554000000000002</v>
      </c>
      <c r="I211" s="22">
        <f>SUM(I201:I210)</f>
        <v>0.10364974824779856</v>
      </c>
      <c r="J211" s="23">
        <f>SUM(J201:J210)</f>
        <v>2.4252439701621846E-3</v>
      </c>
      <c r="L211" s="21" t="s">
        <v>1</v>
      </c>
      <c r="M211" s="20">
        <f>SUM(M201:M210)</f>
        <v>3.00000000000189E-3</v>
      </c>
      <c r="N211" s="22">
        <f>SUM(N201:N210)</f>
        <v>2.0725171242342089E-4</v>
      </c>
      <c r="O211" s="23">
        <f>SUM(O201:O210)</f>
        <v>5.5647442536321794E-5</v>
      </c>
    </row>
    <row r="212" spans="2:15" x14ac:dyDescent="0.2">
      <c r="B212" s="24" t="s">
        <v>2</v>
      </c>
      <c r="C212" s="25">
        <f>AVERAGE(C201:C210)</f>
        <v>1.3099999999999844E-2</v>
      </c>
      <c r="D212" s="26">
        <f>AVERAGE(D201:D210)</f>
        <v>8.7626960379293334E-4</v>
      </c>
      <c r="E212" s="62">
        <f>AVERAGE(E201:E210)</f>
        <v>5.7610554605423377E-4</v>
      </c>
      <c r="G212" s="24" t="s">
        <v>2</v>
      </c>
      <c r="H212" s="25">
        <f>AVERAGE(H201:H210)</f>
        <v>0.1554000000000002</v>
      </c>
      <c r="I212" s="26">
        <f>AVERAGE(I201:I210)</f>
        <v>1.0364974824779856E-2</v>
      </c>
      <c r="J212" s="62">
        <f>AVERAGE(J201:J210)</f>
        <v>2.4252439701621847E-4</v>
      </c>
      <c r="L212" s="24" t="s">
        <v>2</v>
      </c>
      <c r="M212" s="25">
        <f>AVERAGE(M201:M210)</f>
        <v>3.00000000000189E-4</v>
      </c>
      <c r="N212" s="26">
        <f>AVERAGE(N201:N210)</f>
        <v>2.0725171242342089E-5</v>
      </c>
      <c r="O212" s="62">
        <f>AVERAGE(O201:O210)</f>
        <v>5.5647442536321794E-6</v>
      </c>
    </row>
    <row r="213" spans="2:15" ht="13.5" thickBot="1" x14ac:dyDescent="0.25">
      <c r="B213" s="27" t="s">
        <v>3</v>
      </c>
      <c r="C213" s="28">
        <f>_xlfn.VAR.P(C201:C210)</f>
        <v>6.8899999999973362E-6</v>
      </c>
      <c r="D213" s="29">
        <f>_xlfn.VAR.P(D201:D210)</f>
        <v>3.2530050123957465E-8</v>
      </c>
      <c r="E213" s="30">
        <f>_xlfn.VAR.P(E201:E210)</f>
        <v>1.3325414983619304E-8</v>
      </c>
      <c r="G213" s="27" t="s">
        <v>3</v>
      </c>
      <c r="H213" s="28">
        <f>_xlfn.VAR.P(H201:H210)</f>
        <v>1.7440000000000423E-5</v>
      </c>
      <c r="I213" s="29">
        <f>_xlfn.VAR.P(I201:I210)</f>
        <v>4.4579464808699645E-8</v>
      </c>
      <c r="J213" s="30">
        <f>_xlfn.VAR.P(J201:J210)</f>
        <v>4.2477144964981882E-11</v>
      </c>
      <c r="L213" s="27" t="s">
        <v>3</v>
      </c>
      <c r="M213" s="28">
        <f>_xlfn.VAR.P(M201:M210)</f>
        <v>1.4099999999996451E-6</v>
      </c>
      <c r="N213" s="29">
        <f>_xlfn.VAR.P(N201:N210)</f>
        <v>6.2273675329422948E-9</v>
      </c>
      <c r="O213" s="30">
        <f>_xlfn.VAR.P(O201:O210)</f>
        <v>4.851399315298071E-10</v>
      </c>
    </row>
  </sheetData>
  <mergeCells count="111">
    <mergeCell ref="G28:J28"/>
    <mergeCell ref="H29:J29"/>
    <mergeCell ref="M29:O29"/>
    <mergeCell ref="B198:E198"/>
    <mergeCell ref="C199:E199"/>
    <mergeCell ref="G198:J198"/>
    <mergeCell ref="H199:J199"/>
    <mergeCell ref="G181:J181"/>
    <mergeCell ref="H182:J182"/>
    <mergeCell ref="B181:E181"/>
    <mergeCell ref="C182:E182"/>
    <mergeCell ref="C29:E29"/>
    <mergeCell ref="C165:E165"/>
    <mergeCell ref="L147:O147"/>
    <mergeCell ref="M148:O148"/>
    <mergeCell ref="Q147:T147"/>
    <mergeCell ref="R148:T148"/>
    <mergeCell ref="B164:E164"/>
    <mergeCell ref="B147:E147"/>
    <mergeCell ref="C148:E148"/>
    <mergeCell ref="G147:J147"/>
    <mergeCell ref="H148:J148"/>
    <mergeCell ref="Q164:T164"/>
    <mergeCell ref="R165:T165"/>
    <mergeCell ref="G164:J164"/>
    <mergeCell ref="H165:J165"/>
    <mergeCell ref="L164:O164"/>
    <mergeCell ref="G113:J113"/>
    <mergeCell ref="H114:J114"/>
    <mergeCell ref="M131:O131"/>
    <mergeCell ref="R131:T131"/>
    <mergeCell ref="G130:J130"/>
    <mergeCell ref="H131:J131"/>
    <mergeCell ref="R29:T29"/>
    <mergeCell ref="R80:T80"/>
    <mergeCell ref="B79:E79"/>
    <mergeCell ref="C80:E80"/>
    <mergeCell ref="B62:E62"/>
    <mergeCell ref="C63:E63"/>
    <mergeCell ref="B96:E96"/>
    <mergeCell ref="C97:E97"/>
    <mergeCell ref="B45:E45"/>
    <mergeCell ref="L79:O79"/>
    <mergeCell ref="H80:J80"/>
    <mergeCell ref="G45:J45"/>
    <mergeCell ref="G79:J79"/>
    <mergeCell ref="H46:J46"/>
    <mergeCell ref="M46:O46"/>
    <mergeCell ref="L62:O62"/>
    <mergeCell ref="M63:O63"/>
    <mergeCell ref="G62:J62"/>
    <mergeCell ref="H63:J63"/>
    <mergeCell ref="L45:O45"/>
    <mergeCell ref="C46:E46"/>
    <mergeCell ref="B28:E28"/>
    <mergeCell ref="B3:E3"/>
    <mergeCell ref="D13:E13"/>
    <mergeCell ref="D14:E14"/>
    <mergeCell ref="B4:E4"/>
    <mergeCell ref="D5:E5"/>
    <mergeCell ref="D6:E6"/>
    <mergeCell ref="D7:E7"/>
    <mergeCell ref="D8:E8"/>
    <mergeCell ref="D9:E9"/>
    <mergeCell ref="D10:E10"/>
    <mergeCell ref="R63:T63"/>
    <mergeCell ref="Q28:T28"/>
    <mergeCell ref="Q45:T45"/>
    <mergeCell ref="L28:O28"/>
    <mergeCell ref="M80:O80"/>
    <mergeCell ref="L96:O96"/>
    <mergeCell ref="M97:O97"/>
    <mergeCell ref="M165:O165"/>
    <mergeCell ref="Q181:T181"/>
    <mergeCell ref="Q130:T130"/>
    <mergeCell ref="Q96:T96"/>
    <mergeCell ref="R97:T97"/>
    <mergeCell ref="Q113:T113"/>
    <mergeCell ref="Q79:T79"/>
    <mergeCell ref="R46:T46"/>
    <mergeCell ref="Q62:T62"/>
    <mergeCell ref="G96:J96"/>
    <mergeCell ref="H97:J97"/>
    <mergeCell ref="L113:O113"/>
    <mergeCell ref="L198:O198"/>
    <mergeCell ref="M199:O199"/>
    <mergeCell ref="R114:T114"/>
    <mergeCell ref="L130:O130"/>
    <mergeCell ref="B130:E130"/>
    <mergeCell ref="C131:E131"/>
    <mergeCell ref="M114:O114"/>
    <mergeCell ref="L181:O181"/>
    <mergeCell ref="M182:O182"/>
    <mergeCell ref="R182:T182"/>
    <mergeCell ref="B113:E113"/>
    <mergeCell ref="C114:E114"/>
    <mergeCell ref="D21:E21"/>
    <mergeCell ref="D22:E22"/>
    <mergeCell ref="D23:E23"/>
    <mergeCell ref="B20:E20"/>
    <mergeCell ref="G3:AY3"/>
    <mergeCell ref="AZ3:BA3"/>
    <mergeCell ref="B12:E12"/>
    <mergeCell ref="H10:AY10"/>
    <mergeCell ref="D18:E18"/>
    <mergeCell ref="BA4:BA9"/>
    <mergeCell ref="AZ4:AZ9"/>
    <mergeCell ref="AZ10:BA10"/>
    <mergeCell ref="D15:E15"/>
    <mergeCell ref="D16:E16"/>
    <mergeCell ref="D17:E17"/>
  </mergeCells>
  <hyperlinks>
    <hyperlink ref="B4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Moisture analisys</vt:lpstr>
    </vt:vector>
  </TitlesOfParts>
  <Company>Airbus 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 REZENDE, Eliardo Gabriel</dc:creator>
  <cp:lastModifiedBy>MARTINS REZENDE, Eliardo Gabriel</cp:lastModifiedBy>
  <dcterms:created xsi:type="dcterms:W3CDTF">2020-05-11T15:49:14Z</dcterms:created>
  <dcterms:modified xsi:type="dcterms:W3CDTF">2020-09-03T15:57:24Z</dcterms:modified>
</cp:coreProperties>
</file>