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elias\OneDrive\Dokumenter\Masterprosjekt\excel_template\"/>
    </mc:Choice>
  </mc:AlternateContent>
  <xr:revisionPtr revIDLastSave="0" documentId="13_ncr:1_{D66B39AF-26CE-4E68-B175-2FAC003E4E23}" xr6:coauthVersionLast="47" xr6:coauthVersionMax="47" xr10:uidLastSave="{00000000-0000-0000-0000-000000000000}"/>
  <bookViews>
    <workbookView xWindow="-98" yWindow="-98" windowWidth="19396" windowHeight="11475" tabRatio="942" activeTab="4" xr2:uid="{00000000-000D-0000-FFFF-FFFF00000000}"/>
  </bookViews>
  <sheets>
    <sheet name="HRS_config" sheetId="1" r:id="rId1"/>
    <sheet name="Field_uncertainty" sheetId="2" r:id="rId2"/>
    <sheet name="Calibration_uncertainty" sheetId="3" r:id="rId3"/>
    <sheet name="temp_calc_sheet" sheetId="4" r:id="rId4"/>
    <sheet name="Ark1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AH3" i="4"/>
  <c r="F2" i="4"/>
  <c r="N16" i="6"/>
  <c r="M16" i="6"/>
  <c r="N9" i="6"/>
  <c r="N8" i="6"/>
  <c r="N7" i="6"/>
  <c r="J9" i="6"/>
  <c r="O16" i="6"/>
  <c r="O15" i="6"/>
  <c r="O14" i="6"/>
  <c r="P11" i="6"/>
  <c r="N15" i="6"/>
  <c r="N14" i="6"/>
  <c r="J8" i="6"/>
  <c r="K8" i="6"/>
  <c r="I8" i="6"/>
  <c r="M9" i="6"/>
  <c r="M15" i="6"/>
  <c r="M14" i="6"/>
  <c r="O7" i="6"/>
  <c r="M8" i="6"/>
  <c r="M7" i="6"/>
  <c r="J4" i="6"/>
  <c r="C11" i="6"/>
  <c r="C10" i="6"/>
  <c r="C14" i="6"/>
  <c r="C13" i="6"/>
  <c r="C12" i="6"/>
  <c r="C17" i="6" s="1"/>
  <c r="D10" i="6"/>
  <c r="D17" i="6" s="1"/>
  <c r="B17" i="6"/>
  <c r="E8" i="6"/>
  <c r="E7" i="6"/>
  <c r="E6" i="6"/>
  <c r="E5" i="6"/>
  <c r="E4" i="6"/>
  <c r="E3" i="6"/>
  <c r="D12" i="6" s="1"/>
  <c r="E17" i="6" s="1"/>
  <c r="T24" i="4"/>
  <c r="S24" i="4"/>
  <c r="U24" i="4" s="1"/>
  <c r="H24" i="4"/>
  <c r="G24" i="4"/>
  <c r="F24" i="4" s="1"/>
  <c r="T23" i="4"/>
  <c r="S23" i="4"/>
  <c r="H23" i="4"/>
  <c r="G23" i="4"/>
  <c r="E23" i="4" s="1"/>
  <c r="F23" i="4"/>
  <c r="T22" i="4"/>
  <c r="S22" i="4"/>
  <c r="U22" i="4" s="1"/>
  <c r="H22" i="4"/>
  <c r="G22" i="4"/>
  <c r="D22" i="4" s="1"/>
  <c r="F22" i="4"/>
  <c r="E22" i="4"/>
  <c r="T21" i="4"/>
  <c r="S21" i="4"/>
  <c r="H21" i="4"/>
  <c r="G21" i="4"/>
  <c r="C21" i="4" s="1"/>
  <c r="F21" i="4"/>
  <c r="E21" i="4"/>
  <c r="D21" i="4"/>
  <c r="T20" i="4"/>
  <c r="S20" i="4"/>
  <c r="U20" i="4" s="1"/>
  <c r="H20" i="4"/>
  <c r="G20" i="4"/>
  <c r="B20" i="4" s="1"/>
  <c r="F20" i="4"/>
  <c r="T19" i="4"/>
  <c r="S19" i="4"/>
  <c r="U19" i="4" s="1"/>
  <c r="H19" i="4"/>
  <c r="G19" i="4"/>
  <c r="F19" i="4"/>
  <c r="E19" i="4"/>
  <c r="D19" i="4"/>
  <c r="C19" i="4"/>
  <c r="B19" i="4"/>
  <c r="T18" i="4"/>
  <c r="S18" i="4"/>
  <c r="U18" i="4" s="1"/>
  <c r="H18" i="4"/>
  <c r="G18" i="4"/>
  <c r="E18" i="4" s="1"/>
  <c r="F18" i="4"/>
  <c r="T17" i="4"/>
  <c r="S17" i="4"/>
  <c r="H17" i="4"/>
  <c r="G17" i="4"/>
  <c r="F17" i="4"/>
  <c r="E17" i="4"/>
  <c r="D17" i="4"/>
  <c r="C17" i="4"/>
  <c r="B17" i="4"/>
  <c r="T16" i="4"/>
  <c r="S16" i="4"/>
  <c r="H16" i="4"/>
  <c r="G16" i="4"/>
  <c r="B16" i="4" s="1"/>
  <c r="F16" i="4"/>
  <c r="E16" i="4"/>
  <c r="D16" i="4"/>
  <c r="C16" i="4"/>
  <c r="T15" i="4"/>
  <c r="S15" i="4"/>
  <c r="U15" i="4" s="1"/>
  <c r="H15" i="4"/>
  <c r="G15" i="4"/>
  <c r="F15" i="4" s="1"/>
  <c r="B15" i="4"/>
  <c r="T14" i="4"/>
  <c r="S14" i="4"/>
  <c r="H14" i="4"/>
  <c r="G14" i="4"/>
  <c r="E14" i="4" s="1"/>
  <c r="F14" i="4"/>
  <c r="T13" i="4"/>
  <c r="S13" i="4"/>
  <c r="U13" i="4" s="1"/>
  <c r="H13" i="4"/>
  <c r="G13" i="4"/>
  <c r="F13" i="4" s="1"/>
  <c r="E13" i="4"/>
  <c r="T12" i="4"/>
  <c r="S12" i="4"/>
  <c r="U12" i="4" s="1"/>
  <c r="H12" i="4"/>
  <c r="G12" i="4"/>
  <c r="E12" i="4" s="1"/>
  <c r="F12" i="4"/>
  <c r="D12" i="4"/>
  <c r="T11" i="4"/>
  <c r="S11" i="4"/>
  <c r="U11" i="4" s="1"/>
  <c r="H11" i="4"/>
  <c r="G11" i="4"/>
  <c r="B11" i="4" s="1"/>
  <c r="F11" i="4"/>
  <c r="E11" i="4"/>
  <c r="D11" i="4"/>
  <c r="C11" i="4"/>
  <c r="T10" i="4"/>
  <c r="S10" i="4"/>
  <c r="U10" i="4" s="1"/>
  <c r="H10" i="4"/>
  <c r="G10" i="4"/>
  <c r="F10" i="4"/>
  <c r="E10" i="4"/>
  <c r="D10" i="4"/>
  <c r="C10" i="4"/>
  <c r="B10" i="4"/>
  <c r="T9" i="4"/>
  <c r="S9" i="4"/>
  <c r="U9" i="4" s="1"/>
  <c r="H9" i="4"/>
  <c r="G9" i="4"/>
  <c r="F9" i="4"/>
  <c r="E9" i="4"/>
  <c r="D9" i="4"/>
  <c r="C9" i="4"/>
  <c r="B9" i="4"/>
  <c r="T8" i="4"/>
  <c r="S8" i="4"/>
  <c r="U8" i="4" s="1"/>
  <c r="H8" i="4"/>
  <c r="G8" i="4"/>
  <c r="F8" i="4" s="1"/>
  <c r="T7" i="4"/>
  <c r="S7" i="4"/>
  <c r="H7" i="4"/>
  <c r="G7" i="4"/>
  <c r="E7" i="4" s="1"/>
  <c r="F7" i="4"/>
  <c r="T6" i="4"/>
  <c r="S6" i="4"/>
  <c r="U6" i="4" s="1"/>
  <c r="H6" i="4"/>
  <c r="G6" i="4"/>
  <c r="D6" i="4" s="1"/>
  <c r="F6" i="4"/>
  <c r="E6" i="4"/>
  <c r="T5" i="4"/>
  <c r="S5" i="4"/>
  <c r="H5" i="4"/>
  <c r="G5" i="4"/>
  <c r="C5" i="4" s="1"/>
  <c r="E5" i="4"/>
  <c r="D5" i="4"/>
  <c r="T4" i="4"/>
  <c r="S4" i="4"/>
  <c r="U4" i="4" s="1"/>
  <c r="H4" i="4"/>
  <c r="G4" i="4"/>
  <c r="B4" i="4" s="1"/>
  <c r="T3" i="4"/>
  <c r="S3" i="4"/>
  <c r="U3" i="4" s="1"/>
  <c r="H3" i="4"/>
  <c r="G3" i="4"/>
  <c r="C3" i="4" s="1"/>
  <c r="F3" i="4"/>
  <c r="E3" i="4"/>
  <c r="D3" i="4"/>
  <c r="T2" i="4"/>
  <c r="U2" i="4" s="1"/>
  <c r="H2" i="4"/>
  <c r="E2" i="4"/>
  <c r="D2" i="4"/>
  <c r="C2" i="4"/>
  <c r="B2" i="4"/>
  <c r="I25" i="3"/>
  <c r="I24" i="3"/>
  <c r="I17" i="3"/>
  <c r="I13" i="3"/>
  <c r="I12" i="3"/>
  <c r="I11" i="3"/>
  <c r="I10" i="3"/>
  <c r="I9" i="3"/>
  <c r="I8" i="3"/>
  <c r="H3" i="3"/>
  <c r="I16" i="3" s="1"/>
  <c r="B3" i="4" l="1"/>
  <c r="U5" i="4"/>
  <c r="U17" i="4"/>
  <c r="N17" i="4" s="1"/>
  <c r="E20" i="4"/>
  <c r="B18" i="4"/>
  <c r="C4" i="4"/>
  <c r="D4" i="4"/>
  <c r="C18" i="4"/>
  <c r="E4" i="4"/>
  <c r="B14" i="4"/>
  <c r="D18" i="4"/>
  <c r="C20" i="4"/>
  <c r="F4" i="4"/>
  <c r="C14" i="4"/>
  <c r="D20" i="4"/>
  <c r="Q8" i="4"/>
  <c r="M8" i="4"/>
  <c r="O8" i="4"/>
  <c r="N8" i="4"/>
  <c r="Q24" i="4"/>
  <c r="O24" i="4"/>
  <c r="U23" i="4"/>
  <c r="U21" i="4"/>
  <c r="O21" i="4" s="1"/>
  <c r="U7" i="4"/>
  <c r="Q7" i="4" s="1"/>
  <c r="U16" i="4"/>
  <c r="M16" i="4" s="1"/>
  <c r="U14" i="4"/>
  <c r="N14" i="4" s="1"/>
  <c r="M24" i="4"/>
  <c r="N24" i="4"/>
  <c r="B18" i="6"/>
  <c r="D13" i="6"/>
  <c r="E18" i="6" s="1"/>
  <c r="D11" i="6"/>
  <c r="D18" i="6" s="1"/>
  <c r="D21" i="6" s="1"/>
  <c r="Q15" i="4"/>
  <c r="O15" i="4"/>
  <c r="N15" i="4"/>
  <c r="M15" i="4"/>
  <c r="P15" i="4"/>
  <c r="C21" i="6"/>
  <c r="P13" i="4"/>
  <c r="O13" i="4"/>
  <c r="M13" i="4"/>
  <c r="N13" i="4"/>
  <c r="Q13" i="4"/>
  <c r="M2" i="4"/>
  <c r="O2" i="4"/>
  <c r="Q2" i="4"/>
  <c r="P2" i="4"/>
  <c r="N2" i="4"/>
  <c r="Q22" i="4"/>
  <c r="P22" i="4"/>
  <c r="O22" i="4"/>
  <c r="N22" i="4"/>
  <c r="M22" i="4"/>
  <c r="P5" i="4"/>
  <c r="O5" i="4"/>
  <c r="N5" i="4"/>
  <c r="M5" i="4"/>
  <c r="Q5" i="4"/>
  <c r="O18" i="4"/>
  <c r="M18" i="4"/>
  <c r="P18" i="4"/>
  <c r="Q18" i="4"/>
  <c r="N18" i="4"/>
  <c r="P21" i="4"/>
  <c r="O4" i="4"/>
  <c r="N4" i="4"/>
  <c r="M4" i="4"/>
  <c r="Q4" i="4"/>
  <c r="P4" i="4"/>
  <c r="Q20" i="4"/>
  <c r="O20" i="4"/>
  <c r="N20" i="4"/>
  <c r="M20" i="4"/>
  <c r="P20" i="4"/>
  <c r="P19" i="4"/>
  <c r="N19" i="4"/>
  <c r="M19" i="4"/>
  <c r="Q19" i="4"/>
  <c r="O19" i="4"/>
  <c r="Q9" i="4"/>
  <c r="P9" i="4"/>
  <c r="O9" i="4"/>
  <c r="N9" i="4"/>
  <c r="M9" i="4"/>
  <c r="Q23" i="4"/>
  <c r="P23" i="4"/>
  <c r="O23" i="4"/>
  <c r="N23" i="4"/>
  <c r="M23" i="4"/>
  <c r="M10" i="4"/>
  <c r="Q10" i="4"/>
  <c r="P10" i="4"/>
  <c r="N10" i="4"/>
  <c r="O10" i="4"/>
  <c r="Q6" i="4"/>
  <c r="P6" i="4"/>
  <c r="O6" i="4"/>
  <c r="N6" i="4"/>
  <c r="M6" i="4"/>
  <c r="Q11" i="4"/>
  <c r="N11" i="4"/>
  <c r="M11" i="4"/>
  <c r="P11" i="4"/>
  <c r="O11" i="4"/>
  <c r="N3" i="4"/>
  <c r="M3" i="4"/>
  <c r="P3" i="4"/>
  <c r="O3" i="4"/>
  <c r="Q3" i="4"/>
  <c r="O12" i="4"/>
  <c r="P12" i="4"/>
  <c r="N12" i="4"/>
  <c r="Q12" i="4"/>
  <c r="M12" i="4"/>
  <c r="F5" i="4"/>
  <c r="I3" i="3"/>
  <c r="B8" i="4"/>
  <c r="O17" i="4"/>
  <c r="I4" i="3"/>
  <c r="I20" i="3"/>
  <c r="B7" i="4"/>
  <c r="P17" i="4"/>
  <c r="B23" i="4"/>
  <c r="I21" i="3"/>
  <c r="B21" i="4"/>
  <c r="C22" i="4"/>
  <c r="D23" i="4"/>
  <c r="E24" i="4"/>
  <c r="C18" i="6"/>
  <c r="M17" i="4"/>
  <c r="I18" i="3"/>
  <c r="I19" i="3"/>
  <c r="B24" i="4"/>
  <c r="C8" i="4"/>
  <c r="C24" i="4"/>
  <c r="I5" i="3"/>
  <c r="B6" i="4"/>
  <c r="C7" i="4"/>
  <c r="D8" i="4"/>
  <c r="Q17" i="4"/>
  <c r="B22" i="4"/>
  <c r="C23" i="4"/>
  <c r="D24" i="4"/>
  <c r="I6" i="3"/>
  <c r="I22" i="3"/>
  <c r="B5" i="4"/>
  <c r="C6" i="4"/>
  <c r="D7" i="4"/>
  <c r="E8" i="4"/>
  <c r="I7" i="3"/>
  <c r="I23" i="3"/>
  <c r="P8" i="4"/>
  <c r="C15" i="4"/>
  <c r="P24" i="4"/>
  <c r="I14" i="3"/>
  <c r="B13" i="4"/>
  <c r="D15" i="4"/>
  <c r="I15" i="3"/>
  <c r="B12" i="4"/>
  <c r="C13" i="4"/>
  <c r="D14" i="4"/>
  <c r="E15" i="4"/>
  <c r="C12" i="4"/>
  <c r="D13" i="4"/>
  <c r="Q14" i="4" l="1"/>
  <c r="M7" i="4"/>
  <c r="N7" i="4"/>
  <c r="O7" i="4"/>
  <c r="P14" i="4"/>
  <c r="P7" i="4"/>
  <c r="O16" i="4"/>
  <c r="Q16" i="4"/>
  <c r="N16" i="4"/>
  <c r="P16" i="4"/>
  <c r="Q21" i="4"/>
  <c r="M14" i="4"/>
  <c r="M21" i="4"/>
  <c r="O14" i="4"/>
  <c r="N21" i="4"/>
  <c r="D22" i="6"/>
  <c r="C22" i="6"/>
</calcChain>
</file>

<file path=xl/sharedStrings.xml><?xml version="1.0" encoding="utf-8"?>
<sst xmlns="http://schemas.openxmlformats.org/spreadsheetml/2006/main" count="139" uniqueCount="100">
  <si>
    <t>Table 1: HRS configuration</t>
  </si>
  <si>
    <t>YES / NO</t>
  </si>
  <si>
    <t>Correction:</t>
  </si>
  <si>
    <t>Correct for dead volume</t>
  </si>
  <si>
    <t>YES</t>
  </si>
  <si>
    <t>Correct for vented hydrogen</t>
  </si>
  <si>
    <t>Uncertainty varying with flowrate:</t>
  </si>
  <si>
    <t>Unit</t>
  </si>
  <si>
    <t>Table 2: Volume of piping</t>
  </si>
  <si>
    <t>Volume</t>
  </si>
  <si>
    <t>Uncertainty</t>
  </si>
  <si>
    <t>Calibration correction factor</t>
  </si>
  <si>
    <t>Dead volume</t>
  </si>
  <si>
    <t>m3</t>
  </si>
  <si>
    <t xml:space="preserve">Calibration reference </t>
  </si>
  <si>
    <t>Vent+dispenser Hose</t>
  </si>
  <si>
    <t>Calibration repeatability</t>
  </si>
  <si>
    <t>Field repeatability</t>
  </si>
  <si>
    <t>Field condition</t>
  </si>
  <si>
    <t>Table 3: Sensor accuracy</t>
  </si>
  <si>
    <t>Temperature sensor</t>
  </si>
  <si>
    <t>Pressure sensor</t>
  </si>
  <si>
    <t>1. All uncertainty values given as relative uncertainty, for k = 1.</t>
  </si>
  <si>
    <t>2. Do not change cell order, unit, or placement.</t>
  </si>
  <si>
    <t>3. See Thesis for more information.</t>
  </si>
  <si>
    <t>k=1</t>
  </si>
  <si>
    <t># All uncertainty values given in relative uncertainty [%]</t>
  </si>
  <si>
    <t>Flowrate [kg/min]</t>
  </si>
  <si>
    <t>Field Repeatability u(field,rept) [%]</t>
  </si>
  <si>
    <t>Field Condition u(field,cond) [%]</t>
  </si>
  <si>
    <t>#TODO: fjern minste ledd - kod inn bruk minste kalibrasjonspunkt</t>
  </si>
  <si>
    <t>Calibration Deviation u(cal,dev) [%]</t>
  </si>
  <si>
    <t>Calibration Repeatability u(cal,rept) [%]</t>
  </si>
  <si>
    <t>Calibration Reference u(cal,ref) [%]</t>
  </si>
  <si>
    <t># Bruk nullpunkts</t>
  </si>
  <si>
    <t>0.6 - 0.1</t>
  </si>
  <si>
    <t>NPS:</t>
  </si>
  <si>
    <t>kg/min</t>
  </si>
  <si>
    <t>Total</t>
  </si>
  <si>
    <t>0.024</t>
  </si>
  <si>
    <t>Contribution</t>
  </si>
  <si>
    <t>Abs</t>
  </si>
  <si>
    <t>Vent volume</t>
  </si>
  <si>
    <t>pre_pres</t>
  </si>
  <si>
    <t>post_pres</t>
  </si>
  <si>
    <t>pre_temp</t>
  </si>
  <si>
    <t>post_temp</t>
  </si>
  <si>
    <t>R</t>
  </si>
  <si>
    <t>pre_n_dv</t>
  </si>
  <si>
    <t>post_n_dv</t>
  </si>
  <si>
    <t>pre_n_vv</t>
  </si>
  <si>
    <t>post_n_vv</t>
  </si>
  <si>
    <t>molar m</t>
  </si>
  <si>
    <t>DV</t>
  </si>
  <si>
    <t>VV</t>
  </si>
  <si>
    <t>Unc dv</t>
  </si>
  <si>
    <t>Unc vv</t>
  </si>
  <si>
    <t xml:space="preserve">pre_density = </t>
  </si>
  <si>
    <t>Post density</t>
  </si>
  <si>
    <t>kg</t>
  </si>
  <si>
    <t>ABS</t>
  </si>
  <si>
    <t xml:space="preserve">Dead volume mass </t>
  </si>
  <si>
    <t>Vented volume mass</t>
  </si>
  <si>
    <t>Total: 0.016061448044936127, massefeil: 0.0056000000000000025</t>
  </si>
  <si>
    <t>Miscellanous uncertainties</t>
  </si>
  <si>
    <t>Include temperature contribution</t>
  </si>
  <si>
    <t>Include pressure contribution</t>
  </si>
  <si>
    <t>Annual deviation</t>
  </si>
  <si>
    <t>Years since calibration</t>
  </si>
  <si>
    <t>per bar</t>
  </si>
  <si>
    <t>kg/min per C</t>
  </si>
  <si>
    <t>Pressure</t>
  </si>
  <si>
    <t>Temperature</t>
  </si>
  <si>
    <t>Annual</t>
  </si>
  <si>
    <t>Flowrate</t>
  </si>
  <si>
    <t>Relative</t>
  </si>
  <si>
    <t>Absolute</t>
  </si>
  <si>
    <t>Rel</t>
  </si>
  <si>
    <t>1.</t>
  </si>
  <si>
    <t>2.</t>
  </si>
  <si>
    <t>3.</t>
  </si>
  <si>
    <t>Absolutt</t>
  </si>
  <si>
    <t>referanse</t>
  </si>
  <si>
    <t>Relativ =</t>
  </si>
  <si>
    <t>Field Repeatability</t>
  </si>
  <si>
    <t>Field Condition</t>
  </si>
  <si>
    <t>Calibration Deviation</t>
  </si>
  <si>
    <t>Calibration Repeatability</t>
  </si>
  <si>
    <t>Calibration Reference</t>
  </si>
  <si>
    <t>Zero point stability</t>
  </si>
  <si>
    <t>Expected CFM accuracy</t>
  </si>
  <si>
    <t>P</t>
  </si>
  <si>
    <t>T</t>
  </si>
  <si>
    <t>An</t>
  </si>
  <si>
    <t>OK</t>
  </si>
  <si>
    <t>Total expected relative uncertainty</t>
  </si>
  <si>
    <t>NO</t>
  </si>
  <si>
    <t>if NO - set uncertainty</t>
  </si>
  <si>
    <t>If YES - set uncertainty</t>
  </si>
  <si>
    <t>kg/min per 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</si>
</sst>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0000"/>
    <numFmt numFmtId="165" formatCode="0.0000\ %"/>
    <numFmt numFmtId="166" formatCode="0.0\ %"/>
    <numFmt numFmtId="167" formatCode="0.000\ %"/>
    <numFmt numFmtId="168" formatCode="0.0000"/>
    <numFmt numFmtId="169" formatCode="0.00000000\ %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0"/>
      <name val="Times New Roman"/>
      <family val="1"/>
    </font>
    <font>
      <sz val="12"/>
      <color theme="0"/>
      <name val="Times New Roman"/>
      <family val="1"/>
    </font>
    <font>
      <sz val="12"/>
      <color theme="1"/>
      <name val="Times New Roman"/>
      <family val="1"/>
    </font>
    <font>
      <b/>
      <sz val="12"/>
      <color theme="0"/>
      <name val="Times New Roman"/>
      <family val="1"/>
    </font>
    <font>
      <u/>
      <sz val="11"/>
      <color theme="1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/>
      <right/>
      <top style="double">
        <color rgb="FF3F3F3F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4" tint="0.39997558519241921"/>
      </bottom>
      <diagonal/>
    </border>
  </borders>
  <cellStyleXfs count="13">
    <xf numFmtId="0" fontId="0" fillId="0" borderId="0"/>
    <xf numFmtId="0" fontId="2" fillId="2" borderId="3"/>
    <xf numFmtId="0" fontId="3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3" fillId="8" borderId="0"/>
    <xf numFmtId="0" fontId="3" fillId="9" borderId="0"/>
    <xf numFmtId="0" fontId="1" fillId="10" borderId="0"/>
    <xf numFmtId="0" fontId="1" fillId="11" borderId="0"/>
    <xf numFmtId="9" fontId="1" fillId="0" borderId="0"/>
    <xf numFmtId="43" fontId="1" fillId="0" borderId="0"/>
  </cellStyleXfs>
  <cellXfs count="102">
    <xf numFmtId="0" fontId="0" fillId="0" borderId="0" xfId="0"/>
    <xf numFmtId="0" fontId="0" fillId="7" borderId="1" xfId="6" applyFont="1" applyBorder="1"/>
    <xf numFmtId="0" fontId="1" fillId="12" borderId="0" xfId="10" applyFill="1"/>
    <xf numFmtId="0" fontId="1" fillId="12" borderId="0" xfId="9" applyFill="1"/>
    <xf numFmtId="0" fontId="3" fillId="12" borderId="0" xfId="8" applyFill="1"/>
    <xf numFmtId="0" fontId="0" fillId="12" borderId="0" xfId="0" applyFill="1"/>
    <xf numFmtId="10" fontId="0" fillId="0" borderId="0" xfId="0" applyNumberFormat="1"/>
    <xf numFmtId="164" fontId="0" fillId="0" borderId="0" xfId="0" applyNumberFormat="1"/>
    <xf numFmtId="165" fontId="1" fillId="0" borderId="0" xfId="11" applyNumberFormat="1"/>
    <xf numFmtId="10" fontId="1" fillId="7" borderId="1" xfId="6" applyNumberFormat="1" applyBorder="1"/>
    <xf numFmtId="0" fontId="0" fillId="12" borderId="0" xfId="3" applyFont="1" applyFill="1"/>
    <xf numFmtId="0" fontId="3" fillId="12" borderId="11" xfId="2" applyFill="1" applyBorder="1"/>
    <xf numFmtId="2" fontId="0" fillId="12" borderId="11" xfId="3" applyNumberFormat="1" applyFont="1" applyFill="1" applyBorder="1"/>
    <xf numFmtId="2" fontId="0" fillId="12" borderId="11" xfId="4" applyNumberFormat="1" applyFont="1" applyFill="1" applyBorder="1"/>
    <xf numFmtId="9" fontId="1" fillId="0" borderId="0" xfId="11"/>
    <xf numFmtId="168" fontId="0" fillId="0" borderId="0" xfId="12" applyNumberFormat="1" applyFont="1"/>
    <xf numFmtId="165" fontId="1" fillId="6" borderId="1" xfId="5" applyNumberFormat="1" applyBorder="1"/>
    <xf numFmtId="165" fontId="0" fillId="0" borderId="0" xfId="0" applyNumberFormat="1"/>
    <xf numFmtId="9" fontId="0" fillId="0" borderId="0" xfId="0" applyNumberFormat="1"/>
    <xf numFmtId="11" fontId="1" fillId="0" borderId="0" xfId="11" applyNumberFormat="1"/>
    <xf numFmtId="11" fontId="0" fillId="0" borderId="0" xfId="0" applyNumberFormat="1"/>
    <xf numFmtId="169" fontId="1" fillId="0" borderId="0" xfId="11" applyNumberFormat="1"/>
    <xf numFmtId="0" fontId="4" fillId="0" borderId="12" xfId="0" applyFont="1" applyBorder="1"/>
    <xf numFmtId="0" fontId="4" fillId="0" borderId="1" xfId="0" applyFont="1" applyBorder="1"/>
    <xf numFmtId="0" fontId="4" fillId="0" borderId="5" xfId="0" applyFont="1" applyBorder="1"/>
    <xf numFmtId="2" fontId="4" fillId="0" borderId="1" xfId="0" applyNumberFormat="1" applyFont="1" applyBorder="1"/>
    <xf numFmtId="167" fontId="4" fillId="0" borderId="1" xfId="11" applyNumberFormat="1" applyFont="1" applyBorder="1"/>
    <xf numFmtId="167" fontId="4" fillId="0" borderId="5" xfId="11" applyNumberFormat="1" applyFont="1" applyBorder="1"/>
    <xf numFmtId="2" fontId="4" fillId="0" borderId="7" xfId="0" applyNumberFormat="1" applyFont="1" applyBorder="1"/>
    <xf numFmtId="167" fontId="4" fillId="0" borderId="7" xfId="11" applyNumberFormat="1" applyFont="1" applyBorder="1"/>
    <xf numFmtId="167" fontId="4" fillId="0" borderId="15" xfId="11" applyNumberFormat="1" applyFont="1" applyBorder="1"/>
    <xf numFmtId="0" fontId="4" fillId="0" borderId="17" xfId="0" applyFont="1" applyBorder="1"/>
    <xf numFmtId="0" fontId="4" fillId="0" borderId="18" xfId="0" applyFont="1" applyBorder="1"/>
    <xf numFmtId="0" fontId="4" fillId="0" borderId="16" xfId="0" applyFont="1" applyBorder="1"/>
    <xf numFmtId="167" fontId="4" fillId="0" borderId="2" xfId="11" applyNumberFormat="1" applyFont="1" applyBorder="1"/>
    <xf numFmtId="167" fontId="4" fillId="0" borderId="5" xfId="0" applyNumberFormat="1" applyFont="1" applyBorder="1"/>
    <xf numFmtId="167" fontId="4" fillId="0" borderId="19" xfId="11" applyNumberFormat="1" applyFont="1" applyBorder="1"/>
    <xf numFmtId="167" fontId="4" fillId="0" borderId="15" xfId="0" applyNumberFormat="1" applyFont="1" applyBorder="1"/>
    <xf numFmtId="0" fontId="4" fillId="0" borderId="0" xfId="0" applyFont="1"/>
    <xf numFmtId="0" fontId="4" fillId="0" borderId="0" xfId="0" applyFont="1" applyAlignment="1">
      <alignment vertical="top"/>
    </xf>
    <xf numFmtId="0" fontId="4" fillId="0" borderId="10" xfId="0" applyFont="1" applyBorder="1"/>
    <xf numFmtId="2" fontId="4" fillId="0" borderId="5" xfId="0" applyNumberFormat="1" applyFont="1" applyBorder="1"/>
    <xf numFmtId="9" fontId="4" fillId="0" borderId="6" xfId="11" applyFont="1" applyBorder="1"/>
    <xf numFmtId="164" fontId="4" fillId="0" borderId="0" xfId="0" applyNumberFormat="1" applyFont="1"/>
    <xf numFmtId="165" fontId="4" fillId="0" borderId="0" xfId="11" applyNumberFormat="1" applyFont="1"/>
    <xf numFmtId="167" fontId="4" fillId="0" borderId="0" xfId="11" applyNumberFormat="1" applyFont="1"/>
    <xf numFmtId="9" fontId="4" fillId="0" borderId="0" xfId="11" applyFont="1"/>
    <xf numFmtId="166" fontId="4" fillId="0" borderId="0" xfId="11" applyNumberFormat="1" applyFont="1"/>
    <xf numFmtId="10" fontId="4" fillId="0" borderId="1" xfId="11" applyNumberFormat="1" applyFont="1" applyBorder="1"/>
    <xf numFmtId="0" fontId="5" fillId="13" borderId="1" xfId="0" applyFont="1" applyFill="1" applyBorder="1"/>
    <xf numFmtId="167" fontId="4" fillId="14" borderId="1" xfId="11" applyNumberFormat="1" applyFont="1" applyFill="1" applyBorder="1"/>
    <xf numFmtId="167" fontId="4" fillId="14" borderId="1" xfId="0" applyNumberFormat="1" applyFont="1" applyFill="1" applyBorder="1"/>
    <xf numFmtId="167" fontId="4" fillId="0" borderId="1" xfId="0" applyNumberFormat="1" applyFont="1" applyBorder="1"/>
    <xf numFmtId="0" fontId="5" fillId="13" borderId="20" xfId="0" applyFont="1" applyFill="1" applyBorder="1"/>
    <xf numFmtId="2" fontId="4" fillId="14" borderId="1" xfId="0" applyNumberFormat="1" applyFont="1" applyFill="1" applyBorder="1"/>
    <xf numFmtId="0" fontId="6" fillId="8" borderId="1" xfId="7" applyFont="1" applyBorder="1"/>
    <xf numFmtId="0" fontId="7" fillId="0" borderId="0" xfId="0" applyFont="1"/>
    <xf numFmtId="0" fontId="7" fillId="7" borderId="1" xfId="6" applyFont="1" applyBorder="1"/>
    <xf numFmtId="0" fontId="7" fillId="6" borderId="7" xfId="5" applyFont="1" applyBorder="1"/>
    <xf numFmtId="0" fontId="7" fillId="12" borderId="0" xfId="0" applyFont="1" applyFill="1"/>
    <xf numFmtId="0" fontId="8" fillId="2" borderId="2" xfId="1" applyFont="1" applyBorder="1"/>
    <xf numFmtId="0" fontId="8" fillId="12" borderId="0" xfId="1" applyFont="1" applyFill="1" applyBorder="1"/>
    <xf numFmtId="0" fontId="6" fillId="3" borderId="1" xfId="2" applyFont="1" applyBorder="1"/>
    <xf numFmtId="0" fontId="6" fillId="3" borderId="0" xfId="2" applyFont="1"/>
    <xf numFmtId="0" fontId="6" fillId="3" borderId="5" xfId="2" applyFont="1" applyBorder="1"/>
    <xf numFmtId="10" fontId="7" fillId="7" borderId="1" xfId="6" applyNumberFormat="1" applyFont="1" applyBorder="1"/>
    <xf numFmtId="0" fontId="7" fillId="12" borderId="11" xfId="6" applyFont="1" applyFill="1" applyBorder="1"/>
    <xf numFmtId="0" fontId="7" fillId="4" borderId="1" xfId="3" applyFont="1" applyBorder="1"/>
    <xf numFmtId="164" fontId="7" fillId="4" borderId="1" xfId="3" applyNumberFormat="1" applyFont="1" applyBorder="1"/>
    <xf numFmtId="10" fontId="7" fillId="4" borderId="5" xfId="3" applyNumberFormat="1" applyFont="1" applyBorder="1"/>
    <xf numFmtId="0" fontId="7" fillId="6" borderId="1" xfId="5" applyFont="1" applyBorder="1"/>
    <xf numFmtId="10" fontId="7" fillId="6" borderId="1" xfId="5" applyNumberFormat="1" applyFont="1" applyBorder="1"/>
    <xf numFmtId="0" fontId="7" fillId="12" borderId="11" xfId="5" applyFont="1" applyFill="1" applyBorder="1"/>
    <xf numFmtId="0" fontId="7" fillId="5" borderId="7" xfId="4" applyFont="1" applyBorder="1"/>
    <xf numFmtId="164" fontId="7" fillId="5" borderId="7" xfId="4" applyNumberFormat="1" applyFont="1" applyBorder="1"/>
    <xf numFmtId="10" fontId="7" fillId="5" borderId="5" xfId="4" applyNumberFormat="1" applyFont="1" applyBorder="1"/>
    <xf numFmtId="0" fontId="7" fillId="12" borderId="8" xfId="3" applyFont="1" applyFill="1" applyBorder="1"/>
    <xf numFmtId="2" fontId="7" fillId="12" borderId="8" xfId="3" applyNumberFormat="1" applyFont="1" applyFill="1" applyBorder="1"/>
    <xf numFmtId="10" fontId="7" fillId="7" borderId="7" xfId="6" applyNumberFormat="1" applyFont="1" applyBorder="1"/>
    <xf numFmtId="0" fontId="6" fillId="9" borderId="1" xfId="8" applyFont="1" applyBorder="1"/>
    <xf numFmtId="0" fontId="6" fillId="12" borderId="11" xfId="8" applyFont="1" applyFill="1" applyBorder="1"/>
    <xf numFmtId="0" fontId="6" fillId="12" borderId="0" xfId="8" applyFont="1" applyFill="1"/>
    <xf numFmtId="0" fontId="8" fillId="2" borderId="1" xfId="1" applyFont="1" applyBorder="1"/>
    <xf numFmtId="0" fontId="7" fillId="11" borderId="1" xfId="10" applyFont="1" applyBorder="1"/>
    <xf numFmtId="10" fontId="7" fillId="11" borderId="1" xfId="10" applyNumberFormat="1" applyFont="1" applyBorder="1"/>
    <xf numFmtId="2" fontId="7" fillId="12" borderId="11" xfId="10" applyNumberFormat="1" applyFont="1" applyFill="1" applyBorder="1"/>
    <xf numFmtId="0" fontId="7" fillId="7" borderId="15" xfId="6" applyFont="1" applyBorder="1"/>
    <xf numFmtId="0" fontId="7" fillId="10" borderId="1" xfId="9" applyFont="1" applyBorder="1"/>
    <xf numFmtId="10" fontId="7" fillId="10" borderId="1" xfId="9" applyNumberFormat="1" applyFont="1" applyBorder="1"/>
    <xf numFmtId="2" fontId="7" fillId="12" borderId="11" xfId="9" applyNumberFormat="1" applyFont="1" applyFill="1" applyBorder="1"/>
    <xf numFmtId="0" fontId="7" fillId="6" borderId="5" xfId="5" applyFont="1" applyBorder="1"/>
    <xf numFmtId="165" fontId="7" fillId="6" borderId="1" xfId="5" applyNumberFormat="1" applyFont="1" applyBorder="1"/>
    <xf numFmtId="0" fontId="7" fillId="12" borderId="0" xfId="5" applyFont="1" applyFill="1"/>
    <xf numFmtId="0" fontId="7" fillId="7" borderId="16" xfId="6" applyFont="1" applyBorder="1"/>
    <xf numFmtId="0" fontId="7" fillId="12" borderId="0" xfId="6" applyFont="1" applyFill="1"/>
    <xf numFmtId="0" fontId="8" fillId="2" borderId="5" xfId="1" applyFont="1" applyBorder="1" applyAlignment="1">
      <alignment horizontal="left"/>
    </xf>
    <xf numFmtId="0" fontId="7" fillId="0" borderId="9" xfId="0" applyFont="1" applyBorder="1"/>
    <xf numFmtId="0" fontId="8" fillId="2" borderId="3" xfId="1" applyFont="1" applyAlignment="1">
      <alignment horizontal="left"/>
    </xf>
    <xf numFmtId="0" fontId="7" fillId="0" borderId="4" xfId="0" applyFont="1" applyBorder="1"/>
    <xf numFmtId="0" fontId="8" fillId="2" borderId="13" xfId="1" applyFont="1" applyBorder="1" applyAlignment="1">
      <alignment horizontal="left"/>
    </xf>
    <xf numFmtId="0" fontId="8" fillId="2" borderId="14" xfId="1" applyFont="1" applyBorder="1" applyAlignment="1">
      <alignment horizontal="left"/>
    </xf>
    <xf numFmtId="0" fontId="9" fillId="0" borderId="0" xfId="0" applyFont="1"/>
  </cellXfs>
  <cellStyles count="13">
    <cellStyle name="20 % – uthevingsfarge 1" xfId="3" builtinId="30"/>
    <cellStyle name="20 % – uthevingsfarge 3" xfId="5" builtinId="38"/>
    <cellStyle name="20 % – uthevingsfarge 5" xfId="9" builtinId="46"/>
    <cellStyle name="40 % – uthevingsfarge 1" xfId="4" builtinId="31"/>
    <cellStyle name="40 % – uthevingsfarge 3" xfId="6" builtinId="39"/>
    <cellStyle name="40 % – uthevingsfarge 5" xfId="10" builtinId="47"/>
    <cellStyle name="Komma" xfId="12" builtinId="3"/>
    <cellStyle name="Kontrollcelle" xfId="1" builtinId="23"/>
    <cellStyle name="Normal" xfId="0" builtinId="0"/>
    <cellStyle name="Prosent" xfId="11" builtinId="5"/>
    <cellStyle name="Uthevingsfarge1" xfId="2" builtinId="29"/>
    <cellStyle name="Uthevingsfarge5" xfId="8" builtinId="45"/>
    <cellStyle name="Uthevingsfarge6" xfId="7" builtinId="49"/>
  </cellStyles>
  <dxfs count="17"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7" formatCode="0.000\ %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7" formatCode="0.000\ 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7" formatCode="0.000\ 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7" formatCode="0.000\ 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7" formatCode="0.000\ 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7" formatCode="0.000\ %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7" formatCode="0.000\ 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7" formatCode="0.000\ %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111895</xdr:colOff>
      <xdr:row>15</xdr:row>
      <xdr:rowOff>94924</xdr:rowOff>
    </xdr:from>
    <xdr:to>
      <xdr:col>6</xdr:col>
      <xdr:colOff>315246</xdr:colOff>
      <xdr:row>28</xdr:row>
      <xdr:rowOff>62167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D4BF866D-9EB0-9BC2-7C1B-5850CB1D0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895" y="2879777"/>
          <a:ext cx="7910568" cy="227584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F90262-5273-4938-B217-C6286A356B03}" name="Tabell1" displayName="Tabell1" ref="S1:U24" totalsRowShown="0" headerRowDxfId="16" dataDxfId="14" headerRowBorderDxfId="15" tableBorderDxfId="13" totalsRowBorderDxfId="12">
  <autoFilter ref="S1:U24" xr:uid="{D2F90262-5273-4938-B217-C6286A356B03}">
    <filterColumn colId="0" hiddenButton="1"/>
    <filterColumn colId="1" hiddenButton="1"/>
    <filterColumn colId="2" hiddenButton="1"/>
  </autoFilter>
  <tableColumns count="3">
    <tableColumn id="1" xr3:uid="{467591BE-A187-4B7C-A3D7-557A999C109B}" name="Expected CFM accuracy" dataDxfId="11" dataCellStyle="Prosent">
      <calculatedColumnFormula>(0.6 - (L2 - 0.08) * (0.6 - 0.1) / (3.6 - 0.08))/100</calculatedColumnFormula>
    </tableColumn>
    <tableColumn id="2" xr3:uid="{DB4A46EF-A0CD-4D25-B1AD-34B2AC4A1712}" name="Zero point stability" dataDxfId="10" dataCellStyle="Prosent">
      <calculatedColumnFormula>($I2/L2)</calculatedColumnFormula>
    </tableColumn>
    <tableColumn id="3" xr3:uid="{43C6B5F6-DDA8-4DE7-B21C-01F9FE9B71AC}" name="Total" dataDxfId="9">
      <calculatedColumnFormula>S2+T2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331E1F-B419-485C-B04B-2D74FC747EAD}" name="Tabell2" displayName="Tabell2" ref="L1:Q24" totalsRowShown="0" headerRowDxfId="8" dataDxfId="7" tableBorderDxfId="6" dataCellStyle="Prosent">
  <autoFilter ref="L1:Q24" xr:uid="{C0331E1F-B419-485C-B04B-2D74FC747EA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AF4EF68D-BDDD-43BC-9EE7-2E7F825380C6}" name="Flowrate [kg/min]" dataDxfId="5"/>
    <tableColumn id="2" xr3:uid="{F72910B2-B49E-4C15-A3CA-7B840878D0BB}" name="Field Repeatability" dataDxfId="4" dataCellStyle="Prosent">
      <calculatedColumnFormula>($U2/5)*SQRT(5)</calculatedColumnFormula>
    </tableColumn>
    <tableColumn id="3" xr3:uid="{55579260-F124-4160-B7E2-EA208B13C3EE}" name="Field Condition" dataDxfId="3" dataCellStyle="Prosent">
      <calculatedColumnFormula>($U2/5)*SQRT(5)</calculatedColumnFormula>
    </tableColumn>
    <tableColumn id="4" xr3:uid="{21358EBB-760D-4417-9115-FB85C06F81A9}" name="Calibration Deviation" dataDxfId="2" dataCellStyle="Prosent">
      <calculatedColumnFormula>($U2/5)*SQRT(5)</calculatedColumnFormula>
    </tableColumn>
    <tableColumn id="5" xr3:uid="{4CEFEE3B-39FF-41AC-BC35-E959020BCFD3}" name="Calibration Repeatability" dataDxfId="1" dataCellStyle="Prosent">
      <calculatedColumnFormula>($U2/5)*SQRT(5)</calculatedColumnFormula>
    </tableColumn>
    <tableColumn id="6" xr3:uid="{3C7D3FA9-B6C4-4F73-9889-2C809A9AD0D9}" name="Calibration Reference" dataDxfId="0" dataCellStyle="Prosent">
      <calculatedColumnFormula>($U2/5)*SQRT(5)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0"/>
  <sheetViews>
    <sheetView showGridLines="0" zoomScale="70" zoomScaleNormal="70" workbookViewId="0">
      <selection activeCell="J18" sqref="J18"/>
    </sheetView>
  </sheetViews>
  <sheetFormatPr baseColWidth="10" defaultColWidth="11.3984375" defaultRowHeight="14.25" x14ac:dyDescent="0.45"/>
  <cols>
    <col min="2" max="2" width="38.265625" customWidth="1"/>
    <col min="4" max="4" width="22.6640625" customWidth="1"/>
    <col min="5" max="5" width="21.6640625" customWidth="1"/>
    <col min="6" max="6" width="2.3984375" customWidth="1"/>
    <col min="7" max="7" width="23.6640625" customWidth="1"/>
    <col min="8" max="8" width="10.73046875" customWidth="1"/>
    <col min="9" max="9" width="6.265625" customWidth="1"/>
    <col min="10" max="10" width="11" customWidth="1"/>
    <col min="11" max="11" width="2.73046875" customWidth="1"/>
  </cols>
  <sheetData>
    <row r="1" spans="2:12" x14ac:dyDescent="0.45">
      <c r="E1" s="38"/>
      <c r="F1" s="38"/>
      <c r="G1" s="101"/>
      <c r="H1" s="38"/>
      <c r="I1" s="38"/>
    </row>
    <row r="2" spans="2:12" ht="15.75" customHeight="1" thickBot="1" x14ac:dyDescent="0.5">
      <c r="B2" s="55" t="s">
        <v>0</v>
      </c>
      <c r="C2" s="55" t="s">
        <v>1</v>
      </c>
      <c r="D2" s="56"/>
      <c r="E2" s="38"/>
      <c r="F2" s="38"/>
      <c r="G2" s="101" t="s">
        <v>22</v>
      </c>
      <c r="H2" s="38"/>
      <c r="I2" s="38"/>
      <c r="J2" s="56"/>
    </row>
    <row r="3" spans="2:12" ht="16.5" customHeight="1" thickTop="1" thickBot="1" x14ac:dyDescent="0.5">
      <c r="B3" s="97" t="s">
        <v>2</v>
      </c>
      <c r="C3" s="98"/>
      <c r="D3" s="56"/>
      <c r="E3" s="38"/>
      <c r="F3" s="38"/>
      <c r="G3" s="101" t="s">
        <v>23</v>
      </c>
      <c r="H3" s="38"/>
      <c r="I3" s="38"/>
      <c r="J3" s="56"/>
    </row>
    <row r="4" spans="2:12" ht="15.75" customHeight="1" thickTop="1" x14ac:dyDescent="0.45">
      <c r="B4" s="57" t="s">
        <v>3</v>
      </c>
      <c r="C4" s="57" t="s">
        <v>96</v>
      </c>
      <c r="D4" s="56"/>
      <c r="E4" s="38"/>
      <c r="F4" s="38"/>
      <c r="G4" s="101" t="s">
        <v>24</v>
      </c>
      <c r="H4" s="38"/>
      <c r="I4" s="38"/>
      <c r="J4" s="56"/>
      <c r="K4" s="5"/>
    </row>
    <row r="5" spans="2:12" ht="15.4" x14ac:dyDescent="0.45">
      <c r="B5" s="58" t="s">
        <v>5</v>
      </c>
      <c r="C5" s="58" t="s">
        <v>4</v>
      </c>
      <c r="D5" s="56"/>
      <c r="E5" s="59"/>
      <c r="F5" s="56"/>
      <c r="G5" s="56"/>
      <c r="H5" s="56"/>
      <c r="I5" s="56"/>
      <c r="J5" s="56"/>
      <c r="K5" s="5"/>
    </row>
    <row r="6" spans="2:12" ht="15.75" customHeight="1" x14ac:dyDescent="0.45">
      <c r="B6" s="95" t="s">
        <v>6</v>
      </c>
      <c r="C6" s="96"/>
      <c r="D6" s="60" t="s">
        <v>97</v>
      </c>
      <c r="E6" s="61" t="s">
        <v>7</v>
      </c>
      <c r="F6" s="56"/>
      <c r="G6" s="62" t="s">
        <v>8</v>
      </c>
      <c r="H6" s="62" t="s">
        <v>9</v>
      </c>
      <c r="I6" s="63"/>
      <c r="J6" s="64" t="s">
        <v>10</v>
      </c>
      <c r="K6" s="11"/>
    </row>
    <row r="7" spans="2:12" ht="15.4" x14ac:dyDescent="0.45">
      <c r="B7" s="57" t="s">
        <v>11</v>
      </c>
      <c r="C7" s="57" t="s">
        <v>4</v>
      </c>
      <c r="D7" s="65"/>
      <c r="E7" s="66"/>
      <c r="F7" s="56"/>
      <c r="G7" s="67" t="s">
        <v>12</v>
      </c>
      <c r="H7" s="68">
        <v>2.5000000000000001E-3</v>
      </c>
      <c r="I7" s="67" t="s">
        <v>13</v>
      </c>
      <c r="J7" s="69">
        <v>0.02</v>
      </c>
      <c r="K7" s="12"/>
    </row>
    <row r="8" spans="2:12" ht="15.4" x14ac:dyDescent="0.45">
      <c r="B8" s="70" t="s">
        <v>14</v>
      </c>
      <c r="C8" s="70" t="s">
        <v>4</v>
      </c>
      <c r="D8" s="71"/>
      <c r="E8" s="72"/>
      <c r="F8" s="56"/>
      <c r="G8" s="73" t="s">
        <v>15</v>
      </c>
      <c r="H8" s="74">
        <v>2.5000000000000001E-4</v>
      </c>
      <c r="I8" s="73" t="s">
        <v>13</v>
      </c>
      <c r="J8" s="75">
        <v>0.02</v>
      </c>
      <c r="K8" s="13"/>
    </row>
    <row r="9" spans="2:12" ht="15.4" x14ac:dyDescent="0.45">
      <c r="B9" s="57" t="s">
        <v>16</v>
      </c>
      <c r="C9" s="57" t="s">
        <v>4</v>
      </c>
      <c r="D9" s="65"/>
      <c r="E9" s="66"/>
      <c r="F9" s="56"/>
      <c r="G9" s="76"/>
      <c r="H9" s="77"/>
      <c r="I9" s="76"/>
      <c r="J9" s="77"/>
      <c r="K9" s="10"/>
      <c r="L9" s="5"/>
    </row>
    <row r="10" spans="2:12" ht="15.4" x14ac:dyDescent="0.45">
      <c r="B10" s="70" t="s">
        <v>17</v>
      </c>
      <c r="C10" s="70" t="s">
        <v>4</v>
      </c>
      <c r="D10" s="71"/>
      <c r="E10" s="72"/>
      <c r="F10" s="56"/>
      <c r="G10" s="56"/>
      <c r="H10" s="56"/>
      <c r="I10" s="59"/>
      <c r="J10" s="56"/>
      <c r="K10" s="5"/>
    </row>
    <row r="11" spans="2:12" ht="15.75" thickBot="1" x14ac:dyDescent="0.5">
      <c r="B11" s="57" t="s">
        <v>18</v>
      </c>
      <c r="C11" s="57" t="s">
        <v>4</v>
      </c>
      <c r="D11" s="78"/>
      <c r="E11" s="66"/>
      <c r="F11" s="56"/>
      <c r="G11" s="79" t="s">
        <v>19</v>
      </c>
      <c r="H11" s="79" t="s">
        <v>10</v>
      </c>
      <c r="I11" s="80"/>
      <c r="J11" s="81"/>
      <c r="K11" s="4"/>
    </row>
    <row r="12" spans="2:12" ht="15.75" thickTop="1" x14ac:dyDescent="0.45">
      <c r="B12" s="99" t="s">
        <v>64</v>
      </c>
      <c r="C12" s="100"/>
      <c r="D12" s="82" t="s">
        <v>98</v>
      </c>
      <c r="E12" s="82" t="s">
        <v>68</v>
      </c>
      <c r="F12" s="56"/>
      <c r="G12" s="83" t="s">
        <v>20</v>
      </c>
      <c r="H12" s="84">
        <v>0.02</v>
      </c>
      <c r="I12" s="85"/>
      <c r="J12" s="56"/>
      <c r="K12" s="2"/>
    </row>
    <row r="13" spans="2:12" ht="15.4" x14ac:dyDescent="0.45">
      <c r="B13" s="57" t="s">
        <v>67</v>
      </c>
      <c r="C13" s="86" t="s">
        <v>4</v>
      </c>
      <c r="D13" s="65">
        <v>2.0000000000000001E-4</v>
      </c>
      <c r="E13" s="57">
        <v>1</v>
      </c>
      <c r="F13" s="56"/>
      <c r="G13" s="87" t="s">
        <v>21</v>
      </c>
      <c r="H13" s="88">
        <v>0.02</v>
      </c>
      <c r="I13" s="89"/>
      <c r="J13" s="56"/>
      <c r="K13" s="3"/>
    </row>
    <row r="14" spans="2:12" ht="15.4" x14ac:dyDescent="0.45">
      <c r="B14" s="70" t="s">
        <v>66</v>
      </c>
      <c r="C14" s="90" t="s">
        <v>4</v>
      </c>
      <c r="D14" s="91">
        <v>-9.9999999999999995E-7</v>
      </c>
      <c r="E14" s="92" t="s">
        <v>69</v>
      </c>
      <c r="F14" s="56"/>
      <c r="G14" s="56"/>
      <c r="H14" s="56"/>
      <c r="I14" s="59"/>
      <c r="J14" s="56"/>
    </row>
    <row r="15" spans="2:12" ht="15.4" x14ac:dyDescent="0.45">
      <c r="B15" s="57" t="s">
        <v>65</v>
      </c>
      <c r="C15" s="93" t="s">
        <v>4</v>
      </c>
      <c r="D15" s="57">
        <f>7.5*10^(-5)</f>
        <v>7.5000000000000007E-5</v>
      </c>
      <c r="E15" s="94" t="s">
        <v>99</v>
      </c>
      <c r="F15" s="94"/>
      <c r="G15" s="56"/>
      <c r="H15" s="56"/>
      <c r="I15" s="56"/>
      <c r="J15" s="56"/>
    </row>
    <row r="16" spans="2:12" x14ac:dyDescent="0.45">
      <c r="B16" s="38"/>
      <c r="C16" s="38"/>
      <c r="D16" s="38"/>
    </row>
    <row r="17" spans="2:9" x14ac:dyDescent="0.45">
      <c r="B17" s="38"/>
      <c r="C17" s="38"/>
      <c r="D17" s="38"/>
    </row>
    <row r="18" spans="2:9" x14ac:dyDescent="0.45">
      <c r="B18" s="38"/>
      <c r="C18" s="38"/>
      <c r="D18" s="38"/>
    </row>
    <row r="19" spans="2:9" x14ac:dyDescent="0.45">
      <c r="B19" s="38"/>
      <c r="C19" s="38"/>
      <c r="D19" s="38"/>
    </row>
    <row r="20" spans="2:9" x14ac:dyDescent="0.45">
      <c r="B20" s="38"/>
      <c r="C20" s="38"/>
      <c r="D20" s="38"/>
      <c r="E20" s="38"/>
      <c r="F20" s="38"/>
      <c r="G20" s="38"/>
      <c r="H20" s="38"/>
      <c r="I20" s="38"/>
    </row>
  </sheetData>
  <mergeCells count="3">
    <mergeCell ref="B6:C6"/>
    <mergeCell ref="B3:C3"/>
    <mergeCell ref="B12:C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7"/>
  <sheetViews>
    <sheetView zoomScale="83" zoomScaleNormal="145" workbookViewId="0">
      <selection activeCell="C25" sqref="C25"/>
    </sheetView>
  </sheetViews>
  <sheetFormatPr baseColWidth="10" defaultColWidth="11.3984375" defaultRowHeight="14.25" x14ac:dyDescent="0.45"/>
  <cols>
    <col min="2" max="2" width="25.59765625" customWidth="1"/>
    <col min="3" max="3" width="39.3984375" customWidth="1"/>
    <col min="4" max="4" width="39.1328125" customWidth="1"/>
  </cols>
  <sheetData>
    <row r="1" spans="1:4" ht="27.75" customHeight="1" x14ac:dyDescent="0.45">
      <c r="A1" s="39" t="s">
        <v>25</v>
      </c>
      <c r="B1" s="39" t="s">
        <v>26</v>
      </c>
      <c r="C1" s="39"/>
      <c r="D1" s="38"/>
    </row>
    <row r="2" spans="1:4" x14ac:dyDescent="0.45">
      <c r="A2" s="38"/>
      <c r="B2" s="23" t="s">
        <v>27</v>
      </c>
      <c r="C2" s="23" t="s">
        <v>28</v>
      </c>
      <c r="D2" s="23" t="s">
        <v>29</v>
      </c>
    </row>
    <row r="3" spans="1:4" x14ac:dyDescent="0.45">
      <c r="A3" s="38"/>
      <c r="B3" s="25">
        <v>8.3333333333333329E-2</v>
      </c>
      <c r="C3" s="26">
        <v>1.38636214604987E-2</v>
      </c>
      <c r="D3" s="26">
        <v>1.38636214604987E-2</v>
      </c>
    </row>
    <row r="4" spans="1:4" x14ac:dyDescent="0.45">
      <c r="A4" s="38"/>
      <c r="B4" s="25">
        <v>0.16666666666666671</v>
      </c>
      <c r="C4" s="26">
        <v>7.9947900150077605E-3</v>
      </c>
      <c r="D4" s="26">
        <v>7.9947900150077605E-3</v>
      </c>
    </row>
    <row r="5" spans="1:4" x14ac:dyDescent="0.45">
      <c r="A5" s="38"/>
      <c r="B5" s="25">
        <v>0.33333333333333331</v>
      </c>
      <c r="C5" s="26">
        <v>5.2056340112551927E-3</v>
      </c>
      <c r="D5" s="26">
        <v>5.2056340112551927E-3</v>
      </c>
    </row>
    <row r="6" spans="1:4" x14ac:dyDescent="0.45">
      <c r="A6" s="38"/>
      <c r="B6" s="25">
        <v>0.5</v>
      </c>
      <c r="C6" s="26">
        <v>4.2053323895024459E-3</v>
      </c>
      <c r="D6" s="26">
        <v>4.2053323895024459E-3</v>
      </c>
    </row>
    <row r="7" spans="1:4" x14ac:dyDescent="0.45">
      <c r="A7" s="38"/>
      <c r="B7" s="25">
        <v>0.66666666666666663</v>
      </c>
      <c r="C7" s="26">
        <v>3.6522443632496559E-3</v>
      </c>
      <c r="D7" s="26">
        <v>3.6522443632496559E-3</v>
      </c>
    </row>
    <row r="8" spans="1:4" x14ac:dyDescent="0.45">
      <c r="A8" s="38"/>
      <c r="B8" s="25">
        <v>0.83333333333333337</v>
      </c>
      <c r="C8" s="26">
        <v>3.2780417751968509E-3</v>
      </c>
      <c r="D8" s="26">
        <v>3.2780417751968509E-3</v>
      </c>
    </row>
    <row r="9" spans="1:4" x14ac:dyDescent="0.45">
      <c r="A9" s="38"/>
      <c r="B9" s="25">
        <v>1</v>
      </c>
      <c r="C9" s="26">
        <v>2.993281906244036E-3</v>
      </c>
      <c r="D9" s="26">
        <v>2.993281906244036E-3</v>
      </c>
    </row>
    <row r="10" spans="1:4" x14ac:dyDescent="0.45">
      <c r="A10" s="38"/>
      <c r="B10" s="25">
        <v>1.166666666666667</v>
      </c>
      <c r="C10" s="26">
        <v>2.7596321624912168E-3</v>
      </c>
      <c r="D10" s="26">
        <v>2.7596321624912168E-3</v>
      </c>
    </row>
    <row r="11" spans="1:4" x14ac:dyDescent="0.45">
      <c r="A11" s="38"/>
      <c r="B11" s="25">
        <v>1.333333333333333</v>
      </c>
      <c r="C11" s="26">
        <v>2.5579262469883962E-3</v>
      </c>
      <c r="D11" s="26">
        <v>2.5579262469883962E-3</v>
      </c>
    </row>
    <row r="12" spans="1:4" x14ac:dyDescent="0.45">
      <c r="A12" s="38"/>
      <c r="B12" s="25">
        <v>1.5</v>
      </c>
      <c r="C12" s="26">
        <v>2.377516216985572E-3</v>
      </c>
      <c r="D12" s="26">
        <v>2.377516216985572E-3</v>
      </c>
    </row>
    <row r="13" spans="1:4" x14ac:dyDescent="0.45">
      <c r="A13" s="38"/>
      <c r="B13" s="25">
        <v>1.666666666666667</v>
      </c>
      <c r="C13" s="26">
        <v>2.2120133068327459E-3</v>
      </c>
      <c r="D13" s="26">
        <v>2.2120133068327459E-3</v>
      </c>
    </row>
    <row r="14" spans="1:4" x14ac:dyDescent="0.45">
      <c r="A14" s="38"/>
      <c r="B14" s="25">
        <v>1.833333333333333</v>
      </c>
      <c r="C14" s="26">
        <v>2.0573519383890121E-3</v>
      </c>
      <c r="D14" s="26">
        <v>2.0573519383890121E-3</v>
      </c>
    </row>
    <row r="15" spans="1:4" x14ac:dyDescent="0.45">
      <c r="A15" s="38"/>
      <c r="B15" s="25">
        <v>2</v>
      </c>
      <c r="C15" s="26">
        <v>1.910821726227093E-3</v>
      </c>
      <c r="D15" s="26">
        <v>1.910821726227093E-3</v>
      </c>
    </row>
    <row r="16" spans="1:4" x14ac:dyDescent="0.45">
      <c r="A16" s="38"/>
      <c r="B16" s="25">
        <v>2.166666666666667</v>
      </c>
      <c r="C16" s="26">
        <v>1.770546249666573E-3</v>
      </c>
      <c r="D16" s="26">
        <v>1.770546249666573E-3</v>
      </c>
    </row>
    <row r="17" spans="1:7" x14ac:dyDescent="0.45">
      <c r="A17" s="38"/>
      <c r="B17" s="25">
        <v>2.333333333333333</v>
      </c>
      <c r="C17" s="26">
        <v>1.635185208221437E-3</v>
      </c>
      <c r="D17" s="26">
        <v>1.635185208221437E-3</v>
      </c>
    </row>
    <row r="18" spans="1:7" x14ac:dyDescent="0.45">
      <c r="A18" s="38"/>
      <c r="B18" s="25">
        <v>2.5</v>
      </c>
      <c r="C18" s="26">
        <v>1.503755714868608E-3</v>
      </c>
      <c r="D18" s="26">
        <v>1.503755714868608E-3</v>
      </c>
    </row>
    <row r="19" spans="1:7" x14ac:dyDescent="0.45">
      <c r="A19" s="38"/>
      <c r="B19" s="25">
        <v>2.666666666666667</v>
      </c>
      <c r="C19" s="26">
        <v>1.37552060434078E-3</v>
      </c>
      <c r="D19" s="26">
        <v>1.37552060434078E-3</v>
      </c>
    </row>
    <row r="20" spans="1:7" x14ac:dyDescent="0.45">
      <c r="A20" s="38"/>
      <c r="B20" s="25">
        <v>2.833333333333333</v>
      </c>
      <c r="C20" s="26">
        <v>1.249916162021774E-3</v>
      </c>
      <c r="D20" s="26">
        <v>1.249916162021774E-3</v>
      </c>
    </row>
    <row r="21" spans="1:7" x14ac:dyDescent="0.45">
      <c r="A21" s="38"/>
      <c r="B21" s="25">
        <v>3</v>
      </c>
      <c r="C21" s="26">
        <v>1.126503943210122E-3</v>
      </c>
      <c r="D21" s="26">
        <v>1.126503943210122E-3</v>
      </c>
    </row>
    <row r="22" spans="1:7" x14ac:dyDescent="0.45">
      <c r="A22" s="38"/>
      <c r="B22" s="25">
        <v>3.166666666666667</v>
      </c>
      <c r="C22" s="26">
        <v>1.004937807352029E-3</v>
      </c>
      <c r="D22" s="26">
        <v>1.004937807352029E-3</v>
      </c>
    </row>
    <row r="23" spans="1:7" x14ac:dyDescent="0.45">
      <c r="A23" s="38"/>
      <c r="B23" s="25">
        <v>3.333333333333333</v>
      </c>
      <c r="C23" s="26">
        <v>8.8494084200446254E-4</v>
      </c>
      <c r="D23" s="26">
        <v>8.8494084200446254E-4</v>
      </c>
    </row>
    <row r="24" spans="1:7" x14ac:dyDescent="0.45">
      <c r="A24" s="38"/>
      <c r="B24" s="25">
        <v>3.5</v>
      </c>
      <c r="C24" s="26">
        <v>7.6628887995163256E-4</v>
      </c>
      <c r="D24" s="26">
        <v>7.6628887995163256E-4</v>
      </c>
    </row>
    <row r="25" spans="1:7" x14ac:dyDescent="0.45">
      <c r="A25" s="38"/>
      <c r="B25" s="25">
        <v>3.6</v>
      </c>
      <c r="C25" s="26">
        <v>6.9566559299993457E-4</v>
      </c>
      <c r="D25" s="26">
        <v>6.9566559299993457E-4</v>
      </c>
    </row>
    <row r="27" spans="1:7" x14ac:dyDescent="0.45">
      <c r="G27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"/>
  <sheetViews>
    <sheetView zoomScale="89" zoomScaleNormal="160" workbookViewId="0">
      <selection activeCell="D23" sqref="D23"/>
    </sheetView>
  </sheetViews>
  <sheetFormatPr baseColWidth="10" defaultColWidth="11.3984375" defaultRowHeight="13.9" x14ac:dyDescent="0.4"/>
  <cols>
    <col min="1" max="1" width="11.3984375" style="38" customWidth="1"/>
    <col min="2" max="2" width="24.73046875" style="38" customWidth="1"/>
    <col min="3" max="3" width="30.265625" style="38" customWidth="1"/>
    <col min="4" max="4" width="41.59765625" style="38" customWidth="1"/>
    <col min="5" max="5" width="38" style="38" customWidth="1"/>
    <col min="6" max="16384" width="11.3984375" style="38"/>
  </cols>
  <sheetData>
    <row r="1" spans="1:9" ht="25.15" customHeight="1" thickBot="1" x14ac:dyDescent="0.45">
      <c r="A1" s="39" t="s">
        <v>25</v>
      </c>
      <c r="B1" s="39" t="s">
        <v>26</v>
      </c>
      <c r="C1" s="39"/>
      <c r="F1" s="38" t="s">
        <v>30</v>
      </c>
    </row>
    <row r="2" spans="1:9" x14ac:dyDescent="0.4">
      <c r="B2" s="40" t="s">
        <v>27</v>
      </c>
      <c r="C2" s="23" t="s">
        <v>31</v>
      </c>
      <c r="D2" s="23" t="s">
        <v>32</v>
      </c>
      <c r="E2" s="23" t="s">
        <v>33</v>
      </c>
      <c r="F2" s="38" t="s">
        <v>34</v>
      </c>
    </row>
    <row r="3" spans="1:9" x14ac:dyDescent="0.4">
      <c r="B3" s="41">
        <v>8.3333333333333329E-2</v>
      </c>
      <c r="C3" s="26">
        <v>1.38636214604987E-2</v>
      </c>
      <c r="D3" s="26">
        <v>1.38636214604987E-2</v>
      </c>
      <c r="E3" s="26">
        <v>1.38636214604987E-2</v>
      </c>
      <c r="H3" s="38">
        <f>(0.024)/60</f>
        <v>4.0000000000000002E-4</v>
      </c>
      <c r="I3" s="44">
        <f t="shared" ref="I3:I25" si="0">($H$3/B3)</f>
        <v>4.8000000000000004E-3</v>
      </c>
    </row>
    <row r="4" spans="1:9" x14ac:dyDescent="0.4">
      <c r="B4" s="41">
        <v>0.16666666666666699</v>
      </c>
      <c r="C4" s="26">
        <v>7.9947900150077605E-3</v>
      </c>
      <c r="D4" s="26">
        <v>7.9947900150077605E-3</v>
      </c>
      <c r="E4" s="26">
        <v>7.9947900150077605E-3</v>
      </c>
      <c r="I4" s="44">
        <f t="shared" si="0"/>
        <v>2.3999999999999955E-3</v>
      </c>
    </row>
    <row r="5" spans="1:9" x14ac:dyDescent="0.4">
      <c r="B5" s="41">
        <v>0.33333333333333331</v>
      </c>
      <c r="C5" s="26">
        <v>5.2056340112551927E-3</v>
      </c>
      <c r="D5" s="26">
        <v>5.2056340112551927E-3</v>
      </c>
      <c r="E5" s="26">
        <v>5.2056340112551927E-3</v>
      </c>
      <c r="I5" s="44">
        <f t="shared" si="0"/>
        <v>1.2000000000000001E-3</v>
      </c>
    </row>
    <row r="6" spans="1:9" x14ac:dyDescent="0.4">
      <c r="B6" s="41">
        <v>0.5</v>
      </c>
      <c r="C6" s="26">
        <v>4.2053323895024459E-3</v>
      </c>
      <c r="D6" s="26">
        <v>4.2053323895024459E-3</v>
      </c>
      <c r="E6" s="26">
        <v>4.2053323895024459E-3</v>
      </c>
      <c r="I6" s="44">
        <f t="shared" si="0"/>
        <v>8.0000000000000004E-4</v>
      </c>
    </row>
    <row r="7" spans="1:9" x14ac:dyDescent="0.4">
      <c r="B7" s="41">
        <v>0.66666666666666663</v>
      </c>
      <c r="C7" s="26">
        <v>3.6522443632496559E-3</v>
      </c>
      <c r="D7" s="26">
        <v>3.6522443632496559E-3</v>
      </c>
      <c r="E7" s="26">
        <v>3.6522443632496559E-3</v>
      </c>
      <c r="I7" s="44">
        <f t="shared" si="0"/>
        <v>6.0000000000000006E-4</v>
      </c>
    </row>
    <row r="8" spans="1:9" x14ac:dyDescent="0.4">
      <c r="B8" s="41">
        <v>0.83333333333333337</v>
      </c>
      <c r="C8" s="26">
        <v>3.2780417751968509E-3</v>
      </c>
      <c r="D8" s="26">
        <v>3.2780417751968509E-3</v>
      </c>
      <c r="E8" s="26">
        <v>3.2780417751968509E-3</v>
      </c>
      <c r="I8" s="44">
        <f t="shared" si="0"/>
        <v>4.8000000000000001E-4</v>
      </c>
    </row>
    <row r="9" spans="1:9" x14ac:dyDescent="0.4">
      <c r="B9" s="41">
        <v>1</v>
      </c>
      <c r="C9" s="26">
        <v>2.993281906244036E-3</v>
      </c>
      <c r="D9" s="26">
        <v>2.993281906244036E-3</v>
      </c>
      <c r="E9" s="26">
        <v>2.993281906244036E-3</v>
      </c>
      <c r="I9" s="44">
        <f t="shared" si="0"/>
        <v>4.0000000000000002E-4</v>
      </c>
    </row>
    <row r="10" spans="1:9" x14ac:dyDescent="0.4">
      <c r="B10" s="41">
        <v>1.166666666666667</v>
      </c>
      <c r="C10" s="26">
        <v>2.7596321624912168E-3</v>
      </c>
      <c r="D10" s="26">
        <v>2.7596321624912168E-3</v>
      </c>
      <c r="E10" s="26">
        <v>2.7596321624912168E-3</v>
      </c>
      <c r="I10" s="44">
        <f t="shared" si="0"/>
        <v>3.428571428571428E-4</v>
      </c>
    </row>
    <row r="11" spans="1:9" x14ac:dyDescent="0.4">
      <c r="B11" s="41">
        <v>1.333333333333333</v>
      </c>
      <c r="C11" s="26">
        <v>2.5579262469883962E-3</v>
      </c>
      <c r="D11" s="26">
        <v>2.5579262469883962E-3</v>
      </c>
      <c r="E11" s="26">
        <v>2.5579262469883962E-3</v>
      </c>
      <c r="I11" s="44">
        <f t="shared" si="0"/>
        <v>3.0000000000000008E-4</v>
      </c>
    </row>
    <row r="12" spans="1:9" x14ac:dyDescent="0.4">
      <c r="B12" s="41">
        <v>1.5</v>
      </c>
      <c r="C12" s="26">
        <v>2.377516216985572E-3</v>
      </c>
      <c r="D12" s="26">
        <v>2.377516216985572E-3</v>
      </c>
      <c r="E12" s="26">
        <v>2.377516216985572E-3</v>
      </c>
      <c r="I12" s="44">
        <f t="shared" si="0"/>
        <v>2.6666666666666668E-4</v>
      </c>
    </row>
    <row r="13" spans="1:9" x14ac:dyDescent="0.4">
      <c r="B13" s="41">
        <v>1.666666666666667</v>
      </c>
      <c r="C13" s="26">
        <v>2.2120133068327459E-3</v>
      </c>
      <c r="D13" s="26">
        <v>2.2120133068327459E-3</v>
      </c>
      <c r="E13" s="26">
        <v>2.2120133068327459E-3</v>
      </c>
      <c r="I13" s="44">
        <f t="shared" si="0"/>
        <v>2.3999999999999998E-4</v>
      </c>
    </row>
    <row r="14" spans="1:9" x14ac:dyDescent="0.4">
      <c r="B14" s="41">
        <v>1.833333333333333</v>
      </c>
      <c r="C14" s="26">
        <v>2.0573519383890121E-3</v>
      </c>
      <c r="D14" s="26">
        <v>2.0573519383890121E-3</v>
      </c>
      <c r="E14" s="26">
        <v>2.0573519383890121E-3</v>
      </c>
      <c r="I14" s="44">
        <f t="shared" si="0"/>
        <v>2.1818181818181824E-4</v>
      </c>
    </row>
    <row r="15" spans="1:9" x14ac:dyDescent="0.4">
      <c r="B15" s="41">
        <v>2</v>
      </c>
      <c r="C15" s="26">
        <v>1.910821726227093E-3</v>
      </c>
      <c r="D15" s="26">
        <v>1.910821726227093E-3</v>
      </c>
      <c r="E15" s="26">
        <v>1.910821726227093E-3</v>
      </c>
      <c r="I15" s="44">
        <f t="shared" si="0"/>
        <v>2.0000000000000001E-4</v>
      </c>
    </row>
    <row r="16" spans="1:9" x14ac:dyDescent="0.4">
      <c r="B16" s="41">
        <v>2.166666666666667</v>
      </c>
      <c r="C16" s="26">
        <v>1.770546249666573E-3</v>
      </c>
      <c r="D16" s="26">
        <v>1.770546249666573E-3</v>
      </c>
      <c r="E16" s="26">
        <v>1.770546249666573E-3</v>
      </c>
      <c r="I16" s="44">
        <f t="shared" si="0"/>
        <v>1.8461538461538461E-4</v>
      </c>
    </row>
    <row r="17" spans="2:9" x14ac:dyDescent="0.4">
      <c r="B17" s="41">
        <v>2.333333333333333</v>
      </c>
      <c r="C17" s="26">
        <v>1.635185208221437E-3</v>
      </c>
      <c r="D17" s="26">
        <v>1.635185208221437E-3</v>
      </c>
      <c r="E17" s="26">
        <v>1.635185208221437E-3</v>
      </c>
      <c r="I17" s="44">
        <f t="shared" si="0"/>
        <v>1.7142857142857145E-4</v>
      </c>
    </row>
    <row r="18" spans="2:9" x14ac:dyDescent="0.4">
      <c r="B18" s="41">
        <v>2.5</v>
      </c>
      <c r="C18" s="26">
        <v>1.503755714868608E-3</v>
      </c>
      <c r="D18" s="26">
        <v>1.503755714868608E-3</v>
      </c>
      <c r="E18" s="26">
        <v>1.503755714868608E-3</v>
      </c>
      <c r="I18" s="44">
        <f t="shared" si="0"/>
        <v>1.6000000000000001E-4</v>
      </c>
    </row>
    <row r="19" spans="2:9" x14ac:dyDescent="0.4">
      <c r="B19" s="41">
        <v>2.666666666666667</v>
      </c>
      <c r="C19" s="26">
        <v>1.37552060434078E-3</v>
      </c>
      <c r="D19" s="26">
        <v>1.37552060434078E-3</v>
      </c>
      <c r="E19" s="26">
        <v>1.37552060434078E-3</v>
      </c>
      <c r="F19" s="42"/>
      <c r="I19" s="44">
        <f t="shared" si="0"/>
        <v>1.4999999999999999E-4</v>
      </c>
    </row>
    <row r="20" spans="2:9" x14ac:dyDescent="0.4">
      <c r="B20" s="41">
        <v>2.833333333333333</v>
      </c>
      <c r="C20" s="26">
        <v>1.249916162021774E-3</v>
      </c>
      <c r="D20" s="26">
        <v>1.249916162021774E-3</v>
      </c>
      <c r="E20" s="26">
        <v>1.249916162021774E-3</v>
      </c>
      <c r="I20" s="44">
        <f t="shared" si="0"/>
        <v>1.4117647058823531E-4</v>
      </c>
    </row>
    <row r="21" spans="2:9" x14ac:dyDescent="0.4">
      <c r="B21" s="41">
        <v>3</v>
      </c>
      <c r="C21" s="26">
        <v>1.126503943210122E-3</v>
      </c>
      <c r="D21" s="26">
        <v>1.126503943210122E-3</v>
      </c>
      <c r="E21" s="26">
        <v>1.126503943210122E-3</v>
      </c>
      <c r="I21" s="44">
        <f t="shared" si="0"/>
        <v>1.3333333333333334E-4</v>
      </c>
    </row>
    <row r="22" spans="2:9" x14ac:dyDescent="0.4">
      <c r="B22" s="41">
        <v>3.166666666666667</v>
      </c>
      <c r="C22" s="26">
        <v>1.004937807352029E-3</v>
      </c>
      <c r="D22" s="26">
        <v>1.004937807352029E-3</v>
      </c>
      <c r="E22" s="26">
        <v>1.004937807352029E-3</v>
      </c>
      <c r="I22" s="44">
        <f t="shared" si="0"/>
        <v>1.2631578947368421E-4</v>
      </c>
    </row>
    <row r="23" spans="2:9" x14ac:dyDescent="0.4">
      <c r="B23" s="41">
        <v>3.333333333333333</v>
      </c>
      <c r="C23" s="26">
        <v>8.8494084200446254E-4</v>
      </c>
      <c r="D23" s="26">
        <v>8.8494084200446254E-4</v>
      </c>
      <c r="E23" s="26">
        <v>8.8494084200446254E-4</v>
      </c>
      <c r="I23" s="44">
        <f t="shared" si="0"/>
        <v>1.2000000000000002E-4</v>
      </c>
    </row>
    <row r="24" spans="2:9" x14ac:dyDescent="0.4">
      <c r="B24" s="41">
        <v>3.5</v>
      </c>
      <c r="C24" s="26">
        <v>7.6628887995163256E-4</v>
      </c>
      <c r="D24" s="26">
        <v>7.6628887995163256E-4</v>
      </c>
      <c r="E24" s="26">
        <v>7.6628887995163256E-4</v>
      </c>
      <c r="I24" s="44">
        <f t="shared" si="0"/>
        <v>1.142857142857143E-4</v>
      </c>
    </row>
    <row r="25" spans="2:9" x14ac:dyDescent="0.4">
      <c r="B25" s="41">
        <v>3.6</v>
      </c>
      <c r="C25" s="26">
        <v>6.9566559299993457E-4</v>
      </c>
      <c r="D25" s="26">
        <v>6.9566559299993457E-4</v>
      </c>
      <c r="E25" s="26">
        <v>6.9566559299993457E-4</v>
      </c>
      <c r="F25" s="43"/>
      <c r="I25" s="44">
        <f t="shared" si="0"/>
        <v>1.1111111111111112E-4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65"/>
  <sheetViews>
    <sheetView showGridLines="0" topLeftCell="Z1" zoomScale="93" zoomScaleNormal="115" workbookViewId="0">
      <selection activeCell="AG25" sqref="AG25"/>
    </sheetView>
  </sheetViews>
  <sheetFormatPr baseColWidth="10" defaultRowHeight="13.9" x14ac:dyDescent="0.4"/>
  <cols>
    <col min="1" max="1" width="15.1328125" style="38" customWidth="1"/>
    <col min="2" max="9" width="10.6640625" style="38"/>
    <col min="10" max="10" width="11.73046875" style="38" bestFit="1" customWidth="1"/>
    <col min="11" max="11" width="10.6640625" style="38"/>
    <col min="12" max="12" width="16.86328125" style="38" customWidth="1"/>
    <col min="13" max="13" width="17.796875" style="38" customWidth="1"/>
    <col min="14" max="14" width="15" style="38" customWidth="1"/>
    <col min="15" max="15" width="19.73046875" style="38" customWidth="1"/>
    <col min="16" max="16" width="22.796875" style="38" customWidth="1"/>
    <col min="17" max="17" width="20.265625" style="38" customWidth="1"/>
    <col min="18" max="18" width="10.86328125" style="38" customWidth="1"/>
    <col min="19" max="19" width="19.46484375" style="38" customWidth="1"/>
    <col min="20" max="20" width="15.33203125" style="38" customWidth="1"/>
    <col min="21" max="21" width="11.73046875" style="38" bestFit="1" customWidth="1"/>
    <col min="22" max="27" width="10.6640625" style="38"/>
    <col min="28" max="28" width="15.6640625" style="38" customWidth="1"/>
    <col min="29" max="29" width="21.3984375" style="38" bestFit="1" customWidth="1"/>
    <col min="30" max="30" width="19.3984375" style="38" customWidth="1"/>
    <col min="31" max="31" width="29.9296875" style="38" customWidth="1"/>
    <col min="32" max="16384" width="10.6640625" style="38"/>
  </cols>
  <sheetData>
    <row r="1" spans="1:35" ht="14.25" thickBot="1" x14ac:dyDescent="0.45">
      <c r="A1" s="22" t="s">
        <v>27</v>
      </c>
      <c r="G1" s="38" t="s">
        <v>35</v>
      </c>
      <c r="H1" s="38" t="s">
        <v>36</v>
      </c>
      <c r="I1" s="38">
        <v>2E-3</v>
      </c>
      <c r="J1" s="38" t="s">
        <v>37</v>
      </c>
      <c r="L1" s="22" t="s">
        <v>27</v>
      </c>
      <c r="M1" s="23" t="s">
        <v>84</v>
      </c>
      <c r="N1" s="23" t="s">
        <v>85</v>
      </c>
      <c r="O1" s="23" t="s">
        <v>86</v>
      </c>
      <c r="P1" s="23" t="s">
        <v>87</v>
      </c>
      <c r="Q1" s="24" t="s">
        <v>88</v>
      </c>
      <c r="S1" s="31" t="s">
        <v>90</v>
      </c>
      <c r="T1" s="32" t="s">
        <v>89</v>
      </c>
      <c r="U1" s="33" t="s">
        <v>38</v>
      </c>
      <c r="W1" s="38" t="s">
        <v>39</v>
      </c>
    </row>
    <row r="2" spans="1:35" x14ac:dyDescent="0.4">
      <c r="A2" s="25">
        <v>0.08</v>
      </c>
      <c r="B2" s="26">
        <f t="shared" ref="B2:F11" si="0">($G2/5)*SQRT(5)</f>
        <v>2.6832815729997479E-3</v>
      </c>
      <c r="C2" s="26">
        <f t="shared" si="0"/>
        <v>2.6832815729997479E-3</v>
      </c>
      <c r="D2" s="26">
        <f t="shared" si="0"/>
        <v>2.6832815729997479E-3</v>
      </c>
      <c r="E2" s="26">
        <f t="shared" si="0"/>
        <v>2.6832815729997479E-3</v>
      </c>
      <c r="F2" s="26">
        <f>($G2/5)*SQRT(5)</f>
        <v>2.6832815729997479E-3</v>
      </c>
      <c r="G2" s="26">
        <v>6.0000000000000001E-3</v>
      </c>
      <c r="H2" s="45">
        <f t="shared" ref="H2:H24" si="1">($I2/A2)</f>
        <v>2.5000000000000001E-2</v>
      </c>
      <c r="I2" s="38">
        <v>2E-3</v>
      </c>
      <c r="J2" s="46"/>
      <c r="L2" s="25">
        <v>0.08</v>
      </c>
      <c r="M2" s="26">
        <f t="shared" ref="M2:Q11" si="2">($U2/5)*SQRT(5)</f>
        <v>1.3863621460498696E-2</v>
      </c>
      <c r="N2" s="26">
        <f t="shared" si="2"/>
        <v>1.3863621460498696E-2</v>
      </c>
      <c r="O2" s="26">
        <f t="shared" si="2"/>
        <v>1.3863621460498696E-2</v>
      </c>
      <c r="P2" s="26">
        <f t="shared" si="2"/>
        <v>1.3863621460498696E-2</v>
      </c>
      <c r="Q2" s="27">
        <f t="shared" si="2"/>
        <v>1.3863621460498696E-2</v>
      </c>
      <c r="S2" s="34">
        <v>6.0000000000000001E-3</v>
      </c>
      <c r="T2" s="26">
        <f t="shared" ref="T2:T24" si="3">($I2/L2)</f>
        <v>2.5000000000000001E-2</v>
      </c>
      <c r="U2" s="35">
        <f t="shared" ref="U2:U24" si="4">S2+T2</f>
        <v>3.1E-2</v>
      </c>
      <c r="V2" s="47"/>
      <c r="AB2" s="53" t="s">
        <v>27</v>
      </c>
      <c r="AC2" s="49" t="s">
        <v>90</v>
      </c>
      <c r="AD2" s="49" t="s">
        <v>89</v>
      </c>
      <c r="AE2" s="49" t="s">
        <v>95</v>
      </c>
    </row>
    <row r="3" spans="1:35" x14ac:dyDescent="0.4">
      <c r="A3" s="25">
        <v>0.16666666666666699</v>
      </c>
      <c r="B3" s="26">
        <f t="shared" si="0"/>
        <v>2.6282268690082755E-3</v>
      </c>
      <c r="C3" s="26">
        <f t="shared" si="0"/>
        <v>2.6282268690082755E-3</v>
      </c>
      <c r="D3" s="26">
        <f t="shared" si="0"/>
        <v>2.6282268690082755E-3</v>
      </c>
      <c r="E3" s="26">
        <f t="shared" si="0"/>
        <v>2.6282268690082755E-3</v>
      </c>
      <c r="F3" s="26">
        <f t="shared" si="0"/>
        <v>2.6282268690082755E-3</v>
      </c>
      <c r="G3" s="26">
        <f t="shared" ref="G3:G24" si="5">(0.6 - (A3 - 0.08) * (0.6 - 0.1) / (3.6 - 0.08))/100</f>
        <v>5.8768939393939387E-3</v>
      </c>
      <c r="H3" s="45">
        <f t="shared" si="1"/>
        <v>1.1999999999999978E-2</v>
      </c>
      <c r="I3" s="38">
        <v>2E-3</v>
      </c>
      <c r="L3" s="25">
        <v>0.16666666666666699</v>
      </c>
      <c r="M3" s="26">
        <f t="shared" si="2"/>
        <v>7.9947900150077605E-3</v>
      </c>
      <c r="N3" s="26">
        <f t="shared" si="2"/>
        <v>7.9947900150077605E-3</v>
      </c>
      <c r="O3" s="26">
        <f t="shared" si="2"/>
        <v>7.9947900150077605E-3</v>
      </c>
      <c r="P3" s="26">
        <f t="shared" si="2"/>
        <v>7.9947900150077605E-3</v>
      </c>
      <c r="Q3" s="27">
        <f t="shared" si="2"/>
        <v>7.9947900150077605E-3</v>
      </c>
      <c r="S3" s="34">
        <f t="shared" ref="S3:S24" si="6">(0.6 - (L3 - 0.08) * (0.6 - 0.1) / (3.6 - 0.08))/100</f>
        <v>5.8768939393939387E-3</v>
      </c>
      <c r="T3" s="26">
        <f t="shared" si="3"/>
        <v>1.1999999999999978E-2</v>
      </c>
      <c r="U3" s="35">
        <f t="shared" si="4"/>
        <v>1.7876893939393915E-2</v>
      </c>
      <c r="AB3" s="54">
        <v>0.08</v>
      </c>
      <c r="AC3" s="50">
        <v>6.0000000000000001E-3</v>
      </c>
      <c r="AD3" s="50">
        <v>2.5000000000000001E-2</v>
      </c>
      <c r="AE3" s="51">
        <v>3.1E-2</v>
      </c>
      <c r="AH3" s="38">
        <f>AB3*AI3</f>
        <v>1.6000000000000001E-4</v>
      </c>
      <c r="AI3" s="38">
        <v>2E-3</v>
      </c>
    </row>
    <row r="4" spans="1:35" x14ac:dyDescent="0.4">
      <c r="A4" s="25">
        <v>0.33333333333333331</v>
      </c>
      <c r="B4" s="26">
        <f t="shared" si="0"/>
        <v>2.5223524382554448E-3</v>
      </c>
      <c r="C4" s="26">
        <f t="shared" si="0"/>
        <v>2.5223524382554448E-3</v>
      </c>
      <c r="D4" s="26">
        <f t="shared" si="0"/>
        <v>2.5223524382554448E-3</v>
      </c>
      <c r="E4" s="26">
        <f t="shared" si="0"/>
        <v>2.5223524382554448E-3</v>
      </c>
      <c r="F4" s="26">
        <f t="shared" si="0"/>
        <v>2.5223524382554448E-3</v>
      </c>
      <c r="G4" s="26">
        <f t="shared" si="5"/>
        <v>5.6401515151515147E-3</v>
      </c>
      <c r="H4" s="45">
        <f t="shared" si="1"/>
        <v>6.0000000000000001E-3</v>
      </c>
      <c r="I4" s="38">
        <v>2E-3</v>
      </c>
      <c r="L4" s="25">
        <v>0.33333333333333331</v>
      </c>
      <c r="M4" s="26">
        <f t="shared" si="2"/>
        <v>5.2056340112551927E-3</v>
      </c>
      <c r="N4" s="26">
        <f t="shared" si="2"/>
        <v>5.2056340112551927E-3</v>
      </c>
      <c r="O4" s="26">
        <f t="shared" si="2"/>
        <v>5.2056340112551927E-3</v>
      </c>
      <c r="P4" s="26">
        <f t="shared" si="2"/>
        <v>5.2056340112551927E-3</v>
      </c>
      <c r="Q4" s="27">
        <f t="shared" si="2"/>
        <v>5.2056340112551927E-3</v>
      </c>
      <c r="S4" s="34">
        <f t="shared" si="6"/>
        <v>5.6401515151515147E-3</v>
      </c>
      <c r="T4" s="26">
        <f t="shared" si="3"/>
        <v>6.0000000000000001E-3</v>
      </c>
      <c r="U4" s="35">
        <f t="shared" si="4"/>
        <v>1.1640151515151515E-2</v>
      </c>
      <c r="AB4" s="25">
        <v>0.16666666666666699</v>
      </c>
      <c r="AC4" s="26">
        <v>5.8768939393939387E-3</v>
      </c>
      <c r="AD4" s="26">
        <v>1.1999999999999978E-2</v>
      </c>
      <c r="AE4" s="52">
        <v>1.7876893939393915E-2</v>
      </c>
    </row>
    <row r="5" spans="1:35" x14ac:dyDescent="0.4">
      <c r="A5" s="25">
        <v>0.5</v>
      </c>
      <c r="B5" s="26">
        <f t="shared" si="0"/>
        <v>2.4164780075026137E-3</v>
      </c>
      <c r="C5" s="26">
        <f t="shared" si="0"/>
        <v>2.4164780075026137E-3</v>
      </c>
      <c r="D5" s="26">
        <f t="shared" si="0"/>
        <v>2.4164780075026137E-3</v>
      </c>
      <c r="E5" s="26">
        <f t="shared" si="0"/>
        <v>2.4164780075026137E-3</v>
      </c>
      <c r="F5" s="26">
        <f t="shared" si="0"/>
        <v>2.4164780075026137E-3</v>
      </c>
      <c r="G5" s="26">
        <f t="shared" si="5"/>
        <v>5.4034090909090907E-3</v>
      </c>
      <c r="H5" s="45">
        <f t="shared" si="1"/>
        <v>4.0000000000000001E-3</v>
      </c>
      <c r="I5" s="38">
        <v>2E-3</v>
      </c>
      <c r="L5" s="25">
        <v>0.5</v>
      </c>
      <c r="M5" s="26">
        <f t="shared" si="2"/>
        <v>4.2053323895024459E-3</v>
      </c>
      <c r="N5" s="26">
        <f t="shared" si="2"/>
        <v>4.2053323895024459E-3</v>
      </c>
      <c r="O5" s="26">
        <f t="shared" si="2"/>
        <v>4.2053323895024459E-3</v>
      </c>
      <c r="P5" s="26">
        <f t="shared" si="2"/>
        <v>4.2053323895024459E-3</v>
      </c>
      <c r="Q5" s="27">
        <f t="shared" si="2"/>
        <v>4.2053323895024459E-3</v>
      </c>
      <c r="S5" s="34">
        <f t="shared" si="6"/>
        <v>5.4034090909090907E-3</v>
      </c>
      <c r="T5" s="26">
        <f t="shared" si="3"/>
        <v>4.0000000000000001E-3</v>
      </c>
      <c r="U5" s="35">
        <f t="shared" si="4"/>
        <v>9.4034090909090907E-3</v>
      </c>
      <c r="AB5" s="54">
        <v>0.33333333333333331</v>
      </c>
      <c r="AC5" s="50">
        <v>5.6401515151515147E-3</v>
      </c>
      <c r="AD5" s="50">
        <v>6.0000000000000001E-3</v>
      </c>
      <c r="AE5" s="51">
        <v>1.1640151515151515E-2</v>
      </c>
    </row>
    <row r="6" spans="1:35" x14ac:dyDescent="0.4">
      <c r="A6" s="25">
        <v>0.66666666666666663</v>
      </c>
      <c r="B6" s="26">
        <f t="shared" si="0"/>
        <v>2.3106035767497825E-3</v>
      </c>
      <c r="C6" s="26">
        <f t="shared" si="0"/>
        <v>2.3106035767497825E-3</v>
      </c>
      <c r="D6" s="26">
        <f t="shared" si="0"/>
        <v>2.3106035767497825E-3</v>
      </c>
      <c r="E6" s="26">
        <f t="shared" si="0"/>
        <v>2.3106035767497825E-3</v>
      </c>
      <c r="F6" s="26">
        <f t="shared" si="0"/>
        <v>2.3106035767497825E-3</v>
      </c>
      <c r="G6" s="26">
        <f t="shared" si="5"/>
        <v>5.1666666666666658E-3</v>
      </c>
      <c r="H6" s="45">
        <f t="shared" si="1"/>
        <v>3.0000000000000001E-3</v>
      </c>
      <c r="I6" s="38">
        <v>2E-3</v>
      </c>
      <c r="L6" s="25">
        <v>0.66666666666666663</v>
      </c>
      <c r="M6" s="26">
        <f t="shared" si="2"/>
        <v>3.6522443632496563E-3</v>
      </c>
      <c r="N6" s="26">
        <f t="shared" si="2"/>
        <v>3.6522443632496563E-3</v>
      </c>
      <c r="O6" s="26">
        <f t="shared" si="2"/>
        <v>3.6522443632496563E-3</v>
      </c>
      <c r="P6" s="26">
        <f t="shared" si="2"/>
        <v>3.6522443632496563E-3</v>
      </c>
      <c r="Q6" s="27">
        <f t="shared" si="2"/>
        <v>3.6522443632496563E-3</v>
      </c>
      <c r="S6" s="34">
        <f t="shared" si="6"/>
        <v>5.1666666666666658E-3</v>
      </c>
      <c r="T6" s="26">
        <f t="shared" si="3"/>
        <v>3.0000000000000001E-3</v>
      </c>
      <c r="U6" s="35">
        <f t="shared" si="4"/>
        <v>8.1666666666666658E-3</v>
      </c>
      <c r="AB6" s="25">
        <v>0.5</v>
      </c>
      <c r="AC6" s="26">
        <v>5.4034090909090907E-3</v>
      </c>
      <c r="AD6" s="26">
        <v>4.0000000000000001E-3</v>
      </c>
      <c r="AE6" s="52">
        <v>9.4034090909090907E-3</v>
      </c>
    </row>
    <row r="7" spans="1:35" x14ac:dyDescent="0.4">
      <c r="A7" s="25">
        <v>0.83333333333333337</v>
      </c>
      <c r="B7" s="26">
        <f t="shared" si="0"/>
        <v>2.2047291459969518E-3</v>
      </c>
      <c r="C7" s="26">
        <f t="shared" si="0"/>
        <v>2.2047291459969518E-3</v>
      </c>
      <c r="D7" s="26">
        <f t="shared" si="0"/>
        <v>2.2047291459969518E-3</v>
      </c>
      <c r="E7" s="26">
        <f t="shared" si="0"/>
        <v>2.2047291459969518E-3</v>
      </c>
      <c r="F7" s="26">
        <f t="shared" si="0"/>
        <v>2.2047291459969518E-3</v>
      </c>
      <c r="G7" s="26">
        <f t="shared" si="5"/>
        <v>4.9299242424242417E-3</v>
      </c>
      <c r="H7" s="45">
        <f t="shared" si="1"/>
        <v>2.3999999999999998E-3</v>
      </c>
      <c r="I7" s="38">
        <v>2E-3</v>
      </c>
      <c r="L7" s="25">
        <v>0.83333333333333337</v>
      </c>
      <c r="M7" s="26">
        <f t="shared" si="2"/>
        <v>3.2780417751968509E-3</v>
      </c>
      <c r="N7" s="26">
        <f t="shared" si="2"/>
        <v>3.2780417751968509E-3</v>
      </c>
      <c r="O7" s="26">
        <f t="shared" si="2"/>
        <v>3.2780417751968509E-3</v>
      </c>
      <c r="P7" s="26">
        <f t="shared" si="2"/>
        <v>3.2780417751968509E-3</v>
      </c>
      <c r="Q7" s="27">
        <f t="shared" si="2"/>
        <v>3.2780417751968509E-3</v>
      </c>
      <c r="S7" s="34">
        <f t="shared" si="6"/>
        <v>4.9299242424242417E-3</v>
      </c>
      <c r="T7" s="26">
        <f t="shared" si="3"/>
        <v>2.3999999999999998E-3</v>
      </c>
      <c r="U7" s="35">
        <f t="shared" si="4"/>
        <v>7.329924242424242E-3</v>
      </c>
      <c r="AB7" s="54">
        <v>0.66666666666666663</v>
      </c>
      <c r="AC7" s="50">
        <v>5.1666666666666658E-3</v>
      </c>
      <c r="AD7" s="50">
        <v>3.0000000000000001E-3</v>
      </c>
      <c r="AE7" s="51">
        <v>8.1666666666666658E-3</v>
      </c>
    </row>
    <row r="8" spans="1:35" x14ac:dyDescent="0.4">
      <c r="A8" s="25">
        <v>1</v>
      </c>
      <c r="B8" s="26">
        <f t="shared" si="0"/>
        <v>2.0988547152441207E-3</v>
      </c>
      <c r="C8" s="26">
        <f t="shared" si="0"/>
        <v>2.0988547152441207E-3</v>
      </c>
      <c r="D8" s="26">
        <f t="shared" si="0"/>
        <v>2.0988547152441207E-3</v>
      </c>
      <c r="E8" s="26">
        <f t="shared" si="0"/>
        <v>2.0988547152441207E-3</v>
      </c>
      <c r="F8" s="26">
        <f t="shared" si="0"/>
        <v>2.0988547152441207E-3</v>
      </c>
      <c r="G8" s="26">
        <f t="shared" si="5"/>
        <v>4.6931818181818177E-3</v>
      </c>
      <c r="H8" s="45">
        <f t="shared" si="1"/>
        <v>2E-3</v>
      </c>
      <c r="I8" s="38">
        <v>2E-3</v>
      </c>
      <c r="L8" s="25">
        <v>1</v>
      </c>
      <c r="M8" s="26">
        <f t="shared" si="2"/>
        <v>2.9932819062440364E-3</v>
      </c>
      <c r="N8" s="26">
        <f t="shared" si="2"/>
        <v>2.9932819062440364E-3</v>
      </c>
      <c r="O8" s="26">
        <f t="shared" si="2"/>
        <v>2.9932819062440364E-3</v>
      </c>
      <c r="P8" s="26">
        <f t="shared" si="2"/>
        <v>2.9932819062440364E-3</v>
      </c>
      <c r="Q8" s="27">
        <f t="shared" si="2"/>
        <v>2.9932819062440364E-3</v>
      </c>
      <c r="S8" s="34">
        <f t="shared" si="6"/>
        <v>4.6931818181818177E-3</v>
      </c>
      <c r="T8" s="26">
        <f t="shared" si="3"/>
        <v>2E-3</v>
      </c>
      <c r="U8" s="35">
        <f t="shared" si="4"/>
        <v>6.6931818181818177E-3</v>
      </c>
      <c r="AB8" s="25">
        <v>0.83333333333333337</v>
      </c>
      <c r="AC8" s="26">
        <v>4.9299242424242417E-3</v>
      </c>
      <c r="AD8" s="26">
        <v>2.3999999999999998E-3</v>
      </c>
      <c r="AE8" s="52">
        <v>7.329924242424242E-3</v>
      </c>
    </row>
    <row r="9" spans="1:35" x14ac:dyDescent="0.4">
      <c r="A9" s="25">
        <v>1.166666666666667</v>
      </c>
      <c r="B9" s="26">
        <f t="shared" si="0"/>
        <v>1.9929802844912896E-3</v>
      </c>
      <c r="C9" s="26">
        <f t="shared" si="0"/>
        <v>1.9929802844912896E-3</v>
      </c>
      <c r="D9" s="26">
        <f t="shared" si="0"/>
        <v>1.9929802844912896E-3</v>
      </c>
      <c r="E9" s="26">
        <f t="shared" si="0"/>
        <v>1.9929802844912896E-3</v>
      </c>
      <c r="F9" s="26">
        <f t="shared" si="0"/>
        <v>1.9929802844912896E-3</v>
      </c>
      <c r="G9" s="26">
        <f t="shared" si="5"/>
        <v>4.4564393939393928E-3</v>
      </c>
      <c r="H9" s="45">
        <f t="shared" si="1"/>
        <v>1.714285714285714E-3</v>
      </c>
      <c r="I9" s="38">
        <v>2E-3</v>
      </c>
      <c r="L9" s="25">
        <v>1.166666666666667</v>
      </c>
      <c r="M9" s="26">
        <f t="shared" si="2"/>
        <v>2.7596321624912172E-3</v>
      </c>
      <c r="N9" s="26">
        <f t="shared" si="2"/>
        <v>2.7596321624912172E-3</v>
      </c>
      <c r="O9" s="26">
        <f t="shared" si="2"/>
        <v>2.7596321624912172E-3</v>
      </c>
      <c r="P9" s="26">
        <f t="shared" si="2"/>
        <v>2.7596321624912172E-3</v>
      </c>
      <c r="Q9" s="27">
        <f t="shared" si="2"/>
        <v>2.7596321624912172E-3</v>
      </c>
      <c r="S9" s="34">
        <f t="shared" si="6"/>
        <v>4.4564393939393928E-3</v>
      </c>
      <c r="T9" s="26">
        <f t="shared" si="3"/>
        <v>1.714285714285714E-3</v>
      </c>
      <c r="U9" s="35">
        <f t="shared" si="4"/>
        <v>6.170725108225107E-3</v>
      </c>
      <c r="AB9" s="54">
        <v>1</v>
      </c>
      <c r="AC9" s="50">
        <v>4.6931818181818177E-3</v>
      </c>
      <c r="AD9" s="50">
        <v>2E-3</v>
      </c>
      <c r="AE9" s="51">
        <v>6.6931818181818177E-3</v>
      </c>
    </row>
    <row r="10" spans="1:35" x14ac:dyDescent="0.4">
      <c r="A10" s="25">
        <v>1.333333333333333</v>
      </c>
      <c r="B10" s="26">
        <f t="shared" si="0"/>
        <v>1.8871058537384591E-3</v>
      </c>
      <c r="C10" s="26">
        <f t="shared" si="0"/>
        <v>1.8871058537384591E-3</v>
      </c>
      <c r="D10" s="26">
        <f t="shared" si="0"/>
        <v>1.8871058537384591E-3</v>
      </c>
      <c r="E10" s="26">
        <f t="shared" si="0"/>
        <v>1.8871058537384591E-3</v>
      </c>
      <c r="F10" s="26">
        <f t="shared" si="0"/>
        <v>1.8871058537384591E-3</v>
      </c>
      <c r="G10" s="26">
        <f t="shared" si="5"/>
        <v>4.2196969696969696E-3</v>
      </c>
      <c r="H10" s="45">
        <f t="shared" si="1"/>
        <v>1.5000000000000005E-3</v>
      </c>
      <c r="I10" s="38">
        <v>2E-3</v>
      </c>
      <c r="L10" s="25">
        <v>1.333333333333333</v>
      </c>
      <c r="M10" s="26">
        <f t="shared" si="2"/>
        <v>2.5579262469883962E-3</v>
      </c>
      <c r="N10" s="26">
        <f t="shared" si="2"/>
        <v>2.5579262469883962E-3</v>
      </c>
      <c r="O10" s="26">
        <f t="shared" si="2"/>
        <v>2.5579262469883962E-3</v>
      </c>
      <c r="P10" s="26">
        <f t="shared" si="2"/>
        <v>2.5579262469883962E-3</v>
      </c>
      <c r="Q10" s="27">
        <f t="shared" si="2"/>
        <v>2.5579262469883962E-3</v>
      </c>
      <c r="S10" s="34">
        <f t="shared" si="6"/>
        <v>4.2196969696969696E-3</v>
      </c>
      <c r="T10" s="26">
        <f t="shared" si="3"/>
        <v>1.5000000000000005E-3</v>
      </c>
      <c r="U10" s="35">
        <f t="shared" si="4"/>
        <v>5.7196969696969701E-3</v>
      </c>
      <c r="AB10" s="25">
        <v>1.166666666666667</v>
      </c>
      <c r="AC10" s="26">
        <v>4.4564393939393928E-3</v>
      </c>
      <c r="AD10" s="26">
        <v>1.714285714285714E-3</v>
      </c>
      <c r="AE10" s="52">
        <v>6.170725108225107E-3</v>
      </c>
    </row>
    <row r="11" spans="1:35" x14ac:dyDescent="0.4">
      <c r="A11" s="25">
        <v>1.5</v>
      </c>
      <c r="B11" s="26">
        <f t="shared" si="0"/>
        <v>1.7812314229856282E-3</v>
      </c>
      <c r="C11" s="26">
        <f t="shared" si="0"/>
        <v>1.7812314229856282E-3</v>
      </c>
      <c r="D11" s="26">
        <f t="shared" si="0"/>
        <v>1.7812314229856282E-3</v>
      </c>
      <c r="E11" s="26">
        <f t="shared" si="0"/>
        <v>1.7812314229856282E-3</v>
      </c>
      <c r="F11" s="26">
        <f t="shared" si="0"/>
        <v>1.7812314229856282E-3</v>
      </c>
      <c r="G11" s="26">
        <f t="shared" si="5"/>
        <v>3.9829545454545456E-3</v>
      </c>
      <c r="H11" s="45">
        <f t="shared" si="1"/>
        <v>1.3333333333333333E-3</v>
      </c>
      <c r="I11" s="38">
        <v>2E-3</v>
      </c>
      <c r="L11" s="25">
        <v>1.5</v>
      </c>
      <c r="M11" s="26">
        <f t="shared" si="2"/>
        <v>2.377516216985572E-3</v>
      </c>
      <c r="N11" s="26">
        <f t="shared" si="2"/>
        <v>2.377516216985572E-3</v>
      </c>
      <c r="O11" s="26">
        <f t="shared" si="2"/>
        <v>2.377516216985572E-3</v>
      </c>
      <c r="P11" s="26">
        <f t="shared" si="2"/>
        <v>2.377516216985572E-3</v>
      </c>
      <c r="Q11" s="27">
        <f t="shared" si="2"/>
        <v>2.377516216985572E-3</v>
      </c>
      <c r="S11" s="34">
        <f t="shared" si="6"/>
        <v>3.9829545454545456E-3</v>
      </c>
      <c r="T11" s="26">
        <f t="shared" si="3"/>
        <v>1.3333333333333333E-3</v>
      </c>
      <c r="U11" s="35">
        <f t="shared" si="4"/>
        <v>5.3162878787878787E-3</v>
      </c>
      <c r="AB11" s="54">
        <v>1.333333333333333</v>
      </c>
      <c r="AC11" s="50">
        <v>4.2196969696969696E-3</v>
      </c>
      <c r="AD11" s="50">
        <v>1.5000000000000005E-3</v>
      </c>
      <c r="AE11" s="51">
        <v>5.7196969696969701E-3</v>
      </c>
    </row>
    <row r="12" spans="1:35" x14ac:dyDescent="0.4">
      <c r="A12" s="25">
        <v>1.666666666666667</v>
      </c>
      <c r="B12" s="26">
        <f t="shared" ref="B12:F24" si="7">($G12/5)*SQRT(5)</f>
        <v>1.675356992232797E-3</v>
      </c>
      <c r="C12" s="26">
        <f t="shared" si="7"/>
        <v>1.675356992232797E-3</v>
      </c>
      <c r="D12" s="26">
        <f t="shared" si="7"/>
        <v>1.675356992232797E-3</v>
      </c>
      <c r="E12" s="26">
        <f t="shared" si="7"/>
        <v>1.675356992232797E-3</v>
      </c>
      <c r="F12" s="26">
        <f t="shared" si="7"/>
        <v>1.675356992232797E-3</v>
      </c>
      <c r="G12" s="26">
        <f t="shared" si="5"/>
        <v>3.7462121212121207E-3</v>
      </c>
      <c r="H12" s="45">
        <f t="shared" si="1"/>
        <v>1.1999999999999999E-3</v>
      </c>
      <c r="I12" s="38">
        <v>2E-3</v>
      </c>
      <c r="L12" s="25">
        <v>1.666666666666667</v>
      </c>
      <c r="M12" s="26">
        <f t="shared" ref="M12:Q24" si="8">($U12/5)*SQRT(5)</f>
        <v>2.2120133068327464E-3</v>
      </c>
      <c r="N12" s="26">
        <f t="shared" si="8"/>
        <v>2.2120133068327464E-3</v>
      </c>
      <c r="O12" s="26">
        <f t="shared" si="8"/>
        <v>2.2120133068327464E-3</v>
      </c>
      <c r="P12" s="26">
        <f t="shared" si="8"/>
        <v>2.2120133068327464E-3</v>
      </c>
      <c r="Q12" s="27">
        <f t="shared" si="8"/>
        <v>2.2120133068327464E-3</v>
      </c>
      <c r="S12" s="34">
        <f t="shared" si="6"/>
        <v>3.7462121212121207E-3</v>
      </c>
      <c r="T12" s="26">
        <f t="shared" si="3"/>
        <v>1.1999999999999999E-3</v>
      </c>
      <c r="U12" s="35">
        <f t="shared" si="4"/>
        <v>4.9462121212121204E-3</v>
      </c>
      <c r="AB12" s="25">
        <v>1.5</v>
      </c>
      <c r="AC12" s="26">
        <v>3.9829545454545456E-3</v>
      </c>
      <c r="AD12" s="26">
        <v>1.3333333333333333E-3</v>
      </c>
      <c r="AE12" s="52">
        <v>5.3162878787878787E-3</v>
      </c>
    </row>
    <row r="13" spans="1:35" x14ac:dyDescent="0.4">
      <c r="A13" s="25">
        <v>1.833333333333333</v>
      </c>
      <c r="B13" s="26">
        <f t="shared" si="7"/>
        <v>1.5694825614799663E-3</v>
      </c>
      <c r="C13" s="26">
        <f t="shared" si="7"/>
        <v>1.5694825614799663E-3</v>
      </c>
      <c r="D13" s="26">
        <f t="shared" si="7"/>
        <v>1.5694825614799663E-3</v>
      </c>
      <c r="E13" s="26">
        <f t="shared" si="7"/>
        <v>1.5694825614799663E-3</v>
      </c>
      <c r="F13" s="26">
        <f t="shared" si="7"/>
        <v>1.5694825614799663E-3</v>
      </c>
      <c r="G13" s="26">
        <f t="shared" si="5"/>
        <v>3.5094696969696971E-3</v>
      </c>
      <c r="H13" s="45">
        <f t="shared" si="1"/>
        <v>1.0909090909090912E-3</v>
      </c>
      <c r="I13" s="38">
        <v>2E-3</v>
      </c>
      <c r="L13" s="25">
        <v>1.833333333333333</v>
      </c>
      <c r="M13" s="26">
        <f t="shared" si="8"/>
        <v>2.0573519383890117E-3</v>
      </c>
      <c r="N13" s="26">
        <f t="shared" si="8"/>
        <v>2.0573519383890117E-3</v>
      </c>
      <c r="O13" s="26">
        <f t="shared" si="8"/>
        <v>2.0573519383890117E-3</v>
      </c>
      <c r="P13" s="26">
        <f t="shared" si="8"/>
        <v>2.0573519383890117E-3</v>
      </c>
      <c r="Q13" s="27">
        <f t="shared" si="8"/>
        <v>2.0573519383890117E-3</v>
      </c>
      <c r="S13" s="34">
        <f t="shared" si="6"/>
        <v>3.5094696969696971E-3</v>
      </c>
      <c r="T13" s="26">
        <f t="shared" si="3"/>
        <v>1.0909090909090912E-3</v>
      </c>
      <c r="U13" s="35">
        <f t="shared" si="4"/>
        <v>4.6003787878787887E-3</v>
      </c>
      <c r="AB13" s="54">
        <v>1.666666666666667</v>
      </c>
      <c r="AC13" s="50">
        <v>3.7462121212121207E-3</v>
      </c>
      <c r="AD13" s="50">
        <v>1.1999999999999999E-3</v>
      </c>
      <c r="AE13" s="51">
        <v>4.9462121212121204E-3</v>
      </c>
    </row>
    <row r="14" spans="1:35" x14ac:dyDescent="0.4">
      <c r="A14" s="25">
        <v>2</v>
      </c>
      <c r="B14" s="26">
        <f t="shared" si="7"/>
        <v>1.4636081307271352E-3</v>
      </c>
      <c r="C14" s="26">
        <f t="shared" si="7"/>
        <v>1.4636081307271352E-3</v>
      </c>
      <c r="D14" s="26">
        <f t="shared" si="7"/>
        <v>1.4636081307271352E-3</v>
      </c>
      <c r="E14" s="26">
        <f t="shared" si="7"/>
        <v>1.4636081307271352E-3</v>
      </c>
      <c r="F14" s="26">
        <f t="shared" si="7"/>
        <v>1.4636081307271352E-3</v>
      </c>
      <c r="G14" s="26">
        <f t="shared" si="5"/>
        <v>3.2727272727272726E-3</v>
      </c>
      <c r="H14" s="45">
        <f t="shared" si="1"/>
        <v>1E-3</v>
      </c>
      <c r="I14" s="38">
        <v>2E-3</v>
      </c>
      <c r="L14" s="25">
        <v>2</v>
      </c>
      <c r="M14" s="26">
        <f t="shared" si="8"/>
        <v>1.910821726227093E-3</v>
      </c>
      <c r="N14" s="26">
        <f t="shared" si="8"/>
        <v>1.910821726227093E-3</v>
      </c>
      <c r="O14" s="26">
        <f t="shared" si="8"/>
        <v>1.910821726227093E-3</v>
      </c>
      <c r="P14" s="26">
        <f t="shared" si="8"/>
        <v>1.910821726227093E-3</v>
      </c>
      <c r="Q14" s="27">
        <f t="shared" si="8"/>
        <v>1.910821726227093E-3</v>
      </c>
      <c r="S14" s="34">
        <f t="shared" si="6"/>
        <v>3.2727272727272726E-3</v>
      </c>
      <c r="T14" s="26">
        <f t="shared" si="3"/>
        <v>1E-3</v>
      </c>
      <c r="U14" s="35">
        <f t="shared" si="4"/>
        <v>4.2727272727272727E-3</v>
      </c>
      <c r="AB14" s="25">
        <v>1.833333333333333</v>
      </c>
      <c r="AC14" s="26">
        <v>3.5094696969696971E-3</v>
      </c>
      <c r="AD14" s="26">
        <v>1.0909090909090912E-3</v>
      </c>
      <c r="AE14" s="52">
        <v>4.6003787878787887E-3</v>
      </c>
    </row>
    <row r="15" spans="1:35" x14ac:dyDescent="0.4">
      <c r="A15" s="25">
        <v>2.166666666666667</v>
      </c>
      <c r="B15" s="26">
        <f t="shared" si="7"/>
        <v>1.3577336999743039E-3</v>
      </c>
      <c r="C15" s="26">
        <f t="shared" si="7"/>
        <v>1.3577336999743039E-3</v>
      </c>
      <c r="D15" s="26">
        <f t="shared" si="7"/>
        <v>1.3577336999743039E-3</v>
      </c>
      <c r="E15" s="26">
        <f t="shared" si="7"/>
        <v>1.3577336999743039E-3</v>
      </c>
      <c r="F15" s="26">
        <f t="shared" si="7"/>
        <v>1.3577336999743039E-3</v>
      </c>
      <c r="G15" s="26">
        <f t="shared" si="5"/>
        <v>3.0359848484848477E-3</v>
      </c>
      <c r="H15" s="45">
        <f t="shared" si="1"/>
        <v>9.2307692307692295E-4</v>
      </c>
      <c r="I15" s="38">
        <v>2E-3</v>
      </c>
      <c r="L15" s="25">
        <v>2.166666666666667</v>
      </c>
      <c r="M15" s="26">
        <f t="shared" si="8"/>
        <v>1.7705462496665728E-3</v>
      </c>
      <c r="N15" s="26">
        <f t="shared" si="8"/>
        <v>1.7705462496665728E-3</v>
      </c>
      <c r="O15" s="26">
        <f t="shared" si="8"/>
        <v>1.7705462496665728E-3</v>
      </c>
      <c r="P15" s="26">
        <f t="shared" si="8"/>
        <v>1.7705462496665728E-3</v>
      </c>
      <c r="Q15" s="27">
        <f t="shared" si="8"/>
        <v>1.7705462496665728E-3</v>
      </c>
      <c r="S15" s="34">
        <f t="shared" si="6"/>
        <v>3.0359848484848477E-3</v>
      </c>
      <c r="T15" s="26">
        <f t="shared" si="3"/>
        <v>9.2307692307692295E-4</v>
      </c>
      <c r="U15" s="35">
        <f t="shared" si="4"/>
        <v>3.9590617715617709E-3</v>
      </c>
      <c r="AB15" s="54">
        <v>2</v>
      </c>
      <c r="AC15" s="50">
        <v>3.2727272727272726E-3</v>
      </c>
      <c r="AD15" s="50">
        <v>1E-3</v>
      </c>
      <c r="AE15" s="51">
        <v>4.2727272727272727E-3</v>
      </c>
    </row>
    <row r="16" spans="1:35" x14ac:dyDescent="0.4">
      <c r="A16" s="25">
        <v>2.333333333333333</v>
      </c>
      <c r="B16" s="26">
        <f t="shared" si="7"/>
        <v>1.2518592692214734E-3</v>
      </c>
      <c r="C16" s="26">
        <f t="shared" si="7"/>
        <v>1.2518592692214734E-3</v>
      </c>
      <c r="D16" s="26">
        <f t="shared" si="7"/>
        <v>1.2518592692214734E-3</v>
      </c>
      <c r="E16" s="26">
        <f t="shared" si="7"/>
        <v>1.2518592692214734E-3</v>
      </c>
      <c r="F16" s="26">
        <f t="shared" si="7"/>
        <v>1.2518592692214734E-3</v>
      </c>
      <c r="G16" s="26">
        <f t="shared" si="5"/>
        <v>2.7992424242424246E-3</v>
      </c>
      <c r="H16" s="45">
        <f t="shared" si="1"/>
        <v>8.5714285714285732E-4</v>
      </c>
      <c r="I16" s="38">
        <v>2E-3</v>
      </c>
      <c r="L16" s="25">
        <v>2.333333333333333</v>
      </c>
      <c r="M16" s="26">
        <f t="shared" si="8"/>
        <v>1.6351852082214374E-3</v>
      </c>
      <c r="N16" s="26">
        <f t="shared" si="8"/>
        <v>1.6351852082214374E-3</v>
      </c>
      <c r="O16" s="26">
        <f t="shared" si="8"/>
        <v>1.6351852082214374E-3</v>
      </c>
      <c r="P16" s="26">
        <f t="shared" si="8"/>
        <v>1.6351852082214374E-3</v>
      </c>
      <c r="Q16" s="27">
        <f t="shared" si="8"/>
        <v>1.6351852082214374E-3</v>
      </c>
      <c r="S16" s="34">
        <f t="shared" si="6"/>
        <v>2.7992424242424246E-3</v>
      </c>
      <c r="T16" s="26">
        <f t="shared" si="3"/>
        <v>8.5714285714285732E-4</v>
      </c>
      <c r="U16" s="35">
        <f t="shared" si="4"/>
        <v>3.6563852813852821E-3</v>
      </c>
      <c r="AB16" s="25">
        <v>2.166666666666667</v>
      </c>
      <c r="AC16" s="26">
        <v>3.0359848484848477E-3</v>
      </c>
      <c r="AD16" s="26">
        <v>9.2307692307692295E-4</v>
      </c>
      <c r="AE16" s="52">
        <v>3.9590617715617709E-3</v>
      </c>
    </row>
    <row r="17" spans="1:31" x14ac:dyDescent="0.4">
      <c r="A17" s="25">
        <v>2.5</v>
      </c>
      <c r="B17" s="26">
        <f t="shared" si="7"/>
        <v>1.145984838468642E-3</v>
      </c>
      <c r="C17" s="26">
        <f t="shared" si="7"/>
        <v>1.145984838468642E-3</v>
      </c>
      <c r="D17" s="26">
        <f t="shared" si="7"/>
        <v>1.145984838468642E-3</v>
      </c>
      <c r="E17" s="26">
        <f t="shared" si="7"/>
        <v>1.145984838468642E-3</v>
      </c>
      <c r="F17" s="26">
        <f t="shared" si="7"/>
        <v>1.145984838468642E-3</v>
      </c>
      <c r="G17" s="26">
        <f t="shared" si="5"/>
        <v>2.5624999999999997E-3</v>
      </c>
      <c r="H17" s="45">
        <f t="shared" si="1"/>
        <v>8.0000000000000004E-4</v>
      </c>
      <c r="I17" s="38">
        <v>2E-3</v>
      </c>
      <c r="L17" s="25">
        <v>2.5</v>
      </c>
      <c r="M17" s="26">
        <f t="shared" si="8"/>
        <v>1.5037557148686084E-3</v>
      </c>
      <c r="N17" s="26">
        <f t="shared" si="8"/>
        <v>1.5037557148686084E-3</v>
      </c>
      <c r="O17" s="26">
        <f t="shared" si="8"/>
        <v>1.5037557148686084E-3</v>
      </c>
      <c r="P17" s="26">
        <f t="shared" si="8"/>
        <v>1.5037557148686084E-3</v>
      </c>
      <c r="Q17" s="27">
        <f t="shared" si="8"/>
        <v>1.5037557148686084E-3</v>
      </c>
      <c r="S17" s="34">
        <f t="shared" si="6"/>
        <v>2.5624999999999997E-3</v>
      </c>
      <c r="T17" s="26">
        <f t="shared" si="3"/>
        <v>8.0000000000000004E-4</v>
      </c>
      <c r="U17" s="35">
        <f t="shared" si="4"/>
        <v>3.3624999999999996E-3</v>
      </c>
      <c r="AB17" s="54">
        <v>2.333333333333333</v>
      </c>
      <c r="AC17" s="50">
        <v>2.7992424242424246E-3</v>
      </c>
      <c r="AD17" s="50">
        <v>8.5714285714285732E-4</v>
      </c>
      <c r="AE17" s="51">
        <v>3.6563852813852821E-3</v>
      </c>
    </row>
    <row r="18" spans="1:31" x14ac:dyDescent="0.4">
      <c r="A18" s="25">
        <v>2.666666666666667</v>
      </c>
      <c r="B18" s="26">
        <f t="shared" si="7"/>
        <v>1.0401104077158113E-3</v>
      </c>
      <c r="C18" s="26">
        <f t="shared" si="7"/>
        <v>1.0401104077158113E-3</v>
      </c>
      <c r="D18" s="26">
        <f t="shared" si="7"/>
        <v>1.0401104077158113E-3</v>
      </c>
      <c r="E18" s="26">
        <f t="shared" si="7"/>
        <v>1.0401104077158113E-3</v>
      </c>
      <c r="F18" s="26">
        <f t="shared" si="7"/>
        <v>1.0401104077158113E-3</v>
      </c>
      <c r="G18" s="26">
        <f t="shared" si="5"/>
        <v>2.3257575757575756E-3</v>
      </c>
      <c r="H18" s="45">
        <f t="shared" si="1"/>
        <v>7.4999999999999991E-4</v>
      </c>
      <c r="I18" s="38">
        <v>2E-3</v>
      </c>
      <c r="L18" s="25">
        <v>2.666666666666667</v>
      </c>
      <c r="M18" s="26">
        <f t="shared" si="8"/>
        <v>1.3755206043407795E-3</v>
      </c>
      <c r="N18" s="26">
        <f t="shared" si="8"/>
        <v>1.3755206043407795E-3</v>
      </c>
      <c r="O18" s="26">
        <f t="shared" si="8"/>
        <v>1.3755206043407795E-3</v>
      </c>
      <c r="P18" s="26">
        <f t="shared" si="8"/>
        <v>1.3755206043407795E-3</v>
      </c>
      <c r="Q18" s="27">
        <f t="shared" si="8"/>
        <v>1.3755206043407795E-3</v>
      </c>
      <c r="S18" s="34">
        <f t="shared" si="6"/>
        <v>2.3257575757575756E-3</v>
      </c>
      <c r="T18" s="26">
        <f t="shared" si="3"/>
        <v>7.4999999999999991E-4</v>
      </c>
      <c r="U18" s="35">
        <f t="shared" si="4"/>
        <v>3.0757575757575754E-3</v>
      </c>
      <c r="AB18" s="25">
        <v>2.5</v>
      </c>
      <c r="AC18" s="26">
        <v>2.5624999999999997E-3</v>
      </c>
      <c r="AD18" s="26">
        <v>8.0000000000000004E-4</v>
      </c>
      <c r="AE18" s="52">
        <v>3.3624999999999996E-3</v>
      </c>
    </row>
    <row r="19" spans="1:31" x14ac:dyDescent="0.4">
      <c r="A19" s="25">
        <v>2.833333333333333</v>
      </c>
      <c r="B19" s="26">
        <f t="shared" si="7"/>
        <v>9.3423597696298041E-4</v>
      </c>
      <c r="C19" s="26">
        <f t="shared" si="7"/>
        <v>9.3423597696298041E-4</v>
      </c>
      <c r="D19" s="26">
        <f t="shared" si="7"/>
        <v>9.3423597696298041E-4</v>
      </c>
      <c r="E19" s="26">
        <f t="shared" si="7"/>
        <v>9.3423597696298041E-4</v>
      </c>
      <c r="F19" s="26">
        <f t="shared" si="7"/>
        <v>9.3423597696298041E-4</v>
      </c>
      <c r="G19" s="26">
        <f t="shared" si="5"/>
        <v>2.0890151515151516E-3</v>
      </c>
      <c r="H19" s="45">
        <f t="shared" si="1"/>
        <v>7.0588235294117652E-4</v>
      </c>
      <c r="I19" s="38">
        <v>2E-3</v>
      </c>
      <c r="L19" s="25">
        <v>2.833333333333333</v>
      </c>
      <c r="M19" s="26">
        <f t="shared" si="8"/>
        <v>1.249916162021774E-3</v>
      </c>
      <c r="N19" s="26">
        <f t="shared" si="8"/>
        <v>1.249916162021774E-3</v>
      </c>
      <c r="O19" s="26">
        <f t="shared" si="8"/>
        <v>1.249916162021774E-3</v>
      </c>
      <c r="P19" s="26">
        <f t="shared" si="8"/>
        <v>1.249916162021774E-3</v>
      </c>
      <c r="Q19" s="27">
        <f t="shared" si="8"/>
        <v>1.249916162021774E-3</v>
      </c>
      <c r="S19" s="34">
        <f t="shared" si="6"/>
        <v>2.0890151515151516E-3</v>
      </c>
      <c r="T19" s="26">
        <f t="shared" si="3"/>
        <v>7.0588235294117652E-4</v>
      </c>
      <c r="U19" s="35">
        <f t="shared" si="4"/>
        <v>2.794897504456328E-3</v>
      </c>
      <c r="AB19" s="54">
        <v>2.666666666666667</v>
      </c>
      <c r="AC19" s="50">
        <v>2.3257575757575756E-3</v>
      </c>
      <c r="AD19" s="50">
        <v>7.4999999999999991E-4</v>
      </c>
      <c r="AE19" s="51">
        <v>3.0757575757575754E-3</v>
      </c>
    </row>
    <row r="20" spans="1:31" x14ac:dyDescent="0.4">
      <c r="A20" s="25">
        <v>3</v>
      </c>
      <c r="B20" s="26">
        <f t="shared" si="7"/>
        <v>8.2836154621014938E-4</v>
      </c>
      <c r="C20" s="26">
        <f t="shared" si="7"/>
        <v>8.2836154621014938E-4</v>
      </c>
      <c r="D20" s="26">
        <f t="shared" si="7"/>
        <v>8.2836154621014938E-4</v>
      </c>
      <c r="E20" s="26">
        <f t="shared" si="7"/>
        <v>8.2836154621014938E-4</v>
      </c>
      <c r="F20" s="26">
        <f t="shared" si="7"/>
        <v>8.2836154621014938E-4</v>
      </c>
      <c r="G20" s="26">
        <f t="shared" si="5"/>
        <v>1.8522727272727274E-3</v>
      </c>
      <c r="H20" s="45">
        <f t="shared" si="1"/>
        <v>6.6666666666666664E-4</v>
      </c>
      <c r="I20" s="38">
        <v>2E-3</v>
      </c>
      <c r="L20" s="25">
        <v>3</v>
      </c>
      <c r="M20" s="26">
        <f t="shared" si="8"/>
        <v>1.1265039432101216E-3</v>
      </c>
      <c r="N20" s="26">
        <f t="shared" si="8"/>
        <v>1.1265039432101216E-3</v>
      </c>
      <c r="O20" s="26">
        <f t="shared" si="8"/>
        <v>1.1265039432101216E-3</v>
      </c>
      <c r="P20" s="26">
        <f t="shared" si="8"/>
        <v>1.1265039432101216E-3</v>
      </c>
      <c r="Q20" s="27">
        <f t="shared" si="8"/>
        <v>1.1265039432101216E-3</v>
      </c>
      <c r="S20" s="34">
        <f t="shared" si="6"/>
        <v>1.8522727272727274E-3</v>
      </c>
      <c r="T20" s="26">
        <f t="shared" si="3"/>
        <v>6.6666666666666664E-4</v>
      </c>
      <c r="U20" s="35">
        <f t="shared" si="4"/>
        <v>2.5189393939393941E-3</v>
      </c>
      <c r="AB20" s="25">
        <v>2.833333333333333</v>
      </c>
      <c r="AC20" s="26">
        <v>2.0890151515151516E-3</v>
      </c>
      <c r="AD20" s="26">
        <v>7.0588235294117652E-4</v>
      </c>
      <c r="AE20" s="52">
        <v>2.794897504456328E-3</v>
      </c>
    </row>
    <row r="21" spans="1:31" x14ac:dyDescent="0.4">
      <c r="A21" s="25">
        <v>3.166666666666667</v>
      </c>
      <c r="B21" s="26">
        <f t="shared" si="7"/>
        <v>7.2248711545731825E-4</v>
      </c>
      <c r="C21" s="26">
        <f t="shared" si="7"/>
        <v>7.2248711545731825E-4</v>
      </c>
      <c r="D21" s="26">
        <f t="shared" si="7"/>
        <v>7.2248711545731825E-4</v>
      </c>
      <c r="E21" s="26">
        <f t="shared" si="7"/>
        <v>7.2248711545731825E-4</v>
      </c>
      <c r="F21" s="26">
        <f t="shared" si="7"/>
        <v>7.2248711545731825E-4</v>
      </c>
      <c r="G21" s="26">
        <f t="shared" si="5"/>
        <v>1.6155303030303025E-3</v>
      </c>
      <c r="H21" s="45">
        <f t="shared" si="1"/>
        <v>6.3157894736842106E-4</v>
      </c>
      <c r="I21" s="38">
        <v>2E-3</v>
      </c>
      <c r="L21" s="25">
        <v>3.166666666666667</v>
      </c>
      <c r="M21" s="26">
        <f t="shared" si="8"/>
        <v>1.0049378073520286E-3</v>
      </c>
      <c r="N21" s="26">
        <f t="shared" si="8"/>
        <v>1.0049378073520286E-3</v>
      </c>
      <c r="O21" s="26">
        <f t="shared" si="8"/>
        <v>1.0049378073520286E-3</v>
      </c>
      <c r="P21" s="26">
        <f t="shared" si="8"/>
        <v>1.0049378073520286E-3</v>
      </c>
      <c r="Q21" s="27">
        <f t="shared" si="8"/>
        <v>1.0049378073520286E-3</v>
      </c>
      <c r="S21" s="34">
        <f t="shared" si="6"/>
        <v>1.6155303030303025E-3</v>
      </c>
      <c r="T21" s="26">
        <f t="shared" si="3"/>
        <v>6.3157894736842106E-4</v>
      </c>
      <c r="U21" s="35">
        <f t="shared" si="4"/>
        <v>2.2471092503987236E-3</v>
      </c>
      <c r="AB21" s="54">
        <v>3</v>
      </c>
      <c r="AC21" s="50">
        <v>1.8522727272727274E-3</v>
      </c>
      <c r="AD21" s="50">
        <v>6.6666666666666664E-4</v>
      </c>
      <c r="AE21" s="51">
        <v>2.5189393939393941E-3</v>
      </c>
    </row>
    <row r="22" spans="1:31" x14ac:dyDescent="0.4">
      <c r="A22" s="25">
        <v>3.333333333333333</v>
      </c>
      <c r="B22" s="26">
        <f t="shared" si="7"/>
        <v>6.1661268470448766E-4</v>
      </c>
      <c r="C22" s="26">
        <f t="shared" si="7"/>
        <v>6.1661268470448766E-4</v>
      </c>
      <c r="D22" s="26">
        <f t="shared" si="7"/>
        <v>6.1661268470448766E-4</v>
      </c>
      <c r="E22" s="26">
        <f t="shared" si="7"/>
        <v>6.1661268470448766E-4</v>
      </c>
      <c r="F22" s="26">
        <f t="shared" si="7"/>
        <v>6.1661268470448766E-4</v>
      </c>
      <c r="G22" s="26">
        <f t="shared" si="5"/>
        <v>1.3787878787878793E-3</v>
      </c>
      <c r="H22" s="45">
        <f t="shared" si="1"/>
        <v>6.0000000000000006E-4</v>
      </c>
      <c r="I22" s="38">
        <v>2E-3</v>
      </c>
      <c r="L22" s="25">
        <v>3.333333333333333</v>
      </c>
      <c r="M22" s="26">
        <f t="shared" si="8"/>
        <v>8.8494084200446254E-4</v>
      </c>
      <c r="N22" s="26">
        <f t="shared" si="8"/>
        <v>8.8494084200446254E-4</v>
      </c>
      <c r="O22" s="26">
        <f t="shared" si="8"/>
        <v>8.8494084200446254E-4</v>
      </c>
      <c r="P22" s="26">
        <f t="shared" si="8"/>
        <v>8.8494084200446254E-4</v>
      </c>
      <c r="Q22" s="27">
        <f t="shared" si="8"/>
        <v>8.8494084200446254E-4</v>
      </c>
      <c r="S22" s="34">
        <f t="shared" si="6"/>
        <v>1.3787878787878793E-3</v>
      </c>
      <c r="T22" s="26">
        <f t="shared" si="3"/>
        <v>6.0000000000000006E-4</v>
      </c>
      <c r="U22" s="35">
        <f t="shared" si="4"/>
        <v>1.9787878787878794E-3</v>
      </c>
      <c r="AB22" s="25">
        <v>3.166666666666667</v>
      </c>
      <c r="AC22" s="26">
        <v>1.6155303030303025E-3</v>
      </c>
      <c r="AD22" s="26">
        <v>6.3157894736842106E-4</v>
      </c>
      <c r="AE22" s="52">
        <v>2.2471092503987236E-3</v>
      </c>
    </row>
    <row r="23" spans="1:31" x14ac:dyDescent="0.4">
      <c r="A23" s="25">
        <v>3.5</v>
      </c>
      <c r="B23" s="26">
        <f t="shared" si="7"/>
        <v>5.1073825395165653E-4</v>
      </c>
      <c r="C23" s="26">
        <f t="shared" si="7"/>
        <v>5.1073825395165653E-4</v>
      </c>
      <c r="D23" s="26">
        <f t="shared" si="7"/>
        <v>5.1073825395165653E-4</v>
      </c>
      <c r="E23" s="26">
        <f t="shared" si="7"/>
        <v>5.1073825395165653E-4</v>
      </c>
      <c r="F23" s="26">
        <f t="shared" si="7"/>
        <v>5.1073825395165653E-4</v>
      </c>
      <c r="G23" s="26">
        <f t="shared" si="5"/>
        <v>1.1420454545454544E-3</v>
      </c>
      <c r="H23" s="45">
        <f t="shared" si="1"/>
        <v>5.7142857142857147E-4</v>
      </c>
      <c r="I23" s="38">
        <v>2E-3</v>
      </c>
      <c r="L23" s="25">
        <v>3.5</v>
      </c>
      <c r="M23" s="26">
        <f t="shared" si="8"/>
        <v>7.6628887995163256E-4</v>
      </c>
      <c r="N23" s="26">
        <f t="shared" si="8"/>
        <v>7.6628887995163256E-4</v>
      </c>
      <c r="O23" s="26">
        <f t="shared" si="8"/>
        <v>7.6628887995163256E-4</v>
      </c>
      <c r="P23" s="26">
        <f t="shared" si="8"/>
        <v>7.6628887995163256E-4</v>
      </c>
      <c r="Q23" s="27">
        <f t="shared" si="8"/>
        <v>7.6628887995163256E-4</v>
      </c>
      <c r="S23" s="34">
        <f t="shared" si="6"/>
        <v>1.1420454545454544E-3</v>
      </c>
      <c r="T23" s="26">
        <f t="shared" si="3"/>
        <v>5.7142857142857147E-4</v>
      </c>
      <c r="U23" s="35">
        <f t="shared" si="4"/>
        <v>1.7134740259740259E-3</v>
      </c>
      <c r="AB23" s="54">
        <v>3.333333333333333</v>
      </c>
      <c r="AC23" s="50">
        <v>1.3787878787878793E-3</v>
      </c>
      <c r="AD23" s="50">
        <v>6.0000000000000006E-4</v>
      </c>
      <c r="AE23" s="51">
        <v>1.9787878787878794E-3</v>
      </c>
    </row>
    <row r="24" spans="1:31" x14ac:dyDescent="0.4">
      <c r="A24" s="25">
        <v>3.6</v>
      </c>
      <c r="B24" s="26">
        <f t="shared" si="7"/>
        <v>4.4721359549995785E-4</v>
      </c>
      <c r="C24" s="26">
        <f t="shared" si="7"/>
        <v>4.4721359549995785E-4</v>
      </c>
      <c r="D24" s="26">
        <f t="shared" si="7"/>
        <v>4.4721359549995785E-4</v>
      </c>
      <c r="E24" s="26">
        <f t="shared" si="7"/>
        <v>4.4721359549995785E-4</v>
      </c>
      <c r="F24" s="26">
        <f t="shared" si="7"/>
        <v>4.4721359549995785E-4</v>
      </c>
      <c r="G24" s="26">
        <f t="shared" si="5"/>
        <v>9.999999999999998E-4</v>
      </c>
      <c r="H24" s="45">
        <f t="shared" si="1"/>
        <v>5.5555555555555556E-4</v>
      </c>
      <c r="I24" s="38">
        <v>2E-3</v>
      </c>
      <c r="L24" s="28">
        <v>3.6</v>
      </c>
      <c r="M24" s="29">
        <f t="shared" si="8"/>
        <v>6.9566559299993457E-4</v>
      </c>
      <c r="N24" s="29">
        <f t="shared" si="8"/>
        <v>6.9566559299993457E-4</v>
      </c>
      <c r="O24" s="29">
        <f t="shared" si="8"/>
        <v>6.9566559299993457E-4</v>
      </c>
      <c r="P24" s="29">
        <f t="shared" si="8"/>
        <v>6.9566559299993457E-4</v>
      </c>
      <c r="Q24" s="30">
        <f t="shared" si="8"/>
        <v>6.9566559299993457E-4</v>
      </c>
      <c r="S24" s="36">
        <f t="shared" si="6"/>
        <v>9.999999999999998E-4</v>
      </c>
      <c r="T24" s="29">
        <f t="shared" si="3"/>
        <v>5.5555555555555556E-4</v>
      </c>
      <c r="U24" s="37">
        <f t="shared" si="4"/>
        <v>1.5555555555555553E-3</v>
      </c>
      <c r="AB24" s="25">
        <v>3.5</v>
      </c>
      <c r="AC24" s="26">
        <v>1.1420454545454544E-3</v>
      </c>
      <c r="AD24" s="26">
        <v>5.7142857142857147E-4</v>
      </c>
      <c r="AE24" s="52">
        <v>1.7134740259740259E-3</v>
      </c>
    </row>
    <row r="25" spans="1:31" x14ac:dyDescent="0.4">
      <c r="B25" s="45"/>
      <c r="C25" s="45"/>
      <c r="D25" s="45"/>
      <c r="E25" s="45"/>
      <c r="F25" s="45"/>
      <c r="AB25" s="54">
        <v>3.6</v>
      </c>
      <c r="AC25" s="50">
        <v>9.999999999999998E-4</v>
      </c>
      <c r="AD25" s="50">
        <v>5.5555555555555556E-4</v>
      </c>
      <c r="AE25" s="51">
        <v>1.5555555555555553E-3</v>
      </c>
    </row>
    <row r="42" spans="1:9" x14ac:dyDescent="0.4">
      <c r="A42" s="23" t="s">
        <v>27</v>
      </c>
      <c r="B42" s="23" t="s">
        <v>28</v>
      </c>
      <c r="C42" s="23" t="s">
        <v>29</v>
      </c>
      <c r="G42" s="48">
        <v>3.0000000000000001E-3</v>
      </c>
      <c r="H42" s="48">
        <v>6.8999999999999999E-3</v>
      </c>
      <c r="I42" s="48">
        <v>1.6000000000000001E-3</v>
      </c>
    </row>
    <row r="43" spans="1:9" x14ac:dyDescent="0.4">
      <c r="A43" s="25">
        <v>8.3333333333333329E-2</v>
      </c>
      <c r="B43" s="48">
        <v>4.1000000000000003E-3</v>
      </c>
      <c r="C43" s="48">
        <v>3.0999999999999999E-3</v>
      </c>
      <c r="G43" s="48">
        <v>8.0000000000000002E-3</v>
      </c>
      <c r="H43" s="48">
        <v>6.3E-3</v>
      </c>
      <c r="I43" s="48">
        <v>7.3000000000000001E-3</v>
      </c>
    </row>
    <row r="44" spans="1:9" x14ac:dyDescent="0.4">
      <c r="A44" s="25">
        <v>0.16666666666666671</v>
      </c>
      <c r="B44" s="48">
        <v>5.4999999999999997E-3</v>
      </c>
      <c r="C44" s="48">
        <v>2.5999999999999999E-3</v>
      </c>
      <c r="G44" s="48">
        <v>2.0999999999999999E-3</v>
      </c>
      <c r="H44" s="48">
        <v>2.3E-3</v>
      </c>
      <c r="I44" s="48">
        <v>4.8999999999999998E-3</v>
      </c>
    </row>
    <row r="45" spans="1:9" x14ac:dyDescent="0.4">
      <c r="A45" s="25">
        <v>0.33333333333333331</v>
      </c>
      <c r="B45" s="48">
        <v>2.8E-3</v>
      </c>
      <c r="C45" s="48">
        <v>4.4000000000000003E-3</v>
      </c>
      <c r="G45" s="48">
        <v>3.7000000000000002E-3</v>
      </c>
      <c r="H45" s="48">
        <v>5.4999999999999997E-3</v>
      </c>
      <c r="I45" s="48">
        <v>5.1000000000000004E-3</v>
      </c>
    </row>
    <row r="46" spans="1:9" x14ac:dyDescent="0.4">
      <c r="A46" s="25">
        <v>0.5</v>
      </c>
      <c r="B46" s="48">
        <v>5.4000000000000003E-3</v>
      </c>
      <c r="C46" s="48">
        <v>1.4E-3</v>
      </c>
      <c r="G46" s="48">
        <v>3.8E-3</v>
      </c>
      <c r="H46" s="48">
        <v>4.7000000000000002E-3</v>
      </c>
      <c r="I46" s="48">
        <v>4.4999999999999997E-3</v>
      </c>
    </row>
    <row r="47" spans="1:9" x14ac:dyDescent="0.4">
      <c r="A47" s="25">
        <v>0.66666666666666663</v>
      </c>
      <c r="B47" s="48">
        <v>1.2999999999999999E-3</v>
      </c>
      <c r="C47" s="48">
        <v>5.1999999999999998E-3</v>
      </c>
      <c r="G47" s="48">
        <v>2.8999999999999998E-3</v>
      </c>
      <c r="H47" s="48">
        <v>4.3E-3</v>
      </c>
      <c r="I47" s="48">
        <v>1.8E-3</v>
      </c>
    </row>
    <row r="48" spans="1:9" x14ac:dyDescent="0.4">
      <c r="A48" s="25">
        <v>0.83333333333333337</v>
      </c>
      <c r="B48" s="48">
        <v>2.3999999999999998E-3</v>
      </c>
      <c r="C48" s="48">
        <v>2.3E-3</v>
      </c>
      <c r="G48" s="48">
        <v>6.4999999999999997E-3</v>
      </c>
      <c r="H48" s="48">
        <v>5.4000000000000003E-3</v>
      </c>
      <c r="I48" s="48">
        <v>2.8999999999999998E-3</v>
      </c>
    </row>
    <row r="49" spans="1:9" x14ac:dyDescent="0.4">
      <c r="A49" s="25">
        <v>1</v>
      </c>
      <c r="B49" s="48">
        <v>4.8999999999999998E-3</v>
      </c>
      <c r="C49" s="48">
        <v>1.2999999999999999E-3</v>
      </c>
      <c r="G49" s="48">
        <v>4.1000000000000003E-3</v>
      </c>
      <c r="H49" s="48">
        <v>6.4000000000000003E-3</v>
      </c>
      <c r="I49" s="48">
        <v>6.1000000000000004E-3</v>
      </c>
    </row>
    <row r="50" spans="1:9" x14ac:dyDescent="0.4">
      <c r="A50" s="25">
        <v>1.166666666666667</v>
      </c>
      <c r="B50" s="48">
        <v>7.1000000000000004E-3</v>
      </c>
      <c r="C50" s="48">
        <v>5.7999999999999996E-3</v>
      </c>
      <c r="G50" s="48">
        <v>1.5E-3</v>
      </c>
      <c r="H50" s="48">
        <v>7.4999999999999997E-3</v>
      </c>
      <c r="I50" s="48">
        <v>2.3999999999999998E-3</v>
      </c>
    </row>
    <row r="51" spans="1:9" x14ac:dyDescent="0.4">
      <c r="A51" s="25">
        <v>1.333333333333333</v>
      </c>
      <c r="B51" s="48">
        <v>6.0000000000000001E-3</v>
      </c>
      <c r="C51" s="48">
        <v>4.3E-3</v>
      </c>
      <c r="G51" s="48">
        <v>1.6999999999999999E-3</v>
      </c>
      <c r="H51" s="48">
        <v>4.7000000000000002E-3</v>
      </c>
      <c r="I51" s="48">
        <v>4.5999999999999999E-3</v>
      </c>
    </row>
    <row r="52" spans="1:9" x14ac:dyDescent="0.4">
      <c r="A52" s="25">
        <v>1.5</v>
      </c>
      <c r="B52" s="48">
        <v>6.8999999999999999E-3</v>
      </c>
      <c r="C52" s="48">
        <v>3.5999999999999999E-3</v>
      </c>
      <c r="G52" s="48">
        <v>4.5999999999999999E-3</v>
      </c>
      <c r="H52" s="48">
        <v>6.8999999999999999E-3</v>
      </c>
      <c r="I52" s="48">
        <v>5.4999999999999997E-3</v>
      </c>
    </row>
    <row r="53" spans="1:9" x14ac:dyDescent="0.4">
      <c r="A53" s="25">
        <v>1.666666666666667</v>
      </c>
      <c r="B53" s="48">
        <v>3.2000000000000002E-3</v>
      </c>
      <c r="C53" s="48">
        <v>6.6E-3</v>
      </c>
      <c r="G53" s="48">
        <v>1.6000000000000001E-3</v>
      </c>
      <c r="H53" s="48">
        <v>6.8999999999999999E-3</v>
      </c>
      <c r="I53" s="48">
        <v>1.9E-3</v>
      </c>
    </row>
    <row r="54" spans="1:9" x14ac:dyDescent="0.4">
      <c r="A54" s="25">
        <v>1.833333333333333</v>
      </c>
      <c r="B54" s="48">
        <v>3.5000000000000001E-3</v>
      </c>
      <c r="C54" s="48">
        <v>1.6999999999999999E-3</v>
      </c>
      <c r="G54" s="48">
        <v>4.1000000000000003E-3</v>
      </c>
      <c r="H54" s="48">
        <v>4.1000000000000003E-3</v>
      </c>
      <c r="I54" s="48">
        <v>7.1000000000000004E-3</v>
      </c>
    </row>
    <row r="55" spans="1:9" x14ac:dyDescent="0.4">
      <c r="A55" s="25">
        <v>2</v>
      </c>
      <c r="B55" s="48">
        <v>7.0000000000000001E-3</v>
      </c>
      <c r="C55" s="48">
        <v>1.9E-3</v>
      </c>
      <c r="G55" s="48">
        <v>5.7999999999999996E-3</v>
      </c>
      <c r="H55" s="48">
        <v>5.1999999999999998E-3</v>
      </c>
      <c r="I55" s="48">
        <v>4.3E-3</v>
      </c>
    </row>
    <row r="56" spans="1:9" x14ac:dyDescent="0.4">
      <c r="A56" s="25">
        <v>2.166666666666667</v>
      </c>
      <c r="B56" s="48">
        <v>6.6E-3</v>
      </c>
      <c r="C56" s="48">
        <v>6.4000000000000003E-3</v>
      </c>
      <c r="G56" s="48">
        <v>2.3E-3</v>
      </c>
      <c r="H56" s="48">
        <v>5.7999999999999996E-3</v>
      </c>
      <c r="I56" s="48">
        <v>4.4000000000000003E-3</v>
      </c>
    </row>
    <row r="57" spans="1:9" x14ac:dyDescent="0.4">
      <c r="A57" s="25">
        <v>2.333333333333333</v>
      </c>
      <c r="B57" s="48">
        <v>7.1000000000000004E-3</v>
      </c>
      <c r="C57" s="48">
        <v>6.1000000000000004E-3</v>
      </c>
      <c r="G57" s="48">
        <v>4.7000000000000002E-3</v>
      </c>
      <c r="H57" s="48">
        <v>5.8999999999999999E-3</v>
      </c>
      <c r="I57" s="48">
        <v>1.6000000000000001E-3</v>
      </c>
    </row>
    <row r="58" spans="1:9" x14ac:dyDescent="0.4">
      <c r="A58" s="25">
        <v>2.5</v>
      </c>
      <c r="B58" s="48">
        <v>3.8E-3</v>
      </c>
      <c r="C58" s="48">
        <v>4.1000000000000003E-3</v>
      </c>
      <c r="G58" s="48">
        <v>4.8999999999999998E-3</v>
      </c>
      <c r="H58" s="48">
        <v>3.2000000000000002E-3</v>
      </c>
      <c r="I58" s="48">
        <v>5.4999999999999997E-3</v>
      </c>
    </row>
    <row r="59" spans="1:9" x14ac:dyDescent="0.4">
      <c r="A59" s="25">
        <v>2.666666666666667</v>
      </c>
      <c r="B59" s="48">
        <v>2.3E-3</v>
      </c>
      <c r="C59" s="48">
        <v>1E-3</v>
      </c>
      <c r="G59" s="48">
        <v>4.4999999999999997E-3</v>
      </c>
      <c r="H59" s="48">
        <v>7.3000000000000001E-3</v>
      </c>
      <c r="I59" s="48">
        <v>4.5999999999999999E-3</v>
      </c>
    </row>
    <row r="60" spans="1:9" x14ac:dyDescent="0.4">
      <c r="A60" s="25">
        <v>2.833333333333333</v>
      </c>
      <c r="B60" s="48">
        <v>4.8999999999999998E-3</v>
      </c>
      <c r="C60" s="48">
        <v>4.1000000000000003E-3</v>
      </c>
      <c r="G60" s="48">
        <v>5.8999999999999999E-3</v>
      </c>
      <c r="H60" s="48">
        <v>4.8999999999999998E-3</v>
      </c>
      <c r="I60" s="48">
        <v>2.8E-3</v>
      </c>
    </row>
    <row r="61" spans="1:9" x14ac:dyDescent="0.4">
      <c r="A61" s="25">
        <v>3</v>
      </c>
      <c r="B61" s="48">
        <v>4.7000000000000002E-3</v>
      </c>
      <c r="C61" s="48">
        <v>3.3999999999999998E-3</v>
      </c>
      <c r="G61" s="48">
        <v>5.1999999999999998E-3</v>
      </c>
      <c r="H61" s="48">
        <v>4.5999999999999999E-3</v>
      </c>
      <c r="I61" s="48">
        <v>4.3E-3</v>
      </c>
    </row>
    <row r="62" spans="1:9" x14ac:dyDescent="0.4">
      <c r="A62" s="25">
        <v>3.166666666666667</v>
      </c>
      <c r="B62" s="48">
        <v>6.1000000000000004E-3</v>
      </c>
      <c r="C62" s="48">
        <v>3.7000000000000002E-3</v>
      </c>
      <c r="G62" s="48">
        <v>3.8999999999999998E-3</v>
      </c>
      <c r="H62" s="48">
        <v>4.5999999999999999E-3</v>
      </c>
      <c r="I62" s="48">
        <v>2.3999999999999998E-3</v>
      </c>
    </row>
    <row r="63" spans="1:9" x14ac:dyDescent="0.4">
      <c r="A63" s="25">
        <v>3.333333333333333</v>
      </c>
      <c r="B63" s="48">
        <v>6.6E-3</v>
      </c>
      <c r="C63" s="48">
        <v>5.3E-3</v>
      </c>
      <c r="G63" s="48">
        <v>6.7999999999999996E-3</v>
      </c>
      <c r="H63" s="48">
        <v>7.4999999999999997E-3</v>
      </c>
      <c r="I63" s="48">
        <v>4.5999999999999999E-3</v>
      </c>
    </row>
    <row r="64" spans="1:9" x14ac:dyDescent="0.4">
      <c r="A64" s="25">
        <v>3.5</v>
      </c>
      <c r="B64" s="48">
        <v>4.1999999999999997E-3</v>
      </c>
      <c r="C64" s="48">
        <v>2.0999999999999999E-3</v>
      </c>
      <c r="G64" s="48">
        <v>1.1000000000000001E-3</v>
      </c>
      <c r="H64" s="48">
        <v>2.7000000000000001E-3</v>
      </c>
      <c r="I64" s="48">
        <v>2.3999999999999998E-3</v>
      </c>
    </row>
    <row r="65" spans="1:3" x14ac:dyDescent="0.4">
      <c r="A65" s="25">
        <v>3.6</v>
      </c>
      <c r="B65" s="48">
        <v>3.2000000000000002E-3</v>
      </c>
      <c r="C65" s="48">
        <v>4.1000000000000003E-3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26"/>
  <sheetViews>
    <sheetView tabSelected="1" zoomScaleNormal="100" workbookViewId="0">
      <selection activeCell="I9" sqref="I9"/>
    </sheetView>
  </sheetViews>
  <sheetFormatPr baseColWidth="10" defaultRowHeight="14.25" x14ac:dyDescent="0.45"/>
  <cols>
    <col min="2" max="2" width="17.06640625" bestFit="1" customWidth="1"/>
    <col min="3" max="3" width="12.796875" customWidth="1"/>
    <col min="4" max="4" width="16.796875" customWidth="1"/>
    <col min="5" max="5" width="11.73046875" bestFit="1" customWidth="1"/>
    <col min="8" max="9" width="13.73046875" customWidth="1"/>
    <col min="10" max="10" width="14.53125" customWidth="1"/>
    <col min="11" max="11" width="12.53125" customWidth="1"/>
    <col min="13" max="13" width="12.46484375" bestFit="1" customWidth="1"/>
    <col min="14" max="14" width="12.265625" bestFit="1" customWidth="1"/>
    <col min="15" max="15" width="16.9296875" customWidth="1"/>
  </cols>
  <sheetData>
    <row r="1" spans="2:20" x14ac:dyDescent="0.45">
      <c r="M1" t="s">
        <v>71</v>
      </c>
      <c r="N1" t="s">
        <v>72</v>
      </c>
      <c r="O1" t="s">
        <v>74</v>
      </c>
    </row>
    <row r="2" spans="2:20" x14ac:dyDescent="0.45">
      <c r="C2" t="s">
        <v>40</v>
      </c>
      <c r="D2" t="s">
        <v>10</v>
      </c>
      <c r="E2" t="s">
        <v>41</v>
      </c>
      <c r="I2" t="s">
        <v>71</v>
      </c>
      <c r="J2" t="s">
        <v>72</v>
      </c>
      <c r="K2" t="s">
        <v>73</v>
      </c>
      <c r="L2" t="s">
        <v>78</v>
      </c>
      <c r="M2">
        <v>1</v>
      </c>
      <c r="N2">
        <v>1</v>
      </c>
      <c r="O2">
        <v>1</v>
      </c>
      <c r="R2" t="s">
        <v>83</v>
      </c>
      <c r="S2" t="s">
        <v>81</v>
      </c>
      <c r="T2" s="18">
        <v>1</v>
      </c>
    </row>
    <row r="3" spans="2:20" x14ac:dyDescent="0.45">
      <c r="B3" t="s">
        <v>42</v>
      </c>
      <c r="C3">
        <v>2.5000000000000001E-4</v>
      </c>
      <c r="D3" s="14">
        <v>0.02</v>
      </c>
      <c r="E3">
        <f t="shared" ref="E3:E8" si="0">(C3*D3)/100</f>
        <v>5.0000000000000004E-8</v>
      </c>
      <c r="H3" t="s">
        <v>75</v>
      </c>
      <c r="I3" s="16">
        <v>-9.9999999999999995E-7</v>
      </c>
      <c r="K3" s="9">
        <v>2.0000000000000001E-4</v>
      </c>
      <c r="L3" t="s">
        <v>79</v>
      </c>
      <c r="M3">
        <v>350</v>
      </c>
      <c r="N3">
        <v>20</v>
      </c>
      <c r="O3">
        <v>1.8</v>
      </c>
      <c r="S3" t="s">
        <v>82</v>
      </c>
    </row>
    <row r="4" spans="2:20" x14ac:dyDescent="0.45">
      <c r="B4" t="s">
        <v>12</v>
      </c>
      <c r="C4">
        <v>2.5000000000000001E-3</v>
      </c>
      <c r="D4" s="14">
        <v>0.02</v>
      </c>
      <c r="E4">
        <f t="shared" si="0"/>
        <v>4.9999999999999998E-7</v>
      </c>
      <c r="H4" t="s">
        <v>76</v>
      </c>
      <c r="J4" s="1">
        <f>7.5*10^(-5)</f>
        <v>7.5000000000000007E-5</v>
      </c>
      <c r="L4" t="s">
        <v>80</v>
      </c>
      <c r="M4">
        <v>700</v>
      </c>
      <c r="N4">
        <v>60</v>
      </c>
      <c r="O4">
        <v>3.6</v>
      </c>
    </row>
    <row r="5" spans="2:20" x14ac:dyDescent="0.45">
      <c r="B5" t="s">
        <v>43</v>
      </c>
      <c r="C5">
        <v>35000000</v>
      </c>
      <c r="D5" s="14">
        <v>0.02</v>
      </c>
      <c r="E5">
        <f t="shared" si="0"/>
        <v>7000</v>
      </c>
      <c r="I5" t="s">
        <v>69</v>
      </c>
      <c r="J5" t="s">
        <v>70</v>
      </c>
      <c r="K5" t="s">
        <v>37</v>
      </c>
    </row>
    <row r="6" spans="2:20" x14ac:dyDescent="0.45">
      <c r="B6" t="s">
        <v>44</v>
      </c>
      <c r="C6">
        <v>70000000</v>
      </c>
      <c r="D6" s="14">
        <v>0.02</v>
      </c>
      <c r="E6">
        <f t="shared" si="0"/>
        <v>14000</v>
      </c>
      <c r="L6" t="s">
        <v>77</v>
      </c>
      <c r="M6" t="s">
        <v>71</v>
      </c>
      <c r="N6" t="s">
        <v>72</v>
      </c>
      <c r="O6" t="s">
        <v>67</v>
      </c>
    </row>
    <row r="7" spans="2:20" x14ac:dyDescent="0.45">
      <c r="B7" t="s">
        <v>45</v>
      </c>
      <c r="C7">
        <v>233.15</v>
      </c>
      <c r="D7" s="14">
        <v>0.02</v>
      </c>
      <c r="E7">
        <f t="shared" si="0"/>
        <v>4.6630000000000005E-2</v>
      </c>
      <c r="L7" t="s">
        <v>78</v>
      </c>
      <c r="M7" s="17">
        <f>M2*I3</f>
        <v>-9.9999999999999995E-7</v>
      </c>
      <c r="N7" s="21">
        <f>(J9*O2/100)*N2</f>
        <v>1.2500000000000001E-8</v>
      </c>
      <c r="O7" s="8">
        <f>K3*O2</f>
        <v>2.0000000000000001E-4</v>
      </c>
    </row>
    <row r="8" spans="2:20" x14ac:dyDescent="0.45">
      <c r="B8" t="s">
        <v>46</v>
      </c>
      <c r="C8">
        <v>233.15</v>
      </c>
      <c r="D8" s="14">
        <v>0.02</v>
      </c>
      <c r="E8">
        <f t="shared" si="0"/>
        <v>4.6630000000000005E-2</v>
      </c>
      <c r="I8" s="19">
        <f>I3</f>
        <v>-9.9999999999999995E-7</v>
      </c>
      <c r="J8" s="20">
        <f>J4</f>
        <v>7.5000000000000007E-5</v>
      </c>
      <c r="K8" s="20">
        <f>K3</f>
        <v>2.0000000000000001E-4</v>
      </c>
      <c r="L8" t="s">
        <v>79</v>
      </c>
      <c r="M8" s="17">
        <f>M3*I3</f>
        <v>-3.5E-4</v>
      </c>
      <c r="N8" s="21">
        <f>(J9*O3/100)*N3</f>
        <v>4.4999999999999998E-7</v>
      </c>
      <c r="O8" s="8">
        <v>2.0000000000000001E-4</v>
      </c>
    </row>
    <row r="9" spans="2:20" x14ac:dyDescent="0.45">
      <c r="B9" t="s">
        <v>47</v>
      </c>
      <c r="C9">
        <v>8.3140000000000001</v>
      </c>
      <c r="J9" s="20">
        <f>J8/60</f>
        <v>1.2500000000000001E-6</v>
      </c>
      <c r="L9" t="s">
        <v>80</v>
      </c>
      <c r="M9" s="17">
        <f>M4*I3</f>
        <v>-6.9999999999999999E-4</v>
      </c>
      <c r="N9" s="21">
        <f>(J9*O4/100)*N4</f>
        <v>2.7E-6</v>
      </c>
      <c r="O9" s="8">
        <v>2.0000000000000001E-4</v>
      </c>
    </row>
    <row r="10" spans="2:20" x14ac:dyDescent="0.45">
      <c r="B10" t="s">
        <v>48</v>
      </c>
      <c r="C10">
        <f>(C5*C4)/(C9*C7)</f>
        <v>45.140110000515371</v>
      </c>
      <c r="D10" s="15">
        <f>SQRT(((C4/(C9*C7))*E5)^2+((C5/(C9*C7))*E4)^2+((C5*C4/(C9*C7^2))*E7)^2)</f>
        <v>1.5636992796028121E-2</v>
      </c>
    </row>
    <row r="11" spans="2:20" x14ac:dyDescent="0.45">
      <c r="B11" t="s">
        <v>49</v>
      </c>
      <c r="C11">
        <f>(C6*C4)/(C9*C8)</f>
        <v>90.280220001030742</v>
      </c>
      <c r="D11" s="15">
        <f>SQRT((C4/(C9*C8)*E6)^2+((C6/(C9*C8))*E4)^2+(C6*C4/(C9*C8^2)*E8)^2)</f>
        <v>3.1273985592056242E-2</v>
      </c>
      <c r="P11" s="7">
        <f>O9</f>
        <v>2.0000000000000001E-4</v>
      </c>
    </row>
    <row r="12" spans="2:20" x14ac:dyDescent="0.45">
      <c r="B12" t="s">
        <v>50</v>
      </c>
      <c r="C12">
        <f>(C5*C3)/(C9*C7)</f>
        <v>4.5140110000515365</v>
      </c>
      <c r="D12">
        <f>SQRT(((C3/(C9*C7))*E5)^2+((C5/(C9*C7))*E3)^2+((C5*C3/(C9*C7^2))*E7)^2)</f>
        <v>1.5636992796028122E-3</v>
      </c>
    </row>
    <row r="13" spans="2:20" x14ac:dyDescent="0.45">
      <c r="B13" t="s">
        <v>51</v>
      </c>
      <c r="C13">
        <f>(C6*C3)/(C9*C8)</f>
        <v>9.0280220001030731</v>
      </c>
      <c r="D13">
        <f>SQRT(((C3/(C9*C8))*E6)^2+((C6/(C9*C8))*E3)^2+((C6*C3/(C9*C8^2))*E8)^2)</f>
        <v>3.1273985592056245E-3</v>
      </c>
      <c r="L13" t="s">
        <v>41</v>
      </c>
      <c r="M13" t="s">
        <v>91</v>
      </c>
      <c r="N13" t="s">
        <v>92</v>
      </c>
      <c r="O13" t="s">
        <v>93</v>
      </c>
    </row>
    <row r="14" spans="2:20" x14ac:dyDescent="0.45">
      <c r="B14" t="s">
        <v>52</v>
      </c>
      <c r="C14">
        <f>2.01568/1000</f>
        <v>2.0156800000000002E-3</v>
      </c>
      <c r="L14" t="s">
        <v>78</v>
      </c>
      <c r="M14" s="20">
        <f>(M7*O2)/100</f>
        <v>-1E-8</v>
      </c>
      <c r="N14" s="20">
        <f>J4/60</f>
        <v>1.2500000000000001E-6</v>
      </c>
      <c r="O14">
        <f>(O7*(O2/60))/100</f>
        <v>3.3333333333333334E-8</v>
      </c>
    </row>
    <row r="15" spans="2:20" x14ac:dyDescent="0.45">
      <c r="L15" t="s">
        <v>79</v>
      </c>
      <c r="M15">
        <f>(M8*O2)/100</f>
        <v>-3.4999999999999999E-6</v>
      </c>
      <c r="N15" s="20">
        <f>N14*10</f>
        <v>1.2500000000000001E-5</v>
      </c>
      <c r="O15" s="20">
        <f>(O8*(O3/60))/100</f>
        <v>6.0000000000000008E-8</v>
      </c>
    </row>
    <row r="16" spans="2:20" x14ac:dyDescent="0.45">
      <c r="B16" t="s">
        <v>53</v>
      </c>
      <c r="C16" t="s">
        <v>54</v>
      </c>
      <c r="D16" t="s">
        <v>55</v>
      </c>
      <c r="E16" t="s">
        <v>56</v>
      </c>
      <c r="L16" t="s">
        <v>80</v>
      </c>
      <c r="M16" s="20">
        <f>((M9*(O4/60))/100)</f>
        <v>-4.2000000000000006E-7</v>
      </c>
      <c r="N16" s="20">
        <f>J9*60</f>
        <v>7.5000000000000007E-5</v>
      </c>
      <c r="O16" s="20">
        <f>(O9*(O4/60))/100</f>
        <v>1.2000000000000002E-7</v>
      </c>
    </row>
    <row r="17" spans="1:15" x14ac:dyDescent="0.45">
      <c r="A17" t="s">
        <v>57</v>
      </c>
      <c r="B17">
        <f>(C10*C14)/C4</f>
        <v>36.395206770335527</v>
      </c>
      <c r="C17">
        <f>C12*C14/C3</f>
        <v>36.395206770335527</v>
      </c>
      <c r="D17">
        <f>SQRT(((C14/C4)*D10)^2+(C14*C10/(C4^2)*E4)^2)</f>
        <v>1.4558082708134213E-2</v>
      </c>
      <c r="E17">
        <f>SQRT(((C14/C3)*D12)^2+(C14*C12/(C3^2)*E3)^2)</f>
        <v>1.4558082708134216E-2</v>
      </c>
      <c r="M17" t="s">
        <v>94</v>
      </c>
      <c r="N17" t="s">
        <v>94</v>
      </c>
    </row>
    <row r="18" spans="1:15" x14ac:dyDescent="0.45">
      <c r="A18" t="s">
        <v>58</v>
      </c>
      <c r="B18">
        <f>C11*C14/C4</f>
        <v>72.790413540671054</v>
      </c>
      <c r="C18">
        <f>C14*C13/C3</f>
        <v>72.790413540671054</v>
      </c>
      <c r="D18">
        <f>SQRT(((C14/C4)*D11)^2+(C14*C11/(C4^2)*E4)^2)</f>
        <v>2.9116165416268425E-2</v>
      </c>
      <c r="E18">
        <f>SQRT(((C14/C3)*D13)^2+(C14*C13/(C3^2)*E3)^2)</f>
        <v>2.9116165416268432E-2</v>
      </c>
      <c r="O18" t="s">
        <v>94</v>
      </c>
    </row>
    <row r="20" spans="1:15" x14ac:dyDescent="0.45">
      <c r="C20" t="s">
        <v>59</v>
      </c>
      <c r="D20" t="s">
        <v>60</v>
      </c>
    </row>
    <row r="21" spans="1:15" x14ac:dyDescent="0.45">
      <c r="B21" t="s">
        <v>61</v>
      </c>
      <c r="C21">
        <f>C4*(B18-B17)</f>
        <v>9.0988016925838813E-2</v>
      </c>
      <c r="D21">
        <f>SQRT(((B18-B17)*E3)^2+((C4*D17)^2)+(C4*D18)^2)</f>
        <v>8.1402499390172448E-5</v>
      </c>
    </row>
    <row r="22" spans="1:15" x14ac:dyDescent="0.45">
      <c r="B22" t="s">
        <v>62</v>
      </c>
      <c r="C22">
        <f>C3*C18</f>
        <v>1.8197603385167765E-2</v>
      </c>
      <c r="D22">
        <f>SQRT((C18*E3)^2+(C3*E18)^2)</f>
        <v>8.1382156393630848E-6</v>
      </c>
    </row>
    <row r="26" spans="1:15" x14ac:dyDescent="0.45">
      <c r="F26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HRS_config</vt:lpstr>
      <vt:lpstr>Field_uncertainty</vt:lpstr>
      <vt:lpstr>Calibration_uncertainty</vt:lpstr>
      <vt:lpstr>temp_calc_sheet</vt:lpstr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Myklebust Vaardal</dc:creator>
  <cp:lastModifiedBy>Elias Vaardal</cp:lastModifiedBy>
  <dcterms:created xsi:type="dcterms:W3CDTF">2024-03-01T02:32:08Z</dcterms:created>
  <dcterms:modified xsi:type="dcterms:W3CDTF">2024-05-30T00:44:15Z</dcterms:modified>
</cp:coreProperties>
</file>