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19396" windowHeight="11475" tabRatio="942" firstSheet="0" activeTab="5" autoFilterDateGrouping="1"/>
  </bookViews>
  <sheets>
    <sheet name="HRS_config" sheetId="1" state="visible" r:id="rId1"/>
    <sheet name="Field_uncertainty" sheetId="2" state="visible" r:id="rId2"/>
    <sheet name="Calibration_uncertainty" sheetId="3" state="visible" r:id="rId3"/>
    <sheet name="temp_calc_sheet" sheetId="4" state="visible" r:id="rId4"/>
    <sheet name="Write" sheetId="5" state="visible" r:id="rId5"/>
    <sheet name="Ark1" sheetId="6" state="visible" r:id="rId6"/>
    <sheet name="Todo" sheetId="7" state="visible" r:id="rId7"/>
    <sheet name="Calibration_uncertainty (2)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"/>
    <numFmt numFmtId="165" formatCode="0.0000\ %"/>
    <numFmt numFmtId="166" formatCode="0.0\ %"/>
    <numFmt numFmtId="167" formatCode="0.000\ %"/>
    <numFmt numFmtId="168" formatCode="0.0000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color theme="0"/>
      <sz val="9"/>
      <scheme val="minor"/>
    </font>
  </fonts>
  <fills count="14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9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15">
    <xf numFmtId="0" fontId="1" fillId="0" borderId="0"/>
    <xf numFmtId="0" fontId="2" fillId="2" borderId="9"/>
    <xf numFmtId="0" fontId="3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3" fillId="8" borderId="0"/>
    <xf numFmtId="0" fontId="4" fillId="0" borderId="15"/>
    <xf numFmtId="0" fontId="1" fillId="9" borderId="0"/>
    <xf numFmtId="0" fontId="3" fillId="10" borderId="0"/>
    <xf numFmtId="0" fontId="1" fillId="11" borderId="0"/>
    <xf numFmtId="0" fontId="1" fillId="12" borderId="0"/>
    <xf numFmtId="9" fontId="1" fillId="0" borderId="0"/>
    <xf numFmtId="43" fontId="1" fillId="0" borderId="0"/>
  </cellStyleXfs>
  <cellXfs count="86"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" pivotButton="0" quotePrefix="0" xfId="0"/>
    <xf numFmtId="2" fontId="0" fillId="0" borderId="1" pivotButton="0" quotePrefix="0" xfId="0"/>
    <xf numFmtId="2" fontId="0" fillId="0" borderId="2" pivotButton="0" quotePrefix="0" xfId="0"/>
    <xf numFmtId="2" fontId="0" fillId="0" borderId="5" pivotButton="0" quotePrefix="0" xfId="0"/>
    <xf numFmtId="2" fontId="0" fillId="0" borderId="6" pivotButton="0" quotePrefix="0" xfId="0"/>
    <xf numFmtId="2" fontId="0" fillId="0" borderId="7" pivotButton="0" quotePrefix="0" xfId="0"/>
    <xf numFmtId="2" fontId="0" fillId="0" borderId="8" pivotButton="0" quotePrefix="0" xfId="0"/>
    <xf numFmtId="0" fontId="3" fillId="8" borderId="1" pivotButton="0" quotePrefix="0" xfId="7"/>
    <xf numFmtId="0" fontId="3" fillId="3" borderId="1" pivotButton="0" quotePrefix="0" xfId="2"/>
    <xf numFmtId="0" fontId="1" fillId="4" borderId="1" pivotButton="0" quotePrefix="0" xfId="3"/>
    <xf numFmtId="0" fontId="0" fillId="4" borderId="1" pivotButton="0" quotePrefix="0" xfId="3"/>
    <xf numFmtId="0" fontId="1" fillId="7" borderId="1" pivotButton="0" quotePrefix="0" xfId="6"/>
    <xf numFmtId="0" fontId="0" fillId="7" borderId="1" pivotButton="0" quotePrefix="0" xfId="6"/>
    <xf numFmtId="0" fontId="1" fillId="6" borderId="1" pivotButton="0" quotePrefix="0" xfId="5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1" fillId="13" borderId="0" pivotButton="0" quotePrefix="0" xfId="12"/>
    <xf numFmtId="0" fontId="1" fillId="13" borderId="0" pivotButton="0" quotePrefix="0" xfId="11"/>
    <xf numFmtId="0" fontId="3" fillId="13" borderId="0" pivotButton="0" quotePrefix="0" xfId="10"/>
    <xf numFmtId="0" fontId="3" fillId="10" borderId="1" pivotButton="0" quotePrefix="0" xfId="10"/>
    <xf numFmtId="0" fontId="1" fillId="12" borderId="1" pivotButton="0" quotePrefix="0" xfId="12"/>
    <xf numFmtId="0" fontId="1" fillId="11" borderId="1" pivotButton="0" quotePrefix="0" xfId="11"/>
    <xf numFmtId="0" fontId="0" fillId="13" borderId="0" pivotButton="0" quotePrefix="0" xfId="0"/>
    <xf numFmtId="0" fontId="0" fillId="5" borderId="17" pivotButton="0" quotePrefix="0" xfId="4"/>
    <xf numFmtId="0" fontId="1" fillId="13" borderId="18" pivotButton="0" quotePrefix="0" xfId="3"/>
    <xf numFmtId="2" fontId="1" fillId="13" borderId="18" pivotButton="0" quotePrefix="0" xfId="3"/>
    <xf numFmtId="0" fontId="0" fillId="13" borderId="18" pivotButton="0" quotePrefix="0" xfId="3"/>
    <xf numFmtId="0" fontId="1" fillId="9" borderId="1" pivotButton="0" quotePrefix="0" xfId="9"/>
    <xf numFmtId="0" fontId="2" fillId="13" borderId="0" pivotButton="0" quotePrefix="0" xfId="1"/>
    <xf numFmtId="0" fontId="1" fillId="13" borderId="0" pivotButton="0" quotePrefix="0" xfId="6"/>
    <xf numFmtId="2" fontId="0" fillId="7" borderId="1" pivotButton="0" quotePrefix="0" xfId="6"/>
    <xf numFmtId="2" fontId="0" fillId="0" borderId="16" pivotButton="0" quotePrefix="0" xfId="0"/>
    <xf numFmtId="164" fontId="0" fillId="5" borderId="17" pivotButton="0" quotePrefix="0" xfId="4"/>
    <xf numFmtId="164" fontId="1" fillId="4" borderId="1" pivotButton="0" quotePrefix="0" xfId="3"/>
    <xf numFmtId="10" fontId="0" fillId="0" borderId="0" pivotButton="0" quotePrefix="0" xfId="0"/>
    <xf numFmtId="164" fontId="0" fillId="0" borderId="0" pivotButton="0" quotePrefix="0" xfId="0"/>
    <xf numFmtId="0" fontId="2" fillId="2" borderId="11" pivotButton="0" quotePrefix="0" xfId="1"/>
    <xf numFmtId="0" fontId="2" fillId="2" borderId="19" pivotButton="0" quotePrefix="0" xfId="1"/>
    <xf numFmtId="0" fontId="1" fillId="6" borderId="17" pivotButton="0" quotePrefix="0" xfId="5"/>
    <xf numFmtId="0" fontId="0" fillId="6" borderId="17" pivotButton="0" quotePrefix="0" xfId="5"/>
    <xf numFmtId="0" fontId="2" fillId="2" borderId="2" pivotButton="0" quotePrefix="0" xfId="1"/>
    <xf numFmtId="0" fontId="0" fillId="9" borderId="1" pivotButton="0" quotePrefix="0" xfId="9"/>
    <xf numFmtId="0" fontId="4" fillId="0" borderId="1" pivotButton="0" quotePrefix="0" xfId="8"/>
    <xf numFmtId="2" fontId="1" fillId="9" borderId="1" pivotButton="0" quotePrefix="0" xfId="9"/>
    <xf numFmtId="0" fontId="0" fillId="6" borderId="1" pivotButton="0" quotePrefix="0" xfId="5"/>
    <xf numFmtId="0" fontId="3" fillId="3" borderId="0" pivotButton="0" quotePrefix="0" xfId="2"/>
    <xf numFmtId="0" fontId="0" fillId="0" borderId="0" applyAlignment="1" pivotButton="0" quotePrefix="0" xfId="0">
      <alignment vertical="top"/>
    </xf>
    <xf numFmtId="0" fontId="0" fillId="0" borderId="20" pivotButton="0" quotePrefix="0" xfId="0"/>
    <xf numFmtId="2" fontId="0" fillId="0" borderId="11" pivotButton="0" quotePrefix="0" xfId="0"/>
    <xf numFmtId="9" fontId="0" fillId="0" borderId="13" pivotButton="0" quotePrefix="0" xfId="13"/>
    <xf numFmtId="10" fontId="1" fillId="0" borderId="1" pivotButton="0" quotePrefix="0" xfId="13"/>
    <xf numFmtId="165" fontId="1" fillId="0" borderId="0" pivotButton="0" quotePrefix="0" xfId="13"/>
    <xf numFmtId="2" fontId="2" fillId="2" borderId="19" pivotButton="0" quotePrefix="0" xfId="1"/>
    <xf numFmtId="0" fontId="1" fillId="13" borderId="21" pivotButton="0" quotePrefix="0" xfId="6"/>
    <xf numFmtId="0" fontId="1" fillId="13" borderId="21" pivotButton="0" quotePrefix="0" xfId="5"/>
    <xf numFmtId="0" fontId="2" fillId="13" borderId="21" pivotButton="0" quotePrefix="0" xfId="1"/>
    <xf numFmtId="10" fontId="1" fillId="7" borderId="1" pivotButton="0" quotePrefix="0" xfId="6"/>
    <xf numFmtId="10" fontId="1" fillId="6" borderId="1" pivotButton="0" quotePrefix="0" xfId="5"/>
    <xf numFmtId="0" fontId="5" fillId="13" borderId="21" pivotButton="0" quotePrefix="0" xfId="10"/>
    <xf numFmtId="2" fontId="0" fillId="13" borderId="21" pivotButton="0" quotePrefix="0" xfId="12"/>
    <xf numFmtId="2" fontId="0" fillId="13" borderId="21" pivotButton="0" quotePrefix="0" xfId="11"/>
    <xf numFmtId="0" fontId="3" fillId="3" borderId="11" pivotButton="0" quotePrefix="0" xfId="2"/>
    <xf numFmtId="10" fontId="1" fillId="4" borderId="11" pivotButton="0" quotePrefix="0" xfId="3"/>
    <xf numFmtId="10" fontId="1" fillId="5" borderId="11" pivotButton="0" quotePrefix="0" xfId="4"/>
    <xf numFmtId="0" fontId="0" fillId="13" borderId="0" pivotButton="0" quotePrefix="0" xfId="3"/>
    <xf numFmtId="0" fontId="3" fillId="13" borderId="21" pivotButton="0" quotePrefix="0" xfId="2"/>
    <xf numFmtId="2" fontId="0" fillId="13" borderId="21" pivotButton="0" quotePrefix="0" xfId="3"/>
    <xf numFmtId="2" fontId="0" fillId="13" borderId="21" pivotButton="0" quotePrefix="0" xfId="4"/>
    <xf numFmtId="10" fontId="1" fillId="12" borderId="1" pivotButton="0" quotePrefix="0" xfId="12"/>
    <xf numFmtId="10" fontId="1" fillId="11" borderId="1" pivotButton="0" quotePrefix="0" xfId="11"/>
    <xf numFmtId="9" fontId="1" fillId="0" borderId="0" pivotButton="0" quotePrefix="0" xfId="13"/>
    <xf numFmtId="166" fontId="1" fillId="0" borderId="0" pivotButton="0" quotePrefix="0" xfId="13"/>
    <xf numFmtId="167" fontId="1" fillId="0" borderId="0" pivotButton="0" quotePrefix="0" xfId="13"/>
    <xf numFmtId="0" fontId="0" fillId="0" borderId="22" pivotButton="0" quotePrefix="0" xfId="0"/>
    <xf numFmtId="167" fontId="1" fillId="0" borderId="1" pivotButton="0" quotePrefix="0" xfId="13"/>
    <xf numFmtId="167" fontId="0" fillId="0" borderId="0" pivotButton="0" quotePrefix="0" xfId="0"/>
    <xf numFmtId="0" fontId="2" fillId="2" borderId="11" applyAlignment="1" pivotButton="0" quotePrefix="0" xfId="1">
      <alignment horizontal="left"/>
    </xf>
    <xf numFmtId="0" fontId="0" fillId="0" borderId="19" pivotButton="0" quotePrefix="0" xfId="0"/>
    <xf numFmtId="0" fontId="2" fillId="2" borderId="9" applyAlignment="1" pivotButton="0" quotePrefix="0" xfId="1">
      <alignment horizontal="left"/>
    </xf>
    <xf numFmtId="0" fontId="0" fillId="0" borderId="10" pivotButton="0" quotePrefix="0" xfId="0"/>
    <xf numFmtId="168" fontId="0" fillId="0" borderId="0" pivotButton="0" quotePrefix="0" xfId="14"/>
    <xf numFmtId="168" fontId="0" fillId="0" borderId="0" pivotButton="0" quotePrefix="0" xfId="14"/>
  </cellXfs>
  <cellStyles count="15">
    <cellStyle name="Normal" xfId="0" builtinId="0"/>
    <cellStyle name="Kontrollcelle" xfId="1" builtinId="23"/>
    <cellStyle name="Uthevingsfarge1" xfId="2" builtinId="29"/>
    <cellStyle name="20 % – uthevingsfarge 1" xfId="3" builtinId="30"/>
    <cellStyle name="40 % – uthevingsfarge 1" xfId="4" builtinId="31"/>
    <cellStyle name="20 % – uthevingsfarge 3" xfId="5" builtinId="38"/>
    <cellStyle name="40 % – uthevingsfarge 3" xfId="6" builtinId="39"/>
    <cellStyle name="Uthevingsfarge6" xfId="7" builtinId="49"/>
    <cellStyle name="Overskrift 2" xfId="8" builtinId="17"/>
    <cellStyle name="60 % – uthevingsfarge 2" xfId="9" builtinId="36"/>
    <cellStyle name="Uthevingsfarge5" xfId="10" builtinId="45"/>
    <cellStyle name="20 % – uthevingsfarge 5" xfId="11" builtinId="46"/>
    <cellStyle name="40 % – uthevingsfarge 5" xfId="12" builtinId="47"/>
    <cellStyle name="Prosent" xfId="13" builtinId="5"/>
    <cellStyle name="Komma" xfId="1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Relationship Type="http://schemas.openxmlformats.org/officeDocument/2006/relationships/image" Target="/xl/media/image4.png" Id="rId3" /><Relationship Type="http://schemas.openxmlformats.org/officeDocument/2006/relationships/image" Target="/xl/media/image5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120650</colOff>
      <row>21</row>
      <rowOff>151531</rowOff>
    </from>
    <to>
      <col>7</col>
      <colOff>104060</colOff>
      <row>35</row>
      <rowOff>176024</rowOff>
    </to>
    <pic>
      <nvPicPr>
        <cNvPr id="3" name="Picture 2"/>
        <cNvPicPr>
          <a:picLocks noChangeAspect="1"/>
        </cNvPicPr>
      </nvPicPr>
      <blipFill rotWithShape="1">
        <a:blip r:embed="rId1"/>
        <a:srcRect t="19997"/>
        <a:stretch>
          <a:fillRect/>
        </a:stretch>
      </blipFill>
      <spPr>
        <a:xfrm>
          <a:off x="919692" y="4114989"/>
          <a:ext cx="8116701" cy="261741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80963</colOff>
      <row>14</row>
      <rowOff>95250</rowOff>
    </from>
    <to>
      <col>7</col>
      <colOff>148158</colOff>
      <row>23</row>
      <rowOff>19279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81038" y="2762250"/>
          <a:ext cx="3667645" cy="163852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495300</colOff>
      <row>14</row>
      <rowOff>95249</rowOff>
    </from>
    <to>
      <col>14</col>
      <colOff>57683</colOff>
      <row>19</row>
      <rowOff>114435</rowOff>
    </to>
    <pic>
      <nvPicPr>
        <cNvPr id="3" name="Picture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4695825" y="2762249"/>
          <a:ext cx="3762908" cy="97168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300037</colOff>
      <row>26</row>
      <rowOff>4762</rowOff>
    </from>
    <to>
      <col>8</col>
      <colOff>62046</colOff>
      <row>29</row>
      <rowOff>128684</rowOff>
    </to>
    <pic>
      <nvPicPr>
        <cNvPr id="4" name="Bilde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3900487" y="4957762"/>
          <a:ext cx="962159" cy="69542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2</col>
      <colOff>23813</colOff>
      <row>25</row>
      <rowOff>14287</rowOff>
    </from>
    <to>
      <col>5</col>
      <colOff>157433</colOff>
      <row>29</row>
      <rowOff>42972</rowOff>
    </to>
    <pic>
      <nvPicPr>
        <cNvPr id="5" name="Bilde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223963" y="4776787"/>
          <a:ext cx="1933845" cy="7906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21"/>
  <sheetViews>
    <sheetView showGridLines="0" zoomScale="97" zoomScaleNormal="160" workbookViewId="0">
      <selection activeCell="J15" sqref="J15"/>
    </sheetView>
  </sheetViews>
  <sheetFormatPr baseColWidth="10" defaultColWidth="11.3984375" defaultRowHeight="14.25"/>
  <cols>
    <col width="38.265625" customWidth="1" min="2" max="2"/>
    <col width="29" customWidth="1" min="4" max="4"/>
    <col width="2.73046875" customWidth="1" min="5" max="5"/>
    <col width="12.86328125" customWidth="1" min="6" max="6"/>
    <col width="22.1328125" customWidth="1" min="7" max="7"/>
    <col width="10.73046875" customWidth="1" min="8" max="8"/>
    <col width="6.265625" customWidth="1" min="9" max="9"/>
    <col width="11" customWidth="1" min="10" max="10"/>
    <col width="2.73046875" customWidth="1" min="11" max="11"/>
  </cols>
  <sheetData>
    <row r="2" ht="15.75" customHeight="1" thickBot="1">
      <c r="B2" s="10" t="inlineStr">
        <is>
          <t>Table 1: HRS configuration</t>
        </is>
      </c>
      <c r="C2" s="10" t="inlineStr">
        <is>
          <t>YES / NO</t>
        </is>
      </c>
    </row>
    <row r="3" ht="16.5" customHeight="1" thickBot="1" thickTop="1">
      <c r="B3" s="82" t="inlineStr">
        <is>
          <t>Correction:</t>
        </is>
      </c>
      <c r="C3" s="83" t="n"/>
    </row>
    <row r="4" ht="15.75" customHeight="1" thickTop="1">
      <c r="B4" s="15" t="inlineStr">
        <is>
          <t>Correct for dead volume</t>
        </is>
      </c>
      <c r="C4" s="15" t="inlineStr">
        <is>
          <t>YES</t>
        </is>
      </c>
      <c r="K4" s="26" t="n"/>
    </row>
    <row r="5">
      <c r="B5" s="42" t="inlineStr">
        <is>
          <t>Correct for vented hydrogen</t>
        </is>
      </c>
      <c r="C5" s="43" t="inlineStr">
        <is>
          <t>YES</t>
        </is>
      </c>
      <c r="E5" s="26" t="n"/>
      <c r="K5" s="26" t="n"/>
    </row>
    <row r="6" ht="15.75" customHeight="1">
      <c r="B6" s="80" t="inlineStr">
        <is>
          <t>Uncertainty varying with flowrate:</t>
        </is>
      </c>
      <c r="C6" s="81" t="n"/>
      <c r="D6" s="44" t="inlineStr">
        <is>
          <t>if NO - set uncertainty: [u*std(x)]</t>
        </is>
      </c>
      <c r="E6" s="32" t="inlineStr">
        <is>
          <t>Unit</t>
        </is>
      </c>
      <c r="G6" s="11" t="inlineStr">
        <is>
          <t>Table 2: Volume of piping</t>
        </is>
      </c>
      <c r="H6" s="11" t="inlineStr">
        <is>
          <t>Volume</t>
        </is>
      </c>
      <c r="I6" s="49" t="n"/>
      <c r="J6" s="65" t="inlineStr">
        <is>
          <t>Uncertainty</t>
        </is>
      </c>
      <c r="K6" s="69" t="n"/>
    </row>
    <row r="7">
      <c r="B7" s="14" t="inlineStr">
        <is>
          <t>Calibration correction factor</t>
        </is>
      </c>
      <c r="C7" s="15" t="inlineStr">
        <is>
          <t>YES</t>
        </is>
      </c>
      <c r="D7" s="60" t="n">
        <v>0.003</v>
      </c>
      <c r="E7" s="57" t="n"/>
      <c r="G7" s="12" t="inlineStr">
        <is>
          <t>Dead volume</t>
        </is>
      </c>
      <c r="H7" s="37" t="n">
        <v>0.0025</v>
      </c>
      <c r="I7" s="13" t="inlineStr">
        <is>
          <t>m3</t>
        </is>
      </c>
      <c r="J7" s="66" t="n">
        <v>0.02</v>
      </c>
      <c r="K7" s="70" t="n"/>
    </row>
    <row r="8">
      <c r="B8" s="16" t="inlineStr">
        <is>
          <t xml:space="preserve">Calibration reference </t>
        </is>
      </c>
      <c r="C8" s="48" t="inlineStr">
        <is>
          <t>YES</t>
        </is>
      </c>
      <c r="D8" s="61" t="n">
        <v>0.0022</v>
      </c>
      <c r="E8" s="58" t="n"/>
      <c r="G8" s="27" t="inlineStr">
        <is>
          <t>Vent+dispenser Hose</t>
        </is>
      </c>
      <c r="H8" s="36" t="n">
        <v>0.0025</v>
      </c>
      <c r="I8" s="27" t="inlineStr">
        <is>
          <t>m3</t>
        </is>
      </c>
      <c r="J8" s="67" t="n">
        <v>0.02</v>
      </c>
      <c r="K8" s="71" t="n"/>
    </row>
    <row r="9">
      <c r="B9" s="14" t="inlineStr">
        <is>
          <t>Calibration repeatability</t>
        </is>
      </c>
      <c r="C9" s="14" t="inlineStr">
        <is>
          <t>YES</t>
        </is>
      </c>
      <c r="D9" s="60" t="n">
        <v>0.001</v>
      </c>
      <c r="E9" s="57" t="n"/>
      <c r="G9" s="28" t="n"/>
      <c r="H9" s="29" t="n"/>
      <c r="I9" s="30" t="n"/>
      <c r="J9" s="29" t="n"/>
      <c r="K9" s="68" t="n"/>
      <c r="L9" s="26" t="n"/>
    </row>
    <row r="10">
      <c r="B10" s="16" t="inlineStr">
        <is>
          <t>Field repeatability</t>
        </is>
      </c>
      <c r="C10" s="16" t="inlineStr">
        <is>
          <t>YES</t>
        </is>
      </c>
      <c r="D10" s="61" t="n">
        <v>0.0045</v>
      </c>
      <c r="E10" s="58" t="n"/>
      <c r="I10" s="26" t="n"/>
      <c r="K10" s="26" t="n"/>
    </row>
    <row r="11">
      <c r="B11" s="14" t="inlineStr">
        <is>
          <t>Field condition</t>
        </is>
      </c>
      <c r="C11" s="14" t="inlineStr">
        <is>
          <t>YES</t>
        </is>
      </c>
      <c r="D11" s="60" t="n">
        <v>0.005</v>
      </c>
      <c r="E11" s="57" t="n"/>
      <c r="G11" s="23" t="inlineStr">
        <is>
          <t>Table 3: Sensor accuracy</t>
        </is>
      </c>
      <c r="H11" s="23" t="inlineStr">
        <is>
          <t>Uncertainty</t>
        </is>
      </c>
      <c r="I11" s="62" t="n"/>
      <c r="J11" s="22" t="n"/>
      <c r="K11" s="22" t="n"/>
    </row>
    <row r="12">
      <c r="B12" s="40" t="inlineStr">
        <is>
          <t>Misc</t>
        </is>
      </c>
      <c r="C12" s="41" t="n"/>
      <c r="D12" s="56" t="n"/>
      <c r="E12" s="59" t="n"/>
      <c r="G12" s="24" t="inlineStr">
        <is>
          <t>Temperature sensor</t>
        </is>
      </c>
      <c r="H12" s="72" t="n">
        <v>0.02</v>
      </c>
      <c r="I12" s="63" t="n"/>
      <c r="K12" s="20" t="n"/>
    </row>
    <row r="13">
      <c r="B13" s="15" t="inlineStr">
        <is>
          <t>Parallell correlated flowmeter</t>
        </is>
      </c>
      <c r="C13" s="15" t="inlineStr">
        <is>
          <t>NO</t>
        </is>
      </c>
      <c r="D13" s="34" t="inlineStr">
        <is>
          <t>Not implemented yet</t>
        </is>
      </c>
      <c r="E13" s="33" t="n"/>
      <c r="G13" s="25" t="inlineStr">
        <is>
          <t>Pressure sensor</t>
        </is>
      </c>
      <c r="H13" s="73" t="n">
        <v>0.02</v>
      </c>
      <c r="I13" s="64" t="n"/>
      <c r="K13" s="21" t="n"/>
    </row>
    <row r="14">
      <c r="B14" s="16" t="inlineStr">
        <is>
          <t>Write and store previous density for DV use</t>
        </is>
      </c>
      <c r="C14" s="16" t="inlineStr">
        <is>
          <t>YES</t>
        </is>
      </c>
      <c r="D14" s="48" t="inlineStr">
        <is>
          <t>Not implemented yet</t>
        </is>
      </c>
      <c r="E14" s="26" t="n"/>
      <c r="I14" s="26" t="n"/>
    </row>
    <row r="19">
      <c r="B19" t="inlineStr">
        <is>
          <t>1. All uncertainty values given as relative uncertainty, for k = 1.</t>
        </is>
      </c>
    </row>
    <row r="20">
      <c r="B20" t="inlineStr">
        <is>
          <t>2. Do not change cell order, unit, or placement.</t>
        </is>
      </c>
    </row>
    <row r="21">
      <c r="B21" t="inlineStr">
        <is>
          <t>3. See Thesis for more information.</t>
        </is>
      </c>
    </row>
  </sheetData>
  <mergeCells count="2">
    <mergeCell ref="B6:C6"/>
    <mergeCell ref="B3:C3"/>
  </mergeCells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zoomScale="83" zoomScaleNormal="145" workbookViewId="0">
      <selection activeCell="D3" sqref="D3:D25"/>
    </sheetView>
  </sheetViews>
  <sheetFormatPr baseColWidth="10" defaultColWidth="11.3984375" defaultRowHeight="14.25"/>
  <cols>
    <col width="25.59765625" customWidth="1" min="2" max="2"/>
    <col width="39.3984375" customWidth="1" min="3" max="3"/>
    <col width="39.1328125" customWidth="1" min="4" max="4"/>
  </cols>
  <sheetData>
    <row r="1" ht="27.75" customHeight="1">
      <c r="A1" s="50" t="inlineStr">
        <is>
          <t>k=1</t>
        </is>
      </c>
      <c r="B1" s="50" t="inlineStr">
        <is>
          <t># All uncertainty values given in relative uncertainty [%]</t>
        </is>
      </c>
      <c r="C1" s="50" t="n"/>
    </row>
    <row r="2">
      <c r="B2" s="3" t="inlineStr">
        <is>
          <t>Flowrate [kg/min]</t>
        </is>
      </c>
      <c r="C2" s="3" t="inlineStr">
        <is>
          <t>Field Repeatability u(field,rept) [%]</t>
        </is>
      </c>
      <c r="D2" s="3" t="inlineStr">
        <is>
          <t>Field Condition u(field,cond) [%]</t>
        </is>
      </c>
    </row>
    <row r="3">
      <c r="B3" s="4" t="n">
        <v>0.08333333333333333</v>
      </c>
      <c r="C3" s="78" t="n">
        <v>0.0138636214604987</v>
      </c>
      <c r="D3" s="78" t="n">
        <v>0.0138636214604987</v>
      </c>
    </row>
    <row r="4">
      <c r="B4" s="4" t="n">
        <v>0.1666666666666667</v>
      </c>
      <c r="C4" s="78" t="n">
        <v>0.007994790015007761</v>
      </c>
      <c r="D4" s="78" t="n">
        <v>0.007994790015007761</v>
      </c>
    </row>
    <row r="5">
      <c r="B5" s="4" t="n">
        <v>0.3333333333333333</v>
      </c>
      <c r="C5" s="78" t="n">
        <v>0.005205634011255193</v>
      </c>
      <c r="D5" s="78" t="n">
        <v>0.005205634011255193</v>
      </c>
    </row>
    <row r="6">
      <c r="B6" s="4" t="n">
        <v>0.5</v>
      </c>
      <c r="C6" s="78" t="n">
        <v>0.004205332389502446</v>
      </c>
      <c r="D6" s="78" t="n">
        <v>0.004205332389502446</v>
      </c>
    </row>
    <row r="7">
      <c r="B7" s="4" t="n">
        <v>0.6666666666666666</v>
      </c>
      <c r="C7" s="78" t="n">
        <v>0.003652244363249656</v>
      </c>
      <c r="D7" s="78" t="n">
        <v>0.003652244363249656</v>
      </c>
    </row>
    <row r="8">
      <c r="B8" s="4" t="n">
        <v>0.8333333333333334</v>
      </c>
      <c r="C8" s="78" t="n">
        <v>0.003278041775196851</v>
      </c>
      <c r="D8" s="78" t="n">
        <v>0.003278041775196851</v>
      </c>
    </row>
    <row r="9">
      <c r="B9" s="4" t="n">
        <v>1</v>
      </c>
      <c r="C9" s="78" t="n">
        <v>0.002993281906244036</v>
      </c>
      <c r="D9" s="78" t="n">
        <v>0.002993281906244036</v>
      </c>
    </row>
    <row r="10">
      <c r="B10" s="4" t="n">
        <v>1.166666666666667</v>
      </c>
      <c r="C10" s="78" t="n">
        <v>0.002759632162491217</v>
      </c>
      <c r="D10" s="78" t="n">
        <v>0.002759632162491217</v>
      </c>
    </row>
    <row r="11">
      <c r="B11" s="4" t="n">
        <v>1.333333333333333</v>
      </c>
      <c r="C11" s="78" t="n">
        <v>0.002557926246988396</v>
      </c>
      <c r="D11" s="78" t="n">
        <v>0.002557926246988396</v>
      </c>
    </row>
    <row r="12">
      <c r="B12" s="4" t="n">
        <v>1.5</v>
      </c>
      <c r="C12" s="78" t="n">
        <v>0.002377516216985572</v>
      </c>
      <c r="D12" s="78" t="n">
        <v>0.002377516216985572</v>
      </c>
    </row>
    <row r="13">
      <c r="B13" s="4" t="n">
        <v>1.666666666666667</v>
      </c>
      <c r="C13" s="78" t="n">
        <v>0.002212013306832746</v>
      </c>
      <c r="D13" s="78" t="n">
        <v>0.002212013306832746</v>
      </c>
    </row>
    <row r="14">
      <c r="B14" s="4" t="n">
        <v>1.833333333333333</v>
      </c>
      <c r="C14" s="78" t="n">
        <v>0.002057351938389012</v>
      </c>
      <c r="D14" s="78" t="n">
        <v>0.002057351938389012</v>
      </c>
    </row>
    <row r="15">
      <c r="B15" s="4" t="n">
        <v>2</v>
      </c>
      <c r="C15" s="78" t="n">
        <v>0.001910821726227093</v>
      </c>
      <c r="D15" s="78" t="n">
        <v>0.001910821726227093</v>
      </c>
    </row>
    <row r="16">
      <c r="B16" s="4" t="n">
        <v>2.166666666666667</v>
      </c>
      <c r="C16" s="78" t="n">
        <v>0.001770546249666573</v>
      </c>
      <c r="D16" s="78" t="n">
        <v>0.001770546249666573</v>
      </c>
    </row>
    <row r="17">
      <c r="B17" s="4" t="n">
        <v>2.333333333333333</v>
      </c>
      <c r="C17" s="78" t="n">
        <v>0.001635185208221437</v>
      </c>
      <c r="D17" s="78" t="n">
        <v>0.001635185208221437</v>
      </c>
    </row>
    <row r="18">
      <c r="B18" s="4" t="n">
        <v>2.5</v>
      </c>
      <c r="C18" s="78" t="n">
        <v>0.001503755714868608</v>
      </c>
      <c r="D18" s="78" t="n">
        <v>0.001503755714868608</v>
      </c>
    </row>
    <row r="19">
      <c r="B19" s="4" t="n">
        <v>2.666666666666667</v>
      </c>
      <c r="C19" s="78" t="n">
        <v>0.00137552060434078</v>
      </c>
      <c r="D19" s="78" t="n">
        <v>0.00137552060434078</v>
      </c>
    </row>
    <row r="20">
      <c r="B20" s="4" t="n">
        <v>2.833333333333333</v>
      </c>
      <c r="C20" s="78" t="n">
        <v>0.001249916162021774</v>
      </c>
      <c r="D20" s="78" t="n">
        <v>0.001249916162021774</v>
      </c>
    </row>
    <row r="21">
      <c r="B21" s="4" t="n">
        <v>3</v>
      </c>
      <c r="C21" s="78" t="n">
        <v>0.001126503943210122</v>
      </c>
      <c r="D21" s="78" t="n">
        <v>0.001126503943210122</v>
      </c>
    </row>
    <row r="22">
      <c r="B22" s="4" t="n">
        <v>3.166666666666667</v>
      </c>
      <c r="C22" s="78" t="n">
        <v>0.001004937807352029</v>
      </c>
      <c r="D22" s="78" t="n">
        <v>0.001004937807352029</v>
      </c>
    </row>
    <row r="23">
      <c r="B23" s="4" t="n">
        <v>3.333333333333333</v>
      </c>
      <c r="C23" s="78" t="n">
        <v>0.0008849408420044625</v>
      </c>
      <c r="D23" s="78" t="n">
        <v>0.0008849408420044625</v>
      </c>
    </row>
    <row r="24">
      <c r="B24" s="4" t="n">
        <v>3.5</v>
      </c>
      <c r="C24" s="78" t="n">
        <v>0.0007662888799516326</v>
      </c>
      <c r="D24" s="78" t="n">
        <v>0.0007662888799516326</v>
      </c>
    </row>
    <row r="25">
      <c r="B25" s="4" t="n">
        <v>3.6</v>
      </c>
      <c r="C25" s="78" t="n">
        <v>0.0006956655929999346</v>
      </c>
      <c r="D25" s="78" t="n">
        <v>0.0006956655929999346</v>
      </c>
    </row>
    <row r="27">
      <c r="G27" s="3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5"/>
  <sheetViews>
    <sheetView zoomScale="89" zoomScaleNormal="160" workbookViewId="0">
      <selection activeCell="E3" sqref="E3:E25"/>
    </sheetView>
  </sheetViews>
  <sheetFormatPr baseColWidth="10" defaultColWidth="11.3984375" defaultRowHeight="14.25"/>
  <cols>
    <col width="11.3984375" customWidth="1" min="1" max="1"/>
    <col width="24.73046875" customWidth="1" min="2" max="2"/>
    <col width="30.265625" customWidth="1" min="3" max="3"/>
    <col width="41.59765625" customWidth="1" min="4" max="4"/>
    <col width="38" customWidth="1" min="5" max="5"/>
  </cols>
  <sheetData>
    <row r="1" ht="25.15" customHeight="1" thickBot="1">
      <c r="A1" s="50" t="inlineStr">
        <is>
          <t>k=1</t>
        </is>
      </c>
      <c r="B1" s="50" t="inlineStr">
        <is>
          <t># All uncertainty values given in relative uncertainty [%]</t>
        </is>
      </c>
      <c r="C1" s="50" t="n"/>
      <c r="F1" t="inlineStr">
        <is>
          <t>#TODO: fjern minste ledd - kod inn bruk minste kalibrasjonspunkt</t>
        </is>
      </c>
    </row>
    <row r="2">
      <c r="B2" s="51" t="inlineStr">
        <is>
          <t>Flowrate [kg/min]</t>
        </is>
      </c>
      <c r="C2" s="3" t="inlineStr">
        <is>
          <t>Calibration Deviation u(cal,dev) [%]</t>
        </is>
      </c>
      <c r="D2" s="3" t="inlineStr">
        <is>
          <t>Calibration Repeatability u(cal,rept) [%]</t>
        </is>
      </c>
      <c r="E2" s="3" t="inlineStr">
        <is>
          <t>Calibration Reference u(cal,ref) [%]</t>
        </is>
      </c>
      <c r="F2" t="inlineStr">
        <is>
          <t># Bruk nullpunkts</t>
        </is>
      </c>
    </row>
    <row r="3">
      <c r="B3" s="52" t="n">
        <v>0.08333333333333333</v>
      </c>
      <c r="C3" s="78" t="n">
        <v>0.0138636214604987</v>
      </c>
      <c r="D3" s="78" t="n">
        <v>0.0138636214604987</v>
      </c>
      <c r="E3" s="78" t="n">
        <v>0.0138636214604987</v>
      </c>
      <c r="H3">
        <f>(0.024)/60</f>
        <v/>
      </c>
      <c r="I3" s="55">
        <f>($H$3/B3)</f>
        <v/>
      </c>
    </row>
    <row r="4">
      <c r="B4" s="52" t="n">
        <v>0.166666666666667</v>
      </c>
      <c r="C4" s="78" t="n">
        <v>0.007994790015007761</v>
      </c>
      <c r="D4" s="78" t="n">
        <v>0.007994790015007761</v>
      </c>
      <c r="E4" s="78" t="n">
        <v>0.007994790015007761</v>
      </c>
      <c r="I4" s="55">
        <f>($H$3/B4)</f>
        <v/>
      </c>
    </row>
    <row r="5">
      <c r="B5" s="52" t="n">
        <v>0.3333333333333333</v>
      </c>
      <c r="C5" s="78" t="n">
        <v>0.005205634011255193</v>
      </c>
      <c r="D5" s="78" t="n">
        <v>0.005205634011255193</v>
      </c>
      <c r="E5" s="78" t="n">
        <v>0.005205634011255193</v>
      </c>
      <c r="I5" s="55">
        <f>($H$3/B5)</f>
        <v/>
      </c>
    </row>
    <row r="6">
      <c r="B6" s="52" t="n">
        <v>0.5</v>
      </c>
      <c r="C6" s="78" t="n">
        <v>0.004205332389502446</v>
      </c>
      <c r="D6" s="78" t="n">
        <v>0.004205332389502446</v>
      </c>
      <c r="E6" s="78" t="n">
        <v>0.004205332389502446</v>
      </c>
      <c r="I6" s="55">
        <f>($H$3/B6)</f>
        <v/>
      </c>
    </row>
    <row r="7">
      <c r="B7" s="52" t="n">
        <v>0.6666666666666666</v>
      </c>
      <c r="C7" s="78" t="n">
        <v>0.003652244363249656</v>
      </c>
      <c r="D7" s="78" t="n">
        <v>0.003652244363249656</v>
      </c>
      <c r="E7" s="78" t="n">
        <v>0.003652244363249656</v>
      </c>
      <c r="I7" s="55">
        <f>($H$3/B7)</f>
        <v/>
      </c>
    </row>
    <row r="8">
      <c r="B8" s="52" t="n">
        <v>0.8333333333333334</v>
      </c>
      <c r="C8" s="78" t="n">
        <v>0.003278041775196851</v>
      </c>
      <c r="D8" s="78" t="n">
        <v>0.003278041775196851</v>
      </c>
      <c r="E8" s="78" t="n">
        <v>0.003278041775196851</v>
      </c>
      <c r="I8" s="55">
        <f>($H$3/B8)</f>
        <v/>
      </c>
    </row>
    <row r="9">
      <c r="B9" s="52" t="n">
        <v>1</v>
      </c>
      <c r="C9" s="78" t="n">
        <v>0.002993281906244036</v>
      </c>
      <c r="D9" s="78" t="n">
        <v>0.002993281906244036</v>
      </c>
      <c r="E9" s="78" t="n">
        <v>0.002993281906244036</v>
      </c>
      <c r="I9" s="55">
        <f>($H$3/B9)</f>
        <v/>
      </c>
    </row>
    <row r="10">
      <c r="B10" s="52" t="n">
        <v>1.166666666666667</v>
      </c>
      <c r="C10" s="78" t="n">
        <v>0.002759632162491217</v>
      </c>
      <c r="D10" s="78" t="n">
        <v>0.002759632162491217</v>
      </c>
      <c r="E10" s="78" t="n">
        <v>0.002759632162491217</v>
      </c>
      <c r="I10" s="55">
        <f>($H$3/B10)</f>
        <v/>
      </c>
    </row>
    <row r="11">
      <c r="B11" s="52" t="n">
        <v>1.333333333333333</v>
      </c>
      <c r="C11" s="78" t="n">
        <v>0.002557926246988396</v>
      </c>
      <c r="D11" s="78" t="n">
        <v>0.002557926246988396</v>
      </c>
      <c r="E11" s="78" t="n">
        <v>0.002557926246988396</v>
      </c>
      <c r="I11" s="55">
        <f>($H$3/B11)</f>
        <v/>
      </c>
    </row>
    <row r="12">
      <c r="B12" s="52" t="n">
        <v>1.5</v>
      </c>
      <c r="C12" s="78" t="n">
        <v>0.002377516216985572</v>
      </c>
      <c r="D12" s="78" t="n">
        <v>0.002377516216985572</v>
      </c>
      <c r="E12" s="78" t="n">
        <v>0.002377516216985572</v>
      </c>
      <c r="I12" s="55">
        <f>($H$3/B12)</f>
        <v/>
      </c>
    </row>
    <row r="13">
      <c r="B13" s="52" t="n">
        <v>1.666666666666667</v>
      </c>
      <c r="C13" s="78" t="n">
        <v>0.002212013306832746</v>
      </c>
      <c r="D13" s="78" t="n">
        <v>0.002212013306832746</v>
      </c>
      <c r="E13" s="78" t="n">
        <v>0.002212013306832746</v>
      </c>
      <c r="I13" s="55">
        <f>($H$3/B13)</f>
        <v/>
      </c>
    </row>
    <row r="14">
      <c r="B14" s="52" t="n">
        <v>1.833333333333333</v>
      </c>
      <c r="C14" s="78" t="n">
        <v>0.002057351938389012</v>
      </c>
      <c r="D14" s="78" t="n">
        <v>0.002057351938389012</v>
      </c>
      <c r="E14" s="78" t="n">
        <v>0.002057351938389012</v>
      </c>
      <c r="I14" s="55">
        <f>($H$3/B14)</f>
        <v/>
      </c>
    </row>
    <row r="15">
      <c r="B15" s="52" t="n">
        <v>2</v>
      </c>
      <c r="C15" s="78" t="n">
        <v>0.001910821726227093</v>
      </c>
      <c r="D15" s="78" t="n">
        <v>0.001910821726227093</v>
      </c>
      <c r="E15" s="78" t="n">
        <v>0.001910821726227093</v>
      </c>
      <c r="I15" s="55">
        <f>($H$3/B15)</f>
        <v/>
      </c>
    </row>
    <row r="16">
      <c r="B16" s="52" t="n">
        <v>2.166666666666667</v>
      </c>
      <c r="C16" s="78" t="n">
        <v>0.001770546249666573</v>
      </c>
      <c r="D16" s="78" t="n">
        <v>0.001770546249666573</v>
      </c>
      <c r="E16" s="78" t="n">
        <v>0.001770546249666573</v>
      </c>
      <c r="I16" s="55">
        <f>($H$3/B16)</f>
        <v/>
      </c>
    </row>
    <row r="17">
      <c r="B17" s="52" t="n">
        <v>2.333333333333333</v>
      </c>
      <c r="C17" s="78" t="n">
        <v>0.001635185208221437</v>
      </c>
      <c r="D17" s="78" t="n">
        <v>0.001635185208221437</v>
      </c>
      <c r="E17" s="78" t="n">
        <v>0.001635185208221437</v>
      </c>
      <c r="I17" s="55">
        <f>($H$3/B17)</f>
        <v/>
      </c>
    </row>
    <row r="18">
      <c r="B18" s="52" t="n">
        <v>2.5</v>
      </c>
      <c r="C18" s="78" t="n">
        <v>0.001503755714868608</v>
      </c>
      <c r="D18" s="78" t="n">
        <v>0.001503755714868608</v>
      </c>
      <c r="E18" s="78" t="n">
        <v>0.001503755714868608</v>
      </c>
      <c r="I18" s="55">
        <f>($H$3/B18)</f>
        <v/>
      </c>
    </row>
    <row r="19">
      <c r="B19" s="52" t="n">
        <v>2.666666666666667</v>
      </c>
      <c r="C19" s="78" t="n">
        <v>0.00137552060434078</v>
      </c>
      <c r="D19" s="78" t="n">
        <v>0.00137552060434078</v>
      </c>
      <c r="E19" s="78" t="n">
        <v>0.00137552060434078</v>
      </c>
      <c r="F19" s="53" t="n"/>
      <c r="I19" s="55">
        <f>($H$3/B19)</f>
        <v/>
      </c>
    </row>
    <row r="20">
      <c r="B20" s="52" t="n">
        <v>2.833333333333333</v>
      </c>
      <c r="C20" s="78" t="n">
        <v>0.001249916162021774</v>
      </c>
      <c r="D20" s="78" t="n">
        <v>0.001249916162021774</v>
      </c>
      <c r="E20" s="78" t="n">
        <v>0.001249916162021774</v>
      </c>
      <c r="I20" s="55">
        <f>($H$3/B20)</f>
        <v/>
      </c>
    </row>
    <row r="21">
      <c r="B21" s="52" t="n">
        <v>3</v>
      </c>
      <c r="C21" s="78" t="n">
        <v>0.001126503943210122</v>
      </c>
      <c r="D21" s="78" t="n">
        <v>0.001126503943210122</v>
      </c>
      <c r="E21" s="78" t="n">
        <v>0.001126503943210122</v>
      </c>
      <c r="I21" s="55">
        <f>($H$3/B21)</f>
        <v/>
      </c>
    </row>
    <row r="22">
      <c r="B22" s="52" t="n">
        <v>3.166666666666667</v>
      </c>
      <c r="C22" s="78" t="n">
        <v>0.001004937807352029</v>
      </c>
      <c r="D22" s="78" t="n">
        <v>0.001004937807352029</v>
      </c>
      <c r="E22" s="78" t="n">
        <v>0.001004937807352029</v>
      </c>
      <c r="I22" s="55">
        <f>($H$3/B22)</f>
        <v/>
      </c>
    </row>
    <row r="23">
      <c r="B23" s="52" t="n">
        <v>3.333333333333333</v>
      </c>
      <c r="C23" s="78" t="n">
        <v>0.0008849408420044625</v>
      </c>
      <c r="D23" s="78" t="n">
        <v>0.0008849408420044625</v>
      </c>
      <c r="E23" s="78" t="n">
        <v>0.0008849408420044625</v>
      </c>
      <c r="I23" s="55">
        <f>($H$3/B23)</f>
        <v/>
      </c>
    </row>
    <row r="24">
      <c r="B24" s="52" t="n">
        <v>3.5</v>
      </c>
      <c r="C24" s="78" t="n">
        <v>0.0007662888799516326</v>
      </c>
      <c r="D24" s="78" t="n">
        <v>0.0007662888799516326</v>
      </c>
      <c r="E24" s="78" t="n">
        <v>0.0007662888799516326</v>
      </c>
      <c r="I24" s="55">
        <f>($H$3/B24)</f>
        <v/>
      </c>
    </row>
    <row r="25">
      <c r="B25" s="52" t="n">
        <v>3.6</v>
      </c>
      <c r="C25" s="78" t="n">
        <v>0.0006956655929999346</v>
      </c>
      <c r="D25" s="78" t="n">
        <v>0.0006956655929999346</v>
      </c>
      <c r="E25" s="78" t="n">
        <v>0.0006956655929999346</v>
      </c>
      <c r="F25" s="39" t="n"/>
      <c r="I25" s="55">
        <f>($H$3/B25)</f>
        <v/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65"/>
  <sheetViews>
    <sheetView topLeftCell="G1" zoomScale="95" zoomScaleNormal="115" workbookViewId="0">
      <selection activeCell="M2" sqref="M2:M24"/>
    </sheetView>
  </sheetViews>
  <sheetFormatPr baseColWidth="10" defaultRowHeight="14.25"/>
  <cols>
    <col width="15.1328125" customWidth="1" min="1" max="1"/>
    <col width="11.73046875" bestFit="1" customWidth="1" min="10" max="10"/>
  </cols>
  <sheetData>
    <row r="1">
      <c r="A1" s="77" t="inlineStr">
        <is>
          <t>Flowrate [kg/min]</t>
        </is>
      </c>
      <c r="G1" t="inlineStr">
        <is>
          <t>0.6 - 0.1</t>
        </is>
      </c>
      <c r="H1" t="inlineStr">
        <is>
          <t>NPS:</t>
        </is>
      </c>
      <c r="I1" t="n">
        <v>0.002</v>
      </c>
      <c r="J1" t="inlineStr">
        <is>
          <t>kg/min</t>
        </is>
      </c>
      <c r="L1" s="77" t="inlineStr">
        <is>
          <t>Flowrate [kg/min]</t>
        </is>
      </c>
      <c r="R1" t="inlineStr">
        <is>
          <t>0.6 - 0.1</t>
        </is>
      </c>
      <c r="S1" t="inlineStr">
        <is>
          <t>NPS:</t>
        </is>
      </c>
      <c r="T1" t="inlineStr">
        <is>
          <t>Total</t>
        </is>
      </c>
      <c r="W1" t="inlineStr">
        <is>
          <t>0.024</t>
        </is>
      </c>
    </row>
    <row r="2">
      <c r="A2" s="4" t="n">
        <v>0.08</v>
      </c>
      <c r="B2" s="78">
        <f>($G2/5)*SQRT(5)</f>
        <v/>
      </c>
      <c r="C2" s="78">
        <f>($G2/5)*SQRT(5)</f>
        <v/>
      </c>
      <c r="D2" s="78">
        <f>($G2/5)*SQRT(5)</f>
        <v/>
      </c>
      <c r="E2" s="78">
        <f>($G2/5)*SQRT(5)</f>
        <v/>
      </c>
      <c r="F2" s="78">
        <f>($G2/5)*SQRT(5)</f>
        <v/>
      </c>
      <c r="G2" s="78" t="n">
        <v>0.006</v>
      </c>
      <c r="H2" s="76">
        <f>($I2/A2)</f>
        <v/>
      </c>
      <c r="I2" t="n">
        <v>0.002</v>
      </c>
      <c r="J2" s="74" t="n"/>
      <c r="L2" s="4" t="n">
        <v>0.08</v>
      </c>
      <c r="M2" s="78">
        <f>($T2/5)*SQRT(5)</f>
        <v/>
      </c>
      <c r="N2" s="78">
        <f>($T2/5)*SQRT(5)</f>
        <v/>
      </c>
      <c r="O2" s="78">
        <f>($T2/5)*SQRT(5)</f>
        <v/>
      </c>
      <c r="P2" s="78">
        <f>($T2/5)*SQRT(5)</f>
        <v/>
      </c>
      <c r="Q2" s="78">
        <f>($T2/5)*SQRT(5)</f>
        <v/>
      </c>
      <c r="R2" s="78" t="n">
        <v>0.006</v>
      </c>
      <c r="S2" s="76">
        <f>($I2/L2)</f>
        <v/>
      </c>
      <c r="T2" s="79">
        <f>R2+S2</f>
        <v/>
      </c>
      <c r="V2" s="75" t="n"/>
    </row>
    <row r="3">
      <c r="A3" s="4" t="n">
        <v>0.166666666666667</v>
      </c>
      <c r="B3" s="78">
        <f>($G3/5)*SQRT(5)</f>
        <v/>
      </c>
      <c r="C3" s="78">
        <f>($G3/5)*SQRT(5)</f>
        <v/>
      </c>
      <c r="D3" s="78">
        <f>($G3/5)*SQRT(5)</f>
        <v/>
      </c>
      <c r="E3" s="78">
        <f>($G3/5)*SQRT(5)</f>
        <v/>
      </c>
      <c r="F3" s="78">
        <f>($G3/5)*SQRT(5)</f>
        <v/>
      </c>
      <c r="G3" s="78">
        <f>(0.6 - (A3 - 0.08) * (0.6 - 0.1) / (3.6 - 0.08))/100</f>
        <v/>
      </c>
      <c r="H3" s="76">
        <f>($I3/A3)</f>
        <v/>
      </c>
      <c r="I3" t="n">
        <v>0.002</v>
      </c>
      <c r="L3" s="4" t="n">
        <v>0.166666666666667</v>
      </c>
      <c r="M3" s="78">
        <f>($T3/5)*SQRT(5)</f>
        <v/>
      </c>
      <c r="N3" s="78">
        <f>($T3/5)*SQRT(5)</f>
        <v/>
      </c>
      <c r="O3" s="78">
        <f>($T3/5)*SQRT(5)</f>
        <v/>
      </c>
      <c r="P3" s="78">
        <f>($T3/5)*SQRT(5)</f>
        <v/>
      </c>
      <c r="Q3" s="78">
        <f>($T3/5)*SQRT(5)</f>
        <v/>
      </c>
      <c r="R3" s="78">
        <f>(0.6 - (L3 - 0.08) * (0.6 - 0.1) / (3.6 - 0.08))/100</f>
        <v/>
      </c>
      <c r="S3" s="76">
        <f>($I3/L3)</f>
        <v/>
      </c>
      <c r="T3" s="79">
        <f>R3+S3</f>
        <v/>
      </c>
    </row>
    <row r="4">
      <c r="A4" s="4" t="n">
        <v>0.3333333333333333</v>
      </c>
      <c r="B4" s="78">
        <f>($G4/5)*SQRT(5)</f>
        <v/>
      </c>
      <c r="C4" s="78">
        <f>($G4/5)*SQRT(5)</f>
        <v/>
      </c>
      <c r="D4" s="78">
        <f>($G4/5)*SQRT(5)</f>
        <v/>
      </c>
      <c r="E4" s="78">
        <f>($G4/5)*SQRT(5)</f>
        <v/>
      </c>
      <c r="F4" s="78">
        <f>($G4/5)*SQRT(5)</f>
        <v/>
      </c>
      <c r="G4" s="78">
        <f>(0.6 - (A4 - 0.08) * (0.6 - 0.1) / (3.6 - 0.08))/100</f>
        <v/>
      </c>
      <c r="H4" s="76">
        <f>($I4/A4)</f>
        <v/>
      </c>
      <c r="I4" t="n">
        <v>0.002</v>
      </c>
      <c r="L4" s="4" t="n">
        <v>0.3333333333333333</v>
      </c>
      <c r="M4" s="78">
        <f>($T4/5)*SQRT(5)</f>
        <v/>
      </c>
      <c r="N4" s="78">
        <f>($T4/5)*SQRT(5)</f>
        <v/>
      </c>
      <c r="O4" s="78">
        <f>($T4/5)*SQRT(5)</f>
        <v/>
      </c>
      <c r="P4" s="78">
        <f>($T4/5)*SQRT(5)</f>
        <v/>
      </c>
      <c r="Q4" s="78">
        <f>($T4/5)*SQRT(5)</f>
        <v/>
      </c>
      <c r="R4" s="78">
        <f>(0.6 - (L4 - 0.08) * (0.6 - 0.1) / (3.6 - 0.08))/100</f>
        <v/>
      </c>
      <c r="S4" s="76">
        <f>($I4/L4)</f>
        <v/>
      </c>
      <c r="T4" s="79">
        <f>R4+S4</f>
        <v/>
      </c>
    </row>
    <row r="5">
      <c r="A5" s="4" t="n">
        <v>0.5</v>
      </c>
      <c r="B5" s="78">
        <f>($G5/5)*SQRT(5)</f>
        <v/>
      </c>
      <c r="C5" s="78">
        <f>($G5/5)*SQRT(5)</f>
        <v/>
      </c>
      <c r="D5" s="78">
        <f>($G5/5)*SQRT(5)</f>
        <v/>
      </c>
      <c r="E5" s="78">
        <f>($G5/5)*SQRT(5)</f>
        <v/>
      </c>
      <c r="F5" s="78">
        <f>($G5/5)*SQRT(5)</f>
        <v/>
      </c>
      <c r="G5" s="78">
        <f>(0.6 - (A5 - 0.08) * (0.6 - 0.1) / (3.6 - 0.08))/100</f>
        <v/>
      </c>
      <c r="H5" s="76">
        <f>($I5/A5)</f>
        <v/>
      </c>
      <c r="I5" t="n">
        <v>0.002</v>
      </c>
      <c r="L5" s="4" t="n">
        <v>0.5</v>
      </c>
      <c r="M5" s="78">
        <f>($T5/5)*SQRT(5)</f>
        <v/>
      </c>
      <c r="N5" s="78">
        <f>($T5/5)*SQRT(5)</f>
        <v/>
      </c>
      <c r="O5" s="78">
        <f>($T5/5)*SQRT(5)</f>
        <v/>
      </c>
      <c r="P5" s="78">
        <f>($T5/5)*SQRT(5)</f>
        <v/>
      </c>
      <c r="Q5" s="78">
        <f>($T5/5)*SQRT(5)</f>
        <v/>
      </c>
      <c r="R5" s="78">
        <f>(0.6 - (L5 - 0.08) * (0.6 - 0.1) / (3.6 - 0.08))/100</f>
        <v/>
      </c>
      <c r="S5" s="76">
        <f>($I5/L5)</f>
        <v/>
      </c>
      <c r="T5" s="79">
        <f>R5+S5</f>
        <v/>
      </c>
    </row>
    <row r="6">
      <c r="A6" s="4" t="n">
        <v>0.6666666666666666</v>
      </c>
      <c r="B6" s="78">
        <f>($G6/5)*SQRT(5)</f>
        <v/>
      </c>
      <c r="C6" s="78">
        <f>($G6/5)*SQRT(5)</f>
        <v/>
      </c>
      <c r="D6" s="78">
        <f>($G6/5)*SQRT(5)</f>
        <v/>
      </c>
      <c r="E6" s="78">
        <f>($G6/5)*SQRT(5)</f>
        <v/>
      </c>
      <c r="F6" s="78">
        <f>($G6/5)*SQRT(5)</f>
        <v/>
      </c>
      <c r="G6" s="78">
        <f>(0.6 - (A6 - 0.08) * (0.6 - 0.1) / (3.6 - 0.08))/100</f>
        <v/>
      </c>
      <c r="H6" s="76">
        <f>($I6/A6)</f>
        <v/>
      </c>
      <c r="I6" t="n">
        <v>0.002</v>
      </c>
      <c r="L6" s="4" t="n">
        <v>0.6666666666666666</v>
      </c>
      <c r="M6" s="78">
        <f>($T6/5)*SQRT(5)</f>
        <v/>
      </c>
      <c r="N6" s="78">
        <f>($T6/5)*SQRT(5)</f>
        <v/>
      </c>
      <c r="O6" s="78">
        <f>($T6/5)*SQRT(5)</f>
        <v/>
      </c>
      <c r="P6" s="78">
        <f>($T6/5)*SQRT(5)</f>
        <v/>
      </c>
      <c r="Q6" s="78">
        <f>($T6/5)*SQRT(5)</f>
        <v/>
      </c>
      <c r="R6" s="78">
        <f>(0.6 - (L6 - 0.08) * (0.6 - 0.1) / (3.6 - 0.08))/100</f>
        <v/>
      </c>
      <c r="S6" s="76">
        <f>($I6/L6)</f>
        <v/>
      </c>
      <c r="T6" s="79">
        <f>R6+S6</f>
        <v/>
      </c>
    </row>
    <row r="7">
      <c r="A7" s="4" t="n">
        <v>0.8333333333333334</v>
      </c>
      <c r="B7" s="78">
        <f>($G7/5)*SQRT(5)</f>
        <v/>
      </c>
      <c r="C7" s="78">
        <f>($G7/5)*SQRT(5)</f>
        <v/>
      </c>
      <c r="D7" s="78">
        <f>($G7/5)*SQRT(5)</f>
        <v/>
      </c>
      <c r="E7" s="78">
        <f>($G7/5)*SQRT(5)</f>
        <v/>
      </c>
      <c r="F7" s="78">
        <f>($G7/5)*SQRT(5)</f>
        <v/>
      </c>
      <c r="G7" s="78">
        <f>(0.6 - (A7 - 0.08) * (0.6 - 0.1) / (3.6 - 0.08))/100</f>
        <v/>
      </c>
      <c r="H7" s="76">
        <f>($I7/A7)</f>
        <v/>
      </c>
      <c r="I7" t="n">
        <v>0.002</v>
      </c>
      <c r="L7" s="4" t="n">
        <v>0.8333333333333334</v>
      </c>
      <c r="M7" s="78">
        <f>($T7/5)*SQRT(5)</f>
        <v/>
      </c>
      <c r="N7" s="78">
        <f>($T7/5)*SQRT(5)</f>
        <v/>
      </c>
      <c r="O7" s="78">
        <f>($T7/5)*SQRT(5)</f>
        <v/>
      </c>
      <c r="P7" s="78">
        <f>($T7/5)*SQRT(5)</f>
        <v/>
      </c>
      <c r="Q7" s="78">
        <f>($T7/5)*SQRT(5)</f>
        <v/>
      </c>
      <c r="R7" s="78">
        <f>(0.6 - (L7 - 0.08) * (0.6 - 0.1) / (3.6 - 0.08))/100</f>
        <v/>
      </c>
      <c r="S7" s="76">
        <f>($I7/L7)</f>
        <v/>
      </c>
      <c r="T7" s="79">
        <f>R7+S7</f>
        <v/>
      </c>
    </row>
    <row r="8">
      <c r="A8" s="4" t="n">
        <v>1</v>
      </c>
      <c r="B8" s="78">
        <f>($G8/5)*SQRT(5)</f>
        <v/>
      </c>
      <c r="C8" s="78">
        <f>($G8/5)*SQRT(5)</f>
        <v/>
      </c>
      <c r="D8" s="78">
        <f>($G8/5)*SQRT(5)</f>
        <v/>
      </c>
      <c r="E8" s="78">
        <f>($G8/5)*SQRT(5)</f>
        <v/>
      </c>
      <c r="F8" s="78">
        <f>($G8/5)*SQRT(5)</f>
        <v/>
      </c>
      <c r="G8" s="78">
        <f>(0.6 - (A8 - 0.08) * (0.6 - 0.1) / (3.6 - 0.08))/100</f>
        <v/>
      </c>
      <c r="H8" s="76">
        <f>($I8/A8)</f>
        <v/>
      </c>
      <c r="I8" t="n">
        <v>0.002</v>
      </c>
      <c r="L8" s="4" t="n">
        <v>1</v>
      </c>
      <c r="M8" s="78">
        <f>($T8/5)*SQRT(5)</f>
        <v/>
      </c>
      <c r="N8" s="78">
        <f>($T8/5)*SQRT(5)</f>
        <v/>
      </c>
      <c r="O8" s="78">
        <f>($T8/5)*SQRT(5)</f>
        <v/>
      </c>
      <c r="P8" s="78">
        <f>($T8/5)*SQRT(5)</f>
        <v/>
      </c>
      <c r="Q8" s="78">
        <f>($T8/5)*SQRT(5)</f>
        <v/>
      </c>
      <c r="R8" s="78">
        <f>(0.6 - (L8 - 0.08) * (0.6 - 0.1) / (3.6 - 0.08))/100</f>
        <v/>
      </c>
      <c r="S8" s="76">
        <f>($I8/L8)</f>
        <v/>
      </c>
      <c r="T8" s="79">
        <f>R8+S8</f>
        <v/>
      </c>
    </row>
    <row r="9">
      <c r="A9" s="4" t="n">
        <v>1.166666666666667</v>
      </c>
      <c r="B9" s="78">
        <f>($G9/5)*SQRT(5)</f>
        <v/>
      </c>
      <c r="C9" s="78">
        <f>($G9/5)*SQRT(5)</f>
        <v/>
      </c>
      <c r="D9" s="78">
        <f>($G9/5)*SQRT(5)</f>
        <v/>
      </c>
      <c r="E9" s="78">
        <f>($G9/5)*SQRT(5)</f>
        <v/>
      </c>
      <c r="F9" s="78">
        <f>($G9/5)*SQRT(5)</f>
        <v/>
      </c>
      <c r="G9" s="78">
        <f>(0.6 - (A9 - 0.08) * (0.6 - 0.1) / (3.6 - 0.08))/100</f>
        <v/>
      </c>
      <c r="H9" s="76">
        <f>($I9/A9)</f>
        <v/>
      </c>
      <c r="I9" t="n">
        <v>0.002</v>
      </c>
      <c r="L9" s="4" t="n">
        <v>1.166666666666667</v>
      </c>
      <c r="M9" s="78">
        <f>($T9/5)*SQRT(5)</f>
        <v/>
      </c>
      <c r="N9" s="78">
        <f>($T9/5)*SQRT(5)</f>
        <v/>
      </c>
      <c r="O9" s="78">
        <f>($T9/5)*SQRT(5)</f>
        <v/>
      </c>
      <c r="P9" s="78">
        <f>($T9/5)*SQRT(5)</f>
        <v/>
      </c>
      <c r="Q9" s="78">
        <f>($T9/5)*SQRT(5)</f>
        <v/>
      </c>
      <c r="R9" s="78">
        <f>(0.6 - (L9 - 0.08) * (0.6 - 0.1) / (3.6 - 0.08))/100</f>
        <v/>
      </c>
      <c r="S9" s="76">
        <f>($I9/L9)</f>
        <v/>
      </c>
      <c r="T9" s="79">
        <f>R9+S9</f>
        <v/>
      </c>
    </row>
    <row r="10">
      <c r="A10" s="4" t="n">
        <v>1.333333333333333</v>
      </c>
      <c r="B10" s="78">
        <f>($G10/5)*SQRT(5)</f>
        <v/>
      </c>
      <c r="C10" s="78">
        <f>($G10/5)*SQRT(5)</f>
        <v/>
      </c>
      <c r="D10" s="78">
        <f>($G10/5)*SQRT(5)</f>
        <v/>
      </c>
      <c r="E10" s="78">
        <f>($G10/5)*SQRT(5)</f>
        <v/>
      </c>
      <c r="F10" s="78">
        <f>($G10/5)*SQRT(5)</f>
        <v/>
      </c>
      <c r="G10" s="78">
        <f>(0.6 - (A10 - 0.08) * (0.6 - 0.1) / (3.6 - 0.08))/100</f>
        <v/>
      </c>
      <c r="H10" s="76">
        <f>($I10/A10)</f>
        <v/>
      </c>
      <c r="I10" t="n">
        <v>0.002</v>
      </c>
      <c r="L10" s="4" t="n">
        <v>1.333333333333333</v>
      </c>
      <c r="M10" s="78">
        <f>($T10/5)*SQRT(5)</f>
        <v/>
      </c>
      <c r="N10" s="78">
        <f>($T10/5)*SQRT(5)</f>
        <v/>
      </c>
      <c r="O10" s="78">
        <f>($T10/5)*SQRT(5)</f>
        <v/>
      </c>
      <c r="P10" s="78">
        <f>($T10/5)*SQRT(5)</f>
        <v/>
      </c>
      <c r="Q10" s="78">
        <f>($T10/5)*SQRT(5)</f>
        <v/>
      </c>
      <c r="R10" s="78">
        <f>(0.6 - (L10 - 0.08) * (0.6 - 0.1) / (3.6 - 0.08))/100</f>
        <v/>
      </c>
      <c r="S10" s="76">
        <f>($I10/L10)</f>
        <v/>
      </c>
      <c r="T10" s="79">
        <f>R10+S10</f>
        <v/>
      </c>
    </row>
    <row r="11">
      <c r="A11" s="4" t="n">
        <v>1.5</v>
      </c>
      <c r="B11" s="78">
        <f>($G11/5)*SQRT(5)</f>
        <v/>
      </c>
      <c r="C11" s="78">
        <f>($G11/5)*SQRT(5)</f>
        <v/>
      </c>
      <c r="D11" s="78">
        <f>($G11/5)*SQRT(5)</f>
        <v/>
      </c>
      <c r="E11" s="78">
        <f>($G11/5)*SQRT(5)</f>
        <v/>
      </c>
      <c r="F11" s="78">
        <f>($G11/5)*SQRT(5)</f>
        <v/>
      </c>
      <c r="G11" s="78">
        <f>(0.6 - (A11 - 0.08) * (0.6 - 0.1) / (3.6 - 0.08))/100</f>
        <v/>
      </c>
      <c r="H11" s="76">
        <f>($I11/A11)</f>
        <v/>
      </c>
      <c r="I11" t="n">
        <v>0.002</v>
      </c>
      <c r="L11" s="4" t="n">
        <v>1.5</v>
      </c>
      <c r="M11" s="78">
        <f>($T11/5)*SQRT(5)</f>
        <v/>
      </c>
      <c r="N11" s="78">
        <f>($T11/5)*SQRT(5)</f>
        <v/>
      </c>
      <c r="O11" s="78">
        <f>($T11/5)*SQRT(5)</f>
        <v/>
      </c>
      <c r="P11" s="78">
        <f>($T11/5)*SQRT(5)</f>
        <v/>
      </c>
      <c r="Q11" s="78">
        <f>($T11/5)*SQRT(5)</f>
        <v/>
      </c>
      <c r="R11" s="78">
        <f>(0.6 - (L11 - 0.08) * (0.6 - 0.1) / (3.6 - 0.08))/100</f>
        <v/>
      </c>
      <c r="S11" s="76">
        <f>($I11/L11)</f>
        <v/>
      </c>
      <c r="T11" s="79">
        <f>R11+S11</f>
        <v/>
      </c>
    </row>
    <row r="12">
      <c r="A12" s="4" t="n">
        <v>1.666666666666667</v>
      </c>
      <c r="B12" s="78">
        <f>($G12/5)*SQRT(5)</f>
        <v/>
      </c>
      <c r="C12" s="78">
        <f>($G12/5)*SQRT(5)</f>
        <v/>
      </c>
      <c r="D12" s="78">
        <f>($G12/5)*SQRT(5)</f>
        <v/>
      </c>
      <c r="E12" s="78">
        <f>($G12/5)*SQRT(5)</f>
        <v/>
      </c>
      <c r="F12" s="78">
        <f>($G12/5)*SQRT(5)</f>
        <v/>
      </c>
      <c r="G12" s="78">
        <f>(0.6 - (A12 - 0.08) * (0.6 - 0.1) / (3.6 - 0.08))/100</f>
        <v/>
      </c>
      <c r="H12" s="76">
        <f>($I12/A12)</f>
        <v/>
      </c>
      <c r="I12" t="n">
        <v>0.002</v>
      </c>
      <c r="L12" s="4" t="n">
        <v>1.666666666666667</v>
      </c>
      <c r="M12" s="78">
        <f>($T12/5)*SQRT(5)</f>
        <v/>
      </c>
      <c r="N12" s="78">
        <f>($T12/5)*SQRT(5)</f>
        <v/>
      </c>
      <c r="O12" s="78">
        <f>($T12/5)*SQRT(5)</f>
        <v/>
      </c>
      <c r="P12" s="78">
        <f>($T12/5)*SQRT(5)</f>
        <v/>
      </c>
      <c r="Q12" s="78">
        <f>($T12/5)*SQRT(5)</f>
        <v/>
      </c>
      <c r="R12" s="78">
        <f>(0.6 - (L12 - 0.08) * (0.6 - 0.1) / (3.6 - 0.08))/100</f>
        <v/>
      </c>
      <c r="S12" s="76">
        <f>($I12/L12)</f>
        <v/>
      </c>
      <c r="T12" s="79">
        <f>R12+S12</f>
        <v/>
      </c>
    </row>
    <row r="13">
      <c r="A13" s="4" t="n">
        <v>1.833333333333333</v>
      </c>
      <c r="B13" s="78">
        <f>($G13/5)*SQRT(5)</f>
        <v/>
      </c>
      <c r="C13" s="78">
        <f>($G13/5)*SQRT(5)</f>
        <v/>
      </c>
      <c r="D13" s="78">
        <f>($G13/5)*SQRT(5)</f>
        <v/>
      </c>
      <c r="E13" s="78">
        <f>($G13/5)*SQRT(5)</f>
        <v/>
      </c>
      <c r="F13" s="78">
        <f>($G13/5)*SQRT(5)</f>
        <v/>
      </c>
      <c r="G13" s="78">
        <f>(0.6 - (A13 - 0.08) * (0.6 - 0.1) / (3.6 - 0.08))/100</f>
        <v/>
      </c>
      <c r="H13" s="76">
        <f>($I13/A13)</f>
        <v/>
      </c>
      <c r="I13" t="n">
        <v>0.002</v>
      </c>
      <c r="L13" s="4" t="n">
        <v>1.833333333333333</v>
      </c>
      <c r="M13" s="78">
        <f>($T13/5)*SQRT(5)</f>
        <v/>
      </c>
      <c r="N13" s="78">
        <f>($T13/5)*SQRT(5)</f>
        <v/>
      </c>
      <c r="O13" s="78">
        <f>($T13/5)*SQRT(5)</f>
        <v/>
      </c>
      <c r="P13" s="78">
        <f>($T13/5)*SQRT(5)</f>
        <v/>
      </c>
      <c r="Q13" s="78">
        <f>($T13/5)*SQRT(5)</f>
        <v/>
      </c>
      <c r="R13" s="78">
        <f>(0.6 - (L13 - 0.08) * (0.6 - 0.1) / (3.6 - 0.08))/100</f>
        <v/>
      </c>
      <c r="S13" s="76">
        <f>($I13/L13)</f>
        <v/>
      </c>
      <c r="T13" s="79">
        <f>R13+S13</f>
        <v/>
      </c>
    </row>
    <row r="14">
      <c r="A14" s="4" t="n">
        <v>2</v>
      </c>
      <c r="B14" s="78">
        <f>($G14/5)*SQRT(5)</f>
        <v/>
      </c>
      <c r="C14" s="78">
        <f>($G14/5)*SQRT(5)</f>
        <v/>
      </c>
      <c r="D14" s="78">
        <f>($G14/5)*SQRT(5)</f>
        <v/>
      </c>
      <c r="E14" s="78">
        <f>($G14/5)*SQRT(5)</f>
        <v/>
      </c>
      <c r="F14" s="78">
        <f>($G14/5)*SQRT(5)</f>
        <v/>
      </c>
      <c r="G14" s="78">
        <f>(0.6 - (A14 - 0.08) * (0.6 - 0.1) / (3.6 - 0.08))/100</f>
        <v/>
      </c>
      <c r="H14" s="76">
        <f>($I14/A14)</f>
        <v/>
      </c>
      <c r="I14" t="n">
        <v>0.002</v>
      </c>
      <c r="L14" s="4" t="n">
        <v>2</v>
      </c>
      <c r="M14" s="78">
        <f>($T14/5)*SQRT(5)</f>
        <v/>
      </c>
      <c r="N14" s="78">
        <f>($T14/5)*SQRT(5)</f>
        <v/>
      </c>
      <c r="O14" s="78">
        <f>($T14/5)*SQRT(5)</f>
        <v/>
      </c>
      <c r="P14" s="78">
        <f>($T14/5)*SQRT(5)</f>
        <v/>
      </c>
      <c r="Q14" s="78">
        <f>($T14/5)*SQRT(5)</f>
        <v/>
      </c>
      <c r="R14" s="78">
        <f>(0.6 - (L14 - 0.08) * (0.6 - 0.1) / (3.6 - 0.08))/100</f>
        <v/>
      </c>
      <c r="S14" s="76">
        <f>($I14/L14)</f>
        <v/>
      </c>
      <c r="T14" s="79">
        <f>R14+S14</f>
        <v/>
      </c>
    </row>
    <row r="15">
      <c r="A15" s="4" t="n">
        <v>2.166666666666667</v>
      </c>
      <c r="B15" s="78">
        <f>($G15/5)*SQRT(5)</f>
        <v/>
      </c>
      <c r="C15" s="78">
        <f>($G15/5)*SQRT(5)</f>
        <v/>
      </c>
      <c r="D15" s="78">
        <f>($G15/5)*SQRT(5)</f>
        <v/>
      </c>
      <c r="E15" s="78">
        <f>($G15/5)*SQRT(5)</f>
        <v/>
      </c>
      <c r="F15" s="78">
        <f>($G15/5)*SQRT(5)</f>
        <v/>
      </c>
      <c r="G15" s="78">
        <f>(0.6 - (A15 - 0.08) * (0.6 - 0.1) / (3.6 - 0.08))/100</f>
        <v/>
      </c>
      <c r="H15" s="76">
        <f>($I15/A15)</f>
        <v/>
      </c>
      <c r="I15" t="n">
        <v>0.002</v>
      </c>
      <c r="L15" s="4" t="n">
        <v>2.166666666666667</v>
      </c>
      <c r="M15" s="78">
        <f>($T15/5)*SQRT(5)</f>
        <v/>
      </c>
      <c r="N15" s="78">
        <f>($T15/5)*SQRT(5)</f>
        <v/>
      </c>
      <c r="O15" s="78">
        <f>($T15/5)*SQRT(5)</f>
        <v/>
      </c>
      <c r="P15" s="78">
        <f>($T15/5)*SQRT(5)</f>
        <v/>
      </c>
      <c r="Q15" s="78">
        <f>($T15/5)*SQRT(5)</f>
        <v/>
      </c>
      <c r="R15" s="78">
        <f>(0.6 - (L15 - 0.08) * (0.6 - 0.1) / (3.6 - 0.08))/100</f>
        <v/>
      </c>
      <c r="S15" s="76">
        <f>($I15/L15)</f>
        <v/>
      </c>
      <c r="T15" s="79">
        <f>R15+S15</f>
        <v/>
      </c>
    </row>
    <row r="16">
      <c r="A16" s="4" t="n">
        <v>2.333333333333333</v>
      </c>
      <c r="B16" s="78">
        <f>($G16/5)*SQRT(5)</f>
        <v/>
      </c>
      <c r="C16" s="78">
        <f>($G16/5)*SQRT(5)</f>
        <v/>
      </c>
      <c r="D16" s="78">
        <f>($G16/5)*SQRT(5)</f>
        <v/>
      </c>
      <c r="E16" s="78">
        <f>($G16/5)*SQRT(5)</f>
        <v/>
      </c>
      <c r="F16" s="78">
        <f>($G16/5)*SQRT(5)</f>
        <v/>
      </c>
      <c r="G16" s="78">
        <f>(0.6 - (A16 - 0.08) * (0.6 - 0.1) / (3.6 - 0.08))/100</f>
        <v/>
      </c>
      <c r="H16" s="76">
        <f>($I16/A16)</f>
        <v/>
      </c>
      <c r="I16" t="n">
        <v>0.002</v>
      </c>
      <c r="L16" s="4" t="n">
        <v>2.333333333333333</v>
      </c>
      <c r="M16" s="78">
        <f>($T16/5)*SQRT(5)</f>
        <v/>
      </c>
      <c r="N16" s="78">
        <f>($T16/5)*SQRT(5)</f>
        <v/>
      </c>
      <c r="O16" s="78">
        <f>($T16/5)*SQRT(5)</f>
        <v/>
      </c>
      <c r="P16" s="78">
        <f>($T16/5)*SQRT(5)</f>
        <v/>
      </c>
      <c r="Q16" s="78">
        <f>($T16/5)*SQRT(5)</f>
        <v/>
      </c>
      <c r="R16" s="78">
        <f>(0.6 - (L16 - 0.08) * (0.6 - 0.1) / (3.6 - 0.08))/100</f>
        <v/>
      </c>
      <c r="S16" s="76">
        <f>($I16/L16)</f>
        <v/>
      </c>
      <c r="T16" s="79">
        <f>R16+S16</f>
        <v/>
      </c>
    </row>
    <row r="17">
      <c r="A17" s="4" t="n">
        <v>2.5</v>
      </c>
      <c r="B17" s="78">
        <f>($G17/5)*SQRT(5)</f>
        <v/>
      </c>
      <c r="C17" s="78">
        <f>($G17/5)*SQRT(5)</f>
        <v/>
      </c>
      <c r="D17" s="78">
        <f>($G17/5)*SQRT(5)</f>
        <v/>
      </c>
      <c r="E17" s="78">
        <f>($G17/5)*SQRT(5)</f>
        <v/>
      </c>
      <c r="F17" s="78">
        <f>($G17/5)*SQRT(5)</f>
        <v/>
      </c>
      <c r="G17" s="78">
        <f>(0.6 - (A17 - 0.08) * (0.6 - 0.1) / (3.6 - 0.08))/100</f>
        <v/>
      </c>
      <c r="H17" s="76">
        <f>($I17/A17)</f>
        <v/>
      </c>
      <c r="I17" t="n">
        <v>0.002</v>
      </c>
      <c r="L17" s="4" t="n">
        <v>2.5</v>
      </c>
      <c r="M17" s="78">
        <f>($T17/5)*SQRT(5)</f>
        <v/>
      </c>
      <c r="N17" s="78">
        <f>($T17/5)*SQRT(5)</f>
        <v/>
      </c>
      <c r="O17" s="78">
        <f>($T17/5)*SQRT(5)</f>
        <v/>
      </c>
      <c r="P17" s="78">
        <f>($T17/5)*SQRT(5)</f>
        <v/>
      </c>
      <c r="Q17" s="78">
        <f>($T17/5)*SQRT(5)</f>
        <v/>
      </c>
      <c r="R17" s="78">
        <f>(0.6 - (L17 - 0.08) * (0.6 - 0.1) / (3.6 - 0.08))/100</f>
        <v/>
      </c>
      <c r="S17" s="76">
        <f>($I17/L17)</f>
        <v/>
      </c>
      <c r="T17" s="79">
        <f>R17+S17</f>
        <v/>
      </c>
    </row>
    <row r="18">
      <c r="A18" s="4" t="n">
        <v>2.666666666666667</v>
      </c>
      <c r="B18" s="78">
        <f>($G18/5)*SQRT(5)</f>
        <v/>
      </c>
      <c r="C18" s="78">
        <f>($G18/5)*SQRT(5)</f>
        <v/>
      </c>
      <c r="D18" s="78">
        <f>($G18/5)*SQRT(5)</f>
        <v/>
      </c>
      <c r="E18" s="78">
        <f>($G18/5)*SQRT(5)</f>
        <v/>
      </c>
      <c r="F18" s="78">
        <f>($G18/5)*SQRT(5)</f>
        <v/>
      </c>
      <c r="G18" s="78">
        <f>(0.6 - (A18 - 0.08) * (0.6 - 0.1) / (3.6 - 0.08))/100</f>
        <v/>
      </c>
      <c r="H18" s="76">
        <f>($I18/A18)</f>
        <v/>
      </c>
      <c r="I18" t="n">
        <v>0.002</v>
      </c>
      <c r="L18" s="4" t="n">
        <v>2.666666666666667</v>
      </c>
      <c r="M18" s="78">
        <f>($T18/5)*SQRT(5)</f>
        <v/>
      </c>
      <c r="N18" s="78">
        <f>($T18/5)*SQRT(5)</f>
        <v/>
      </c>
      <c r="O18" s="78">
        <f>($T18/5)*SQRT(5)</f>
        <v/>
      </c>
      <c r="P18" s="78">
        <f>($T18/5)*SQRT(5)</f>
        <v/>
      </c>
      <c r="Q18" s="78">
        <f>($T18/5)*SQRT(5)</f>
        <v/>
      </c>
      <c r="R18" s="78">
        <f>(0.6 - (L18 - 0.08) * (0.6 - 0.1) / (3.6 - 0.08))/100</f>
        <v/>
      </c>
      <c r="S18" s="76">
        <f>($I18/L18)</f>
        <v/>
      </c>
      <c r="T18" s="79">
        <f>R18+S18</f>
        <v/>
      </c>
    </row>
    <row r="19">
      <c r="A19" s="4" t="n">
        <v>2.833333333333333</v>
      </c>
      <c r="B19" s="78">
        <f>($G19/5)*SQRT(5)</f>
        <v/>
      </c>
      <c r="C19" s="78">
        <f>($G19/5)*SQRT(5)</f>
        <v/>
      </c>
      <c r="D19" s="78">
        <f>($G19/5)*SQRT(5)</f>
        <v/>
      </c>
      <c r="E19" s="78">
        <f>($G19/5)*SQRT(5)</f>
        <v/>
      </c>
      <c r="F19" s="78">
        <f>($G19/5)*SQRT(5)</f>
        <v/>
      </c>
      <c r="G19" s="78">
        <f>(0.6 - (A19 - 0.08) * (0.6 - 0.1) / (3.6 - 0.08))/100</f>
        <v/>
      </c>
      <c r="H19" s="76">
        <f>($I19/A19)</f>
        <v/>
      </c>
      <c r="I19" t="n">
        <v>0.002</v>
      </c>
      <c r="L19" s="4" t="n">
        <v>2.833333333333333</v>
      </c>
      <c r="M19" s="78">
        <f>($T19/5)*SQRT(5)</f>
        <v/>
      </c>
      <c r="N19" s="78">
        <f>($T19/5)*SQRT(5)</f>
        <v/>
      </c>
      <c r="O19" s="78">
        <f>($T19/5)*SQRT(5)</f>
        <v/>
      </c>
      <c r="P19" s="78">
        <f>($T19/5)*SQRT(5)</f>
        <v/>
      </c>
      <c r="Q19" s="78">
        <f>($T19/5)*SQRT(5)</f>
        <v/>
      </c>
      <c r="R19" s="78">
        <f>(0.6 - (L19 - 0.08) * (0.6 - 0.1) / (3.6 - 0.08))/100</f>
        <v/>
      </c>
      <c r="S19" s="76">
        <f>($I19/L19)</f>
        <v/>
      </c>
      <c r="T19" s="79">
        <f>R19+S19</f>
        <v/>
      </c>
    </row>
    <row r="20">
      <c r="A20" s="4" t="n">
        <v>3</v>
      </c>
      <c r="B20" s="78">
        <f>($G20/5)*SQRT(5)</f>
        <v/>
      </c>
      <c r="C20" s="78">
        <f>($G20/5)*SQRT(5)</f>
        <v/>
      </c>
      <c r="D20" s="78">
        <f>($G20/5)*SQRT(5)</f>
        <v/>
      </c>
      <c r="E20" s="78">
        <f>($G20/5)*SQRT(5)</f>
        <v/>
      </c>
      <c r="F20" s="78">
        <f>($G20/5)*SQRT(5)</f>
        <v/>
      </c>
      <c r="G20" s="78">
        <f>(0.6 - (A20 - 0.08) * (0.6 - 0.1) / (3.6 - 0.08))/100</f>
        <v/>
      </c>
      <c r="H20" s="76">
        <f>($I20/A20)</f>
        <v/>
      </c>
      <c r="I20" t="n">
        <v>0.002</v>
      </c>
      <c r="L20" s="4" t="n">
        <v>3</v>
      </c>
      <c r="M20" s="78">
        <f>($T20/5)*SQRT(5)</f>
        <v/>
      </c>
      <c r="N20" s="78">
        <f>($T20/5)*SQRT(5)</f>
        <v/>
      </c>
      <c r="O20" s="78">
        <f>($T20/5)*SQRT(5)</f>
        <v/>
      </c>
      <c r="P20" s="78">
        <f>($T20/5)*SQRT(5)</f>
        <v/>
      </c>
      <c r="Q20" s="78">
        <f>($T20/5)*SQRT(5)</f>
        <v/>
      </c>
      <c r="R20" s="78">
        <f>(0.6 - (L20 - 0.08) * (0.6 - 0.1) / (3.6 - 0.08))/100</f>
        <v/>
      </c>
      <c r="S20" s="76">
        <f>($I20/L20)</f>
        <v/>
      </c>
      <c r="T20" s="79">
        <f>R20+S20</f>
        <v/>
      </c>
    </row>
    <row r="21">
      <c r="A21" s="4" t="n">
        <v>3.166666666666667</v>
      </c>
      <c r="B21" s="78">
        <f>($G21/5)*SQRT(5)</f>
        <v/>
      </c>
      <c r="C21" s="78">
        <f>($G21/5)*SQRT(5)</f>
        <v/>
      </c>
      <c r="D21" s="78">
        <f>($G21/5)*SQRT(5)</f>
        <v/>
      </c>
      <c r="E21" s="78">
        <f>($G21/5)*SQRT(5)</f>
        <v/>
      </c>
      <c r="F21" s="78">
        <f>($G21/5)*SQRT(5)</f>
        <v/>
      </c>
      <c r="G21" s="78">
        <f>(0.6 - (A21 - 0.08) * (0.6 - 0.1) / (3.6 - 0.08))/100</f>
        <v/>
      </c>
      <c r="H21" s="76">
        <f>($I21/A21)</f>
        <v/>
      </c>
      <c r="I21" t="n">
        <v>0.002</v>
      </c>
      <c r="L21" s="4" t="n">
        <v>3.166666666666667</v>
      </c>
      <c r="M21" s="78">
        <f>($T21/5)*SQRT(5)</f>
        <v/>
      </c>
      <c r="N21" s="78">
        <f>($T21/5)*SQRT(5)</f>
        <v/>
      </c>
      <c r="O21" s="78">
        <f>($T21/5)*SQRT(5)</f>
        <v/>
      </c>
      <c r="P21" s="78">
        <f>($T21/5)*SQRT(5)</f>
        <v/>
      </c>
      <c r="Q21" s="78">
        <f>($T21/5)*SQRT(5)</f>
        <v/>
      </c>
      <c r="R21" s="78">
        <f>(0.6 - (L21 - 0.08) * (0.6 - 0.1) / (3.6 - 0.08))/100</f>
        <v/>
      </c>
      <c r="S21" s="76">
        <f>($I21/L21)</f>
        <v/>
      </c>
      <c r="T21" s="79">
        <f>R21+S21</f>
        <v/>
      </c>
    </row>
    <row r="22">
      <c r="A22" s="4" t="n">
        <v>3.333333333333333</v>
      </c>
      <c r="B22" s="78">
        <f>($G22/5)*SQRT(5)</f>
        <v/>
      </c>
      <c r="C22" s="78">
        <f>($G22/5)*SQRT(5)</f>
        <v/>
      </c>
      <c r="D22" s="78">
        <f>($G22/5)*SQRT(5)</f>
        <v/>
      </c>
      <c r="E22" s="78">
        <f>($G22/5)*SQRT(5)</f>
        <v/>
      </c>
      <c r="F22" s="78">
        <f>($G22/5)*SQRT(5)</f>
        <v/>
      </c>
      <c r="G22" s="78">
        <f>(0.6 - (A22 - 0.08) * (0.6 - 0.1) / (3.6 - 0.08))/100</f>
        <v/>
      </c>
      <c r="H22" s="76">
        <f>($I22/A22)</f>
        <v/>
      </c>
      <c r="I22" t="n">
        <v>0.002</v>
      </c>
      <c r="L22" s="4" t="n">
        <v>3.333333333333333</v>
      </c>
      <c r="M22" s="78">
        <f>($T22/5)*SQRT(5)</f>
        <v/>
      </c>
      <c r="N22" s="78">
        <f>($T22/5)*SQRT(5)</f>
        <v/>
      </c>
      <c r="O22" s="78">
        <f>($T22/5)*SQRT(5)</f>
        <v/>
      </c>
      <c r="P22" s="78">
        <f>($T22/5)*SQRT(5)</f>
        <v/>
      </c>
      <c r="Q22" s="78">
        <f>($T22/5)*SQRT(5)</f>
        <v/>
      </c>
      <c r="R22" s="78">
        <f>(0.6 - (L22 - 0.08) * (0.6 - 0.1) / (3.6 - 0.08))/100</f>
        <v/>
      </c>
      <c r="S22" s="76">
        <f>($I22/L22)</f>
        <v/>
      </c>
      <c r="T22" s="79">
        <f>R22+S22</f>
        <v/>
      </c>
    </row>
    <row r="23">
      <c r="A23" s="4" t="n">
        <v>3.5</v>
      </c>
      <c r="B23" s="78">
        <f>($G23/5)*SQRT(5)</f>
        <v/>
      </c>
      <c r="C23" s="78">
        <f>($G23/5)*SQRT(5)</f>
        <v/>
      </c>
      <c r="D23" s="78">
        <f>($G23/5)*SQRT(5)</f>
        <v/>
      </c>
      <c r="E23" s="78">
        <f>($G23/5)*SQRT(5)</f>
        <v/>
      </c>
      <c r="F23" s="78">
        <f>($G23/5)*SQRT(5)</f>
        <v/>
      </c>
      <c r="G23" s="78">
        <f>(0.6 - (A23 - 0.08) * (0.6 - 0.1) / (3.6 - 0.08))/100</f>
        <v/>
      </c>
      <c r="H23" s="76">
        <f>($I23/A23)</f>
        <v/>
      </c>
      <c r="I23" t="n">
        <v>0.002</v>
      </c>
      <c r="L23" s="4" t="n">
        <v>3.5</v>
      </c>
      <c r="M23" s="78">
        <f>($T23/5)*SQRT(5)</f>
        <v/>
      </c>
      <c r="N23" s="78">
        <f>($T23/5)*SQRT(5)</f>
        <v/>
      </c>
      <c r="O23" s="78">
        <f>($T23/5)*SQRT(5)</f>
        <v/>
      </c>
      <c r="P23" s="78">
        <f>($T23/5)*SQRT(5)</f>
        <v/>
      </c>
      <c r="Q23" s="78">
        <f>($T23/5)*SQRT(5)</f>
        <v/>
      </c>
      <c r="R23" s="78">
        <f>(0.6 - (L23 - 0.08) * (0.6 - 0.1) / (3.6 - 0.08))/100</f>
        <v/>
      </c>
      <c r="S23" s="76">
        <f>($I23/L23)</f>
        <v/>
      </c>
      <c r="T23" s="79">
        <f>R23+S23</f>
        <v/>
      </c>
    </row>
    <row r="24">
      <c r="A24" s="4" t="n">
        <v>3.6</v>
      </c>
      <c r="B24" s="78">
        <f>($G24/5)*SQRT(5)</f>
        <v/>
      </c>
      <c r="C24" s="78">
        <f>($G24/5)*SQRT(5)</f>
        <v/>
      </c>
      <c r="D24" s="78">
        <f>($G24/5)*SQRT(5)</f>
        <v/>
      </c>
      <c r="E24" s="78">
        <f>($G24/5)*SQRT(5)</f>
        <v/>
      </c>
      <c r="F24" s="78">
        <f>($G24/5)*SQRT(5)</f>
        <v/>
      </c>
      <c r="G24" s="78">
        <f>(0.6 - (A24 - 0.08) * (0.6 - 0.1) / (3.6 - 0.08))/100</f>
        <v/>
      </c>
      <c r="H24" s="76">
        <f>($I24/A24)</f>
        <v/>
      </c>
      <c r="I24" t="n">
        <v>0.002</v>
      </c>
      <c r="L24" s="4" t="n">
        <v>3.6</v>
      </c>
      <c r="M24" s="78">
        <f>($T24/5)*SQRT(5)</f>
        <v/>
      </c>
      <c r="N24" s="78">
        <f>($T24/5)*SQRT(5)</f>
        <v/>
      </c>
      <c r="O24" s="78">
        <f>($T24/5)*SQRT(5)</f>
        <v/>
      </c>
      <c r="P24" s="78">
        <f>($T24/5)*SQRT(5)</f>
        <v/>
      </c>
      <c r="Q24" s="78">
        <f>($T24/5)*SQRT(5)</f>
        <v/>
      </c>
      <c r="R24" s="78">
        <f>(0.6 - (L24 - 0.08) * (0.6 - 0.1) / (3.6 - 0.08))/100</f>
        <v/>
      </c>
      <c r="S24" s="76">
        <f>($I24/L24)</f>
        <v/>
      </c>
      <c r="T24" s="79">
        <f>R24+S24</f>
        <v/>
      </c>
    </row>
    <row r="25">
      <c r="B25" s="76" t="n"/>
      <c r="C25" s="76" t="n"/>
      <c r="D25" s="76" t="n"/>
      <c r="E25" s="76" t="n"/>
      <c r="F25" s="76" t="n"/>
    </row>
    <row r="42">
      <c r="A42" s="3" t="inlineStr">
        <is>
          <t>Flowrate [kg/min]</t>
        </is>
      </c>
      <c r="B42" s="3" t="inlineStr">
        <is>
          <t>Field Repeatability u(field,rept) [%]</t>
        </is>
      </c>
      <c r="C42" s="3" t="inlineStr">
        <is>
          <t>Field Condition u(field,cond) [%]</t>
        </is>
      </c>
      <c r="G42" s="54" t="n">
        <v>0.003</v>
      </c>
      <c r="H42" s="54" t="n">
        <v>0.0069</v>
      </c>
      <c r="I42" s="54" t="n">
        <v>0.0016</v>
      </c>
    </row>
    <row r="43">
      <c r="A43" s="4" t="n">
        <v>0.08333333333333333</v>
      </c>
      <c r="B43" s="54" t="n">
        <v>0.0041</v>
      </c>
      <c r="C43" s="54" t="n">
        <v>0.0031</v>
      </c>
      <c r="G43" s="54" t="n">
        <v>0.008</v>
      </c>
      <c r="H43" s="54" t="n">
        <v>0.0063</v>
      </c>
      <c r="I43" s="54" t="n">
        <v>0.0073</v>
      </c>
    </row>
    <row r="44">
      <c r="A44" s="4" t="n">
        <v>0.1666666666666667</v>
      </c>
      <c r="B44" s="54" t="n">
        <v>0.0055</v>
      </c>
      <c r="C44" s="54" t="n">
        <v>0.0026</v>
      </c>
      <c r="G44" s="54" t="n">
        <v>0.0021</v>
      </c>
      <c r="H44" s="54" t="n">
        <v>0.0023</v>
      </c>
      <c r="I44" s="54" t="n">
        <v>0.0049</v>
      </c>
    </row>
    <row r="45">
      <c r="A45" s="4" t="n">
        <v>0.3333333333333333</v>
      </c>
      <c r="B45" s="54" t="n">
        <v>0.0028</v>
      </c>
      <c r="C45" s="54" t="n">
        <v>0.0044</v>
      </c>
      <c r="G45" s="54" t="n">
        <v>0.0037</v>
      </c>
      <c r="H45" s="54" t="n">
        <v>0.0055</v>
      </c>
      <c r="I45" s="54" t="n">
        <v>0.0051</v>
      </c>
    </row>
    <row r="46">
      <c r="A46" s="4" t="n">
        <v>0.5</v>
      </c>
      <c r="B46" s="54" t="n">
        <v>0.0054</v>
      </c>
      <c r="C46" s="54" t="n">
        <v>0.0014</v>
      </c>
      <c r="G46" s="54" t="n">
        <v>0.0038</v>
      </c>
      <c r="H46" s="54" t="n">
        <v>0.0047</v>
      </c>
      <c r="I46" s="54" t="n">
        <v>0.0045</v>
      </c>
    </row>
    <row r="47">
      <c r="A47" s="4" t="n">
        <v>0.6666666666666666</v>
      </c>
      <c r="B47" s="54" t="n">
        <v>0.0013</v>
      </c>
      <c r="C47" s="54" t="n">
        <v>0.0052</v>
      </c>
      <c r="G47" s="54" t="n">
        <v>0.0029</v>
      </c>
      <c r="H47" s="54" t="n">
        <v>0.0043</v>
      </c>
      <c r="I47" s="54" t="n">
        <v>0.0018</v>
      </c>
    </row>
    <row r="48">
      <c r="A48" s="4" t="n">
        <v>0.8333333333333334</v>
      </c>
      <c r="B48" s="54" t="n">
        <v>0.0024</v>
      </c>
      <c r="C48" s="54" t="n">
        <v>0.0023</v>
      </c>
      <c r="G48" s="54" t="n">
        <v>0.0065</v>
      </c>
      <c r="H48" s="54" t="n">
        <v>0.0054</v>
      </c>
      <c r="I48" s="54" t="n">
        <v>0.0029</v>
      </c>
    </row>
    <row r="49">
      <c r="A49" s="4" t="n">
        <v>1</v>
      </c>
      <c r="B49" s="54" t="n">
        <v>0.0049</v>
      </c>
      <c r="C49" s="54" t="n">
        <v>0.0013</v>
      </c>
      <c r="G49" s="54" t="n">
        <v>0.0041</v>
      </c>
      <c r="H49" s="54" t="n">
        <v>0.0064</v>
      </c>
      <c r="I49" s="54" t="n">
        <v>0.0061</v>
      </c>
    </row>
    <row r="50">
      <c r="A50" s="4" t="n">
        <v>1.166666666666667</v>
      </c>
      <c r="B50" s="54" t="n">
        <v>0.0071</v>
      </c>
      <c r="C50" s="54" t="n">
        <v>0.0058</v>
      </c>
      <c r="G50" s="54" t="n">
        <v>0.0015</v>
      </c>
      <c r="H50" s="54" t="n">
        <v>0.0075</v>
      </c>
      <c r="I50" s="54" t="n">
        <v>0.0024</v>
      </c>
    </row>
    <row r="51">
      <c r="A51" s="4" t="n">
        <v>1.333333333333333</v>
      </c>
      <c r="B51" s="54" t="n">
        <v>0.006</v>
      </c>
      <c r="C51" s="54" t="n">
        <v>0.0043</v>
      </c>
      <c r="G51" s="54" t="n">
        <v>0.0017</v>
      </c>
      <c r="H51" s="54" t="n">
        <v>0.0047</v>
      </c>
      <c r="I51" s="54" t="n">
        <v>0.0046</v>
      </c>
    </row>
    <row r="52">
      <c r="A52" s="4" t="n">
        <v>1.5</v>
      </c>
      <c r="B52" s="54" t="n">
        <v>0.0069</v>
      </c>
      <c r="C52" s="54" t="n">
        <v>0.0036</v>
      </c>
      <c r="G52" s="54" t="n">
        <v>0.0046</v>
      </c>
      <c r="H52" s="54" t="n">
        <v>0.0069</v>
      </c>
      <c r="I52" s="54" t="n">
        <v>0.0055</v>
      </c>
    </row>
    <row r="53">
      <c r="A53" s="4" t="n">
        <v>1.666666666666667</v>
      </c>
      <c r="B53" s="54" t="n">
        <v>0.0032</v>
      </c>
      <c r="C53" s="54" t="n">
        <v>0.0066</v>
      </c>
      <c r="G53" s="54" t="n">
        <v>0.0016</v>
      </c>
      <c r="H53" s="54" t="n">
        <v>0.0069</v>
      </c>
      <c r="I53" s="54" t="n">
        <v>0.0019</v>
      </c>
    </row>
    <row r="54">
      <c r="A54" s="4" t="n">
        <v>1.833333333333333</v>
      </c>
      <c r="B54" s="54" t="n">
        <v>0.0035</v>
      </c>
      <c r="C54" s="54" t="n">
        <v>0.0017</v>
      </c>
      <c r="G54" s="54" t="n">
        <v>0.0041</v>
      </c>
      <c r="H54" s="54" t="n">
        <v>0.0041</v>
      </c>
      <c r="I54" s="54" t="n">
        <v>0.0071</v>
      </c>
    </row>
    <row r="55">
      <c r="A55" s="4" t="n">
        <v>2</v>
      </c>
      <c r="B55" s="54" t="n">
        <v>0.007</v>
      </c>
      <c r="C55" s="54" t="n">
        <v>0.0019</v>
      </c>
      <c r="G55" s="54" t="n">
        <v>0.0058</v>
      </c>
      <c r="H55" s="54" t="n">
        <v>0.0052</v>
      </c>
      <c r="I55" s="54" t="n">
        <v>0.0043</v>
      </c>
    </row>
    <row r="56">
      <c r="A56" s="4" t="n">
        <v>2.166666666666667</v>
      </c>
      <c r="B56" s="54" t="n">
        <v>0.0066</v>
      </c>
      <c r="C56" s="54" t="n">
        <v>0.0064</v>
      </c>
      <c r="G56" s="54" t="n">
        <v>0.0023</v>
      </c>
      <c r="H56" s="54" t="n">
        <v>0.0058</v>
      </c>
      <c r="I56" s="54" t="n">
        <v>0.0044</v>
      </c>
    </row>
    <row r="57">
      <c r="A57" s="4" t="n">
        <v>2.333333333333333</v>
      </c>
      <c r="B57" s="54" t="n">
        <v>0.0071</v>
      </c>
      <c r="C57" s="54" t="n">
        <v>0.0061</v>
      </c>
      <c r="G57" s="54" t="n">
        <v>0.0047</v>
      </c>
      <c r="H57" s="54" t="n">
        <v>0.0059</v>
      </c>
      <c r="I57" s="54" t="n">
        <v>0.0016</v>
      </c>
    </row>
    <row r="58">
      <c r="A58" s="4" t="n">
        <v>2.5</v>
      </c>
      <c r="B58" s="54" t="n">
        <v>0.0038</v>
      </c>
      <c r="C58" s="54" t="n">
        <v>0.0041</v>
      </c>
      <c r="G58" s="54" t="n">
        <v>0.0049</v>
      </c>
      <c r="H58" s="54" t="n">
        <v>0.0032</v>
      </c>
      <c r="I58" s="54" t="n">
        <v>0.0055</v>
      </c>
    </row>
    <row r="59">
      <c r="A59" s="4" t="n">
        <v>2.666666666666667</v>
      </c>
      <c r="B59" s="54" t="n">
        <v>0.0023</v>
      </c>
      <c r="C59" s="54" t="n">
        <v>0.001</v>
      </c>
      <c r="G59" s="54" t="n">
        <v>0.0045</v>
      </c>
      <c r="H59" s="54" t="n">
        <v>0.0073</v>
      </c>
      <c r="I59" s="54" t="n">
        <v>0.0046</v>
      </c>
    </row>
    <row r="60">
      <c r="A60" s="4" t="n">
        <v>2.833333333333333</v>
      </c>
      <c r="B60" s="54" t="n">
        <v>0.0049</v>
      </c>
      <c r="C60" s="54" t="n">
        <v>0.0041</v>
      </c>
      <c r="G60" s="54" t="n">
        <v>0.0059</v>
      </c>
      <c r="H60" s="54" t="n">
        <v>0.0049</v>
      </c>
      <c r="I60" s="54" t="n">
        <v>0.0028</v>
      </c>
    </row>
    <row r="61">
      <c r="A61" s="4" t="n">
        <v>3</v>
      </c>
      <c r="B61" s="54" t="n">
        <v>0.0047</v>
      </c>
      <c r="C61" s="54" t="n">
        <v>0.0034</v>
      </c>
      <c r="G61" s="54" t="n">
        <v>0.0052</v>
      </c>
      <c r="H61" s="54" t="n">
        <v>0.0046</v>
      </c>
      <c r="I61" s="54" t="n">
        <v>0.0043</v>
      </c>
    </row>
    <row r="62">
      <c r="A62" s="4" t="n">
        <v>3.166666666666667</v>
      </c>
      <c r="B62" s="54" t="n">
        <v>0.0061</v>
      </c>
      <c r="C62" s="54" t="n">
        <v>0.0037</v>
      </c>
      <c r="G62" s="54" t="n">
        <v>0.0039</v>
      </c>
      <c r="H62" s="54" t="n">
        <v>0.0046</v>
      </c>
      <c r="I62" s="54" t="n">
        <v>0.0024</v>
      </c>
    </row>
    <row r="63">
      <c r="A63" s="4" t="n">
        <v>3.333333333333333</v>
      </c>
      <c r="B63" s="54" t="n">
        <v>0.0066</v>
      </c>
      <c r="C63" s="54" t="n">
        <v>0.0053</v>
      </c>
      <c r="G63" s="54" t="n">
        <v>0.0068</v>
      </c>
      <c r="H63" s="54" t="n">
        <v>0.0075</v>
      </c>
      <c r="I63" s="54" t="n">
        <v>0.0046</v>
      </c>
    </row>
    <row r="64">
      <c r="A64" s="4" t="n">
        <v>3.5</v>
      </c>
      <c r="B64" s="54" t="n">
        <v>0.0042</v>
      </c>
      <c r="C64" s="54" t="n">
        <v>0.0021</v>
      </c>
      <c r="G64" s="54" t="n">
        <v>0.0011</v>
      </c>
      <c r="H64" s="54" t="n">
        <v>0.0027</v>
      </c>
      <c r="I64" s="54" t="n">
        <v>0.0024</v>
      </c>
    </row>
    <row r="65">
      <c r="A65" s="4" t="n">
        <v>3.6</v>
      </c>
      <c r="B65" s="54" t="n">
        <v>0.0032</v>
      </c>
      <c r="C65" s="54" t="n">
        <v>0.0041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D3"/>
  <sheetViews>
    <sheetView zoomScale="83" workbookViewId="0">
      <selection activeCell="C8" sqref="C8"/>
    </sheetView>
  </sheetViews>
  <sheetFormatPr baseColWidth="10" defaultColWidth="11.3984375" defaultRowHeight="14.25"/>
  <cols>
    <col width="29.1328125" customWidth="1" min="2" max="2"/>
    <col width="12.3984375" customWidth="1" min="3" max="3"/>
  </cols>
  <sheetData>
    <row r="2" ht="17.25" customHeight="1">
      <c r="B2" s="46" t="inlineStr">
        <is>
          <t>Previous filling values</t>
        </is>
      </c>
      <c r="C2" s="3" t="inlineStr">
        <is>
          <t>Amount</t>
        </is>
      </c>
      <c r="D2" s="3" t="inlineStr">
        <is>
          <t>Unit</t>
        </is>
      </c>
    </row>
    <row r="3" ht="22.5" customHeight="1">
      <c r="B3" s="45" t="inlineStr">
        <is>
          <t>DensityAA</t>
        </is>
      </c>
      <c r="C3" s="47" t="n">
        <v>300</v>
      </c>
      <c r="D3" s="31" t="inlineStr">
        <is>
          <t>kg/m3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F26"/>
  <sheetViews>
    <sheetView tabSelected="1" topLeftCell="A5" zoomScale="105" zoomScaleNormal="160" workbookViewId="0">
      <selection activeCell="F26" sqref="F26"/>
    </sheetView>
  </sheetViews>
  <sheetFormatPr baseColWidth="10" defaultRowHeight="14.25"/>
  <cols>
    <col width="17.06640625" bestFit="1" customWidth="1" min="2" max="2"/>
    <col width="12.796875" customWidth="1" min="3" max="3"/>
    <col width="16.796875" customWidth="1" min="4" max="4"/>
    <col width="11.73046875" bestFit="1" customWidth="1" min="5" max="5"/>
    <col width="13.73046875" customWidth="1" min="8" max="8"/>
  </cols>
  <sheetData>
    <row r="2">
      <c r="C2" t="inlineStr">
        <is>
          <t>Contribution</t>
        </is>
      </c>
      <c r="D2" t="inlineStr">
        <is>
          <t>Uncertainty</t>
        </is>
      </c>
      <c r="E2" t="inlineStr">
        <is>
          <t>Abs</t>
        </is>
      </c>
    </row>
    <row r="3">
      <c r="B3" t="inlineStr">
        <is>
          <t>Vent volume</t>
        </is>
      </c>
      <c r="C3" t="n">
        <v>0.0025</v>
      </c>
      <c r="D3" s="74" t="n">
        <v>0.02</v>
      </c>
      <c r="E3">
        <f>(C3*D3)/100</f>
        <v/>
      </c>
    </row>
    <row r="4">
      <c r="B4" t="inlineStr">
        <is>
          <t>Dead volume</t>
        </is>
      </c>
      <c r="C4" t="n">
        <v>0.0025</v>
      </c>
      <c r="D4" s="74" t="n">
        <v>0.02</v>
      </c>
      <c r="E4">
        <f>(C4*D4)/100</f>
        <v/>
      </c>
    </row>
    <row r="5">
      <c r="B5" t="inlineStr">
        <is>
          <t>pre_pres</t>
        </is>
      </c>
      <c r="C5" t="n">
        <v>35000000</v>
      </c>
      <c r="D5" s="74" t="n">
        <v>0.02</v>
      </c>
      <c r="E5">
        <f>(C5*D5)/100</f>
        <v/>
      </c>
    </row>
    <row r="6">
      <c r="B6" t="inlineStr">
        <is>
          <t>post_pres</t>
        </is>
      </c>
      <c r="C6" t="n">
        <v>70000000</v>
      </c>
      <c r="D6" s="74" t="n">
        <v>0.02</v>
      </c>
      <c r="E6">
        <f>(C6*D6)/100</f>
        <v/>
      </c>
    </row>
    <row r="7">
      <c r="B7" t="inlineStr">
        <is>
          <t>pre_temp</t>
        </is>
      </c>
      <c r="C7" t="n">
        <v>233.15</v>
      </c>
      <c r="D7" s="74" t="n">
        <v>0.02</v>
      </c>
      <c r="E7">
        <f>(C7*D7)/100</f>
        <v/>
      </c>
    </row>
    <row r="8">
      <c r="B8" t="inlineStr">
        <is>
          <t>post_temp</t>
        </is>
      </c>
      <c r="C8" t="n">
        <v>273.15</v>
      </c>
      <c r="D8" s="74" t="n">
        <v>0.02</v>
      </c>
      <c r="E8">
        <f>(C8*D8)/100</f>
        <v/>
      </c>
    </row>
    <row r="9">
      <c r="B9" t="inlineStr">
        <is>
          <t>R</t>
        </is>
      </c>
      <c r="C9" t="n">
        <v>8.314</v>
      </c>
    </row>
    <row r="10">
      <c r="B10" t="inlineStr">
        <is>
          <t>pre_n_dv</t>
        </is>
      </c>
      <c r="C10">
        <f>(C5*C4)/(C9*C7)</f>
        <v/>
      </c>
      <c r="D10" s="85">
        <f>SQRT(((C4/(C9*C7))*E5)^2+((C5/(C9*C7))*E4)^2+((C5*C4/(C9*C7^2))*E7)^2)</f>
        <v/>
      </c>
    </row>
    <row r="11">
      <c r="B11" t="inlineStr">
        <is>
          <t>post_n_dv</t>
        </is>
      </c>
      <c r="C11">
        <f>(C6*C4)/(C9*C8)</f>
        <v/>
      </c>
      <c r="D11" s="85">
        <f>SQRT((C4/(C9*C8)*E6)^2+((C6/(C9*C8))*E4)^2+(C6*C4/(C9*C8^2)*E8)^2)</f>
        <v/>
      </c>
    </row>
    <row r="12">
      <c r="B12" t="inlineStr">
        <is>
          <t>pre_n_vv</t>
        </is>
      </c>
      <c r="C12">
        <f>(C5*C3)/(C9*C7)</f>
        <v/>
      </c>
      <c r="D12">
        <f>SQRT(((C3/(C9*C7))*E5)^2+((C5/(C9*C7))*E3)^2+((C5*C3/(C9*C7^2))*E7)^2)</f>
        <v/>
      </c>
    </row>
    <row r="13">
      <c r="B13" t="inlineStr">
        <is>
          <t>post_n_vv</t>
        </is>
      </c>
      <c r="C13">
        <f>(C6*C3)/(C9*C8)</f>
        <v/>
      </c>
      <c r="D13">
        <f>SQRT(((C3/(C9*C8))*E6)^2+((C6/(C9*C8))*E3)^2+((C6*C3/(C9*C8^2))*E8)^2)</f>
        <v/>
      </c>
    </row>
    <row r="14">
      <c r="B14" t="inlineStr">
        <is>
          <t>molar m</t>
        </is>
      </c>
      <c r="C14">
        <f>2.01568*10^(-3)</f>
        <v/>
      </c>
    </row>
    <row r="16">
      <c r="B16" t="inlineStr">
        <is>
          <t>DV</t>
        </is>
      </c>
      <c r="C16" t="inlineStr">
        <is>
          <t>VV</t>
        </is>
      </c>
      <c r="D16" t="inlineStr">
        <is>
          <t>Unc dv</t>
        </is>
      </c>
      <c r="E16" t="inlineStr">
        <is>
          <t>Unc vv</t>
        </is>
      </c>
    </row>
    <row r="17">
      <c r="A17" t="inlineStr">
        <is>
          <t xml:space="preserve">pre_density = </t>
        </is>
      </c>
      <c r="B17">
        <f>(C10*C14)/C4</f>
        <v/>
      </c>
      <c r="C17">
        <f>C12*C14/C3</f>
        <v/>
      </c>
      <c r="D17">
        <f>SQRT(((C14/C4)*D10)^2+(C14*C10/(C4^2)*E4)^2)</f>
        <v/>
      </c>
      <c r="E17">
        <f>SQRT(((C14/C3)*D12)^2+(C14*C12/(C3^2)*E3)^2)</f>
        <v/>
      </c>
    </row>
    <row r="18">
      <c r="A18" t="inlineStr">
        <is>
          <t>Post density</t>
        </is>
      </c>
      <c r="B18">
        <f>C11*C14/C4</f>
        <v/>
      </c>
      <c r="C18">
        <f>C14*C13/C3</f>
        <v/>
      </c>
      <c r="D18">
        <f>SQRT(((C14/C4)*D11)^2+(C14*C11/(C4^2)*E4)^2)</f>
        <v/>
      </c>
      <c r="E18">
        <f>SQRT(((C14/C3)*D13)^2+(C14*C13/(C3^2)*E3)^2)</f>
        <v/>
      </c>
    </row>
    <row r="20">
      <c r="C20" t="inlineStr">
        <is>
          <t>kg</t>
        </is>
      </c>
      <c r="D20" t="inlineStr">
        <is>
          <t>ABS</t>
        </is>
      </c>
    </row>
    <row r="21">
      <c r="B21" t="inlineStr">
        <is>
          <t xml:space="preserve">Dead volume mass </t>
        </is>
      </c>
      <c r="C21">
        <f>C4*(B18-B17)</f>
        <v/>
      </c>
      <c r="D21">
        <f>SQRT(((B18-B17)*E3)^2+((C4*D17)^2)+(C4*D18)^2)</f>
        <v/>
      </c>
    </row>
    <row r="22">
      <c r="B22" t="inlineStr">
        <is>
          <t>Vented volume mass</t>
        </is>
      </c>
      <c r="C22">
        <f>C3*C18</f>
        <v/>
      </c>
      <c r="D22">
        <f>SQRT((C18*E3)^2+(C3*E18)^2)</f>
        <v/>
      </c>
    </row>
    <row r="26">
      <c r="F26" t="inlineStr">
        <is>
          <t>Total: 0.016061448044936127, massefeil: 0.0056000000000000025</t>
        </is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J2:Q7"/>
  <sheetViews>
    <sheetView workbookViewId="0">
      <selection activeCell="J3" sqref="J3:N3"/>
    </sheetView>
  </sheetViews>
  <sheetFormatPr baseColWidth="10" defaultColWidth="9" defaultRowHeight="14.25"/>
  <sheetData>
    <row r="2">
      <c r="J2" t="inlineStr">
        <is>
          <t>Implementer:</t>
        </is>
      </c>
    </row>
    <row r="3">
      <c r="J3" t="inlineStr">
        <is>
          <t>Zero-point-stability : default value 0.002kg/min, imeko</t>
        </is>
      </c>
      <c r="Q3" t="inlineStr">
        <is>
          <t>kan koden ta inn en variabel flowrate?</t>
        </is>
      </c>
    </row>
    <row r="4">
      <c r="J4" t="inlineStr">
        <is>
          <t>Long term drift imeko</t>
        </is>
      </c>
    </row>
    <row r="5">
      <c r="J5" t="inlineStr">
        <is>
          <t>pressure effect</t>
        </is>
      </c>
      <c r="Q5" t="inlineStr">
        <is>
          <t>Vurder: Mesteparten av datainputt til kode, henta direkte fra excel.</t>
        </is>
      </c>
    </row>
    <row r="6">
      <c r="J6" t="inlineStr">
        <is>
          <t>Use dual flowmeter.</t>
        </is>
      </c>
      <c r="Q6" t="inlineStr">
        <is>
          <t xml:space="preserve"> Tillata for future work, og enkel tilgang til å endre programmet</t>
        </is>
      </c>
    </row>
    <row r="7">
      <c r="J7" t="inlineStr">
        <is>
          <t>Standard volumetrisk flowrate.</t>
        </is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F26"/>
  <sheetViews>
    <sheetView zoomScale="130" zoomScaleNormal="130" workbookViewId="0">
      <selection activeCell="D25" sqref="D25"/>
    </sheetView>
  </sheetViews>
  <sheetFormatPr baseColWidth="10" defaultColWidth="11.3984375" defaultRowHeight="14.25"/>
  <cols>
    <col width="23.265625" customWidth="1" min="1" max="1"/>
    <col width="24.73046875" customWidth="1" min="2" max="2"/>
    <col width="14.1328125" customWidth="1" min="3" max="3"/>
    <col width="27.3984375" customWidth="1" min="4" max="4"/>
    <col width="30.86328125" customWidth="1" min="5" max="5"/>
    <col width="27.59765625" customWidth="1" min="6" max="6"/>
  </cols>
  <sheetData>
    <row r="1" ht="25.15" customHeight="1" thickBot="1"/>
    <row r="2">
      <c r="A2" s="3" t="inlineStr">
        <is>
          <t>Flowrate [g/s]</t>
        </is>
      </c>
      <c r="B2" s="3" t="inlineStr">
        <is>
          <t>Flowrate [kg/min]</t>
        </is>
      </c>
      <c r="C2" s="17" t="inlineStr">
        <is>
          <t>Flowrate [kg/hr]</t>
        </is>
      </c>
      <c r="D2" s="1" t="inlineStr">
        <is>
          <t>Calibration Deviation u(cal,dev)</t>
        </is>
      </c>
      <c r="E2" s="1" t="inlineStr">
        <is>
          <t>Calibration Repeatability u(cal,rept)</t>
        </is>
      </c>
      <c r="F2" s="2" t="inlineStr">
        <is>
          <t>Calibration Reference u(cal,ref)</t>
        </is>
      </c>
    </row>
    <row r="3">
      <c r="A3" s="4">
        <f>1000*B3/60</f>
        <v/>
      </c>
      <c r="B3" s="4" t="n">
        <v>0.08333333333333333</v>
      </c>
      <c r="C3" s="18" t="n">
        <v>5</v>
      </c>
      <c r="D3" s="5" t="n">
        <v>1.2</v>
      </c>
      <c r="E3" s="4" t="n">
        <v>1.34</v>
      </c>
      <c r="F3" s="6" t="n">
        <v>1.2</v>
      </c>
    </row>
    <row r="4">
      <c r="A4" s="4">
        <f>1000*B4/60</f>
        <v/>
      </c>
      <c r="B4" s="4" t="n">
        <v>0.1666666666666667</v>
      </c>
      <c r="C4" s="18" t="n">
        <v>10</v>
      </c>
      <c r="D4" s="5">
        <f>RAND()</f>
        <v/>
      </c>
      <c r="E4" s="4">
        <f>RAND()</f>
        <v/>
      </c>
      <c r="F4" s="6">
        <f>RAND()</f>
        <v/>
      </c>
    </row>
    <row r="5">
      <c r="A5" s="4">
        <f>1000*B5/60</f>
        <v/>
      </c>
      <c r="B5" s="4" t="n">
        <v>0.3333333333333333</v>
      </c>
      <c r="C5" s="18" t="n">
        <v>20</v>
      </c>
      <c r="D5" s="5">
        <f>RAND()</f>
        <v/>
      </c>
      <c r="E5" s="4">
        <f>RAND()</f>
        <v/>
      </c>
      <c r="F5" s="6">
        <f>RAND()</f>
        <v/>
      </c>
    </row>
    <row r="6">
      <c r="A6" s="4">
        <f>1000*B6/60</f>
        <v/>
      </c>
      <c r="B6" s="4" t="n">
        <v>0.5</v>
      </c>
      <c r="C6" s="18" t="n">
        <v>30</v>
      </c>
      <c r="D6" s="5">
        <f>RAND()</f>
        <v/>
      </c>
      <c r="E6" s="4">
        <f>RAND()</f>
        <v/>
      </c>
      <c r="F6" s="6">
        <f>RAND()</f>
        <v/>
      </c>
    </row>
    <row r="7">
      <c r="A7" s="4">
        <f>1000*B7/60</f>
        <v/>
      </c>
      <c r="B7" s="4" t="n">
        <v>0.6666666666666666</v>
      </c>
      <c r="C7" s="18" t="n">
        <v>40</v>
      </c>
      <c r="D7" s="5">
        <f>RAND()</f>
        <v/>
      </c>
      <c r="E7" s="4">
        <f>RAND()</f>
        <v/>
      </c>
      <c r="F7" s="6">
        <f>RAND()</f>
        <v/>
      </c>
    </row>
    <row r="8">
      <c r="A8" s="4">
        <f>1000*B8/60</f>
        <v/>
      </c>
      <c r="B8" s="4" t="n">
        <v>0.8333333333333334</v>
      </c>
      <c r="C8" s="18" t="n">
        <v>50</v>
      </c>
      <c r="D8" s="5">
        <f>RAND()</f>
        <v/>
      </c>
      <c r="E8" s="4">
        <f>RAND()</f>
        <v/>
      </c>
      <c r="F8" s="6">
        <f>RAND()</f>
        <v/>
      </c>
    </row>
    <row r="9">
      <c r="A9" s="4">
        <f>1000*B9/60</f>
        <v/>
      </c>
      <c r="B9" s="4" t="n">
        <v>1</v>
      </c>
      <c r="C9" s="18" t="n">
        <v>60</v>
      </c>
      <c r="D9" s="5">
        <f>RAND()</f>
        <v/>
      </c>
      <c r="E9" s="4">
        <f>RAND()</f>
        <v/>
      </c>
      <c r="F9" s="6">
        <f>RAND()</f>
        <v/>
      </c>
    </row>
    <row r="10">
      <c r="A10" s="4">
        <f>1000*B10/60</f>
        <v/>
      </c>
      <c r="B10" s="4" t="n">
        <v>1.166666666666667</v>
      </c>
      <c r="C10" s="18" t="n">
        <v>70</v>
      </c>
      <c r="D10" s="5">
        <f>RAND()</f>
        <v/>
      </c>
      <c r="E10" s="4">
        <f>RAND()</f>
        <v/>
      </c>
      <c r="F10" s="6">
        <f>RAND()</f>
        <v/>
      </c>
    </row>
    <row r="11">
      <c r="A11" s="4">
        <f>1000*B11/60</f>
        <v/>
      </c>
      <c r="B11" s="4" t="n">
        <v>1.333333333333333</v>
      </c>
      <c r="C11" s="18" t="n">
        <v>80</v>
      </c>
      <c r="D11" s="5">
        <f>RAND()</f>
        <v/>
      </c>
      <c r="E11" s="4">
        <f>RAND()</f>
        <v/>
      </c>
      <c r="F11" s="6">
        <f>RAND()</f>
        <v/>
      </c>
    </row>
    <row r="12">
      <c r="A12" s="4">
        <f>1000*B12/60</f>
        <v/>
      </c>
      <c r="B12" s="4" t="n">
        <v>1.5</v>
      </c>
      <c r="C12" s="18" t="n">
        <v>90</v>
      </c>
      <c r="D12" s="5">
        <f>RAND()</f>
        <v/>
      </c>
      <c r="E12" s="4">
        <f>RAND()</f>
        <v/>
      </c>
      <c r="F12" s="6">
        <f>RAND()</f>
        <v/>
      </c>
    </row>
    <row r="13">
      <c r="A13" s="4">
        <f>1000*B13/60</f>
        <v/>
      </c>
      <c r="B13" s="4" t="n">
        <v>1.666666666666667</v>
      </c>
      <c r="C13" s="18" t="n">
        <v>100</v>
      </c>
      <c r="D13" s="5">
        <f>RAND()</f>
        <v/>
      </c>
      <c r="E13" s="4">
        <f>RAND()</f>
        <v/>
      </c>
      <c r="F13" s="6">
        <f>RAND()</f>
        <v/>
      </c>
    </row>
    <row r="14">
      <c r="A14" s="4">
        <f>1000*B14/60</f>
        <v/>
      </c>
      <c r="B14" s="4" t="n">
        <v>1.833333333333333</v>
      </c>
      <c r="C14" s="18" t="n">
        <v>110</v>
      </c>
      <c r="D14" s="5">
        <f>RAND()</f>
        <v/>
      </c>
      <c r="E14" s="4">
        <f>RAND()</f>
        <v/>
      </c>
      <c r="F14" s="6">
        <f>RAND()</f>
        <v/>
      </c>
    </row>
    <row r="15">
      <c r="A15" s="4">
        <f>1000*B15/60</f>
        <v/>
      </c>
      <c r="B15" s="4" t="n">
        <v>2</v>
      </c>
      <c r="C15" s="18" t="n">
        <v>120</v>
      </c>
      <c r="D15" s="5">
        <f>RAND()</f>
        <v/>
      </c>
      <c r="E15" s="4">
        <f>RAND()</f>
        <v/>
      </c>
      <c r="F15" s="6">
        <f>RAND()</f>
        <v/>
      </c>
    </row>
    <row r="16">
      <c r="A16" s="4">
        <f>1000*B16/60</f>
        <v/>
      </c>
      <c r="B16" s="4" t="n">
        <v>2.166666666666667</v>
      </c>
      <c r="C16" s="18" t="n">
        <v>130</v>
      </c>
      <c r="D16" s="5">
        <f>RAND()</f>
        <v/>
      </c>
      <c r="E16" s="4">
        <f>RAND()</f>
        <v/>
      </c>
      <c r="F16" s="6">
        <f>RAND()</f>
        <v/>
      </c>
    </row>
    <row r="17">
      <c r="A17" s="4">
        <f>1000*B17/60</f>
        <v/>
      </c>
      <c r="B17" s="4" t="n">
        <v>2.333333333333333</v>
      </c>
      <c r="C17" s="18" t="n">
        <v>140</v>
      </c>
      <c r="D17" s="5">
        <f>RAND()</f>
        <v/>
      </c>
      <c r="E17" s="4">
        <f>RAND()</f>
        <v/>
      </c>
      <c r="F17" s="6">
        <f>RAND()</f>
        <v/>
      </c>
    </row>
    <row r="18">
      <c r="A18" s="4">
        <f>1000*B18/60</f>
        <v/>
      </c>
      <c r="B18" s="4" t="n">
        <v>2.5</v>
      </c>
      <c r="C18" s="18" t="n">
        <v>150</v>
      </c>
      <c r="D18" s="5">
        <f>RAND()</f>
        <v/>
      </c>
      <c r="E18" s="4">
        <f>RAND()</f>
        <v/>
      </c>
      <c r="F18" s="6">
        <f>RAND()</f>
        <v/>
      </c>
    </row>
    <row r="19">
      <c r="A19" s="4">
        <f>1000*B19/60</f>
        <v/>
      </c>
      <c r="B19" s="4" t="n">
        <v>2.666666666666667</v>
      </c>
      <c r="C19" s="18" t="n">
        <v>160</v>
      </c>
      <c r="D19" s="5">
        <f>RAND()</f>
        <v/>
      </c>
      <c r="E19" s="4">
        <f>RAND()</f>
        <v/>
      </c>
      <c r="F19" s="6">
        <f>RAND()</f>
        <v/>
      </c>
    </row>
    <row r="20">
      <c r="A20" s="4">
        <f>1000*B20/60</f>
        <v/>
      </c>
      <c r="B20" s="4" t="n">
        <v>2.833333333333333</v>
      </c>
      <c r="C20" s="18" t="n">
        <v>170</v>
      </c>
      <c r="D20" s="5">
        <f>RAND()</f>
        <v/>
      </c>
      <c r="E20" s="4">
        <f>RAND()</f>
        <v/>
      </c>
      <c r="F20" s="6">
        <f>RAND()</f>
        <v/>
      </c>
    </row>
    <row r="21">
      <c r="A21" s="4">
        <f>1000*B21/60</f>
        <v/>
      </c>
      <c r="B21" s="4" t="n">
        <v>3</v>
      </c>
      <c r="C21" s="18" t="n">
        <v>180</v>
      </c>
      <c r="D21" s="5">
        <f>RAND()</f>
        <v/>
      </c>
      <c r="E21" s="4">
        <f>RAND()</f>
        <v/>
      </c>
      <c r="F21" s="6">
        <f>RAND()</f>
        <v/>
      </c>
    </row>
    <row r="22">
      <c r="A22" s="4">
        <f>1000*B22/60</f>
        <v/>
      </c>
      <c r="B22" s="4" t="n">
        <v>3.166666666666667</v>
      </c>
      <c r="C22" s="18" t="n">
        <v>190</v>
      </c>
      <c r="D22" s="5">
        <f>RAND()</f>
        <v/>
      </c>
      <c r="E22" s="4">
        <f>RAND()</f>
        <v/>
      </c>
      <c r="F22" s="6">
        <f>RAND()</f>
        <v/>
      </c>
    </row>
    <row r="23">
      <c r="A23" s="4">
        <f>1000*B23/60</f>
        <v/>
      </c>
      <c r="B23" s="4" t="n">
        <v>3.333333333333333</v>
      </c>
      <c r="C23" s="18" t="n">
        <v>200</v>
      </c>
      <c r="D23" s="5">
        <f>RAND()</f>
        <v/>
      </c>
      <c r="E23" s="4">
        <f>RAND()</f>
        <v/>
      </c>
      <c r="F23" s="6">
        <f>RAND()</f>
        <v/>
      </c>
    </row>
    <row r="24">
      <c r="A24" s="4">
        <f>1000*B24/60</f>
        <v/>
      </c>
      <c r="B24" s="4" t="n">
        <v>3.5</v>
      </c>
      <c r="C24" s="18" t="n">
        <v>210</v>
      </c>
      <c r="D24" s="5">
        <f>RAND()</f>
        <v/>
      </c>
      <c r="E24" s="4">
        <f>RAND()</f>
        <v/>
      </c>
      <c r="F24" s="6">
        <f>RAND()</f>
        <v/>
      </c>
    </row>
    <row r="25" ht="15.75" customHeight="1" thickBot="1">
      <c r="A25" s="4">
        <f>1000*B25/60</f>
        <v/>
      </c>
      <c r="B25" s="4" t="n">
        <v>3.6</v>
      </c>
      <c r="C25" s="19" t="n">
        <v>216</v>
      </c>
      <c r="D25" s="7">
        <f>RAND()</f>
        <v/>
      </c>
      <c r="E25" s="8">
        <f>RAND()</f>
        <v/>
      </c>
      <c r="F25" s="9">
        <f>RAND()</f>
        <v/>
      </c>
    </row>
    <row r="26">
      <c r="A26" s="3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Elias Myklebust Vaardal</dc:creator>
  <dcterms:created xsi:type="dcterms:W3CDTF">2024-03-01T02:32:08Z</dcterms:created>
  <dcterms:modified xsi:type="dcterms:W3CDTF">2024-05-06T21:43:21Z</dcterms:modified>
  <cp:lastModifiedBy>Elias Vaardal</cp:lastModifiedBy>
</cp:coreProperties>
</file>