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sktop\Stage Credon\Stage Credon\Onderzoeksvraag\"/>
    </mc:Choice>
  </mc:AlternateContent>
  <xr:revisionPtr revIDLastSave="0" documentId="13_ncr:1_{F5D3AFA1-6073-4926-B3F1-21CF1FE26497}" xr6:coauthVersionLast="45" xr6:coauthVersionMax="45" xr10:uidLastSave="{00000000-0000-0000-0000-000000000000}"/>
  <bookViews>
    <workbookView xWindow="-120" yWindow="-120" windowWidth="29040" windowHeight="15840" tabRatio="734" activeTab="1" xr2:uid="{384B670E-A607-4CF6-95C3-B03ED42623CB}"/>
  </bookViews>
  <sheets>
    <sheet name="Mapping Data Flow measures 1M" sheetId="1" r:id="rId1"/>
    <sheet name="Mapping Data Flow measures  4M" sheetId="4" r:id="rId2"/>
    <sheet name="Stored procedure" sheetId="12" r:id="rId3"/>
    <sheet name="Power BI measure" sheetId="9" r:id="rId4"/>
    <sheet name="Qlik Sense measur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4" i="4" l="1"/>
  <c r="F34" i="4"/>
  <c r="F13" i="4"/>
  <c r="F24" i="4"/>
  <c r="F2" i="4" l="1"/>
  <c r="F109" i="1" l="1"/>
  <c r="F98" i="1"/>
  <c r="F87" i="1"/>
  <c r="F12" i="1" l="1"/>
  <c r="F44" i="1" l="1"/>
  <c r="F56" i="1"/>
  <c r="F66" i="1"/>
  <c r="F144" i="1"/>
  <c r="F155" i="1"/>
  <c r="F24" i="1"/>
  <c r="F132" i="1"/>
  <c r="F120" i="1"/>
  <c r="F77" i="1" l="1"/>
  <c r="F174" i="1"/>
  <c r="F173" i="1" l="1"/>
  <c r="F172" i="1"/>
  <c r="F34" i="1"/>
  <c r="F2" i="1"/>
</calcChain>
</file>

<file path=xl/sharedStrings.xml><?xml version="1.0" encoding="utf-8"?>
<sst xmlns="http://schemas.openxmlformats.org/spreadsheetml/2006/main" count="277" uniqueCount="103">
  <si>
    <t>Storage</t>
  </si>
  <si>
    <t>processing</t>
  </si>
  <si>
    <t>time proc + storage</t>
  </si>
  <si>
    <t>10 dtu's, 5 gb</t>
  </si>
  <si>
    <t>12.65/ month (1.27 * 10 dtu's)</t>
  </si>
  <si>
    <t>Records</t>
  </si>
  <si>
    <t>1m</t>
  </si>
  <si>
    <t>Duration</t>
  </si>
  <si>
    <t>Cluster startup time</t>
  </si>
  <si>
    <t>Compute type</t>
  </si>
  <si>
    <t>General purpose (€0.227 per vCore-hour)</t>
  </si>
  <si>
    <t>vCore cost</t>
  </si>
  <si>
    <t>Sink processing time</t>
  </si>
  <si>
    <t>5m 49s 84ms</t>
  </si>
  <si>
    <t>13m 42s 53ms</t>
  </si>
  <si>
    <t>19m 18s</t>
  </si>
  <si>
    <t>100 dtu's, 5gb</t>
  </si>
  <si>
    <t>Storage cost (estimate)</t>
  </si>
  <si>
    <t>126,49 / month (1.26 * 100 dtu's)</t>
  </si>
  <si>
    <t>5m 34s 525ms</t>
  </si>
  <si>
    <t>9m 48s</t>
  </si>
  <si>
    <t>3m 24s 915ms</t>
  </si>
  <si>
    <t>800 dtu's, 5gb</t>
  </si>
  <si>
    <t>1012.02 / month (1.27 * 800 dtu's)</t>
  </si>
  <si>
    <t>4m 44s 70ms</t>
  </si>
  <si>
    <t>6m 48s</t>
  </si>
  <si>
    <t>1m 45s 733ms</t>
  </si>
  <si>
    <t>1600 dtu's, 5gb</t>
  </si>
  <si>
    <t>2024.04 / month (1.27 * 1600 dtu's)</t>
  </si>
  <si>
    <t>4m 19s 216ms</t>
  </si>
  <si>
    <t>6m 25s</t>
  </si>
  <si>
    <t>1m 37s 786ms</t>
  </si>
  <si>
    <t>4m 18s 128 ms</t>
  </si>
  <si>
    <t>4 ( +4 Driver Cores)</t>
  </si>
  <si>
    <t>16 ( +16 Driver Cores)</t>
  </si>
  <si>
    <t>18m 24s</t>
  </si>
  <si>
    <t>13m 36s 57ms</t>
  </si>
  <si>
    <t>64 ( +16 Driver Cores)</t>
  </si>
  <si>
    <t>6m 46s 467ms</t>
  </si>
  <si>
    <t>4m 15s 822ms</t>
  </si>
  <si>
    <t>Error</t>
  </si>
  <si>
    <t>Operation on target dataflow1 failed: {"StatusCode":"DFExecutorUserError","Message":"The connection is closed.","Details":"The connection is closed."}</t>
  </si>
  <si>
    <t>5m 49s 747ms</t>
  </si>
  <si>
    <t>4m 51s 164ms</t>
  </si>
  <si>
    <t>3m 5s 22ms</t>
  </si>
  <si>
    <t>8m 43s</t>
  </si>
  <si>
    <t>6m 17s 151ms</t>
  </si>
  <si>
    <t>9m 52s</t>
  </si>
  <si>
    <t>128 ( +16 Driver Cores)</t>
  </si>
  <si>
    <t>5m 44s 892ms</t>
  </si>
  <si>
    <t>3m 2s 375ms</t>
  </si>
  <si>
    <t>9m 26s</t>
  </si>
  <si>
    <t>Memory Optimized (€0.291 per vCore-hour)</t>
  </si>
  <si>
    <t>10 dtu's, 5gb</t>
  </si>
  <si>
    <t>32 ( +16 Driver Cores)</t>
  </si>
  <si>
    <t>19m 16s</t>
  </si>
  <si>
    <t>13m 52s 703ms</t>
  </si>
  <si>
    <t>5m 8s 232ms</t>
  </si>
  <si>
    <t>5m 15s 237ms</t>
  </si>
  <si>
    <t>14m 49s 903ms</t>
  </si>
  <si>
    <t>20m 43s</t>
  </si>
  <si>
    <t>19m 34s</t>
  </si>
  <si>
    <t>14m 18s 306ms</t>
  </si>
  <si>
    <t>4m 54s 787ms</t>
  </si>
  <si>
    <t>Compute Optimized (€0.168 per vCore-hour)</t>
  </si>
  <si>
    <t>4m 55s 268ms</t>
  </si>
  <si>
    <t>13m 54s 660ms</t>
  </si>
  <si>
    <t>19m 07s</t>
  </si>
  <si>
    <t>3m 2s 383ms</t>
  </si>
  <si>
    <t>8m 34s 9ms</t>
  </si>
  <si>
    <t>12m 14s</t>
  </si>
  <si>
    <t>3m 4s 859ms</t>
  </si>
  <si>
    <t>3m 53s 775ms</t>
  </si>
  <si>
    <t>3m 4s 978ms</t>
  </si>
  <si>
    <t>7m 16s</t>
  </si>
  <si>
    <t>3m 2s 722ms</t>
  </si>
  <si>
    <t>5m 34s 437ms</t>
  </si>
  <si>
    <t>9m 13s</t>
  </si>
  <si>
    <t>4m</t>
  </si>
  <si>
    <t>100 dtu's, 5 gb</t>
  </si>
  <si>
    <t>5m 13s 348ms</t>
  </si>
  <si>
    <t>13m 6s 317ms</t>
  </si>
  <si>
    <t>18m 48 s</t>
  </si>
  <si>
    <t>Cost +-</t>
  </si>
  <si>
    <t>4m 13s 794ms</t>
  </si>
  <si>
    <t>16m 50 s</t>
  </si>
  <si>
    <t>11m 43s 880ms</t>
  </si>
  <si>
    <t>4m 23s 849ms</t>
  </si>
  <si>
    <t>12m 17s 566ms</t>
  </si>
  <si>
    <t>16m 53s</t>
  </si>
  <si>
    <t>16m 14s</t>
  </si>
  <si>
    <t>11m 55s 48ms</t>
  </si>
  <si>
    <t>4m 27s 298ms</t>
  </si>
  <si>
    <t>11m 54s 656ms</t>
  </si>
  <si>
    <t>3m 36s 105ms</t>
  </si>
  <si>
    <t>1M</t>
  </si>
  <si>
    <t>5 dtu's, 2 gb</t>
  </si>
  <si>
    <t>13m 50s</t>
  </si>
  <si>
    <t>7m 12s</t>
  </si>
  <si>
    <t>Desktop</t>
  </si>
  <si>
    <t>Flow</t>
  </si>
  <si>
    <t xml:space="preserve">1m </t>
  </si>
  <si>
    <t>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</si>
</sst>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Segoe UI"/>
      <family val="2"/>
    </font>
    <font>
      <sz val="10"/>
      <color rgb="FFFF0000"/>
      <name val="Segoe UI"/>
      <family val="2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12">
    <xf numFmtId="0" fontId="0" fillId="0" borderId="0" xfId="0"/>
    <xf numFmtId="20" fontId="0" fillId="0" borderId="0" xfId="0" applyNumberFormat="1"/>
    <xf numFmtId="0" fontId="1" fillId="0" borderId="0" xfId="1"/>
    <xf numFmtId="20" fontId="1" fillId="0" borderId="0" xfId="1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5" fillId="2" borderId="0" xfId="0" applyFont="1" applyFill="1"/>
    <xf numFmtId="0" fontId="4" fillId="3" borderId="0" xfId="2"/>
    <xf numFmtId="0" fontId="6" fillId="0" borderId="0" xfId="0" applyFont="1"/>
    <xf numFmtId="47" fontId="0" fillId="0" borderId="0" xfId="0" applyNumberFormat="1"/>
  </cellXfs>
  <cellStyles count="3">
    <cellStyle name="Goed" xfId="2" builtinId="26"/>
    <cellStyle name="Standaard" xfId="0" builtinId="0"/>
    <cellStyle name="Waarschuwingsteks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4" Type="http://schemas.openxmlformats.org/officeDocument/2006/relationships/image" Target="../media/image3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3" Type="http://schemas.openxmlformats.org/officeDocument/2006/relationships/image" Target="../media/image33.png"/><Relationship Id="rId7" Type="http://schemas.openxmlformats.org/officeDocument/2006/relationships/image" Target="../media/image37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Relationship Id="rId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15127</xdr:rowOff>
    </xdr:from>
    <xdr:to>
      <xdr:col>10</xdr:col>
      <xdr:colOff>74491</xdr:colOff>
      <xdr:row>10</xdr:row>
      <xdr:rowOff>133578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0BE0D8-493C-47A3-BCF1-5FB93F9CD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78955" y="500902"/>
          <a:ext cx="3798766" cy="164245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66</xdr:row>
      <xdr:rowOff>44823</xdr:rowOff>
    </xdr:from>
    <xdr:to>
      <xdr:col>9</xdr:col>
      <xdr:colOff>521581</xdr:colOff>
      <xdr:row>74</xdr:row>
      <xdr:rowOff>130773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1162FE-ECE0-46F8-B791-145EC185F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0" y="16943294"/>
          <a:ext cx="3639058" cy="16099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144</xdr:row>
      <xdr:rowOff>22412</xdr:rowOff>
    </xdr:from>
    <xdr:to>
      <xdr:col>9</xdr:col>
      <xdr:colOff>565337</xdr:colOff>
      <xdr:row>152</xdr:row>
      <xdr:rowOff>108137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8E3669-296D-4B30-B717-2357719C0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9587" y="31779883"/>
          <a:ext cx="3688417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155</xdr:row>
      <xdr:rowOff>11206</xdr:rowOff>
    </xdr:from>
    <xdr:to>
      <xdr:col>9</xdr:col>
      <xdr:colOff>554083</xdr:colOff>
      <xdr:row>163</xdr:row>
      <xdr:rowOff>125735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659D6BC-8687-468D-A967-275ACD637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62975" y="30234031"/>
          <a:ext cx="3668758" cy="1638529"/>
        </a:xfrm>
        <a:prstGeom prst="rect">
          <a:avLst/>
        </a:prstGeom>
      </xdr:spPr>
    </xdr:pic>
    <xdr:clientData/>
  </xdr:twoCellAnchor>
  <xdr:twoCellAnchor editAs="oneCell">
    <xdr:from>
      <xdr:col>5</xdr:col>
      <xdr:colOff>773206</xdr:colOff>
      <xdr:row>34</xdr:row>
      <xdr:rowOff>78442</xdr:rowOff>
    </xdr:from>
    <xdr:to>
      <xdr:col>9</xdr:col>
      <xdr:colOff>548481</xdr:colOff>
      <xdr:row>42</xdr:row>
      <xdr:rowOff>126286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AA9A57-27DB-4860-B408-A7754A36C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37177" y="6656295"/>
          <a:ext cx="3677163" cy="1571844"/>
        </a:xfrm>
        <a:prstGeom prst="rect">
          <a:avLst/>
        </a:prstGeom>
      </xdr:spPr>
    </xdr:pic>
    <xdr:clientData/>
  </xdr:twoCellAnchor>
  <xdr:twoCellAnchor editAs="oneCell">
    <xdr:from>
      <xdr:col>5</xdr:col>
      <xdr:colOff>91887</xdr:colOff>
      <xdr:row>174</xdr:row>
      <xdr:rowOff>136712</xdr:rowOff>
    </xdr:from>
    <xdr:to>
      <xdr:col>10</xdr:col>
      <xdr:colOff>125818</xdr:colOff>
      <xdr:row>185</xdr:row>
      <xdr:rowOff>69476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231FF1-852C-474F-AADF-9F393ED78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73812" y="13986062"/>
          <a:ext cx="4539256" cy="202826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77</xdr:row>
      <xdr:rowOff>33617</xdr:rowOff>
    </xdr:from>
    <xdr:to>
      <xdr:col>10</xdr:col>
      <xdr:colOff>68325</xdr:colOff>
      <xdr:row>85</xdr:row>
      <xdr:rowOff>81461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94FF0B2-74C8-4E10-9686-C7B774F92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59587" y="19027588"/>
          <a:ext cx="3801005" cy="15718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120</xdr:row>
      <xdr:rowOff>78441</xdr:rowOff>
    </xdr:from>
    <xdr:to>
      <xdr:col>10</xdr:col>
      <xdr:colOff>77852</xdr:colOff>
      <xdr:row>129</xdr:row>
      <xdr:rowOff>40575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5D6A593-C86B-4AEB-A238-73BCA74F6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70792" y="27263912"/>
          <a:ext cx="3810532" cy="167663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132</xdr:row>
      <xdr:rowOff>78442</xdr:rowOff>
    </xdr:from>
    <xdr:to>
      <xdr:col>10</xdr:col>
      <xdr:colOff>20694</xdr:colOff>
      <xdr:row>141</xdr:row>
      <xdr:rowOff>31050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495E049-D8D0-4429-B79B-ACAFFB56B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31088" y="17907001"/>
          <a:ext cx="3753374" cy="166710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9</xdr:col>
      <xdr:colOff>582662</xdr:colOff>
      <xdr:row>62</xdr:row>
      <xdr:rowOff>63538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8A4A757-F715-4611-B51B-C9B07EB08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348382" y="10959353"/>
          <a:ext cx="3705742" cy="16099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179295</xdr:rowOff>
    </xdr:from>
    <xdr:to>
      <xdr:col>10</xdr:col>
      <xdr:colOff>6164</xdr:colOff>
      <xdr:row>32</xdr:row>
      <xdr:rowOff>179295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9B2EE66-2DBE-42E1-ADEE-12B14C9A2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6335" y="4665570"/>
          <a:ext cx="3730439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773204</xdr:colOff>
      <xdr:row>44</xdr:row>
      <xdr:rowOff>112060</xdr:rowOff>
    </xdr:from>
    <xdr:to>
      <xdr:col>10</xdr:col>
      <xdr:colOff>104750</xdr:colOff>
      <xdr:row>53</xdr:row>
      <xdr:rowOff>83720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5DA4C0A-026F-4489-99CF-1F5D61889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337175" y="8594913"/>
          <a:ext cx="3848637" cy="168616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123264</xdr:rowOff>
    </xdr:from>
    <xdr:to>
      <xdr:col>10</xdr:col>
      <xdr:colOff>11167</xdr:colOff>
      <xdr:row>21</xdr:row>
      <xdr:rowOff>18714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359235B-BF91-4325-96ED-79974EB61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562975" y="2514039"/>
          <a:ext cx="3735442" cy="16099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87</xdr:row>
      <xdr:rowOff>44823</xdr:rowOff>
    </xdr:from>
    <xdr:to>
      <xdr:col>10</xdr:col>
      <xdr:colOff>39746</xdr:colOff>
      <xdr:row>96</xdr:row>
      <xdr:rowOff>45062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31585F7-8CB3-45BD-8672-084C58F5C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359587" y="20943794"/>
          <a:ext cx="3772426" cy="1714739"/>
        </a:xfrm>
        <a:prstGeom prst="rect">
          <a:avLst/>
        </a:prstGeom>
      </xdr:spPr>
    </xdr:pic>
    <xdr:clientData/>
  </xdr:twoCellAnchor>
  <xdr:twoCellAnchor editAs="oneCell">
    <xdr:from>
      <xdr:col>5</xdr:col>
      <xdr:colOff>773206</xdr:colOff>
      <xdr:row>98</xdr:row>
      <xdr:rowOff>33618</xdr:rowOff>
    </xdr:from>
    <xdr:to>
      <xdr:col>10</xdr:col>
      <xdr:colOff>28541</xdr:colOff>
      <xdr:row>107</xdr:row>
      <xdr:rowOff>91015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623C2D0-E7E3-480A-9D51-B5B54E16C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337177" y="23028089"/>
          <a:ext cx="3772426" cy="177189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109</xdr:row>
      <xdr:rowOff>112059</xdr:rowOff>
    </xdr:from>
    <xdr:to>
      <xdr:col>10</xdr:col>
      <xdr:colOff>211220</xdr:colOff>
      <xdr:row>118</xdr:row>
      <xdr:rowOff>45614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EFFF37B-2BF1-449A-9ABA-9FE5E188C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382000" y="25202030"/>
          <a:ext cx="3943900" cy="1648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704850</xdr:colOff>
      <xdr:row>2</xdr:row>
      <xdr:rowOff>57150</xdr:rowOff>
    </xdr:from>
    <xdr:to>
      <xdr:col>9</xdr:col>
      <xdr:colOff>563620</xdr:colOff>
      <xdr:row>10</xdr:row>
      <xdr:rowOff>162152</xdr:rowOff>
    </xdr:to>
    <xdr:pic>
      <xdr:nvPicPr>
        <xdr:cNvPr id="18" name="Afbeelding 17">
          <a:extLst>
            <a:ext uri="{FF2B5EF4-FFF2-40B4-BE49-F238E27FC236}">
              <a16:creationId xmlns:a16="http://schemas.microsoft.com/office/drawing/2014/main" id="{ECC6143F-CA95-4983-958B-2E44C5D09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975" y="542925"/>
          <a:ext cx="3754495" cy="162900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22412</xdr:rowOff>
    </xdr:from>
    <xdr:to>
      <xdr:col>9</xdr:col>
      <xdr:colOff>608479</xdr:colOff>
      <xdr:row>22</xdr:row>
      <xdr:rowOff>70283</xdr:rowOff>
    </xdr:to>
    <xdr:pic>
      <xdr:nvPicPr>
        <xdr:cNvPr id="19" name="Afbeelding 18">
          <a:extLst>
            <a:ext uri="{FF2B5EF4-FFF2-40B4-BE49-F238E27FC236}">
              <a16:creationId xmlns:a16="http://schemas.microsoft.com/office/drawing/2014/main" id="{E45FDEB7-D495-46C9-842A-4408E0165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05265" y="2700618"/>
          <a:ext cx="3731559" cy="176237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33618</xdr:rowOff>
    </xdr:from>
    <xdr:to>
      <xdr:col>10</xdr:col>
      <xdr:colOff>11167</xdr:colOff>
      <xdr:row>32</xdr:row>
      <xdr:rowOff>90989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B55FBB-9B3F-4D34-A998-25A0EF51B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05265" y="4807324"/>
          <a:ext cx="3743847" cy="1581371"/>
        </a:xfrm>
        <a:prstGeom prst="rect">
          <a:avLst/>
        </a:prstGeom>
      </xdr:spPr>
    </xdr:pic>
    <xdr:clientData/>
  </xdr:twoCellAnchor>
  <xdr:twoCellAnchor editAs="oneCell">
    <xdr:from>
      <xdr:col>5</xdr:col>
      <xdr:colOff>773206</xdr:colOff>
      <xdr:row>34</xdr:row>
      <xdr:rowOff>22412</xdr:rowOff>
    </xdr:from>
    <xdr:to>
      <xdr:col>9</xdr:col>
      <xdr:colOff>580983</xdr:colOff>
      <xdr:row>42</xdr:row>
      <xdr:rowOff>146467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3A5667-7D00-4A02-BAE1-45C8283DD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94059" y="6801971"/>
          <a:ext cx="3715268" cy="164805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44</xdr:row>
      <xdr:rowOff>33618</xdr:rowOff>
    </xdr:from>
    <xdr:to>
      <xdr:col>9</xdr:col>
      <xdr:colOff>582662</xdr:colOff>
      <xdr:row>52</xdr:row>
      <xdr:rowOff>186252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CC189E-385F-4E21-9CBD-B1EE77E9B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05265" y="8718177"/>
          <a:ext cx="3705742" cy="16766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179294</xdr:rowOff>
    </xdr:from>
    <xdr:to>
      <xdr:col>15</xdr:col>
      <xdr:colOff>483001</xdr:colOff>
      <xdr:row>2</xdr:row>
      <xdr:rowOff>89647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6AADC0-3197-4490-9AAD-76EE413FA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2146" y="179294"/>
          <a:ext cx="8439178" cy="39220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15</xdr:col>
      <xdr:colOff>287450</xdr:colOff>
      <xdr:row>4</xdr:row>
      <xdr:rowOff>156882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933533-5703-49F7-A1A7-3A763BBE2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05265" y="672353"/>
          <a:ext cx="8243627" cy="34738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92716</xdr:rowOff>
    </xdr:from>
    <xdr:to>
      <xdr:col>15</xdr:col>
      <xdr:colOff>381000</xdr:colOff>
      <xdr:row>7</xdr:row>
      <xdr:rowOff>152448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C14F39-5362-478C-9CCD-6FFFF2316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28528" y="1146069"/>
          <a:ext cx="8337177" cy="44073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168087</xdr:rowOff>
    </xdr:from>
    <xdr:to>
      <xdr:col>17</xdr:col>
      <xdr:colOff>201543</xdr:colOff>
      <xdr:row>14</xdr:row>
      <xdr:rowOff>190499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D9E5E876-ECCE-471F-81E1-B5C2AA12F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95764" y="2173940"/>
          <a:ext cx="9367955" cy="88526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17</xdr:col>
      <xdr:colOff>19154</xdr:colOff>
      <xdr:row>21</xdr:row>
      <xdr:rowOff>134470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5CA8E687-B192-41EB-8605-2941051EF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28529" y="3440206"/>
          <a:ext cx="9185566" cy="8964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8</xdr:col>
      <xdr:colOff>539045</xdr:colOff>
      <xdr:row>10</xdr:row>
      <xdr:rowOff>28712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F0008F-9988-48F8-B476-0FB535D8C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5265" y="1053353"/>
          <a:ext cx="4315427" cy="98121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123264</xdr:rowOff>
    </xdr:from>
    <xdr:to>
      <xdr:col>10</xdr:col>
      <xdr:colOff>454453</xdr:colOff>
      <xdr:row>12</xdr:row>
      <xdr:rowOff>168087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DA7D3A-C89D-4363-ABD0-A499DA7BE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2823" y="2129117"/>
          <a:ext cx="5441070" cy="42582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</xdr:row>
      <xdr:rowOff>112059</xdr:rowOff>
    </xdr:from>
    <xdr:to>
      <xdr:col>12</xdr:col>
      <xdr:colOff>440435</xdr:colOff>
      <xdr:row>16</xdr:row>
      <xdr:rowOff>2284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CF045C-B233-4504-A33B-512BB9A76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2790265"/>
          <a:ext cx="6637288" cy="4617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112058</xdr:rowOff>
    </xdr:from>
    <xdr:to>
      <xdr:col>12</xdr:col>
      <xdr:colOff>69222</xdr:colOff>
      <xdr:row>24</xdr:row>
      <xdr:rowOff>33617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B7B1A472-E532-41B9-9CED-F0B72A27B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86500" y="3742764"/>
          <a:ext cx="6266075" cy="10645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190499</xdr:rowOff>
    </xdr:from>
    <xdr:to>
      <xdr:col>5</xdr:col>
      <xdr:colOff>963706</xdr:colOff>
      <xdr:row>7</xdr:row>
      <xdr:rowOff>145641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3848B2A5-0C3E-4AB9-9DFA-FC5BD1688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5265" y="190499"/>
          <a:ext cx="3395382" cy="13894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5</xdr:col>
      <xdr:colOff>1240513</xdr:colOff>
      <xdr:row>15</xdr:row>
      <xdr:rowOff>23175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AE57F81A-DCDA-40BE-892E-7B46E1FF4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0" y="1631156"/>
          <a:ext cx="3664836" cy="146383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5</xdr:col>
      <xdr:colOff>1178803</xdr:colOff>
      <xdr:row>23</xdr:row>
      <xdr:rowOff>104976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A61E16E4-21D0-4993-8929-6C247489C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05265" y="3249706"/>
          <a:ext cx="3610479" cy="143847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5</xdr:col>
      <xdr:colOff>1216908</xdr:colOff>
      <xdr:row>31</xdr:row>
      <xdr:rowOff>143081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359BD26D-A63C-4F47-ABD4-7E73D277F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05265" y="4773706"/>
          <a:ext cx="3648584" cy="14765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5</xdr:col>
      <xdr:colOff>1216908</xdr:colOff>
      <xdr:row>39</xdr:row>
      <xdr:rowOff>4123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E00F587B-BE00-4D8F-A61D-0D6992D82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05265" y="6297706"/>
          <a:ext cx="3648584" cy="143847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5</xdr:col>
      <xdr:colOff>1235961</xdr:colOff>
      <xdr:row>46</xdr:row>
      <xdr:rowOff>143081</xdr:rowOff>
    </xdr:to>
    <xdr:pic>
      <xdr:nvPicPr>
        <xdr:cNvPr id="9" name="Afbeelding 8">
          <a:extLst>
            <a:ext uri="{FF2B5EF4-FFF2-40B4-BE49-F238E27FC236}">
              <a16:creationId xmlns:a16="http://schemas.microsoft.com/office/drawing/2014/main" id="{9064FCEB-8A0A-4737-85A8-55253EB21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05265" y="7732059"/>
          <a:ext cx="3667637" cy="14765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5</xdr:col>
      <xdr:colOff>1197856</xdr:colOff>
      <xdr:row>54</xdr:row>
      <xdr:rowOff>85923</xdr:rowOff>
    </xdr:to>
    <xdr:pic>
      <xdr:nvPicPr>
        <xdr:cNvPr id="10" name="Afbeelding 9">
          <a:extLst>
            <a:ext uri="{FF2B5EF4-FFF2-40B4-BE49-F238E27FC236}">
              <a16:creationId xmlns:a16="http://schemas.microsoft.com/office/drawing/2014/main" id="{6D185EF4-9FE3-4C60-9BD3-4DAA6ADBB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05265" y="9256059"/>
          <a:ext cx="3629532" cy="141942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6</xdr:col>
      <xdr:colOff>182634</xdr:colOff>
      <xdr:row>61</xdr:row>
      <xdr:rowOff>352634</xdr:rowOff>
    </xdr:to>
    <xdr:pic>
      <xdr:nvPicPr>
        <xdr:cNvPr id="11" name="Afbeelding 10">
          <a:extLst>
            <a:ext uri="{FF2B5EF4-FFF2-40B4-BE49-F238E27FC236}">
              <a16:creationId xmlns:a16="http://schemas.microsoft.com/office/drawing/2014/main" id="{598C6F74-395D-4EC8-9CFC-9CEA5BF73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05265" y="10780059"/>
          <a:ext cx="3858163" cy="149563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6</xdr:col>
      <xdr:colOff>11160</xdr:colOff>
      <xdr:row>70</xdr:row>
      <xdr:rowOff>9739</xdr:rowOff>
    </xdr:to>
    <xdr:pic>
      <xdr:nvPicPr>
        <xdr:cNvPr id="12" name="Afbeelding 11">
          <a:extLst>
            <a:ext uri="{FF2B5EF4-FFF2-40B4-BE49-F238E27FC236}">
              <a16:creationId xmlns:a16="http://schemas.microsoft.com/office/drawing/2014/main" id="{15EF84E6-D0E3-45EB-9D77-2DBACF1FC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05265" y="12707471"/>
          <a:ext cx="3686689" cy="1533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BCCC-A7A6-473F-958E-FB4052AEB29A}">
  <dimension ref="A1:L189"/>
  <sheetViews>
    <sheetView zoomScaleNormal="100" workbookViewId="0">
      <pane ySplit="1" topLeftCell="A2" activePane="bottomLeft" state="frozen"/>
      <selection pane="bottomLeft" activeCell="J165" sqref="A1:J165"/>
    </sheetView>
  </sheetViews>
  <sheetFormatPr defaultRowHeight="15" x14ac:dyDescent="0.25"/>
  <cols>
    <col min="1" max="1" width="8.85546875" customWidth="1"/>
    <col min="2" max="2" width="16.85546875" customWidth="1"/>
    <col min="3" max="3" width="30" customWidth="1"/>
    <col min="4" max="4" width="40.85546875" customWidth="1"/>
    <col min="5" max="5" width="20.140625" customWidth="1"/>
    <col min="6" max="6" width="11.7109375" customWidth="1"/>
    <col min="7" max="7" width="18.28515625" customWidth="1"/>
    <col min="8" max="8" width="18.5703125" customWidth="1"/>
    <col min="9" max="9" width="9.85546875" customWidth="1"/>
    <col min="12" max="12" width="19.5703125" bestFit="1" customWidth="1"/>
  </cols>
  <sheetData>
    <row r="1" spans="1:9" x14ac:dyDescent="0.25">
      <c r="A1" s="8" t="s">
        <v>5</v>
      </c>
      <c r="B1" s="8" t="s">
        <v>0</v>
      </c>
      <c r="C1" s="8" t="s">
        <v>17</v>
      </c>
      <c r="D1" s="8" t="s">
        <v>9</v>
      </c>
      <c r="E1" s="8" t="s">
        <v>1</v>
      </c>
      <c r="F1" s="8" t="s">
        <v>83</v>
      </c>
      <c r="G1" s="8" t="s">
        <v>8</v>
      </c>
      <c r="H1" s="8" t="s">
        <v>12</v>
      </c>
      <c r="I1" s="8" t="s">
        <v>7</v>
      </c>
    </row>
    <row r="2" spans="1:9" ht="23.25" customHeight="1" x14ac:dyDescent="0.25">
      <c r="A2" t="s">
        <v>6</v>
      </c>
      <c r="B2" s="9" t="s">
        <v>3</v>
      </c>
      <c r="C2" t="s">
        <v>4</v>
      </c>
      <c r="D2" t="s">
        <v>10</v>
      </c>
      <c r="E2" t="s">
        <v>33</v>
      </c>
      <c r="F2">
        <f>20/60 * 0.227 * 8</f>
        <v>0.60533333333333328</v>
      </c>
      <c r="G2" t="s">
        <v>13</v>
      </c>
      <c r="H2" t="s">
        <v>14</v>
      </c>
      <c r="I2" t="s">
        <v>15</v>
      </c>
    </row>
    <row r="12" spans="1:9" x14ac:dyDescent="0.25">
      <c r="A12" t="s">
        <v>6</v>
      </c>
      <c r="B12" t="s">
        <v>3</v>
      </c>
      <c r="C12" t="s">
        <v>4</v>
      </c>
      <c r="D12" s="9" t="s">
        <v>64</v>
      </c>
      <c r="E12" t="s">
        <v>33</v>
      </c>
      <c r="F12">
        <f>20/60 * 0.168 * 8</f>
        <v>0.44800000000000001</v>
      </c>
      <c r="G12" t="s">
        <v>65</v>
      </c>
      <c r="H12" t="s">
        <v>66</v>
      </c>
      <c r="I12" t="s">
        <v>67</v>
      </c>
    </row>
    <row r="24" spans="1:9" x14ac:dyDescent="0.25">
      <c r="A24" t="s">
        <v>6</v>
      </c>
      <c r="B24" t="s">
        <v>53</v>
      </c>
      <c r="C24" t="s">
        <v>4</v>
      </c>
      <c r="D24" s="9" t="s">
        <v>52</v>
      </c>
      <c r="E24" t="s">
        <v>33</v>
      </c>
      <c r="F24">
        <f>21/60 * 0.291 * 8</f>
        <v>0.81479999999999986</v>
      </c>
      <c r="G24" t="s">
        <v>58</v>
      </c>
      <c r="H24" t="s">
        <v>59</v>
      </c>
      <c r="I24" s="1" t="s">
        <v>60</v>
      </c>
    </row>
    <row r="34" spans="1:9" x14ac:dyDescent="0.25">
      <c r="A34" t="s">
        <v>6</v>
      </c>
      <c r="B34" t="s">
        <v>3</v>
      </c>
      <c r="C34" t="s">
        <v>4</v>
      </c>
      <c r="D34" t="s">
        <v>10</v>
      </c>
      <c r="E34" s="9" t="s">
        <v>34</v>
      </c>
      <c r="F34">
        <f>19/60 * 0.227 * 32</f>
        <v>2.3002666666666665</v>
      </c>
      <c r="G34" t="s">
        <v>32</v>
      </c>
      <c r="H34" t="s">
        <v>36</v>
      </c>
      <c r="I34" t="s">
        <v>35</v>
      </c>
    </row>
    <row r="44" spans="1:9" x14ac:dyDescent="0.25">
      <c r="A44" t="s">
        <v>6</v>
      </c>
      <c r="B44" t="s">
        <v>3</v>
      </c>
      <c r="C44" t="s">
        <v>4</v>
      </c>
      <c r="D44" s="9" t="s">
        <v>52</v>
      </c>
      <c r="E44" t="s">
        <v>34</v>
      </c>
      <c r="F44">
        <f>20/60 * 0.291 * 32</f>
        <v>3.1039999999999996</v>
      </c>
      <c r="G44" t="s">
        <v>63</v>
      </c>
      <c r="H44" t="s">
        <v>62</v>
      </c>
      <c r="I44" t="s">
        <v>61</v>
      </c>
    </row>
    <row r="56" spans="1:12" x14ac:dyDescent="0.25">
      <c r="A56" t="s">
        <v>6</v>
      </c>
      <c r="B56" t="s">
        <v>3</v>
      </c>
      <c r="C56" t="s">
        <v>4</v>
      </c>
      <c r="D56" t="s">
        <v>10</v>
      </c>
      <c r="E56" s="9" t="s">
        <v>54</v>
      </c>
      <c r="F56">
        <f>20/60 * 0.227 * 48</f>
        <v>3.6319999999999997</v>
      </c>
      <c r="G56" t="s">
        <v>57</v>
      </c>
      <c r="H56" t="s">
        <v>56</v>
      </c>
      <c r="I56" t="s">
        <v>55</v>
      </c>
    </row>
    <row r="62" spans="1:12" ht="61.5" x14ac:dyDescent="0.9">
      <c r="L62" s="10"/>
    </row>
    <row r="66" spans="1:9" x14ac:dyDescent="0.25">
      <c r="A66" t="s">
        <v>6</v>
      </c>
      <c r="B66" s="9" t="s">
        <v>16</v>
      </c>
      <c r="C66" t="s">
        <v>18</v>
      </c>
      <c r="D66" t="s">
        <v>10</v>
      </c>
      <c r="E66" t="s">
        <v>33</v>
      </c>
      <c r="F66">
        <f>10/60 * 0.227 * 8</f>
        <v>0.30266666666666664</v>
      </c>
      <c r="G66" s="1" t="s">
        <v>19</v>
      </c>
      <c r="H66" t="s">
        <v>21</v>
      </c>
      <c r="I66" t="s">
        <v>20</v>
      </c>
    </row>
    <row r="73" spans="1:9" x14ac:dyDescent="0.25">
      <c r="G73" s="1"/>
    </row>
    <row r="74" spans="1:9" x14ac:dyDescent="0.25">
      <c r="G74" s="1"/>
    </row>
    <row r="75" spans="1:9" x14ac:dyDescent="0.25">
      <c r="G75" s="1"/>
    </row>
    <row r="76" spans="1:9" x14ac:dyDescent="0.25">
      <c r="G76" s="1"/>
    </row>
    <row r="77" spans="1:9" x14ac:dyDescent="0.25">
      <c r="A77" t="s">
        <v>6</v>
      </c>
      <c r="B77" t="s">
        <v>16</v>
      </c>
      <c r="C77" t="s">
        <v>18</v>
      </c>
      <c r="D77" t="s">
        <v>10</v>
      </c>
      <c r="E77" s="9" t="s">
        <v>34</v>
      </c>
      <c r="F77">
        <f>9/60 * 0.227 * 32</f>
        <v>1.0895999999999999</v>
      </c>
      <c r="G77" s="1" t="s">
        <v>43</v>
      </c>
      <c r="H77" t="s">
        <v>44</v>
      </c>
      <c r="I77" t="s">
        <v>45</v>
      </c>
    </row>
    <row r="87" spans="1:9" x14ac:dyDescent="0.25">
      <c r="A87" t="s">
        <v>6</v>
      </c>
      <c r="B87" t="s">
        <v>16</v>
      </c>
      <c r="C87" t="s">
        <v>18</v>
      </c>
      <c r="D87" s="9" t="s">
        <v>52</v>
      </c>
      <c r="E87" t="s">
        <v>34</v>
      </c>
      <c r="F87">
        <f>13/60 * 0.291* 32</f>
        <v>2.0175999999999998</v>
      </c>
      <c r="G87" s="1" t="s">
        <v>69</v>
      </c>
      <c r="H87" t="s">
        <v>71</v>
      </c>
      <c r="I87" t="s">
        <v>70</v>
      </c>
    </row>
    <row r="98" spans="1:9" x14ac:dyDescent="0.25">
      <c r="A98" t="s">
        <v>6</v>
      </c>
      <c r="B98" t="s">
        <v>16</v>
      </c>
      <c r="C98" t="s">
        <v>18</v>
      </c>
      <c r="D98" t="s">
        <v>52</v>
      </c>
      <c r="E98" t="s">
        <v>34</v>
      </c>
      <c r="F98">
        <f>8/60 * 0.291* 32</f>
        <v>1.2415999999999998</v>
      </c>
      <c r="G98" t="s">
        <v>72</v>
      </c>
      <c r="H98" t="s">
        <v>73</v>
      </c>
      <c r="I98" t="s">
        <v>74</v>
      </c>
    </row>
    <row r="109" spans="1:9" x14ac:dyDescent="0.25">
      <c r="A109" t="s">
        <v>6</v>
      </c>
      <c r="B109" t="s">
        <v>16</v>
      </c>
      <c r="C109" t="s">
        <v>18</v>
      </c>
      <c r="D109" s="9" t="s">
        <v>64</v>
      </c>
      <c r="E109" t="s">
        <v>34</v>
      </c>
      <c r="F109">
        <f>10/60 * 0.168* 32</f>
        <v>0.89600000000000002</v>
      </c>
      <c r="G109" t="s">
        <v>76</v>
      </c>
      <c r="H109" t="s">
        <v>75</v>
      </c>
      <c r="I109" t="s">
        <v>77</v>
      </c>
    </row>
    <row r="120" spans="1:9" x14ac:dyDescent="0.25">
      <c r="A120" t="s">
        <v>6</v>
      </c>
      <c r="B120" t="s">
        <v>16</v>
      </c>
      <c r="C120" t="s">
        <v>18</v>
      </c>
      <c r="D120" t="s">
        <v>10</v>
      </c>
      <c r="E120" s="9" t="s">
        <v>37</v>
      </c>
      <c r="F120">
        <f>10/60 * 0.227 * 80</f>
        <v>3.0266666666666664</v>
      </c>
      <c r="G120" s="1" t="s">
        <v>46</v>
      </c>
      <c r="H120" t="s">
        <v>68</v>
      </c>
      <c r="I120" t="s">
        <v>47</v>
      </c>
    </row>
    <row r="132" spans="1:9" x14ac:dyDescent="0.25">
      <c r="A132" t="s">
        <v>6</v>
      </c>
      <c r="B132" t="s">
        <v>16</v>
      </c>
      <c r="C132" t="s">
        <v>18</v>
      </c>
      <c r="D132" t="s">
        <v>10</v>
      </c>
      <c r="E132" s="9" t="s">
        <v>48</v>
      </c>
      <c r="F132">
        <f>10/60 * 0.227 * 144</f>
        <v>5.4479999999999995</v>
      </c>
      <c r="G132" t="s">
        <v>49</v>
      </c>
      <c r="H132" t="s">
        <v>50</v>
      </c>
      <c r="I132" t="s">
        <v>51</v>
      </c>
    </row>
    <row r="144" spans="1:9" x14ac:dyDescent="0.25">
      <c r="A144" t="s">
        <v>6</v>
      </c>
      <c r="B144" s="9" t="s">
        <v>22</v>
      </c>
      <c r="C144" t="s">
        <v>23</v>
      </c>
      <c r="D144" t="s">
        <v>10</v>
      </c>
      <c r="E144" t="s">
        <v>33</v>
      </c>
      <c r="F144">
        <f>7/60 * 0.227 * 8</f>
        <v>0.21186666666666668</v>
      </c>
      <c r="G144" s="1" t="s">
        <v>24</v>
      </c>
      <c r="H144" t="s">
        <v>26</v>
      </c>
      <c r="I144" t="s">
        <v>25</v>
      </c>
    </row>
    <row r="155" spans="1:9" x14ac:dyDescent="0.25">
      <c r="A155" t="s">
        <v>6</v>
      </c>
      <c r="B155" s="9" t="s">
        <v>27</v>
      </c>
      <c r="C155" t="s">
        <v>28</v>
      </c>
      <c r="D155" t="s">
        <v>10</v>
      </c>
      <c r="E155" t="s">
        <v>33</v>
      </c>
      <c r="F155">
        <f>7/60 * 0.227 * 8</f>
        <v>0.21186666666666668</v>
      </c>
      <c r="G155" s="1" t="s">
        <v>29</v>
      </c>
      <c r="H155" t="s">
        <v>31</v>
      </c>
      <c r="I155" t="s">
        <v>30</v>
      </c>
    </row>
    <row r="172" spans="1:9" ht="20.25" x14ac:dyDescent="0.25">
      <c r="A172" s="2" t="s">
        <v>6</v>
      </c>
      <c r="B172" s="2" t="s">
        <v>3</v>
      </c>
      <c r="C172" s="2" t="s">
        <v>4</v>
      </c>
      <c r="D172" s="2" t="s">
        <v>10</v>
      </c>
      <c r="E172" s="2" t="s">
        <v>37</v>
      </c>
      <c r="F172" s="2">
        <f>19/60 * 0.227 * 80</f>
        <v>5.7506666666666657</v>
      </c>
      <c r="G172" s="3" t="s">
        <v>39</v>
      </c>
      <c r="H172" s="5" t="s">
        <v>40</v>
      </c>
      <c r="I172" s="6" t="s">
        <v>41</v>
      </c>
    </row>
    <row r="173" spans="1:9" ht="20.25" x14ac:dyDescent="0.25">
      <c r="A173" s="4" t="s">
        <v>6</v>
      </c>
      <c r="B173" s="4" t="s">
        <v>3</v>
      </c>
      <c r="C173" s="4" t="s">
        <v>4</v>
      </c>
      <c r="D173" s="4" t="s">
        <v>10</v>
      </c>
      <c r="E173" s="4" t="s">
        <v>37</v>
      </c>
      <c r="F173" s="4">
        <f>19/60 * 0.227 * 80</f>
        <v>5.7506666666666657</v>
      </c>
      <c r="G173" s="4" t="s">
        <v>38</v>
      </c>
      <c r="H173" s="5" t="s">
        <v>40</v>
      </c>
      <c r="I173" s="7" t="s">
        <v>41</v>
      </c>
    </row>
    <row r="174" spans="1:9" ht="20.25" x14ac:dyDescent="0.25">
      <c r="A174" s="4" t="s">
        <v>6</v>
      </c>
      <c r="B174" s="4" t="s">
        <v>3</v>
      </c>
      <c r="C174" s="4" t="s">
        <v>4</v>
      </c>
      <c r="D174" s="4" t="s">
        <v>10</v>
      </c>
      <c r="E174" s="4" t="s">
        <v>37</v>
      </c>
      <c r="F174" s="4">
        <f>19/60 * 0.227 * 80</f>
        <v>5.7506666666666657</v>
      </c>
      <c r="G174" s="4" t="s">
        <v>42</v>
      </c>
      <c r="H174" s="5" t="s">
        <v>40</v>
      </c>
      <c r="I174" s="7" t="s">
        <v>41</v>
      </c>
    </row>
    <row r="178" spans="7:9" x14ac:dyDescent="0.25">
      <c r="G178" s="1"/>
    </row>
    <row r="179" spans="7:9" x14ac:dyDescent="0.25">
      <c r="G179" s="1"/>
    </row>
    <row r="180" spans="7:9" x14ac:dyDescent="0.25">
      <c r="G180" s="1"/>
    </row>
    <row r="182" spans="7:9" x14ac:dyDescent="0.25">
      <c r="G182" s="1"/>
    </row>
    <row r="189" spans="7:9" x14ac:dyDescent="0.25">
      <c r="I189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12493-779B-4055-8A9E-B43BACCE813A}">
  <dimension ref="A1:L207"/>
  <sheetViews>
    <sheetView tabSelected="1" zoomScaleNormal="100" workbookViewId="0">
      <pane ySplit="1" topLeftCell="A2" activePane="bottomLeft" state="frozen"/>
      <selection pane="bottomLeft" activeCell="E18" sqref="E18"/>
    </sheetView>
  </sheetViews>
  <sheetFormatPr defaultRowHeight="15" x14ac:dyDescent="0.25"/>
  <cols>
    <col min="1" max="1" width="7.42578125" customWidth="1"/>
    <col min="2" max="2" width="17.28515625" customWidth="1"/>
    <col min="3" max="3" width="30" customWidth="1"/>
    <col min="4" max="4" width="43" customWidth="1"/>
    <col min="5" max="5" width="20.140625" customWidth="1"/>
    <col min="6" max="6" width="11.7109375" customWidth="1"/>
    <col min="7" max="7" width="18.28515625" customWidth="1"/>
    <col min="8" max="8" width="18.5703125" customWidth="1"/>
    <col min="9" max="9" width="9.85546875" customWidth="1"/>
    <col min="12" max="12" width="19.5703125" bestFit="1" customWidth="1"/>
  </cols>
  <sheetData>
    <row r="1" spans="1:9" x14ac:dyDescent="0.25">
      <c r="A1" s="8" t="s">
        <v>5</v>
      </c>
      <c r="B1" s="8" t="s">
        <v>0</v>
      </c>
      <c r="C1" s="8" t="s">
        <v>17</v>
      </c>
      <c r="D1" s="8" t="s">
        <v>9</v>
      </c>
      <c r="E1" s="8" t="s">
        <v>1</v>
      </c>
      <c r="F1" s="8" t="s">
        <v>11</v>
      </c>
      <c r="G1" s="8" t="s">
        <v>8</v>
      </c>
      <c r="H1" s="8" t="s">
        <v>12</v>
      </c>
      <c r="I1" s="8" t="s">
        <v>7</v>
      </c>
    </row>
    <row r="2" spans="1:9" ht="23.25" customHeight="1" x14ac:dyDescent="0.25">
      <c r="A2" t="s">
        <v>78</v>
      </c>
      <c r="B2" t="s">
        <v>79</v>
      </c>
      <c r="C2" t="s">
        <v>18</v>
      </c>
      <c r="D2" t="s">
        <v>10</v>
      </c>
      <c r="E2" t="s">
        <v>33</v>
      </c>
      <c r="F2">
        <f>19/60 * 0.227 * 8</f>
        <v>0.57506666666666661</v>
      </c>
      <c r="G2" t="s">
        <v>80</v>
      </c>
      <c r="H2" t="s">
        <v>81</v>
      </c>
      <c r="I2" t="s">
        <v>82</v>
      </c>
    </row>
    <row r="13" spans="1:9" ht="23.25" customHeight="1" x14ac:dyDescent="0.25">
      <c r="A13" t="s">
        <v>78</v>
      </c>
      <c r="B13" t="s">
        <v>79</v>
      </c>
      <c r="C13" t="s">
        <v>18</v>
      </c>
      <c r="D13" t="s">
        <v>10</v>
      </c>
      <c r="E13" s="9" t="s">
        <v>34</v>
      </c>
      <c r="F13">
        <f>17/60 * 0.227 * 32</f>
        <v>2.0581333333333331</v>
      </c>
      <c r="G13" t="s">
        <v>84</v>
      </c>
      <c r="H13" t="s">
        <v>86</v>
      </c>
      <c r="I13" t="s">
        <v>85</v>
      </c>
    </row>
    <row r="24" spans="1:9" x14ac:dyDescent="0.25">
      <c r="A24" t="s">
        <v>78</v>
      </c>
      <c r="B24" t="s">
        <v>79</v>
      </c>
      <c r="C24" t="s">
        <v>18</v>
      </c>
      <c r="D24" t="s">
        <v>10</v>
      </c>
      <c r="E24" s="9" t="s">
        <v>37</v>
      </c>
      <c r="F24">
        <f>17/60 * 0.227 * 80</f>
        <v>5.1453333333333333</v>
      </c>
      <c r="G24" t="s">
        <v>87</v>
      </c>
      <c r="H24" t="s">
        <v>88</v>
      </c>
      <c r="I24" t="s">
        <v>89</v>
      </c>
    </row>
    <row r="34" spans="1:9" ht="23.25" customHeight="1" x14ac:dyDescent="0.25">
      <c r="A34" t="s">
        <v>78</v>
      </c>
      <c r="B34" t="s">
        <v>79</v>
      </c>
      <c r="C34" t="s">
        <v>18</v>
      </c>
      <c r="D34" s="9" t="s">
        <v>52</v>
      </c>
      <c r="E34" s="9" t="s">
        <v>34</v>
      </c>
      <c r="F34">
        <f>17/60 * 0.291 * 32</f>
        <v>2.6383999999999999</v>
      </c>
      <c r="G34" t="s">
        <v>94</v>
      </c>
      <c r="H34" t="s">
        <v>91</v>
      </c>
      <c r="I34" t="s">
        <v>90</v>
      </c>
    </row>
    <row r="44" spans="1:9" x14ac:dyDescent="0.25">
      <c r="A44" t="s">
        <v>78</v>
      </c>
      <c r="B44" t="s">
        <v>79</v>
      </c>
      <c r="C44" t="s">
        <v>18</v>
      </c>
      <c r="D44" s="9" t="s">
        <v>64</v>
      </c>
      <c r="E44" t="s">
        <v>34</v>
      </c>
      <c r="F44">
        <f>17/60 * 0.168 * 32</f>
        <v>1.5232000000000001</v>
      </c>
      <c r="G44" t="s">
        <v>92</v>
      </c>
      <c r="H44" t="s">
        <v>93</v>
      </c>
      <c r="I44" t="s">
        <v>89</v>
      </c>
    </row>
    <row r="62" spans="12:12" ht="61.5" x14ac:dyDescent="0.9">
      <c r="L62" s="10"/>
    </row>
    <row r="207" spans="9:9" x14ac:dyDescent="0.25">
      <c r="I207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3DA6F-AD6E-4583-AC9C-6EC33DE80E84}">
  <dimension ref="A1:F62"/>
  <sheetViews>
    <sheetView zoomScale="85" zoomScaleNormal="85" workbookViewId="0">
      <pane ySplit="1" topLeftCell="A2" activePane="bottomLeft" state="frozen"/>
      <selection pane="bottomLeft" activeCell="J31" sqref="J31"/>
    </sheetView>
  </sheetViews>
  <sheetFormatPr defaultRowHeight="15" x14ac:dyDescent="0.25"/>
  <cols>
    <col min="1" max="1" width="7.42578125" customWidth="1"/>
    <col min="2" max="2" width="17.28515625" customWidth="1"/>
    <col min="3" max="3" width="31.85546875" customWidth="1"/>
    <col min="6" max="6" width="19.5703125" bestFit="1" customWidth="1"/>
  </cols>
  <sheetData>
    <row r="1" spans="1:3" x14ac:dyDescent="0.25">
      <c r="A1" s="8" t="s">
        <v>5</v>
      </c>
      <c r="B1" s="8" t="s">
        <v>0</v>
      </c>
      <c r="C1" s="8" t="s">
        <v>17</v>
      </c>
    </row>
    <row r="2" spans="1:3" ht="23.25" customHeight="1" x14ac:dyDescent="0.25">
      <c r="A2" t="s">
        <v>95</v>
      </c>
      <c r="B2" t="s">
        <v>79</v>
      </c>
      <c r="C2" t="s">
        <v>18</v>
      </c>
    </row>
    <row r="4" spans="1:3" x14ac:dyDescent="0.25">
      <c r="A4" t="s">
        <v>101</v>
      </c>
      <c r="B4" s="9" t="s">
        <v>3</v>
      </c>
      <c r="C4" t="s">
        <v>4</v>
      </c>
    </row>
    <row r="6" spans="1:3" x14ac:dyDescent="0.25">
      <c r="A6" t="s">
        <v>95</v>
      </c>
      <c r="B6" s="9" t="s">
        <v>22</v>
      </c>
      <c r="C6" t="s">
        <v>23</v>
      </c>
    </row>
    <row r="12" spans="1:3" x14ac:dyDescent="0.25">
      <c r="A12" t="s">
        <v>102</v>
      </c>
      <c r="B12" t="s">
        <v>79</v>
      </c>
      <c r="C12" t="s">
        <v>18</v>
      </c>
    </row>
    <row r="13" spans="1:3" ht="23.25" customHeight="1" x14ac:dyDescent="0.25"/>
    <row r="34" ht="23.25" customHeight="1" x14ac:dyDescent="0.25"/>
    <row r="62" spans="6:6" ht="61.5" x14ac:dyDescent="0.9">
      <c r="F62" s="10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039D-78DF-4F06-8EFC-F83586B4F33C}">
  <dimension ref="A1:G207"/>
  <sheetViews>
    <sheetView zoomScale="85" zoomScaleNormal="85" workbookViewId="0">
      <pane ySplit="1" topLeftCell="A2" activePane="bottomLeft" state="frozen"/>
      <selection pane="bottomLeft" activeCell="D1" sqref="D1:H1048576"/>
    </sheetView>
  </sheetViews>
  <sheetFormatPr defaultRowHeight="15" x14ac:dyDescent="0.25"/>
  <cols>
    <col min="1" max="1" width="7.42578125" customWidth="1"/>
    <col min="2" max="2" width="17.28515625" customWidth="1"/>
    <col min="3" max="3" width="30" customWidth="1"/>
    <col min="4" max="4" width="9.85546875" customWidth="1"/>
    <col min="7" max="7" width="19.5703125" bestFit="1" customWidth="1"/>
  </cols>
  <sheetData>
    <row r="1" spans="1:5" x14ac:dyDescent="0.25">
      <c r="A1" s="8" t="s">
        <v>5</v>
      </c>
      <c r="B1" s="8" t="s">
        <v>0</v>
      </c>
      <c r="C1" s="8" t="s">
        <v>17</v>
      </c>
      <c r="D1" s="8" t="s">
        <v>7</v>
      </c>
    </row>
    <row r="2" spans="1:5" ht="23.25" customHeight="1" x14ac:dyDescent="0.25">
      <c r="A2" t="s">
        <v>95</v>
      </c>
      <c r="B2" t="s">
        <v>96</v>
      </c>
      <c r="C2" t="s">
        <v>18</v>
      </c>
      <c r="D2" t="s">
        <v>97</v>
      </c>
      <c r="E2" t="s">
        <v>99</v>
      </c>
    </row>
    <row r="3" spans="1:5" x14ac:dyDescent="0.25">
      <c r="A3" t="s">
        <v>95</v>
      </c>
      <c r="B3" s="9" t="s">
        <v>3</v>
      </c>
      <c r="C3" t="s">
        <v>4</v>
      </c>
      <c r="D3" s="11" t="s">
        <v>98</v>
      </c>
      <c r="E3" t="s">
        <v>99</v>
      </c>
    </row>
    <row r="6" spans="1:5" x14ac:dyDescent="0.25">
      <c r="A6" t="s">
        <v>95</v>
      </c>
      <c r="B6" t="s">
        <v>79</v>
      </c>
      <c r="C6" t="s">
        <v>18</v>
      </c>
      <c r="E6" t="s">
        <v>100</v>
      </c>
    </row>
    <row r="11" spans="1:5" x14ac:dyDescent="0.25">
      <c r="A11" t="s">
        <v>101</v>
      </c>
      <c r="B11" s="9" t="s">
        <v>3</v>
      </c>
      <c r="C11" t="s">
        <v>4</v>
      </c>
    </row>
    <row r="13" spans="1:5" ht="23.25" customHeight="1" x14ac:dyDescent="0.25"/>
    <row r="15" spans="1:5" x14ac:dyDescent="0.25">
      <c r="A15" t="s">
        <v>95</v>
      </c>
      <c r="B15" s="9" t="s">
        <v>22</v>
      </c>
      <c r="C15" t="s">
        <v>23</v>
      </c>
    </row>
    <row r="21" spans="1:3" x14ac:dyDescent="0.25">
      <c r="A21" t="s">
        <v>78</v>
      </c>
      <c r="B21" t="s">
        <v>79</v>
      </c>
      <c r="C21" t="s">
        <v>18</v>
      </c>
    </row>
    <row r="34" ht="23.25" customHeight="1" x14ac:dyDescent="0.25"/>
    <row r="62" spans="7:7" ht="61.5" x14ac:dyDescent="0.9">
      <c r="G62" s="10"/>
    </row>
    <row r="207" spans="4:4" x14ac:dyDescent="0.25">
      <c r="D207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A2441-C7AF-40E9-A48E-956392E4FB57}">
  <dimension ref="A1:I63"/>
  <sheetViews>
    <sheetView zoomScale="85" zoomScaleNormal="85" workbookViewId="0">
      <pane ySplit="1" topLeftCell="A2" activePane="bottomLeft" state="frozen"/>
      <selection pane="bottomLeft" activeCell="I14" sqref="I14"/>
    </sheetView>
  </sheetViews>
  <sheetFormatPr defaultRowHeight="15" x14ac:dyDescent="0.25"/>
  <cols>
    <col min="1" max="1" width="7.42578125" customWidth="1"/>
    <col min="2" max="2" width="17.28515625" customWidth="1"/>
    <col min="3" max="3" width="30" customWidth="1"/>
    <col min="4" max="4" width="18.140625" customWidth="1"/>
    <col min="5" max="5" width="18.28515625" customWidth="1"/>
    <col min="6" max="6" width="18.5703125" customWidth="1"/>
    <col min="9" max="9" width="19.5703125" bestFit="1" customWidth="1"/>
  </cols>
  <sheetData>
    <row r="1" spans="1:6" x14ac:dyDescent="0.25">
      <c r="A1" s="8" t="s">
        <v>5</v>
      </c>
      <c r="B1" s="8" t="s">
        <v>0</v>
      </c>
      <c r="C1" s="8" t="s">
        <v>17</v>
      </c>
      <c r="D1" s="8" t="s">
        <v>2</v>
      </c>
      <c r="E1" s="8" t="s">
        <v>8</v>
      </c>
      <c r="F1" s="8" t="s">
        <v>12</v>
      </c>
    </row>
    <row r="2" spans="1:6" ht="23.25" customHeight="1" x14ac:dyDescent="0.25">
      <c r="A2" t="s">
        <v>95</v>
      </c>
      <c r="B2" t="s">
        <v>3</v>
      </c>
      <c r="C2" t="s">
        <v>4</v>
      </c>
    </row>
    <row r="9" spans="1:6" x14ac:dyDescent="0.25">
      <c r="A9" t="s">
        <v>95</v>
      </c>
      <c r="B9" t="s">
        <v>3</v>
      </c>
      <c r="C9" t="s">
        <v>4</v>
      </c>
    </row>
    <row r="13" spans="1:6" ht="23.25" customHeight="1" x14ac:dyDescent="0.25"/>
    <row r="17" spans="1:3" x14ac:dyDescent="0.25">
      <c r="A17" t="s">
        <v>95</v>
      </c>
      <c r="B17" t="s">
        <v>3</v>
      </c>
      <c r="C17" t="s">
        <v>4</v>
      </c>
    </row>
    <row r="25" spans="1:3" x14ac:dyDescent="0.25">
      <c r="A25" t="s">
        <v>6</v>
      </c>
      <c r="B25" s="9" t="s">
        <v>16</v>
      </c>
      <c r="C25" t="s">
        <v>18</v>
      </c>
    </row>
    <row r="33" spans="1:3" x14ac:dyDescent="0.25">
      <c r="A33" t="s">
        <v>6</v>
      </c>
      <c r="B33" s="9" t="s">
        <v>22</v>
      </c>
      <c r="C33" t="s">
        <v>23</v>
      </c>
    </row>
    <row r="34" spans="1:3" ht="23.25" customHeight="1" x14ac:dyDescent="0.25"/>
    <row r="40" spans="1:3" x14ac:dyDescent="0.25">
      <c r="A40" t="s">
        <v>78</v>
      </c>
      <c r="B40" t="s">
        <v>3</v>
      </c>
      <c r="C40" t="s">
        <v>4</v>
      </c>
    </row>
    <row r="48" spans="1:3" x14ac:dyDescent="0.25">
      <c r="A48" t="s">
        <v>78</v>
      </c>
      <c r="B48" s="9" t="s">
        <v>16</v>
      </c>
      <c r="C48" t="s">
        <v>18</v>
      </c>
    </row>
    <row r="56" spans="1:9" x14ac:dyDescent="0.25">
      <c r="A56" t="s">
        <v>78</v>
      </c>
      <c r="B56" s="9" t="s">
        <v>16</v>
      </c>
      <c r="C56" t="s">
        <v>18</v>
      </c>
    </row>
    <row r="62" spans="1:9" ht="61.5" x14ac:dyDescent="0.9">
      <c r="I62" s="10"/>
    </row>
    <row r="63" spans="1:9" x14ac:dyDescent="0.25">
      <c r="A63" t="s">
        <v>78</v>
      </c>
      <c r="B63" s="9" t="s">
        <v>22</v>
      </c>
      <c r="C63" t="s">
        <v>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Mapping Data Flow measures 1M</vt:lpstr>
      <vt:lpstr>Mapping Data Flow measures  4M</vt:lpstr>
      <vt:lpstr>Stored procedure</vt:lpstr>
      <vt:lpstr>Power BI measure</vt:lpstr>
      <vt:lpstr>Qlik Sense 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Vandendriessche</dc:creator>
  <cp:lastModifiedBy>elias vdd</cp:lastModifiedBy>
  <dcterms:created xsi:type="dcterms:W3CDTF">2020-04-27T07:53:29Z</dcterms:created>
  <dcterms:modified xsi:type="dcterms:W3CDTF">2020-05-31T21:53:09Z</dcterms:modified>
</cp:coreProperties>
</file>