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Dados[[#Headers],[Ba]:[Yb]]</definedName>
    <definedName name="hvalue">Dados[[#Headers],[Amostra]:[Nº Lab.]]</definedName>
    <definedName name="set_1">set_1!$B$1:$T$1</definedName>
    <definedName name="yvalues">Dados[[#Headers],[Yb]:[Yb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X2" i="6" l="1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W2" i="6"/>
</calcChain>
</file>

<file path=xl/sharedStrings.xml><?xml version="1.0" encoding="utf-8"?>
<sst xmlns="http://schemas.openxmlformats.org/spreadsheetml/2006/main" count="81" uniqueCount="43">
  <si>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</si>
  <si>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</si>
  <si>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</si>
  <si>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</si>
  <si>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</si>
  <si>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</si>
  <si>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</si>
  <si>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</si>
  <si>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</si>
  <si>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</si>
  <si>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</si>
  <si>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</si>
  <si>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</si>
  <si>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</si>
  <si>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</si>
  <si>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</si>
  <si>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</si>
  <si>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</si>
  <si>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Tb</t>
  </si>
  <si>
    <t>Yb</t>
  </si>
  <si>
    <t>Rb (norm.)</t>
  </si>
  <si>
    <t>Ba (norm.)</t>
  </si>
  <si>
    <t>Th (norm.)</t>
  </si>
  <si>
    <t>Nb (norm.)</t>
  </si>
  <si>
    <t>K (norm.)</t>
  </si>
  <si>
    <t>La (norm.)</t>
  </si>
  <si>
    <t>Ce (norm.)</t>
  </si>
  <si>
    <t>Sr (norm.)</t>
  </si>
  <si>
    <t>P (norm.)</t>
  </si>
  <si>
    <t>Nd (norm.)</t>
  </si>
  <si>
    <t>Zr (norm.)</t>
  </si>
  <si>
    <t>Sm (norm.)</t>
  </si>
  <si>
    <t>Ti (norm.)</t>
  </si>
  <si>
    <t>Tb (norm.)</t>
  </si>
  <si>
    <t>Y (norm.)</t>
  </si>
  <si>
    <t>Yb (norm.)</t>
  </si>
  <si>
    <t>Ta</t>
  </si>
  <si>
    <t>Hf</t>
  </si>
  <si>
    <t>Tm</t>
  </si>
  <si>
    <t>Condrito -Thompson 1982</t>
  </si>
  <si>
    <t>Ta (norm.)</t>
  </si>
  <si>
    <t>Hf (norm.)</t>
  </si>
  <si>
    <t>Tm (norm.)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</si>
</sst>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65">
    <dxf>
      <numFmt numFmtId="2" formatCode="0.00"/>
    </dxf>
    <dxf>
      <numFmt numFmtId="2" formatCode="0.0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set_1!$B$1:$T$1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set_1!$B$2:$T$2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Sample/Condrite*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*Thompson 1982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O2" totalsRowShown="0" headerRowDxfId="62">
  <autoFilter ref="A1:AO2"/>
  <tableColumns count="41">
    <tableColumn id="1" name="Amostra" dataDxfId="61"/>
    <tableColumn id="2" name="Nº Lab." dataDxfId="60"/>
    <tableColumn id="3" name="Grupo" dataDxfId="59"/>
    <tableColumn id="4" name="Ba" dataDxfId="58"/>
    <tableColumn id="5" name="Rb" dataDxfId="57"/>
    <tableColumn id="6" name="Th" dataDxfId="56"/>
    <tableColumn id="7" name="K" dataDxfId="55"/>
    <tableColumn id="8" name="Nb" dataDxfId="54"/>
    <tableColumn id="9" name="Ta" dataDxfId="53"/>
    <tableColumn id="33" name="La" dataDxfId="52"/>
    <tableColumn id="34" name="Ce" dataDxfId="51"/>
    <tableColumn id="35" name="Sr" dataDxfId="50"/>
    <tableColumn id="36" name="Nd" dataDxfId="49"/>
    <tableColumn id="37" name="P" dataDxfId="48"/>
    <tableColumn id="38" name="Sm" dataDxfId="47"/>
    <tableColumn id="10" name="Zr" dataDxfId="46"/>
    <tableColumn id="11" name="Hf" dataDxfId="45"/>
    <tableColumn id="12" name="Ti" dataDxfId="44"/>
    <tableColumn id="13" name="Tb" dataDxfId="43"/>
    <tableColumn id="14" name="Y" dataDxfId="42"/>
    <tableColumn id="15" name="Tm" dataDxfId="41"/>
    <tableColumn id="16" name="Yb" dataDxfId="40"/>
    <tableColumn id="17" name="Ba (norm.)" dataDxfId="39">
      <calculatedColumnFormula>Dados[Ba]/normTab[Ba]</calculatedColumnFormula>
    </tableColumn>
    <tableColumn id="18" name="Rb (norm.)" dataDxfId="38">
      <calculatedColumnFormula>Dados[Rb]/normTab[Rb]</calculatedColumnFormula>
    </tableColumn>
    <tableColumn id="19" name="Th (norm.)" dataDxfId="37">
      <calculatedColumnFormula>Dados[Th]/normTab[Th]</calculatedColumnFormula>
    </tableColumn>
    <tableColumn id="20" name="K (norm.)" dataDxfId="36">
      <calculatedColumnFormula>Dados[K]/normTab[K]</calculatedColumnFormula>
    </tableColumn>
    <tableColumn id="21" name="Nb (norm.)" dataDxfId="35">
      <calculatedColumnFormula>Dados[Nb]/normTab[Nb]</calculatedColumnFormula>
    </tableColumn>
    <tableColumn id="22" name="Ta (norm.)" dataDxfId="34">
      <calculatedColumnFormula>Dados[Ta]/normTab[Ta]</calculatedColumnFormula>
    </tableColumn>
    <tableColumn id="23" name="La (norm.)" dataDxfId="33">
      <calculatedColumnFormula>Dados[La]/normTab[La]</calculatedColumnFormula>
    </tableColumn>
    <tableColumn id="24" name="Ce (norm.)" dataDxfId="32">
      <calculatedColumnFormula>Dados[Ce]/normTab[Ce]</calculatedColumnFormula>
    </tableColumn>
    <tableColumn id="25" name="Sr (norm.)" dataDxfId="31">
      <calculatedColumnFormula>Dados[Sr]/normTab[Sr]</calculatedColumnFormula>
    </tableColumn>
    <tableColumn id="26" name="Nd (norm.)" dataDxfId="30">
      <calculatedColumnFormula>Dados[Nd]/normTab[Nd]</calculatedColumnFormula>
    </tableColumn>
    <tableColumn id="27" name="P (norm.)" dataDxfId="29">
      <calculatedColumnFormula>Dados[P]/normTab[P]</calculatedColumnFormula>
    </tableColumn>
    <tableColumn id="28" name="Sm (norm.)" dataDxfId="28">
      <calculatedColumnFormula>Dados[Sm]/normTab[Sm]</calculatedColumnFormula>
    </tableColumn>
    <tableColumn id="29" name="Zr (norm.)" dataDxfId="27">
      <calculatedColumnFormula>Dados[Zr]/normTab[Zr]</calculatedColumnFormula>
    </tableColumn>
    <tableColumn id="30" name="Hf (norm.)" dataDxfId="26">
      <calculatedColumnFormula>Dados[Hf]/normTab[Hf]</calculatedColumnFormula>
    </tableColumn>
    <tableColumn id="31" name="Ti (norm.)" dataDxfId="25">
      <calculatedColumnFormula>Dados[Ti]/normTab[Ti]</calculatedColumnFormula>
    </tableColumn>
    <tableColumn id="32" name="Tb (norm.)" dataDxfId="24">
      <calculatedColumnFormula>Dados[Tb]/normTab[Tb]</calculatedColumnFormula>
    </tableColumn>
    <tableColumn id="39" name="Y (norm.)" dataDxfId="23">
      <calculatedColumnFormula>Dados[Y]/normTab[Y]</calculatedColumnFormula>
    </tableColumn>
    <tableColumn id="40" name="Tm (norm.)" dataDxfId="1">
      <calculatedColumnFormula>Dados[Tm]/normTab[Tm]</calculatedColumnFormula>
    </tableColumn>
    <tableColumn id="41" name="Yb (norm.)" dataDxfId="0">
      <calculatedColumnFormula>Dados[Yb]/normTab[Yb]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T2" totalsRowShown="0" headerRowDxfId="22" dataDxfId="21">
  <autoFilter ref="A1:T2"/>
  <tableColumns count="20">
    <tableColumn id="1" name="Autor"/>
    <tableColumn id="2" name="Ba" dataDxfId="20"/>
    <tableColumn id="3" name="Rb" dataDxfId="19"/>
    <tableColumn id="4" name="Th" dataDxfId="18"/>
    <tableColumn id="5" name="K" dataDxfId="17"/>
    <tableColumn id="6" name="Nb" dataDxfId="16"/>
    <tableColumn id="7" name="Ta" dataDxfId="15"/>
    <tableColumn id="8" name="La" dataDxfId="14"/>
    <tableColumn id="9" name="Ce" dataDxfId="13"/>
    <tableColumn id="10" name="Sr" dataDxfId="12"/>
    <tableColumn id="11" name="Nd" dataDxfId="11"/>
    <tableColumn id="12" name="P" dataDxfId="10"/>
    <tableColumn id="13" name="Sm" dataDxfId="9"/>
    <tableColumn id="14" name="Zr" dataDxfId="8"/>
    <tableColumn id="15" name="Hf" dataDxfId="7"/>
    <tableColumn id="16" name="Ti" dataDxfId="6"/>
    <tableColumn id="17" name="Tb" dataDxfId="5"/>
    <tableColumn id="18" name="Y" dataDxfId="4"/>
    <tableColumn id="19" name="Tm" dataDxfId="3"/>
    <tableColumn id="20" name="Yb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O2"/>
  <sheetViews>
    <sheetView tabSelected="1" workbookViewId="0">
      <selection activeCell="L21" sqref="L21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  <col min="23" max="24" width="11.7109375" bestFit="1" customWidth="1"/>
    <col min="25" max="25" width="11.5703125" bestFit="1" customWidth="1"/>
    <col min="26" max="26" width="10.7109375" bestFit="1" customWidth="1"/>
    <col min="27" max="27" width="11.7109375" bestFit="1" customWidth="1"/>
    <col min="28" max="29" width="11.5703125" bestFit="1" customWidth="1"/>
    <col min="30" max="30" width="11.7109375" bestFit="1" customWidth="1"/>
    <col min="31" max="31" width="11.42578125" bestFit="1" customWidth="1"/>
    <col min="32" max="32" width="11.7109375" bestFit="1" customWidth="1"/>
    <col min="33" max="33" width="10.7109375" bestFit="1" customWidth="1"/>
    <col min="34" max="34" width="12.28515625" bestFit="1" customWidth="1"/>
    <col min="35" max="36" width="11.28515625" bestFit="1" customWidth="1"/>
    <col min="37" max="37" width="11" bestFit="1" customWidth="1"/>
    <col min="38" max="38" width="11.5703125" bestFit="1" customWidth="1"/>
    <col min="39" max="39" width="10.5703125" bestFit="1" customWidth="1"/>
    <col min="40" max="40" width="12.140625" bestFit="1" customWidth="1"/>
    <col min="41" max="41" width="11.5703125" bestFit="1" customWidth="1"/>
  </cols>
  <sheetData>
    <row r="1" spans="1:41" ht="15" x14ac:dyDescent="0.2">
      <c r="A1" s="9" t="s">
        <v>0</v>
      </c>
      <c r="B1" s="10" t="s">
        <v>1</v>
      </c>
      <c r="C1" s="9" t="s">
        <v>2</v>
      </c>
      <c r="D1" s="17" t="s">
        <v>11</v>
      </c>
      <c r="E1" s="17" t="s">
        <v>10</v>
      </c>
      <c r="F1" s="17" t="s">
        <v>5</v>
      </c>
      <c r="G1" s="17" t="s">
        <v>12</v>
      </c>
      <c r="H1" s="17" t="s">
        <v>6</v>
      </c>
      <c r="I1" s="17" t="s">
        <v>36</v>
      </c>
      <c r="J1" s="17" t="s">
        <v>13</v>
      </c>
      <c r="K1" s="17" t="s">
        <v>3</v>
      </c>
      <c r="L1" s="17" t="s">
        <v>14</v>
      </c>
      <c r="M1" s="17" t="s">
        <v>16</v>
      </c>
      <c r="N1" s="17" t="s">
        <v>15</v>
      </c>
      <c r="O1" s="17" t="s">
        <v>17</v>
      </c>
      <c r="P1" s="17" t="s">
        <v>7</v>
      </c>
      <c r="Q1" s="17" t="s">
        <v>37</v>
      </c>
      <c r="R1" s="17" t="s">
        <v>8</v>
      </c>
      <c r="S1" s="17" t="s">
        <v>18</v>
      </c>
      <c r="T1" s="17" t="s">
        <v>9</v>
      </c>
      <c r="U1" s="17" t="s">
        <v>38</v>
      </c>
      <c r="V1" s="17" t="s">
        <v>19</v>
      </c>
      <c r="W1" s="17" t="s">
        <v>21</v>
      </c>
      <c r="X1" s="17" t="s">
        <v>20</v>
      </c>
      <c r="Y1" s="17" t="s">
        <v>22</v>
      </c>
      <c r="Z1" s="17" t="s">
        <v>24</v>
      </c>
      <c r="AA1" s="17" t="s">
        <v>23</v>
      </c>
      <c r="AB1" s="17" t="s">
        <v>40</v>
      </c>
      <c r="AC1" s="17" t="s">
        <v>25</v>
      </c>
      <c r="AD1" s="17" t="s">
        <v>26</v>
      </c>
      <c r="AE1" s="17" t="s">
        <v>27</v>
      </c>
      <c r="AF1" s="17" t="s">
        <v>29</v>
      </c>
      <c r="AG1" s="17" t="s">
        <v>28</v>
      </c>
      <c r="AH1" s="17" t="s">
        <v>31</v>
      </c>
      <c r="AI1" s="17" t="s">
        <v>30</v>
      </c>
      <c r="AJ1" s="17" t="s">
        <v>41</v>
      </c>
      <c r="AK1" s="17" t="s">
        <v>32</v>
      </c>
      <c r="AL1" s="17" t="s">
        <v>33</v>
      </c>
      <c r="AM1" s="17" t="s">
        <v>34</v>
      </c>
      <c r="AN1" s="17" t="s">
        <v>42</v>
      </c>
      <c r="AO1" s="17" t="s">
        <v>35</v>
      </c>
    </row>
    <row r="2" spans="1:41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f ca="1">Dados[Ba]/normTab[Ba]</f>
        <v>0</v>
      </c>
      <c r="X2" s="13">
        <f>Dados[Rb]/normTab[Rb]</f>
        <v>0</v>
      </c>
      <c r="Y2" s="13">
        <f>Dados[Th]/normTab[Th]</f>
        <v>0</v>
      </c>
      <c r="Z2" s="13">
        <f>Dados[K]/normTab[K]</f>
        <v>0</v>
      </c>
      <c r="AA2" s="13">
        <f>Dados[Nb]/normTab[Nb]</f>
        <v>0</v>
      </c>
      <c r="AB2" s="13">
        <f>Dados[Ta]/normTab[Ta]</f>
        <v>0</v>
      </c>
      <c r="AC2" s="13">
        <f>Dados[La]/normTab[La]</f>
        <v>0</v>
      </c>
      <c r="AD2" s="13">
        <f>Dados[Ce]/normTab[Ce]</f>
        <v>0</v>
      </c>
      <c r="AE2" s="13">
        <f>Dados[Sr]/normTab[Sr]</f>
        <v>0</v>
      </c>
      <c r="AF2" s="13">
        <f>Dados[Nd]/normTab[Nd]</f>
        <v>0</v>
      </c>
      <c r="AG2" s="13">
        <f>Dados[P]/normTab[P]</f>
        <v>0</v>
      </c>
      <c r="AH2" s="13">
        <f>Dados[Sm]/normTab[Sm]</f>
        <v>0</v>
      </c>
      <c r="AI2" s="13">
        <f>Dados[Zr]/normTab[Zr]</f>
        <v>0</v>
      </c>
      <c r="AJ2" s="13">
        <f>Dados[Hf]/normTab[Hf]</f>
        <v>0</v>
      </c>
      <c r="AK2" s="13">
        <f>Dados[Ti]/normTab[Ti]</f>
        <v>0</v>
      </c>
      <c r="AL2" s="13">
        <f>Dados[Tb]/normTab[Tb]</f>
        <v>0</v>
      </c>
      <c r="AM2" s="13">
        <f>Dados[Y]/normTab[Y]</f>
        <v>0</v>
      </c>
      <c r="AN2" s="13">
        <f>Dados[Tm]/normTab[Tm]</f>
        <v>0</v>
      </c>
      <c r="AO2" s="13">
        <f>Dados[Yb]/normTab[Yb]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T45"/>
  <sheetViews>
    <sheetView zoomScaleNormal="100" workbookViewId="0">
      <selection activeCell="S23" sqref="S23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20" ht="12.75" thickBot="1" x14ac:dyDescent="0.25">
      <c r="B1" s="14" t="s">
        <v>11</v>
      </c>
      <c r="C1" s="14" t="s">
        <v>10</v>
      </c>
      <c r="D1" s="14" t="s">
        <v>5</v>
      </c>
      <c r="E1" s="14" t="s">
        <v>12</v>
      </c>
      <c r="F1" s="14" t="s">
        <v>6</v>
      </c>
      <c r="G1" s="14" t="s">
        <v>36</v>
      </c>
      <c r="H1" s="14" t="s">
        <v>13</v>
      </c>
      <c r="I1" s="14" t="s">
        <v>3</v>
      </c>
      <c r="J1" s="14" t="s">
        <v>14</v>
      </c>
      <c r="K1" s="14" t="s">
        <v>16</v>
      </c>
      <c r="L1" s="14" t="s">
        <v>15</v>
      </c>
      <c r="M1" s="14" t="s">
        <v>17</v>
      </c>
      <c r="N1" s="14" t="s">
        <v>7</v>
      </c>
      <c r="O1" s="14" t="s">
        <v>37</v>
      </c>
      <c r="P1" s="14" t="s">
        <v>8</v>
      </c>
      <c r="Q1" s="14" t="s">
        <v>18</v>
      </c>
      <c r="R1" s="14" t="s">
        <v>9</v>
      </c>
      <c r="S1" s="14" t="s">
        <v>38</v>
      </c>
      <c r="T1" s="15" t="s">
        <v>19</v>
      </c>
    </row>
    <row r="2" spans="1:20" ht="12.75" thickTop="1" x14ac:dyDescent="0.2"/>
    <row r="7" spans="1:20" x14ac:dyDescent="0.2">
      <c r="A7" s="2"/>
      <c r="B7" s="2"/>
      <c r="C7" s="2"/>
    </row>
    <row r="8" spans="1:20" x14ac:dyDescent="0.2">
      <c r="A8" s="2"/>
      <c r="B8" s="2"/>
      <c r="C8" s="2"/>
    </row>
    <row r="9" spans="1:20" x14ac:dyDescent="0.2">
      <c r="A9" s="2"/>
      <c r="B9" s="2"/>
      <c r="C9" s="2"/>
    </row>
    <row r="10" spans="1:20" x14ac:dyDescent="0.2">
      <c r="A10" s="2"/>
      <c r="B10" s="2"/>
      <c r="C10" s="2"/>
    </row>
    <row r="11" spans="1:20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T34"/>
  <sheetViews>
    <sheetView zoomScaleNormal="100" workbookViewId="0">
      <selection activeCell="B1" sqref="B1:T1"/>
    </sheetView>
  </sheetViews>
  <sheetFormatPr defaultRowHeight="12" x14ac:dyDescent="0.2"/>
  <cols>
    <col min="1" max="1" width="22.140625" style="2" bestFit="1" customWidth="1"/>
    <col min="2" max="2" width="6.5703125" style="2" customWidth="1"/>
    <col min="3" max="3" width="7.7109375" style="2" bestFit="1" customWidth="1"/>
    <col min="4" max="16384" width="9.140625" style="2"/>
  </cols>
  <sheetData>
    <row r="1" spans="1:20" x14ac:dyDescent="0.2">
      <c r="A1" s="2" t="s">
        <v>4</v>
      </c>
      <c r="B1" s="12" t="s">
        <v>11</v>
      </c>
      <c r="C1" s="12" t="s">
        <v>10</v>
      </c>
      <c r="D1" s="12" t="s">
        <v>5</v>
      </c>
      <c r="E1" s="12" t="s">
        <v>12</v>
      </c>
      <c r="F1" s="12" t="s">
        <v>6</v>
      </c>
      <c r="G1" s="12" t="s">
        <v>36</v>
      </c>
      <c r="H1" s="16" t="s">
        <v>13</v>
      </c>
      <c r="I1" s="16" t="s">
        <v>3</v>
      </c>
      <c r="J1" s="16" t="s">
        <v>14</v>
      </c>
      <c r="K1" s="16" t="s">
        <v>16</v>
      </c>
      <c r="L1" s="16" t="s">
        <v>15</v>
      </c>
      <c r="M1" s="16" t="s">
        <v>17</v>
      </c>
      <c r="N1" s="16" t="s">
        <v>7</v>
      </c>
      <c r="O1" s="16" t="s">
        <v>37</v>
      </c>
      <c r="P1" s="16" t="s">
        <v>8</v>
      </c>
      <c r="Q1" s="16" t="s">
        <v>18</v>
      </c>
      <c r="R1" s="16" t="s">
        <v>9</v>
      </c>
      <c r="S1" s="16" t="s">
        <v>38</v>
      </c>
      <c r="T1" s="16" t="s">
        <v>19</v>
      </c>
    </row>
    <row r="2" spans="1:20" x14ac:dyDescent="0.2">
      <c r="A2" s="2" t="s">
        <v>39</v>
      </c>
      <c r="B2" s="12">
        <v>6.9</v>
      </c>
      <c r="C2" s="12">
        <v>0.35</v>
      </c>
      <c r="D2" s="12">
        <v>4.2000000000000003E-2</v>
      </c>
      <c r="E2" s="12">
        <v>1.2E-2</v>
      </c>
      <c r="F2" s="12">
        <v>0.35</v>
      </c>
      <c r="G2" s="12">
        <v>0.02</v>
      </c>
      <c r="H2" s="12">
        <v>0.32900000000000001</v>
      </c>
      <c r="I2" s="12">
        <v>0.86499999999999999</v>
      </c>
      <c r="J2" s="12">
        <v>11.8</v>
      </c>
      <c r="K2" s="12">
        <v>0.63</v>
      </c>
      <c r="L2" s="12">
        <v>46</v>
      </c>
      <c r="M2" s="12">
        <v>0.20300000000000001</v>
      </c>
      <c r="N2" s="12">
        <v>6.84</v>
      </c>
      <c r="O2" s="12">
        <v>0.2</v>
      </c>
      <c r="P2" s="12">
        <v>6.2E-2</v>
      </c>
      <c r="Q2" s="12">
        <v>5.1999999999999998E-2</v>
      </c>
      <c r="R2" s="12">
        <v>2</v>
      </c>
      <c r="S2" s="12">
        <v>3.4000000000000002E-2</v>
      </c>
      <c r="T2" s="12">
        <v>0.22</v>
      </c>
    </row>
    <row r="3" spans="1:20" x14ac:dyDescent="0.2">
      <c r="A3" s="1"/>
      <c r="B3" s="12"/>
    </row>
    <row r="4" spans="1:20" x14ac:dyDescent="0.2">
      <c r="B4" s="12"/>
    </row>
    <row r="5" spans="1:20" x14ac:dyDescent="0.2">
      <c r="A5" s="5"/>
      <c r="B5" s="12"/>
    </row>
    <row r="6" spans="1:20" x14ac:dyDescent="0.2">
      <c r="A6" s="4"/>
      <c r="B6" s="12"/>
    </row>
    <row r="7" spans="1:20" x14ac:dyDescent="0.2">
      <c r="A7" s="6"/>
      <c r="B7" s="12"/>
    </row>
    <row r="8" spans="1:20" x14ac:dyDescent="0.2">
      <c r="A8" s="6"/>
      <c r="B8" s="12"/>
    </row>
    <row r="9" spans="1:20" x14ac:dyDescent="0.2">
      <c r="A9" s="6"/>
      <c r="B9" s="12"/>
    </row>
    <row r="10" spans="1:20" x14ac:dyDescent="0.2">
      <c r="A10" s="6"/>
      <c r="B10" s="12"/>
    </row>
    <row r="11" spans="1:20" x14ac:dyDescent="0.2">
      <c r="A11" s="6"/>
      <c r="B11" s="12"/>
    </row>
    <row r="12" spans="1:20" x14ac:dyDescent="0.2">
      <c r="A12" s="3"/>
      <c r="B12" s="12"/>
    </row>
    <row r="13" spans="1:20" x14ac:dyDescent="0.2">
      <c r="A13" s="3"/>
      <c r="B13" s="12"/>
    </row>
    <row r="14" spans="1:20" x14ac:dyDescent="0.2">
      <c r="A14" s="3"/>
      <c r="B14" s="12"/>
    </row>
    <row r="15" spans="1:20" x14ac:dyDescent="0.2">
      <c r="A15" s="3"/>
    </row>
    <row r="16" spans="1:20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