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autoCompressPictures="0"/>
  <mc:AlternateContent xmlns:mc="http://schemas.openxmlformats.org/markup-compatibility/2006">
    <mc:Choice Requires="x15">
      <x15ac:absPath xmlns:x15ac="http://schemas.microsoft.com/office/spreadsheetml/2010/11/ac" url="/Users/mdemerat/Dev/Source/Elicit/survey/"/>
    </mc:Choice>
  </mc:AlternateContent>
  <xr:revisionPtr revIDLastSave="0" documentId="13_ncr:1_{A30ABC29-6D4E-E546-8B02-BEA5AD972F8F}" xr6:coauthVersionLast="47" xr6:coauthVersionMax="47" xr10:uidLastSave="{00000000-0000-0000-0000-000000000000}"/>
  <bookViews>
    <workbookView xWindow="1340" yWindow="580" windowWidth="33600" windowHeight="18980" tabRatio="620" firstSheet="4" activeTab="18" xr2:uid="{00000000-000D-0000-FFFF-FFFF00000000}"/>
  </bookViews>
  <sheets>
    <sheet name="ActionTypes" sheetId="7" r:id="rId1"/>
    <sheet name="Operators" sheetId="8" r:id="rId2"/>
    <sheet name="QuestionTypes" sheetId="1" r:id="rId3"/>
    <sheet name="Elicit SQL" sheetId="28" r:id="rId4"/>
    <sheet name="Surveys" sheetId="15" r:id="rId5"/>
    <sheet name="Select Groups" sheetId="2" r:id="rId6"/>
    <sheet name="Select Items" sheetId="3" r:id="rId7"/>
    <sheet name="Step" sheetId="18" r:id="rId8"/>
    <sheet name="Sections" sheetId="4" r:id="rId9"/>
    <sheet name="Steps_Sections" sheetId="20" r:id="rId10"/>
    <sheet name="Questions" sheetId="5" r:id="rId11"/>
    <sheet name="Sections_Questions" sheetId="12" r:id="rId12"/>
    <sheet name="Relationships" sheetId="6" r:id="rId13"/>
    <sheet name="Ontology" sheetId="25" r:id="rId14"/>
    <sheet name="Metadata" sheetId="23" r:id="rId15"/>
    <sheet name="Reports" sheetId="27" r:id="rId16"/>
    <sheet name="Reports_Metadata" sheetId="26" r:id="rId17"/>
    <sheet name="Token" sheetId="21" r:id="rId18"/>
    <sheet name="SQL" sheetId="16" r:id="rId19"/>
    <sheet name="Misc" sheetId="9" r:id="rId20"/>
  </sheets>
  <definedNames>
    <definedName name="_xlnm._FilterDatabase" localSheetId="14" hidden="1">Metadata!$F$1:$F$98</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3" i="20" l="1"/>
  <c r="I4" i="20"/>
  <c r="I5" i="20"/>
  <c r="I6" i="20"/>
  <c r="I7" i="20"/>
  <c r="I2" i="20"/>
  <c r="F2" i="15"/>
  <c r="H3" i="3"/>
  <c r="H4" i="3"/>
  <c r="H5" i="3"/>
  <c r="H6" i="3"/>
  <c r="H7" i="3"/>
  <c r="H8" i="3"/>
  <c r="H9" i="3"/>
  <c r="H10" i="3"/>
  <c r="H11" i="3"/>
  <c r="H12" i="3"/>
  <c r="H13" i="3"/>
  <c r="H14" i="3"/>
  <c r="H15" i="3"/>
  <c r="H16" i="3"/>
  <c r="H17" i="3"/>
  <c r="H18" i="3"/>
  <c r="H19" i="3"/>
  <c r="H20" i="3"/>
  <c r="H21" i="3"/>
  <c r="H2" i="3"/>
  <c r="H3" i="20"/>
  <c r="H4" i="20"/>
  <c r="H5" i="20"/>
  <c r="H6" i="20"/>
  <c r="H7" i="20"/>
  <c r="H2" i="20"/>
  <c r="G3" i="20"/>
  <c r="G4" i="20"/>
  <c r="G5" i="20"/>
  <c r="G6" i="20"/>
  <c r="G7" i="20"/>
  <c r="G2" i="20"/>
  <c r="F3" i="4"/>
  <c r="F4" i="4"/>
  <c r="F5" i="4"/>
  <c r="F6" i="4"/>
  <c r="F7" i="4"/>
  <c r="F2" i="4"/>
  <c r="E3" i="2"/>
  <c r="E4" i="2"/>
  <c r="E5" i="2"/>
  <c r="E6" i="2"/>
  <c r="E2" i="2"/>
  <c r="F3" i="25"/>
  <c r="F4" i="25"/>
  <c r="F5" i="25"/>
  <c r="F6" i="25"/>
  <c r="F7" i="25"/>
  <c r="F8" i="25"/>
  <c r="F9" i="25"/>
  <c r="F10" i="25"/>
  <c r="F2" i="25"/>
  <c r="Q6" i="5"/>
  <c r="F3" i="18"/>
  <c r="F4" i="18"/>
  <c r="F5" i="18"/>
  <c r="F6" i="18"/>
  <c r="F7" i="18"/>
  <c r="F2" i="18"/>
  <c r="F6" i="1"/>
  <c r="A6" i="1"/>
  <c r="F16" i="1"/>
  <c r="F15" i="1"/>
  <c r="F14" i="1"/>
  <c r="F13" i="1"/>
  <c r="F12" i="1"/>
  <c r="N3" i="6"/>
  <c r="O3" i="6"/>
  <c r="P3" i="6"/>
  <c r="S3" i="6"/>
  <c r="T3" i="6"/>
  <c r="H10" i="23"/>
  <c r="J10" i="23"/>
  <c r="E10" i="25"/>
  <c r="L10" i="23" s="1"/>
  <c r="B134" i="16"/>
  <c r="F3" i="12"/>
  <c r="H3" i="12" s="1"/>
  <c r="B79" i="16" s="1"/>
  <c r="M6" i="5"/>
  <c r="N6" i="5"/>
  <c r="O6" i="5"/>
  <c r="P6" i="5"/>
  <c r="N2" i="6"/>
  <c r="P2" i="6"/>
  <c r="S2" i="6"/>
  <c r="T2" i="6"/>
  <c r="U2" i="6"/>
  <c r="E3" i="12"/>
  <c r="M3" i="5"/>
  <c r="N3" i="5"/>
  <c r="O3" i="5"/>
  <c r="P3" i="5"/>
  <c r="Q3" i="5" s="1"/>
  <c r="N14" i="6"/>
  <c r="S14" i="6"/>
  <c r="T14" i="6"/>
  <c r="U14" i="6"/>
  <c r="N15" i="6"/>
  <c r="P15" i="6"/>
  <c r="S15" i="6"/>
  <c r="T15" i="6"/>
  <c r="U15" i="6"/>
  <c r="N16" i="6"/>
  <c r="P16" i="6"/>
  <c r="S16" i="6"/>
  <c r="T16" i="6"/>
  <c r="U16" i="6"/>
  <c r="N17" i="6"/>
  <c r="P17" i="6"/>
  <c r="S17" i="6"/>
  <c r="T17" i="6"/>
  <c r="U17" i="6"/>
  <c r="N18" i="6"/>
  <c r="P18" i="6"/>
  <c r="S18" i="6"/>
  <c r="T18" i="6"/>
  <c r="U18" i="6"/>
  <c r="N19" i="6"/>
  <c r="P19" i="6"/>
  <c r="S19" i="6"/>
  <c r="T19" i="6"/>
  <c r="U19" i="6"/>
  <c r="N20" i="6"/>
  <c r="P20" i="6"/>
  <c r="S20" i="6"/>
  <c r="T20" i="6"/>
  <c r="U20" i="6"/>
  <c r="N21" i="6"/>
  <c r="P21" i="6"/>
  <c r="S21" i="6"/>
  <c r="T21" i="6"/>
  <c r="U21" i="6"/>
  <c r="N22" i="6"/>
  <c r="P22" i="6"/>
  <c r="S22" i="6"/>
  <c r="T22" i="6"/>
  <c r="U22" i="6"/>
  <c r="B64" i="16" l="1"/>
  <c r="B61" i="16"/>
  <c r="N12" i="6"/>
  <c r="P12" i="6"/>
  <c r="S12" i="6"/>
  <c r="T12" i="6"/>
  <c r="U12" i="6"/>
  <c r="P4" i="6"/>
  <c r="P5" i="6"/>
  <c r="P7" i="6"/>
  <c r="P10" i="6"/>
  <c r="P11" i="6"/>
  <c r="N10" i="6"/>
  <c r="S10" i="6"/>
  <c r="T10" i="6"/>
  <c r="U10" i="6"/>
  <c r="N4" i="6"/>
  <c r="S4" i="6"/>
  <c r="T4" i="6"/>
  <c r="U4" i="6"/>
  <c r="N5" i="6"/>
  <c r="S5" i="6"/>
  <c r="T5" i="6"/>
  <c r="U5" i="6"/>
  <c r="N6" i="6"/>
  <c r="S6" i="6"/>
  <c r="T6" i="6"/>
  <c r="U6" i="6"/>
  <c r="N7" i="6"/>
  <c r="S7" i="6"/>
  <c r="T7" i="6"/>
  <c r="U7" i="6"/>
  <c r="N8" i="6"/>
  <c r="S8" i="6"/>
  <c r="T8" i="6"/>
  <c r="U8" i="6"/>
  <c r="N9" i="6"/>
  <c r="S9" i="6"/>
  <c r="T9" i="6"/>
  <c r="U9" i="6"/>
  <c r="N11" i="6"/>
  <c r="S11" i="6"/>
  <c r="T11" i="6"/>
  <c r="U11" i="6"/>
  <c r="N13" i="6"/>
  <c r="S13" i="6"/>
  <c r="T13" i="6"/>
  <c r="U13" i="6"/>
  <c r="U3" i="6"/>
  <c r="B46" i="16"/>
  <c r="J4" i="20"/>
  <c r="B54" i="16" s="1"/>
  <c r="E4" i="20"/>
  <c r="E4" i="12"/>
  <c r="E5" i="12"/>
  <c r="Q3" i="6" s="1"/>
  <c r="E6" i="12"/>
  <c r="E7" i="12"/>
  <c r="E8" i="12"/>
  <c r="E9" i="12"/>
  <c r="E10" i="12"/>
  <c r="E11" i="12"/>
  <c r="E12" i="12"/>
  <c r="E13" i="12"/>
  <c r="E14" i="12"/>
  <c r="E15" i="12"/>
  <c r="E16" i="12"/>
  <c r="E17" i="12"/>
  <c r="E18" i="12"/>
  <c r="E19" i="12"/>
  <c r="E20" i="12"/>
  <c r="E21" i="12"/>
  <c r="E22" i="12"/>
  <c r="B45" i="16"/>
  <c r="B47" i="16"/>
  <c r="B48" i="16"/>
  <c r="B49" i="16"/>
  <c r="B127" i="16"/>
  <c r="B128" i="16"/>
  <c r="B129" i="16"/>
  <c r="B130" i="16"/>
  <c r="B131" i="16"/>
  <c r="B132" i="16"/>
  <c r="B133" i="16"/>
  <c r="J5" i="23"/>
  <c r="J6" i="23"/>
  <c r="J7" i="23"/>
  <c r="J8" i="23"/>
  <c r="J9" i="23"/>
  <c r="E3" i="25"/>
  <c r="E4" i="25"/>
  <c r="E5" i="25"/>
  <c r="E6" i="25"/>
  <c r="E7" i="25"/>
  <c r="E8" i="25"/>
  <c r="E9" i="25"/>
  <c r="E2" i="25"/>
  <c r="L2" i="23" s="1"/>
  <c r="J6" i="20" l="1"/>
  <c r="B56" i="16" s="1"/>
  <c r="J5" i="20"/>
  <c r="B55" i="16" s="1"/>
  <c r="J7" i="20"/>
  <c r="B57" i="16" s="1"/>
  <c r="P4" i="5"/>
  <c r="Q4" i="5" s="1"/>
  <c r="P5" i="5"/>
  <c r="Q5" i="5" s="1"/>
  <c r="P7" i="5"/>
  <c r="Q7" i="5" s="1"/>
  <c r="P8" i="5"/>
  <c r="Q8" i="5" s="1"/>
  <c r="P9" i="5"/>
  <c r="P10" i="5"/>
  <c r="Q10" i="5" s="1"/>
  <c r="P11" i="5"/>
  <c r="Q11" i="5" s="1"/>
  <c r="P12" i="5"/>
  <c r="Q12" i="5" s="1"/>
  <c r="P13" i="5"/>
  <c r="Q13" i="5" s="1"/>
  <c r="P14" i="5"/>
  <c r="Q14" i="5" s="1"/>
  <c r="P15" i="5"/>
  <c r="Q15" i="5" s="1"/>
  <c r="P16" i="5"/>
  <c r="Q16" i="5" s="1"/>
  <c r="P17" i="5"/>
  <c r="Q17" i="5" s="1"/>
  <c r="P2" i="5"/>
  <c r="Q2" i="5" s="1"/>
  <c r="M16" i="5"/>
  <c r="E3" i="20"/>
  <c r="E5" i="20"/>
  <c r="E6" i="20"/>
  <c r="E7" i="20"/>
  <c r="E2" i="20"/>
  <c r="G3" i="3"/>
  <c r="G4" i="3"/>
  <c r="G5" i="3"/>
  <c r="G6" i="3"/>
  <c r="G7" i="3"/>
  <c r="G8" i="3"/>
  <c r="G9" i="3"/>
  <c r="G10" i="3"/>
  <c r="G11" i="3"/>
  <c r="G12" i="3"/>
  <c r="G13" i="3"/>
  <c r="G14" i="3"/>
  <c r="G15" i="3"/>
  <c r="G16" i="3"/>
  <c r="G17" i="3"/>
  <c r="G18" i="3"/>
  <c r="G19" i="3"/>
  <c r="G20" i="3"/>
  <c r="G21" i="3"/>
  <c r="G2" i="3"/>
  <c r="F2" i="8"/>
  <c r="C6" i="28" s="1"/>
  <c r="A3" i="8"/>
  <c r="A4" i="8" s="1"/>
  <c r="A5" i="8" s="1"/>
  <c r="A6" i="8" s="1"/>
  <c r="F3" i="8"/>
  <c r="C7" i="28" s="1"/>
  <c r="F4" i="8"/>
  <c r="F5" i="8"/>
  <c r="C9" i="28" s="1"/>
  <c r="F6" i="8"/>
  <c r="C10" i="28" s="1"/>
  <c r="F7" i="8"/>
  <c r="C11" i="28" s="1"/>
  <c r="C8" i="28"/>
  <c r="C3" i="28"/>
  <c r="C4" i="28"/>
  <c r="C2" i="28"/>
  <c r="F2" i="12"/>
  <c r="B38" i="16"/>
  <c r="A5" i="18"/>
  <c r="P14" i="6" s="1"/>
  <c r="B39" i="16"/>
  <c r="B40" i="16"/>
  <c r="B41" i="16"/>
  <c r="R3" i="6" l="1"/>
  <c r="V3" i="6" s="1"/>
  <c r="R18" i="6"/>
  <c r="V18" i="6" s="1"/>
  <c r="R20" i="6"/>
  <c r="V20" i="6" s="1"/>
  <c r="R2" i="6"/>
  <c r="V2" i="6" s="1"/>
  <c r="R15" i="6"/>
  <c r="V15" i="6" s="1"/>
  <c r="R19" i="6"/>
  <c r="V19" i="6" s="1"/>
  <c r="R14" i="6"/>
  <c r="V14" i="6" s="1"/>
  <c r="R16" i="6"/>
  <c r="V16" i="6" s="1"/>
  <c r="R22" i="6"/>
  <c r="V22" i="6" s="1"/>
  <c r="I10" i="23"/>
  <c r="N10" i="23" s="1"/>
  <c r="R17" i="6"/>
  <c r="V17" i="6" s="1"/>
  <c r="R21" i="6"/>
  <c r="V21" i="6" s="1"/>
  <c r="R5" i="6"/>
  <c r="V5" i="6" s="1"/>
  <c r="R11" i="6"/>
  <c r="V11" i="6" s="1"/>
  <c r="R12" i="6"/>
  <c r="V12" i="6" s="1"/>
  <c r="R10" i="6"/>
  <c r="V10" i="6" s="1"/>
  <c r="J2" i="20"/>
  <c r="R6" i="6"/>
  <c r="V6" i="6" s="1"/>
  <c r="R8" i="6"/>
  <c r="V8" i="6" s="1"/>
  <c r="R7" i="6"/>
  <c r="V7" i="6" s="1"/>
  <c r="R13" i="6"/>
  <c r="V13" i="6" s="1"/>
  <c r="P8" i="6"/>
  <c r="P6" i="6"/>
  <c r="P13" i="6"/>
  <c r="I3" i="23"/>
  <c r="N3" i="23" s="1"/>
  <c r="I4" i="23"/>
  <c r="N4" i="23" s="1"/>
  <c r="I6" i="23"/>
  <c r="N6" i="23" s="1"/>
  <c r="I2" i="23"/>
  <c r="N2" i="23" s="1"/>
  <c r="I5" i="23"/>
  <c r="N5" i="23" s="1"/>
  <c r="C3" i="21"/>
  <c r="C2" i="21"/>
  <c r="B147" i="16" s="1"/>
  <c r="G10" i="12"/>
  <c r="G12" i="12"/>
  <c r="G8" i="12"/>
  <c r="G22" i="12"/>
  <c r="B148" i="16"/>
  <c r="D3" i="7"/>
  <c r="D4" i="7"/>
  <c r="D2" i="7"/>
  <c r="B37" i="16"/>
  <c r="F3" i="1"/>
  <c r="C14" i="28" s="1"/>
  <c r="F4" i="1"/>
  <c r="C15" i="28" s="1"/>
  <c r="F5" i="1"/>
  <c r="C16" i="28" s="1"/>
  <c r="C17" i="28"/>
  <c r="F7" i="1"/>
  <c r="C18" i="28" s="1"/>
  <c r="F8" i="1"/>
  <c r="C19" i="28" s="1"/>
  <c r="F9" i="1"/>
  <c r="C20" i="28" s="1"/>
  <c r="F10" i="1"/>
  <c r="C21" i="28" s="1"/>
  <c r="F11" i="1"/>
  <c r="C22" i="28" s="1"/>
  <c r="B28" i="16"/>
  <c r="B30" i="16"/>
  <c r="B31" i="16"/>
  <c r="B32" i="16"/>
  <c r="B8" i="16"/>
  <c r="B9" i="16"/>
  <c r="B10" i="16"/>
  <c r="B11" i="16"/>
  <c r="F2" i="1"/>
  <c r="C13" i="28" s="1"/>
  <c r="A3" i="7"/>
  <c r="A4" i="7"/>
  <c r="B126" i="16"/>
  <c r="H5" i="23"/>
  <c r="H6" i="23"/>
  <c r="H7" i="23"/>
  <c r="H8" i="23"/>
  <c r="H9" i="23"/>
  <c r="H3" i="23"/>
  <c r="H4" i="23"/>
  <c r="N16" i="5"/>
  <c r="O16" i="5"/>
  <c r="N17" i="5"/>
  <c r="O17" i="5"/>
  <c r="G13" i="12"/>
  <c r="G14" i="12"/>
  <c r="G15" i="12"/>
  <c r="G16" i="12"/>
  <c r="G17" i="12"/>
  <c r="G18" i="12"/>
  <c r="G19" i="12"/>
  <c r="G20" i="12"/>
  <c r="G21" i="12"/>
  <c r="N9" i="5"/>
  <c r="O9" i="5"/>
  <c r="N10" i="5"/>
  <c r="O10" i="5"/>
  <c r="N11" i="5"/>
  <c r="O11" i="5"/>
  <c r="N12" i="5"/>
  <c r="O12" i="5"/>
  <c r="N13" i="5"/>
  <c r="O13" i="5"/>
  <c r="N14" i="5"/>
  <c r="O14" i="5"/>
  <c r="N15" i="5"/>
  <c r="O15" i="5"/>
  <c r="B33" i="16"/>
  <c r="B29" i="16"/>
  <c r="B27" i="16"/>
  <c r="N7" i="5"/>
  <c r="O7" i="5"/>
  <c r="A3" i="25"/>
  <c r="L3" i="23" s="1"/>
  <c r="N4" i="5"/>
  <c r="O4" i="5"/>
  <c r="N5" i="5"/>
  <c r="O5" i="5"/>
  <c r="N8" i="5"/>
  <c r="O8" i="5"/>
  <c r="B74" i="16" l="1"/>
  <c r="J2" i="23" l="1"/>
  <c r="J3" i="23" l="1"/>
  <c r="N2" i="5" l="1"/>
  <c r="O2" i="5"/>
  <c r="B15" i="16"/>
  <c r="J4" i="23" l="1"/>
  <c r="B16" i="16"/>
  <c r="B17" i="16"/>
  <c r="B18" i="16"/>
  <c r="F6" i="12" l="1"/>
  <c r="F4" i="12"/>
  <c r="F5" i="12"/>
  <c r="A3" i="20"/>
  <c r="A3" i="18"/>
  <c r="G11" i="12"/>
  <c r="G9" i="12"/>
  <c r="R9" i="6" l="1"/>
  <c r="V9" i="6" s="1"/>
  <c r="R4" i="6"/>
  <c r="V4" i="6" s="1"/>
  <c r="P9" i="6"/>
  <c r="J3" i="20"/>
  <c r="B53" i="16" s="1"/>
  <c r="F13" i="12"/>
  <c r="H13" i="12" s="1"/>
  <c r="B89" i="16" s="1"/>
  <c r="F9" i="12"/>
  <c r="H9" i="12" s="1"/>
  <c r="B85" i="16" s="1"/>
  <c r="F10" i="12"/>
  <c r="H10" i="12" s="1"/>
  <c r="B86" i="16" s="1"/>
  <c r="F14" i="12"/>
  <c r="H14" i="12" s="1"/>
  <c r="B90" i="16" s="1"/>
  <c r="F7" i="12"/>
  <c r="F8" i="12"/>
  <c r="H8" i="12" s="1"/>
  <c r="B84" i="16" s="1"/>
  <c r="F11" i="12"/>
  <c r="H11" i="12" s="1"/>
  <c r="B87" i="16" s="1"/>
  <c r="F12" i="12"/>
  <c r="H12" i="12" s="1"/>
  <c r="B88" i="16" s="1"/>
  <c r="I7" i="23"/>
  <c r="N7" i="23" s="1"/>
  <c r="B44" i="16"/>
  <c r="B36" i="16"/>
  <c r="B7" i="16"/>
  <c r="G4" i="12"/>
  <c r="H4" i="12" s="1"/>
  <c r="B80" i="16" s="1"/>
  <c r="G5" i="12"/>
  <c r="H5" i="12" s="1"/>
  <c r="B81" i="16" s="1"/>
  <c r="G6" i="12"/>
  <c r="H6" i="12" s="1"/>
  <c r="B82" i="16" s="1"/>
  <c r="G7" i="12"/>
  <c r="H7" i="12" l="1"/>
  <c r="B83" i="16" s="1"/>
  <c r="I8" i="23"/>
  <c r="N8" i="23" s="1"/>
  <c r="F15" i="12"/>
  <c r="H15" i="12" s="1"/>
  <c r="B91" i="16" s="1"/>
  <c r="F16" i="12"/>
  <c r="H16" i="12" s="1"/>
  <c r="B92" i="16" s="1"/>
  <c r="F17" i="12"/>
  <c r="H17" i="12" s="1"/>
  <c r="B93" i="16" s="1"/>
  <c r="I9" i="23" l="1"/>
  <c r="N9" i="23" s="1"/>
  <c r="F19" i="12"/>
  <c r="H19" i="12" s="1"/>
  <c r="B95" i="16" s="1"/>
  <c r="F18" i="12"/>
  <c r="H18" i="12" s="1"/>
  <c r="B94" i="16" s="1"/>
  <c r="F21" i="12" l="1"/>
  <c r="H21" i="12" s="1"/>
  <c r="B97" i="16" s="1"/>
  <c r="F22" i="12"/>
  <c r="H22" i="12" s="1"/>
  <c r="B98" i="16" s="1"/>
  <c r="F20" i="12"/>
  <c r="H20" i="12" s="1"/>
  <c r="B96" i="16" s="1"/>
  <c r="A4" i="25"/>
  <c r="L4" i="23" s="1"/>
  <c r="A5" i="25" l="1"/>
  <c r="L5" i="23" s="1"/>
  <c r="A6" i="25" l="1"/>
  <c r="L6" i="23" s="1"/>
  <c r="A7" i="25" l="1"/>
  <c r="L7" i="23" s="1"/>
  <c r="A8" i="25" l="1"/>
  <c r="L8" i="23" s="1"/>
  <c r="A3" i="1"/>
  <c r="A9" i="25" l="1"/>
  <c r="L9" i="23" s="1"/>
  <c r="A3" i="3"/>
  <c r="A4" i="3" s="1"/>
  <c r="A5" i="3" s="1"/>
  <c r="A6" i="3" s="1"/>
  <c r="A7" i="3" s="1"/>
  <c r="A8" i="3" s="1"/>
  <c r="A9" i="3" s="1"/>
  <c r="A10" i="3" s="1"/>
  <c r="A11" i="3" s="1"/>
  <c r="A12" i="3" s="1"/>
  <c r="A13" i="3" s="1"/>
  <c r="A14" i="3" s="1"/>
  <c r="A15" i="3" s="1"/>
  <c r="A16" i="3" s="1"/>
  <c r="A17" i="3" s="1"/>
  <c r="A18" i="3" s="1"/>
  <c r="A19" i="3" s="1"/>
  <c r="A20" i="3" s="1"/>
  <c r="A21" i="3" s="1"/>
  <c r="A4" i="1"/>
  <c r="A5" i="1" l="1"/>
  <c r="M2" i="5" s="1"/>
  <c r="B21" i="16" l="1"/>
  <c r="B19" i="16"/>
  <c r="B20" i="16"/>
  <c r="B23" i="16"/>
  <c r="B24" i="16"/>
  <c r="B22" i="16"/>
  <c r="A7" i="1"/>
  <c r="M12" i="5" l="1"/>
  <c r="M10" i="5"/>
  <c r="M11" i="5"/>
  <c r="M7" i="5"/>
  <c r="A8" i="1"/>
  <c r="H2" i="23"/>
  <c r="B65" i="16" l="1"/>
  <c r="B69" i="16"/>
  <c r="B68" i="16"/>
  <c r="B70" i="16"/>
  <c r="M4" i="5"/>
  <c r="M17" i="5"/>
  <c r="M8" i="5"/>
  <c r="A9" i="1"/>
  <c r="B75" i="16" l="1"/>
  <c r="B66" i="16"/>
  <c r="B62" i="16"/>
  <c r="A10" i="1"/>
  <c r="A11" i="1" s="1"/>
  <c r="M14" i="5"/>
  <c r="M13" i="5"/>
  <c r="M15" i="5"/>
  <c r="M5" i="5"/>
  <c r="B25" i="16"/>
  <c r="B26" i="16"/>
  <c r="B73" i="16" l="1"/>
  <c r="B72" i="16"/>
  <c r="B63" i="16"/>
  <c r="B71" i="16"/>
  <c r="M9" i="5"/>
  <c r="Q9" i="5" s="1"/>
  <c r="A12" i="1"/>
  <c r="A13" i="1" s="1"/>
  <c r="A14" i="1" s="1"/>
  <c r="A15" i="1" s="1"/>
  <c r="A16" i="1" s="1"/>
  <c r="H2" i="12"/>
  <c r="B67" i="16" l="1"/>
  <c r="E2" i="12"/>
  <c r="K10" i="23" s="1"/>
  <c r="B145" i="16" s="1"/>
  <c r="B78" i="16"/>
  <c r="B4" i="16"/>
  <c r="B14" i="16"/>
  <c r="O2" i="6" l="1"/>
  <c r="Q2" i="6"/>
  <c r="O15" i="6"/>
  <c r="Q20" i="6"/>
  <c r="Q19" i="6"/>
  <c r="Q16" i="6"/>
  <c r="O18" i="6"/>
  <c r="O17" i="6"/>
  <c r="O16" i="6"/>
  <c r="Q15" i="6"/>
  <c r="O20" i="6"/>
  <c r="O14" i="6"/>
  <c r="O22" i="6"/>
  <c r="O19" i="6"/>
  <c r="O21" i="6"/>
  <c r="O9" i="6"/>
  <c r="O12" i="6"/>
  <c r="O13" i="6"/>
  <c r="O10" i="6"/>
  <c r="O4" i="6"/>
  <c r="O7" i="6"/>
  <c r="O5" i="6"/>
  <c r="Q11" i="6"/>
  <c r="O6" i="6"/>
  <c r="Q12" i="6"/>
  <c r="O11" i="6"/>
  <c r="O8" i="6"/>
  <c r="Q22" i="6"/>
  <c r="Q13" i="6"/>
  <c r="Q17" i="6"/>
  <c r="Q10" i="6"/>
  <c r="Q4" i="6"/>
  <c r="Q8" i="6"/>
  <c r="Q14" i="6"/>
  <c r="Q9" i="6"/>
  <c r="Q18" i="6"/>
  <c r="Q21" i="6"/>
  <c r="Q7" i="6"/>
  <c r="Q6" i="6"/>
  <c r="Q5" i="6"/>
  <c r="K3" i="23"/>
  <c r="K5" i="23"/>
  <c r="K6" i="23"/>
  <c r="K8" i="23"/>
  <c r="K9" i="23"/>
  <c r="K4" i="23"/>
  <c r="K7" i="23"/>
  <c r="K2" i="23"/>
  <c r="B60" i="16"/>
  <c r="B52" i="16"/>
  <c r="B120" i="16" l="1"/>
  <c r="B105" i="16"/>
  <c r="B118" i="16"/>
  <c r="B101" i="16"/>
  <c r="B119" i="16"/>
  <c r="B117" i="16"/>
  <c r="B110" i="16"/>
  <c r="B112" i="16"/>
  <c r="B103" i="16"/>
  <c r="B115" i="16"/>
  <c r="B113" i="16"/>
  <c r="B106" i="16"/>
  <c r="B109" i="16"/>
  <c r="B116" i="16"/>
  <c r="B111" i="16"/>
  <c r="B121" i="16"/>
  <c r="B108" i="16"/>
  <c r="B104" i="16"/>
  <c r="B107" i="16"/>
  <c r="B114" i="16"/>
  <c r="B102" i="16"/>
  <c r="B138" i="16"/>
  <c r="B139" i="16"/>
  <c r="B137" i="16"/>
  <c r="B143" i="16"/>
  <c r="B142" i="16"/>
  <c r="B141" i="16"/>
  <c r="B140" i="16"/>
  <c r="B144" i="16"/>
</calcChain>
</file>

<file path=xl/sharedStrings.xml><?xml version="1.0" encoding="utf-8"?>
<sst xmlns="http://schemas.openxmlformats.org/spreadsheetml/2006/main" count="683" uniqueCount="339">
  <si>
    <t>ID</t>
  </si>
  <si>
    <t>Group Name</t>
  </si>
  <si>
    <t>DISPLAY_TEXT</t>
  </si>
  <si>
    <t>Name</t>
  </si>
  <si>
    <t>Description</t>
  </si>
  <si>
    <t>CODED_VALUE</t>
  </si>
  <si>
    <t>Data Type</t>
  </si>
  <si>
    <t>NUMBER</t>
  </si>
  <si>
    <t>Number</t>
  </si>
  <si>
    <t>BOOLEAN</t>
  </si>
  <si>
    <t>Boolean</t>
  </si>
  <si>
    <t>TEXT</t>
  </si>
  <si>
    <t>Text</t>
  </si>
  <si>
    <t>TEXT VALUE</t>
  </si>
  <si>
    <t>RADIO</t>
  </si>
  <si>
    <t>DROPDOWN</t>
  </si>
  <si>
    <t>DATE</t>
  </si>
  <si>
    <t>Date</t>
  </si>
  <si>
    <t>Child</t>
  </si>
  <si>
    <t>Other</t>
  </si>
  <si>
    <t>Yes</t>
  </si>
  <si>
    <t>Male</t>
  </si>
  <si>
    <t>Female</t>
  </si>
  <si>
    <t>Section</t>
  </si>
  <si>
    <t>Display Order</t>
  </si>
  <si>
    <t>Question Type</t>
  </si>
  <si>
    <t>Min Value</t>
  </si>
  <si>
    <t>Max Value</t>
  </si>
  <si>
    <t>Validation Text</t>
  </si>
  <si>
    <t>Select Group</t>
  </si>
  <si>
    <t>Operator</t>
  </si>
  <si>
    <t xml:space="preserve">Action </t>
  </si>
  <si>
    <t>Reference Value</t>
  </si>
  <si>
    <t>SHOW</t>
  </si>
  <si>
    <t>REPEAT</t>
  </si>
  <si>
    <t>EQUAL</t>
  </si>
  <si>
    <t>Symbol</t>
  </si>
  <si>
    <t>Value Driven</t>
  </si>
  <si>
    <t>BOOLEAN VALUE (YES/NO, TRUE/FALSE, 0/1)</t>
  </si>
  <si>
    <t>NUMERICAL X &gt;= Y</t>
  </si>
  <si>
    <t>&gt;=</t>
  </si>
  <si>
    <t>X = Y</t>
  </si>
  <si>
    <t>=</t>
  </si>
  <si>
    <t>Values</t>
  </si>
  <si>
    <t xml:space="preserve">Dynamic Text </t>
  </si>
  <si>
    <t>{#}</t>
  </si>
  <si>
    <t xml:space="preserve">For repeating sections display the instance number e.g What is sibling {#}'s name? = What is sibling 1's name? </t>
  </si>
  <si>
    <t>Return to editing</t>
  </si>
  <si>
    <t>Submit</t>
  </si>
  <si>
    <t>Resume later</t>
  </si>
  <si>
    <t>If you are confident in your answers and ready to submit, check the box below and click the 'Submit'</t>
  </si>
  <si>
    <t>If you are not ready to submit, click the 'Resume Later' button in the bottom left corner of the survey to save your answers. You can use your token to update these answers at any time</t>
  </si>
  <si>
    <t>X!=Y</t>
  </si>
  <si>
    <t>!=</t>
  </si>
  <si>
    <t>Question</t>
  </si>
  <si>
    <t>Calculated magic field</t>
  </si>
  <si>
    <t>At the end of the survey show three buttons:</t>
  </si>
  <si>
    <t>FIELD_EXIST</t>
  </si>
  <si>
    <t>If field presented</t>
  </si>
  <si>
    <t>SQL</t>
  </si>
  <si>
    <t xml:space="preserve">Name </t>
  </si>
  <si>
    <t>Survey</t>
  </si>
  <si>
    <t>Questions</t>
  </si>
  <si>
    <t>TYPE_ID</t>
  </si>
  <si>
    <t>SELECT_GROUP_ID</t>
  </si>
  <si>
    <t>Relationships</t>
  </si>
  <si>
    <t>MinValue</t>
  </si>
  <si>
    <t>MaxValue</t>
  </si>
  <si>
    <t>Section_id</t>
  </si>
  <si>
    <t>Question_id</t>
  </si>
  <si>
    <t>OPERATOR_ID</t>
  </si>
  <si>
    <t>ACTION_ID</t>
  </si>
  <si>
    <t>Who is taking the survey</t>
  </si>
  <si>
    <t>DISPLAY THE DOWNSTREAM QUESTION</t>
  </si>
  <si>
    <t>REPEAT THE DOWNSTREAM QUESTION THE NUMBER OF TIMES OF THE UPSTREAM QUESTIONS VALUE</t>
  </si>
  <si>
    <t>Upstream Question</t>
  </si>
  <si>
    <t>Downstream Question</t>
  </si>
  <si>
    <t>Downstream Section</t>
  </si>
  <si>
    <t>DOWNSTREAM_SECTION_ID</t>
  </si>
  <si>
    <t xml:space="preserve">{Upsteam_Value} </t>
  </si>
  <si>
    <t>{Upstream_Value's / your}</t>
  </si>
  <si>
    <t xml:space="preserve">This is simular to the one above but has a default value if there is no upstream question. Everything after the / and before the } is the default value. </t>
  </si>
  <si>
    <t>Default Upstream_Value</t>
  </si>
  <si>
    <t xml:space="preserve"> </t>
  </si>
  <si>
    <t>Introduction</t>
  </si>
  <si>
    <t>Display_Text</t>
  </si>
  <si>
    <t>explination about the survey</t>
  </si>
  <si>
    <t>Displaykey</t>
  </si>
  <si>
    <t>Step_Sections</t>
  </si>
  <si>
    <t>Description of the survey</t>
  </si>
  <si>
    <t>UpstreamStep</t>
  </si>
  <si>
    <t>DownstreamStep</t>
  </si>
  <si>
    <t>UpstreamStep ID</t>
  </si>
  <si>
    <t>Token</t>
  </si>
  <si>
    <t>GREATER THAN</t>
  </si>
  <si>
    <t>NOT_EQUAL</t>
  </si>
  <si>
    <t>Downstream Step ID</t>
  </si>
  <si>
    <t xml:space="preserve">Replace the default text with the value of this text. </t>
  </si>
  <si>
    <t>Downstream Question ID</t>
  </si>
  <si>
    <t>Welcome</t>
  </si>
  <si>
    <t>Column1</t>
  </si>
  <si>
    <t>HTML</t>
  </si>
  <si>
    <t>SectionQuestion</t>
  </si>
  <si>
    <t>CHECKBOX</t>
  </si>
  <si>
    <t>Family</t>
  </si>
  <si>
    <t>Token2</t>
  </si>
  <si>
    <t>Upstream Question ID</t>
  </si>
  <si>
    <t>Title</t>
  </si>
  <si>
    <t>Required</t>
  </si>
  <si>
    <t>Age must be between 0 and 115</t>
  </si>
  <si>
    <t>Value</t>
  </si>
  <si>
    <t>Relationship</t>
  </si>
  <si>
    <t>Ontology</t>
  </si>
  <si>
    <t>Magic-Field</t>
  </si>
  <si>
    <t>Tag</t>
  </si>
  <si>
    <t>Metadata</t>
  </si>
  <si>
    <t>Section_Question_id</t>
  </si>
  <si>
    <t>Ontology_id</t>
  </si>
  <si>
    <t>Step_Section_id</t>
  </si>
  <si>
    <t>Calculated Magic Field</t>
  </si>
  <si>
    <t xml:space="preserve">Us this text when you want the value of the upstream question to be used in the text of this question. e.g. Upstream question Sibling Name? value John. Downstream Question Details for {Upsteam_Value} = "Details for John" </t>
  </si>
  <si>
    <t>Short Text</t>
  </si>
  <si>
    <t>Age</t>
  </si>
  <si>
    <t>Report</t>
  </si>
  <si>
    <t>Report_id</t>
  </si>
  <si>
    <t>Metadata_id</t>
  </si>
  <si>
    <t>Reports</t>
  </si>
  <si>
    <t>Step ID</t>
  </si>
  <si>
    <t>URL</t>
  </si>
  <si>
    <t>Display_Order</t>
  </si>
  <si>
    <t>Select Groups</t>
  </si>
  <si>
    <t>Select Items</t>
  </si>
  <si>
    <t>Steps</t>
  </si>
  <si>
    <t>Sections</t>
  </si>
  <si>
    <t>Respondent</t>
  </si>
  <si>
    <t>Tool Tip</t>
  </si>
  <si>
    <t>CONTAINS</t>
  </si>
  <si>
    <t>true if an array contains an item</t>
  </si>
  <si>
    <t>In</t>
  </si>
  <si>
    <t>MULTI_SELECT</t>
  </si>
  <si>
    <t>TEXT ARRAY</t>
  </si>
  <si>
    <t>TEXTAREA</t>
  </si>
  <si>
    <t>CLOB</t>
  </si>
  <si>
    <t>Sample Survey</t>
  </si>
  <si>
    <t>Elicit Sample Survey</t>
  </si>
  <si>
    <t>Sample</t>
  </si>
  <si>
    <t>Bird</t>
  </si>
  <si>
    <t>Cat</t>
  </si>
  <si>
    <t>Dog</t>
  </si>
  <si>
    <t>Fish</t>
  </si>
  <si>
    <t>Reptile</t>
  </si>
  <si>
    <t>bird</t>
  </si>
  <si>
    <t>cat</t>
  </si>
  <si>
    <t>dog</t>
  </si>
  <si>
    <t>fish</t>
  </si>
  <si>
    <t>reptile</t>
  </si>
  <si>
    <t>Grandparent</t>
  </si>
  <si>
    <t>Parent</t>
  </si>
  <si>
    <t>Spouse</t>
  </si>
  <si>
    <t>Brother</t>
  </si>
  <si>
    <t>Sister</t>
  </si>
  <si>
    <t>grandparent</t>
  </si>
  <si>
    <t>parent</t>
  </si>
  <si>
    <t>spouse</t>
  </si>
  <si>
    <t>child</t>
  </si>
  <si>
    <t>brother</t>
  </si>
  <si>
    <t>sister</t>
  </si>
  <si>
    <t>other</t>
  </si>
  <si>
    <t>Pets</t>
  </si>
  <si>
    <t>Roommates</t>
  </si>
  <si>
    <t>Are you filling out this questionnaire for someone else?</t>
  </si>
  <si>
    <t>Is Respondent</t>
  </si>
  <si>
    <t>Respondent''s Name</t>
  </si>
  <si>
    <t>Respondent''s name must be greater than 2 characters</t>
  </si>
  <si>
    <t>Sex</t>
  </si>
  <si>
    <t>female</t>
  </si>
  <si>
    <t>male</t>
  </si>
  <si>
    <t>Information about the pets in the house</t>
  </si>
  <si>
    <t>Show Respondent''s Name</t>
  </si>
  <si>
    <t>No</t>
  </si>
  <si>
    <t>PetType</t>
  </si>
  <si>
    <t>Sample-Relationship</t>
  </si>
  <si>
    <t>Sample-Respondent</t>
  </si>
  <si>
    <t>Section-Question</t>
  </si>
  <si>
    <t>What is {NAME''s|your} current age?</t>
  </si>
  <si>
    <t>Types of pets</t>
  </si>
  <si>
    <t>Rrelationship between the respondent and others</t>
  </si>
  <si>
    <t>Unknown</t>
  </si>
  <si>
    <t>unknown</t>
  </si>
  <si>
    <t>Others</t>
  </si>
  <si>
    <t>Information about the respondent</t>
  </si>
  <si>
    <t>Information about others living with the respondent</t>
  </si>
  <si>
    <t>Step</t>
  </si>
  <si>
    <t>TypesOfPet</t>
  </si>
  <si>
    <t>Roommates, Family, Pets</t>
  </si>
  <si>
    <t>RoommateTypes</t>
  </si>
  <si>
    <t>Family Members</t>
  </si>
  <si>
    <t>family</t>
  </si>
  <si>
    <t>pets</t>
  </si>
  <si>
    <t>Information about family members in the house</t>
  </si>
  <si>
    <t>Information about the roommates in the house</t>
  </si>
  <si>
    <t>Types of roommates</t>
  </si>
  <si>
    <t>family count</t>
  </si>
  <si>
    <t>roommate count</t>
  </si>
  <si>
    <t>pet count</t>
  </si>
  <si>
    <t>family member name</t>
  </si>
  <si>
    <t>Family member''s name must be greater than 2 characters</t>
  </si>
  <si>
    <t>pet name</t>
  </si>
  <si>
    <t>roommate name</t>
  </si>
  <si>
    <t>Roommate''s name must be greater than 2 characters</t>
  </si>
  <si>
    <t>Pet''s name can not be blank</t>
  </si>
  <si>
    <t>I realize this should be Gender for the humans but I want to use this question for an example in the reporting.</t>
  </si>
  <si>
    <t>relationship</t>
  </si>
  <si>
    <t>What sex {is NAME| are you}?</t>
  </si>
  <si>
    <t>roommates</t>
  </si>
  <si>
    <t>What is the name of pet {Q#}?</t>
  </si>
  <si>
    <t>Sample-Age</t>
  </si>
  <si>
    <t>Sample-Sex</t>
  </si>
  <si>
    <t>Sample-PetType</t>
  </si>
  <si>
    <t>Sample-Family</t>
  </si>
  <si>
    <t>Sample-Roommates</t>
  </si>
  <si>
    <t>Sample-Pets</t>
  </si>
  <si>
    <t>-- SURVEYS (id, name, title, description, initial_display_key, post_survey_url) --</t>
  </si>
  <si>
    <t>NOTE: Q# is hard coded for Question Instance</t>
  </si>
  <si>
    <t>S# is hard coded for Step Instance</t>
  </si>
  <si>
    <t>YesNo</t>
  </si>
  <si>
    <t xml:space="preserve">INSERT INTO survey.relationships(id, survey_id, upstream_step_id, upstream_sq_id, downstream_step_id, downstream_sq_id, downstream_s_id, operator_id, action_id, token, description, reference_value, default_upstream_value) </t>
  </si>
  <si>
    <t>-- SELECT GROUPS (id, name, description) --</t>
  </si>
  <si>
    <t>-- SELECT ITEMS (id, group_id, display_text, display_order, coded_value) --</t>
  </si>
  <si>
    <t>-- STEPS (id, name, title, description) --</t>
  </si>
  <si>
    <t>-- SECTIONS (id, sub_section, name, description) --</t>
  </si>
  <si>
    <t>-- STEPS SECTIONS (id, survey_id, step_id, step_display_order, section_id, section_display_order, display_key) --</t>
  </si>
  <si>
    <t>-- QUESTIONS (id, type_id, text, short_text, tool_tip, required, min_value, max_value, validation_text, select_group_id, mask, placeholder, default_value) --</t>
  </si>
  <si>
    <t>-- SECTIONS QUESTIONS (id, survey_id, question_id, section_id, display_order) --</t>
  </si>
  <si>
    <t>-- RELATIONSHIPS (id, survey_id, upstream_step_id, upstream_sq_id, downstream_step_id, downstream_s_id, downstream_sq_id, operator_id, action_id, description, token, reference_value, default_upstream_value, override_upstream_value) --</t>
  </si>
  <si>
    <t>-- REPORTS (id, survey_id, name, description, url, display_order) --</t>
  </si>
  <si>
    <t>-- ONTOLOGY (id, name, tag) --</t>
  </si>
  <si>
    <t>-- METADATA (id, survey_id, step_section_id, question_id, section_question_id, ontology_id) --</t>
  </si>
  <si>
    <t>test</t>
  </si>
  <si>
    <t>Tokens</t>
  </si>
  <si>
    <t>inactive-token</t>
  </si>
  <si>
    <t>Who lives with {R1|you}</t>
  </si>
  <si>
    <t>How many family members live with {R1|you}?</t>
  </si>
  <si>
    <t>How many roommates {does R1|do you} have?</t>
  </si>
  <si>
    <t>How many pets are in {R1''s|your} the home?</t>
  </si>
  <si>
    <t>Pet type</t>
  </si>
  <si>
    <t>What is the name of {R1''s|your} {Q#} roommate?</t>
  </si>
  <si>
    <t>What is the name of {R1''s|your} {Q#} family member?</t>
  </si>
  <si>
    <t>Active</t>
  </si>
  <si>
    <t>Action Types</t>
  </si>
  <si>
    <t>Operators</t>
  </si>
  <si>
    <t>QuestionTypes</t>
  </si>
  <si>
    <t>Section ID</t>
  </si>
  <si>
    <t>Welcome - Welcome</t>
  </si>
  <si>
    <t>Respondent - Respondent</t>
  </si>
  <si>
    <t>&lt;h1&gt;Welcome to the Elicit sample survey.&lt;/h1&gt;&lt;br/&gt;&lt;p&gt;This sample survey was written to be simple enough for everyone to understand while still showcasing the power of Elicit.&lt;/p&gt;&lt;p&gt;Over the next few screens you will see examples of:&lt;/p&gt;&lt;ul&gt;&lt;li&gt;Questions types: checkboxes, radio, text, multi-select etc...&lt;/li&gt;&lt;li&gt;Tooltips&lt;/li&gt;&lt;li&gt;Repeating questions - using previous answers to repeat section.&lt;/li&gt;&lt;li&gt;Dynamic text replacement - using previous answers to build new questions&lt;/li&gt;&lt;/ul&gt;&lt;/p&gt;</t>
  </si>
  <si>
    <t>R1</t>
  </si>
  <si>
    <t>Show Roommate Count</t>
  </si>
  <si>
    <t>Replace Respondent''s Name</t>
  </si>
  <si>
    <t>Show Pet Count</t>
  </si>
  <si>
    <t>Occupants</t>
  </si>
  <si>
    <t>Who lives in the home</t>
  </si>
  <si>
    <t>Occupants - Occupants</t>
  </si>
  <si>
    <t>Occupants - 2 - How many family members live with {R1|you}?</t>
  </si>
  <si>
    <t>Show Family Count</t>
  </si>
  <si>
    <t>Occupants - 3 - What is the name of {R1''s|your} {Q#} family member?</t>
  </si>
  <si>
    <t>Occupants - 1 - Who lives with {R1|you}</t>
  </si>
  <si>
    <t>Occupants - 4 - How many roommates {does R1|do you} have?</t>
  </si>
  <si>
    <t>Show X roommate sections</t>
  </si>
  <si>
    <t>Show X family sections</t>
  </si>
  <si>
    <t>Occupants - 6 - How many pets are in {R1''s|your} the home?</t>
  </si>
  <si>
    <t>Show X pet sections</t>
  </si>
  <si>
    <t>Show Respondent section</t>
  </si>
  <si>
    <t>NAME</t>
  </si>
  <si>
    <t>Show Occupants Section</t>
  </si>
  <si>
    <t>Occupants - 5 - What is the name of {R1''s|your} {Q#} roommate?</t>
  </si>
  <si>
    <t>Show Roommates names</t>
  </si>
  <si>
    <t>Show Family names</t>
  </si>
  <si>
    <t>Occupants - 7 - What is the name of pet {Q#}?</t>
  </si>
  <si>
    <t>Show Pets Names</t>
  </si>
  <si>
    <t>What type of pet is {NAME}?</t>
  </si>
  <si>
    <t>{R1''s|Your} Family Member {S#} - {S1}</t>
  </si>
  <si>
    <t>{R1''s|Your} Pet {S#} - {S1}</t>
  </si>
  <si>
    <t>{R1''s|Your} Roommate {S#} - {S1}</t>
  </si>
  <si>
    <t>Family - {R1''s|Your} Family Member {S#} - {S1}</t>
  </si>
  <si>
    <t>Roommates - {R1''s|Your} Roommate {S#} - {S1}</t>
  </si>
  <si>
    <t>Pets - {R1''s|Your} Pet {S#} - {S1}</t>
  </si>
  <si>
    <t>S1</t>
  </si>
  <si>
    <t>{R1''s|Your} Pet {S#} - {S1} - 1 - What type of pet is {NAME}?</t>
  </si>
  <si>
    <t>{NAME} is {R1''s|my}:</t>
  </si>
  <si>
    <t>{R1''s|Your} Family Member {S#} - {S1} - 1 - {NAME} is {R1''s|my}:</t>
  </si>
  <si>
    <t>BOOLEAN VALUE</t>
  </si>
  <si>
    <t>DATE VALUE</t>
  </si>
  <si>
    <t>HTML Informational</t>
  </si>
  <si>
    <t>NUMERIC VALUE</t>
  </si>
  <si>
    <t>By continuing, you agree to participate in this anonymous survey.</t>
  </si>
  <si>
    <t>Consent</t>
  </si>
  <si>
    <t>Welcome - 2 - By continuing, you agree to participate in this anonymous survey.</t>
  </si>
  <si>
    <t>Welcome - 3 - Are you filling out this questionnaire for someone else?</t>
  </si>
  <si>
    <t>Show Participant</t>
  </si>
  <si>
    <t>What is {NAME''s|your} Birthday?</t>
  </si>
  <si>
    <t>Birthday</t>
  </si>
  <si>
    <t>Respondent''s Birthday</t>
  </si>
  <si>
    <t>Boolean datatype</t>
  </si>
  <si>
    <t>HTML datatype</t>
  </si>
  <si>
    <t>Radio datatype (select one)</t>
  </si>
  <si>
    <t>Text datatype</t>
  </si>
  <si>
    <t>Date datatype</t>
  </si>
  <si>
    <t>Number datatype</t>
  </si>
  <si>
    <t>Number with Repeat action type</t>
  </si>
  <si>
    <t>Combo Box select one</t>
  </si>
  <si>
    <t xml:space="preserve">Combo Box with multi select </t>
  </si>
  <si>
    <t>Radio datatype not required</t>
  </si>
  <si>
    <t>Sample-Birthday</t>
  </si>
  <si>
    <t>Respondent - 1 - What is {NAME''s|your} Birthday?</t>
  </si>
  <si>
    <t xml:space="preserve">Text for display later. </t>
  </si>
  <si>
    <t>&lt;h1&gt;Welcome to the Elicit sample survey.&lt;/h1&gt;&lt;br/&gt;&lt;p&gt;This sample survey was written to be simple enough for everyone to understand while still showcasing the power of Elicit.&lt;/p&gt;&lt;p&gt;Over the next few screens, you will see examples of:&lt;/p&gt;&lt;ul&gt;&lt;li&gt;Question types: checkboxes, radio, text, multi-select etc...&lt;/li&gt;&lt;li&gt;Tooltips&lt;/li&gt;&lt;li&gt;Repeating questions - using previous answers to repeat section.&lt;/li&gt;&lt;li&gt;Dynamic text replacement - using previous answers to build new questions&lt;/li&gt;&lt;/ul&gt;&lt;/p&gt;</t>
  </si>
  <si>
    <t>What is the name of the person you are filling this out for?</t>
  </si>
  <si>
    <t>CHECKBOX_GROUP</t>
  </si>
  <si>
    <t>DATETIME</t>
  </si>
  <si>
    <t>EMAIL</t>
  </si>
  <si>
    <t>PASSWORD</t>
  </si>
  <si>
    <t>INTEGER</t>
  </si>
  <si>
    <t>Timespamp</t>
  </si>
  <si>
    <t xml:space="preserve">Multi Select </t>
  </si>
  <si>
    <t>Timestamp</t>
  </si>
  <si>
    <t>Email</t>
  </si>
  <si>
    <t>Password</t>
  </si>
  <si>
    <t xml:space="preserve">Integer </t>
  </si>
  <si>
    <t>Variants</t>
  </si>
  <si>
    <t>vertical</t>
  </si>
  <si>
    <t>Count must be =&gt; 0</t>
  </si>
  <si>
    <t>Welcome - 4 - What is the name of the person you are filling this out for?</t>
  </si>
  <si>
    <t>Survey Id</t>
  </si>
  <si>
    <t>survey_id</t>
  </si>
  <si>
    <t>display_order</t>
  </si>
  <si>
    <t>Survey_id</t>
  </si>
  <si>
    <t>INSERT INTO survey.sections(id, survey_id, display_order, name, description) VALUES(0,1, 0,'','');</t>
  </si>
  <si>
    <t>Ontology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</si>
</sst>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2"/>
      <color rgb="FF000000"/>
      <name val="Calibri"/>
    </font>
    <font>
      <sz val="11"/>
      <color rgb="FF000000"/>
      <name val="Arial"/>
      <family val="2"/>
    </font>
    <font>
      <sz val="11"/>
      <name val="Arial"/>
      <family val="2"/>
    </font>
    <font>
      <u/>
      <sz val="12"/>
      <color theme="10"/>
      <name val="Calibri"/>
      <family val="2"/>
    </font>
    <font>
      <u/>
      <sz val="12"/>
      <color theme="11"/>
      <name val="Calibri"/>
      <family val="2"/>
    </font>
    <font>
      <sz val="12"/>
      <color rgb="FF000000"/>
      <name val="Calibri"/>
      <family val="2"/>
    </font>
    <font>
      <sz val="12"/>
      <name val="Calibri"/>
      <family val="2"/>
      <scheme val="minor"/>
    </font>
    <font>
      <sz val="12"/>
      <color rgb="FF000000"/>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FFFFFF"/>
        <bgColor rgb="FFFFFFFF"/>
      </patternFill>
    </fill>
    <fill>
      <patternFill patternType="solid">
        <fgColor rgb="FFE8F0FE"/>
        <bgColor rgb="FFE8F0FE"/>
      </patternFill>
    </fill>
  </fills>
  <borders count="1">
    <border>
      <left/>
      <right/>
      <top/>
      <bottom/>
      <diagonal/>
    </border>
  </borders>
  <cellStyleXfs count="199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3">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alignment vertical="center" wrapText="1"/>
    </xf>
    <xf numFmtId="0" fontId="1" fillId="3" borderId="0" xfId="0" applyFont="1" applyFill="1" applyAlignment="1">
      <alignment vertical="center" wrapText="1"/>
    </xf>
    <xf numFmtId="0" fontId="1" fillId="2"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7" borderId="0" xfId="0" applyFont="1" applyFill="1" applyAlignment="1">
      <alignment vertical="center" wrapText="1"/>
    </xf>
    <xf numFmtId="0" fontId="2" fillId="0" borderId="0" xfId="0" applyFont="1" applyAlignment="1">
      <alignment vertical="center" wrapText="1"/>
    </xf>
    <xf numFmtId="0" fontId="2" fillId="7" borderId="0" xfId="0" applyFont="1" applyFill="1" applyAlignment="1">
      <alignment vertical="center" wrapText="1"/>
    </xf>
    <xf numFmtId="0" fontId="5" fillId="0" borderId="0" xfId="0" applyFont="1"/>
    <xf numFmtId="0" fontId="0" fillId="0" borderId="0" xfId="0" applyAlignment="1">
      <alignment horizontal="center"/>
    </xf>
    <xf numFmtId="0" fontId="5" fillId="0" borderId="0" xfId="0" applyFont="1" applyAlignment="1">
      <alignment horizontal="center"/>
    </xf>
    <xf numFmtId="49" fontId="1" fillId="8" borderId="0" xfId="0" applyNumberFormat="1" applyFont="1" applyFill="1" applyAlignment="1">
      <alignment horizontal="left" vertical="center" wrapText="1"/>
    </xf>
    <xf numFmtId="49" fontId="1" fillId="9" borderId="0" xfId="0" applyNumberFormat="1" applyFont="1" applyFill="1" applyAlignment="1">
      <alignment horizontal="left" vertical="center" wrapText="1"/>
    </xf>
    <xf numFmtId="0" fontId="6" fillId="0" borderId="0" xfId="0" applyFont="1"/>
    <xf numFmtId="14" fontId="0" fillId="0" borderId="0" xfId="0" applyNumberFormat="1"/>
    <xf numFmtId="0" fontId="7" fillId="0" borderId="0" xfId="0" applyFont="1" applyAlignment="1">
      <alignment vertical="center"/>
    </xf>
    <xf numFmtId="0" fontId="1" fillId="6" borderId="0" xfId="0" applyFont="1" applyFill="1" applyAlignment="1">
      <alignment vertical="center" wrapText="1"/>
    </xf>
  </cellXfs>
  <cellStyles count="19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Normal" xfId="0" builtinId="0"/>
  </cellStyles>
  <dxfs count="21">
    <dxf>
      <fill>
        <patternFill patternType="solid">
          <fgColor rgb="FFE8F0FE"/>
          <bgColor rgb="FFE8F0FE"/>
        </patternFill>
      </fill>
      <border>
        <left/>
        <right/>
        <top/>
        <bottom/>
      </border>
    </dxf>
    <dxf>
      <fill>
        <patternFill patternType="solid">
          <fgColor rgb="FFFFFFFF"/>
          <bgColor rgb="FFFFFFFF"/>
        </patternFill>
      </fill>
      <border>
        <left/>
        <right/>
        <top/>
        <bottom/>
      </border>
    </dxf>
    <dxf>
      <fill>
        <patternFill patternType="solid">
          <fgColor rgb="FF5B95F9"/>
          <bgColor rgb="FF5B95F9"/>
        </patternFill>
      </fill>
      <border>
        <left/>
        <right/>
        <top/>
        <bottom/>
      </border>
    </dxf>
    <dxf>
      <fill>
        <patternFill patternType="solid">
          <fgColor rgb="FFFEF8E3"/>
          <bgColor rgb="FFFEF8E3"/>
        </patternFill>
      </fill>
      <border>
        <left/>
        <right/>
        <top/>
        <bottom/>
      </border>
    </dxf>
    <dxf>
      <fill>
        <patternFill patternType="solid">
          <fgColor rgb="FFFFFFFF"/>
          <bgColor rgb="FFFFFFFF"/>
        </patternFill>
      </fill>
      <border>
        <left/>
        <right/>
        <top/>
        <bottom/>
      </border>
    </dxf>
    <dxf>
      <fill>
        <patternFill patternType="solid">
          <fgColor rgb="FFF7CB4D"/>
          <bgColor rgb="FFF7CB4D"/>
        </patternFill>
      </fill>
      <border>
        <left/>
        <right/>
        <top/>
        <bottom/>
      </border>
    </dxf>
    <dxf>
      <fill>
        <patternFill patternType="solid">
          <fgColor rgb="FFFEF8E3"/>
          <bgColor rgb="FFFEF8E3"/>
        </patternFill>
      </fill>
      <border>
        <left/>
        <right/>
        <top/>
        <bottom/>
      </border>
    </dxf>
    <dxf>
      <fill>
        <patternFill patternType="solid">
          <fgColor rgb="FFFFFFFF"/>
          <bgColor rgb="FFFFFFFF"/>
        </patternFill>
      </fill>
      <border>
        <left/>
        <right/>
        <top/>
        <bottom/>
      </border>
    </dxf>
    <dxf>
      <fill>
        <patternFill patternType="solid">
          <fgColor rgb="FFF7CB4D"/>
          <bgColor rgb="FFF7CB4D"/>
        </patternFill>
      </fill>
      <border>
        <left/>
        <right/>
        <top/>
        <bottom/>
      </border>
    </dxf>
    <dxf>
      <fill>
        <patternFill patternType="solid">
          <fgColor rgb="FFE8F0FE"/>
          <bgColor rgb="FFE8F0FE"/>
        </patternFill>
      </fill>
      <border>
        <left/>
        <right/>
        <top/>
        <bottom/>
      </border>
    </dxf>
    <dxf>
      <fill>
        <patternFill patternType="solid">
          <fgColor rgb="FFFFFFFF"/>
          <bgColor rgb="FFFFFFFF"/>
        </patternFill>
      </fill>
      <border>
        <left/>
        <right/>
        <top/>
        <bottom/>
      </border>
    </dxf>
    <dxf>
      <fill>
        <patternFill patternType="solid">
          <fgColor rgb="FF5B95F9"/>
          <bgColor rgb="FF5B95F9"/>
        </patternFill>
      </fill>
      <border>
        <left/>
        <right/>
        <top/>
        <bottom/>
      </border>
    </dxf>
    <dxf>
      <fill>
        <patternFill patternType="solid">
          <fgColor rgb="FFFEF8E3"/>
          <bgColor rgb="FFFEF8E3"/>
        </patternFill>
      </fill>
      <border>
        <left/>
        <right/>
        <top/>
        <bottom/>
      </border>
    </dxf>
    <dxf>
      <fill>
        <patternFill patternType="solid">
          <fgColor rgb="FFFFFFFF"/>
          <bgColor rgb="FFFFFFFF"/>
        </patternFill>
      </fill>
      <border>
        <left/>
        <right/>
        <top/>
        <bottom/>
      </border>
    </dxf>
    <dxf>
      <fill>
        <patternFill patternType="solid">
          <fgColor rgb="FFF7CB4D"/>
          <bgColor rgb="FFF7CB4D"/>
        </patternFill>
      </fill>
      <border>
        <left/>
        <right/>
        <top/>
        <bottom/>
      </border>
    </dxf>
    <dxf>
      <fill>
        <patternFill patternType="solid">
          <fgColor rgb="FFEEF7E3"/>
          <bgColor rgb="FFEEF7E3"/>
        </patternFill>
      </fill>
      <border>
        <left/>
        <right/>
        <top/>
        <bottom/>
      </border>
    </dxf>
    <dxf>
      <fill>
        <patternFill patternType="solid">
          <fgColor rgb="FFFFFFFF"/>
          <bgColor rgb="FFFFFFFF"/>
        </patternFill>
      </fill>
      <border>
        <left/>
        <right/>
        <top/>
        <bottom/>
      </border>
    </dxf>
    <dxf>
      <fill>
        <patternFill patternType="solid">
          <fgColor rgb="FF8BC34A"/>
          <bgColor rgb="FF8BC34A"/>
        </patternFill>
      </fill>
      <border>
        <left/>
        <right/>
        <top/>
        <bottom/>
      </border>
    </dxf>
    <dxf>
      <fill>
        <patternFill patternType="solid">
          <fgColor rgb="FFEEF7E3"/>
          <bgColor rgb="FFEEF7E3"/>
        </patternFill>
      </fill>
      <border>
        <left/>
        <right/>
        <top/>
        <bottom/>
      </border>
    </dxf>
    <dxf>
      <fill>
        <patternFill patternType="solid">
          <fgColor rgb="FFFFFFFF"/>
          <bgColor rgb="FFFFFFFF"/>
        </patternFill>
      </fill>
      <border>
        <left/>
        <right/>
        <top/>
        <bottom/>
      </border>
    </dxf>
    <dxf>
      <fill>
        <patternFill patternType="solid">
          <fgColor rgb="FF8BC34A"/>
          <bgColor rgb="FF8BC34A"/>
        </patternFill>
      </fill>
      <border>
        <left/>
        <right/>
        <top/>
        <bottom/>
      </border>
    </dxf>
  </dxfs>
  <tableStyles count="8" defaultPivotStyle="PivotStyleMedium4">
    <tableStyle name="PivotTable Style 1" table="0" count="0" xr9:uid="{9896AF40-1F28-5640-AEF6-7DDF50295173}"/>
    <tableStyle name="Select Items-style" pivot="0" count="3" xr9:uid="{00000000-0011-0000-FFFF-FFFF00000000}">
      <tableStyleElement type="headerRow" dxfId="20"/>
      <tableStyleElement type="firstRowStripe" dxfId="19"/>
      <tableStyleElement type="secondRowStripe" dxfId="18"/>
    </tableStyle>
    <tableStyle name="Select Groups-style" pivot="0" count="3" xr9:uid="{00000000-0011-0000-FFFF-FFFF01000000}">
      <tableStyleElement type="headerRow" dxfId="17"/>
      <tableStyleElement type="firstRowStripe" dxfId="16"/>
      <tableStyleElement type="secondRowStripe" dxfId="15"/>
    </tableStyle>
    <tableStyle name="QuestionTypes-style" pivot="0" count="3" xr9:uid="{00000000-0011-0000-FFFF-FFFF02000000}">
      <tableStyleElement type="headerRow" dxfId="14"/>
      <tableStyleElement type="firstRowStripe" dxfId="13"/>
      <tableStyleElement type="secondRowStripe" dxfId="12"/>
    </tableStyle>
    <tableStyle name="Question-style" pivot="0" count="3" xr9:uid="{00000000-0011-0000-FFFF-FFFF03000000}">
      <tableStyleElement type="headerRow" dxfId="11"/>
      <tableStyleElement type="firstRowStripe" dxfId="10"/>
      <tableStyleElement type="secondRowStripe" dxfId="9"/>
    </tableStyle>
    <tableStyle name="Operators-style" pivot="0" count="3" xr9:uid="{00000000-0011-0000-FFFF-FFFF04000000}">
      <tableStyleElement type="headerRow" dxfId="8"/>
      <tableStyleElement type="firstRowStripe" dxfId="7"/>
      <tableStyleElement type="secondRowStripe" dxfId="6"/>
    </tableStyle>
    <tableStyle name="Sections-style" pivot="0" count="3" xr9:uid="{00000000-0011-0000-FFFF-FFFF05000000}">
      <tableStyleElement type="headerRow" dxfId="5"/>
      <tableStyleElement type="firstRowStripe" dxfId="4"/>
      <tableStyleElement type="secondRowStripe" dxfId="3"/>
    </tableStyle>
    <tableStyle name="Relationship-style" pivot="0" count="3" xr9:uid="{00000000-0011-0000-FFFF-FFFF06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E4"/>
  <sheetViews>
    <sheetView workbookViewId="0">
      <selection activeCell="B2" sqref="B2"/>
    </sheetView>
  </sheetViews>
  <sheetFormatPr baseColWidth="10" defaultColWidth="11.1640625" defaultRowHeight="14" x14ac:dyDescent="0.2"/>
  <cols>
    <col min="1" max="1" width="6.83203125" style="3" customWidth="1"/>
    <col min="2" max="2" width="10.5" style="4" customWidth="1"/>
    <col min="3" max="3" width="107.5" style="3" customWidth="1"/>
    <col min="4" max="26" width="10.5" style="4" customWidth="1"/>
    <col min="27" max="16384" width="11.1640625" style="4"/>
  </cols>
  <sheetData>
    <row r="1" spans="1:5" s="5" customFormat="1" ht="24" customHeight="1" x14ac:dyDescent="0.2">
      <c r="A1" s="6" t="s">
        <v>0</v>
      </c>
      <c r="B1" s="6" t="s">
        <v>3</v>
      </c>
      <c r="C1" s="6" t="s">
        <v>4</v>
      </c>
      <c r="D1" s="6"/>
      <c r="E1" s="3"/>
    </row>
    <row r="2" spans="1:5" ht="20" customHeight="1" x14ac:dyDescent="0.2">
      <c r="A2" s="3">
        <v>1</v>
      </c>
      <c r="B2" s="4" t="s">
        <v>33</v>
      </c>
      <c r="C2" s="3" t="s">
        <v>73</v>
      </c>
      <c r="D2" s="4" t="str">
        <f>CONCATENATE("INSERT INTO survey.action_types(id,  name, description) VALUES(NEXTVAL('survey.action_types_seq'),'",B2,"','",C2,"');")</f>
        <v>INSERT INTO survey.action_types(id,  name, description) VALUES(NEXTVAL('survey.action_types_seq'),'SHOW','DISPLAY THE DOWNSTREAM QUESTION');</v>
      </c>
    </row>
    <row r="3" spans="1:5" ht="20" customHeight="1" x14ac:dyDescent="0.2">
      <c r="A3" s="3">
        <f>A2+1</f>
        <v>2</v>
      </c>
      <c r="B3" s="4" t="s">
        <v>34</v>
      </c>
      <c r="C3" s="3" t="s">
        <v>74</v>
      </c>
      <c r="D3" s="4" t="str">
        <f t="shared" ref="D3:D4" si="0">CONCATENATE("INSERT INTO survey.action_types(id,  name, description) VALUES(NEXTVAL('survey.action_types_seq'),'",B3,"','",C3,"');")</f>
        <v>INSERT INTO survey.action_types(id,  name, description) VALUES(NEXTVAL('survey.action_types_seq'),'REPEAT','REPEAT THE DOWNSTREAM QUESTION THE NUMBER OF TIMES OF THE UPSTREAM QUESTIONS VALUE');</v>
      </c>
    </row>
    <row r="4" spans="1:5" ht="15" x14ac:dyDescent="0.2">
      <c r="A4" s="3">
        <f>A3+1</f>
        <v>3</v>
      </c>
      <c r="B4" s="4" t="s">
        <v>11</v>
      </c>
      <c r="C4" s="3" t="s">
        <v>97</v>
      </c>
      <c r="D4" s="4" t="str">
        <f t="shared" si="0"/>
        <v>INSERT INTO survey.action_types(id,  name, description) VALUES(NEXTVAL('survey.action_types_seq'),'TEXT','Replace the default text with the value of this text. ');</v>
      </c>
    </row>
  </sheetData>
  <pageMargins left="0.75" right="0.75" top="1" bottom="1" header="0.5" footer="0.5"/>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A1:J7"/>
  <sheetViews>
    <sheetView topLeftCell="E1" zoomScaleNormal="100" workbookViewId="0">
      <selection activeCell="I2" sqref="I2:I7"/>
    </sheetView>
  </sheetViews>
  <sheetFormatPr baseColWidth="10" defaultColWidth="10.83203125" defaultRowHeight="16" x14ac:dyDescent="0.2"/>
  <cols>
    <col min="1" max="1" width="5.33203125" bestFit="1" customWidth="1"/>
    <col min="2" max="2" width="7.33203125" customWidth="1"/>
    <col min="3" max="3" width="22.6640625" customWidth="1"/>
    <col min="4" max="4" width="29.6640625" customWidth="1"/>
    <col min="5" max="5" width="38.6640625" customWidth="1"/>
    <col min="6" max="6" width="18.6640625" bestFit="1" customWidth="1"/>
    <col min="7" max="7" width="9" customWidth="1"/>
    <col min="8" max="8" width="22" bestFit="1" customWidth="1"/>
    <col min="9" max="9" width="34" customWidth="1"/>
    <col min="10" max="10" width="13.6640625" customWidth="1"/>
  </cols>
  <sheetData>
    <row r="1" spans="1:10" x14ac:dyDescent="0.2">
      <c r="A1" t="s">
        <v>0</v>
      </c>
      <c r="B1" s="14" t="s">
        <v>336</v>
      </c>
      <c r="C1" s="14" t="s">
        <v>192</v>
      </c>
      <c r="D1" t="s">
        <v>23</v>
      </c>
      <c r="E1" t="s">
        <v>55</v>
      </c>
      <c r="F1" s="14" t="s">
        <v>24</v>
      </c>
      <c r="G1" t="s">
        <v>127</v>
      </c>
      <c r="H1" s="14" t="s">
        <v>252</v>
      </c>
      <c r="I1" t="s">
        <v>87</v>
      </c>
      <c r="J1" t="s">
        <v>59</v>
      </c>
    </row>
    <row r="2" spans="1:10" x14ac:dyDescent="0.2">
      <c r="A2">
        <v>1</v>
      </c>
      <c r="B2">
        <v>1</v>
      </c>
      <c r="C2" t="s">
        <v>99</v>
      </c>
      <c r="D2" t="s">
        <v>99</v>
      </c>
      <c r="E2" t="str">
        <f>CONCATENATE(C2," - ",D2)</f>
        <v>Welcome - Welcome</v>
      </c>
      <c r="F2">
        <v>1</v>
      </c>
      <c r="G2">
        <f>_xlfn.XLOOKUP(C2,Step!$D$2:$D$50,Step!$C$2:$C$50)</f>
        <v>1</v>
      </c>
      <c r="H2">
        <f>_xlfn.XLOOKUP(D2,Sections!$D$2:$D$40,Sections!$C$2:$C$40)</f>
        <v>1</v>
      </c>
      <c r="I2" t="str">
        <f>CONCATENATE(TEXT(B2,"0000"),"-",TEXT(G2,"0000"),"-0000-",TEXT(H2,"0000"),"-0000-0000-0000")</f>
        <v>0001-0001-0000-0001-0000-0000-0000</v>
      </c>
      <c r="J2" t="str">
        <f>CONCATENATE("INSERT INTO survey.steps_sections(id, survey_id, step_id, step_display_order,section_id, section_display_order, display_key) VALUES (NEXTVAL('survey.steps_sections_seq'),",Surveys!$A$2,",",G2,",",G2,",",H2,",",F2,",","'",I2,"'",");")</f>
        <v>INSERT INTO survey.steps_sections(id, survey_id, step_id, step_display_order,section_id, section_display_order, display_key) VALUES (NEXTVAL('survey.steps_sections_seq'),1,1,1,1,1,'0001-0001-0000-0001-0000-0000-0000');</v>
      </c>
    </row>
    <row r="3" spans="1:10" x14ac:dyDescent="0.2">
      <c r="A3">
        <f t="shared" ref="A3" si="0">A2+1</f>
        <v>2</v>
      </c>
      <c r="B3">
        <v>1</v>
      </c>
      <c r="C3" t="s">
        <v>134</v>
      </c>
      <c r="D3" t="s">
        <v>134</v>
      </c>
      <c r="E3" t="str">
        <f t="shared" ref="E3:E7" si="1">CONCATENATE(C3," - ",D3)</f>
        <v>Respondent - Respondent</v>
      </c>
      <c r="F3">
        <v>2</v>
      </c>
      <c r="G3">
        <f>_xlfn.XLOOKUP(C3,Step!$D$2:$D$50,Step!$C$2:$C$50)</f>
        <v>2</v>
      </c>
      <c r="H3">
        <f>_xlfn.XLOOKUP(D3,Sections!$D$2:$D$40,Sections!$C$2:$C$40)</f>
        <v>2</v>
      </c>
      <c r="I3" t="str">
        <f t="shared" ref="I3:I7" si="2">CONCATENATE(TEXT(B3,"0000"),"-",TEXT(G3,"0000"),"-0000-",TEXT(H3,"0000"),"-0000-0000-0000")</f>
        <v>0001-0002-0000-0002-0000-0000-0000</v>
      </c>
      <c r="J3" t="str">
        <f>CONCATENATE("INSERT INTO survey.steps_sections(id, survey_id, step_id, step_display_order,section_id, section_display_order, display_key) VALUES (NEXTVAL('survey.steps_sections_seq'),",Surveys!$A$2,",",G3,",",G3,",",H3,",",F3,",","'",I3,"'",");")</f>
        <v>INSERT INTO survey.steps_sections(id, survey_id, step_id, step_display_order,section_id, section_display_order, display_key) VALUES (NEXTVAL('survey.steps_sections_seq'),1,2,2,2,2,'0001-0002-0000-0002-0000-0000-0000');</v>
      </c>
    </row>
    <row r="4" spans="1:10" x14ac:dyDescent="0.2">
      <c r="A4">
        <v>3</v>
      </c>
      <c r="B4">
        <v>1</v>
      </c>
      <c r="C4" t="s">
        <v>260</v>
      </c>
      <c r="D4" t="s">
        <v>260</v>
      </c>
      <c r="E4" t="str">
        <f t="shared" si="1"/>
        <v>Occupants - Occupants</v>
      </c>
      <c r="F4">
        <v>3</v>
      </c>
      <c r="G4">
        <f>_xlfn.XLOOKUP(C4,Step!$D$2:$D$50,Step!$C$2:$C$50)</f>
        <v>3</v>
      </c>
      <c r="H4">
        <f>_xlfn.XLOOKUP(D4,Sections!$D$2:$D$40,Sections!$C$2:$C$40)</f>
        <v>3</v>
      </c>
      <c r="I4" t="str">
        <f t="shared" si="2"/>
        <v>0001-0003-0000-0003-0000-0000-0000</v>
      </c>
      <c r="J4" t="str">
        <f>CONCATENATE("INSERT INTO survey.steps_sections(id, survey_id, step_id, step_display_order,section_id, section_display_order, display_key) VALUES (NEXTVAL('survey.steps_sections_seq'),",Surveys!$A$2,",",G4,",",G4,",",H4,",",F4,",","'",I4,"'",");")</f>
        <v>INSERT INTO survey.steps_sections(id, survey_id, step_id, step_display_order,section_id, section_display_order, display_key) VALUES (NEXTVAL('survey.steps_sections_seq'),1,3,3,3,3,'0001-0003-0000-0003-0000-0000-0000');</v>
      </c>
    </row>
    <row r="5" spans="1:10" x14ac:dyDescent="0.2">
      <c r="A5">
        <v>4</v>
      </c>
      <c r="B5">
        <v>1</v>
      </c>
      <c r="C5" t="s">
        <v>104</v>
      </c>
      <c r="D5" t="s">
        <v>281</v>
      </c>
      <c r="E5" t="str">
        <f t="shared" si="1"/>
        <v>Family - {R1''s|Your} Family Member {S#} - {S1}</v>
      </c>
      <c r="F5">
        <v>4</v>
      </c>
      <c r="G5">
        <f>_xlfn.XLOOKUP(C5,Step!$D$2:$D$50,Step!$C$2:$C$50)</f>
        <v>4</v>
      </c>
      <c r="H5">
        <f>_xlfn.XLOOKUP(D5,Sections!$D$2:$D$40,Sections!$C$2:$C$40)</f>
        <v>4</v>
      </c>
      <c r="I5" t="str">
        <f t="shared" si="2"/>
        <v>0001-0004-0000-0004-0000-0000-0000</v>
      </c>
      <c r="J5" t="str">
        <f>CONCATENATE("INSERT INTO survey.steps_sections(id, survey_id, step_id, step_display_order,section_id, section_display_order, display_key) VALUES (NEXTVAL('survey.steps_sections_seq'),",Surveys!$A$2,",",G5,",",G5,",",H5,",",F5,",","'",I5,"'",");")</f>
        <v>INSERT INTO survey.steps_sections(id, survey_id, step_id, step_display_order,section_id, section_display_order, display_key) VALUES (NEXTVAL('survey.steps_sections_seq'),1,4,4,4,4,'0001-0004-0000-0004-0000-0000-0000');</v>
      </c>
    </row>
    <row r="6" spans="1:10" x14ac:dyDescent="0.2">
      <c r="A6">
        <v>5</v>
      </c>
      <c r="B6">
        <v>1</v>
      </c>
      <c r="C6" t="s">
        <v>169</v>
      </c>
      <c r="D6" t="s">
        <v>283</v>
      </c>
      <c r="E6" t="str">
        <f t="shared" si="1"/>
        <v>Roommates - {R1''s|Your} Roommate {S#} - {S1}</v>
      </c>
      <c r="F6">
        <v>5</v>
      </c>
      <c r="G6">
        <f>_xlfn.XLOOKUP(C6,Step!$D$2:$D$50,Step!$C$2:$C$50)</f>
        <v>5</v>
      </c>
      <c r="H6">
        <f>_xlfn.XLOOKUP(D6,Sections!$D$2:$D$40,Sections!$C$2:$C$40)</f>
        <v>5</v>
      </c>
      <c r="I6" t="str">
        <f t="shared" si="2"/>
        <v>0001-0005-0000-0005-0000-0000-0000</v>
      </c>
      <c r="J6" t="str">
        <f>CONCATENATE("INSERT INTO survey.steps_sections(id, survey_id, step_id, step_display_order,section_id, section_display_order, display_key) VALUES (NEXTVAL('survey.steps_sections_seq'),",Surveys!$A$2,",",G6,",",G6,",",H6,",",F6,",","'",I6,"'",");")</f>
        <v>INSERT INTO survey.steps_sections(id, survey_id, step_id, step_display_order,section_id, section_display_order, display_key) VALUES (NEXTVAL('survey.steps_sections_seq'),1,5,5,5,5,'0001-0005-0000-0005-0000-0000-0000');</v>
      </c>
    </row>
    <row r="7" spans="1:10" x14ac:dyDescent="0.2">
      <c r="A7">
        <v>6</v>
      </c>
      <c r="B7">
        <v>1</v>
      </c>
      <c r="C7" t="s">
        <v>168</v>
      </c>
      <c r="D7" t="s">
        <v>282</v>
      </c>
      <c r="E7" t="str">
        <f t="shared" si="1"/>
        <v>Pets - {R1''s|Your} Pet {S#} - {S1}</v>
      </c>
      <c r="F7">
        <v>6</v>
      </c>
      <c r="G7">
        <f>_xlfn.XLOOKUP(C7,Step!$D$2:$D$50,Step!$C$2:$C$50)</f>
        <v>6</v>
      </c>
      <c r="H7">
        <f>_xlfn.XLOOKUP(D7,Sections!$D$2:$D$40,Sections!$C$2:$C$40)</f>
        <v>6</v>
      </c>
      <c r="I7" t="str">
        <f t="shared" si="2"/>
        <v>0001-0006-0000-0006-0000-0000-0000</v>
      </c>
      <c r="J7" t="str">
        <f>CONCATENATE("INSERT INTO survey.steps_sections(id, survey_id, step_id, step_display_order,section_id, section_display_order, display_key) VALUES (NEXTVAL('survey.steps_sections_seq'),",Surveys!$A$2,",",G7,",",G7,",",H7,",",F7,",","'",I7,"'",");")</f>
        <v>INSERT INTO survey.steps_sections(id, survey_id, step_id, step_display_order,section_id, section_display_order, display_key) VALUES (NEXTVAL('survey.steps_sections_seq'),1,6,6,6,6,'0001-0006-0000-0006-0000-0000-0000');</v>
      </c>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00000000-0002-0000-0800-000001000000}">
          <x14:formula1>
            <xm:f>Sections!#REF!</xm:f>
          </x14:formula1>
          <xm:sqref>D1 D31:D1048576</xm:sqref>
        </x14:dataValidation>
        <x14:dataValidation type="list" allowBlank="1" showInputMessage="1" showErrorMessage="1" xr:uid="{F8D3BFB5-C6C7-1143-90D2-7DEFBEB3D19D}">
          <x14:formula1>
            <xm:f>Step!$D$2:$D$50</xm:f>
          </x14:formula1>
          <xm:sqref>C2:C40</xm:sqref>
        </x14:dataValidation>
        <x14:dataValidation type="list" allowBlank="1" showInputMessage="1" showErrorMessage="1" xr:uid="{79A85DBE-CE95-1746-8A51-B22FC821D2B6}">
          <x14:formula1>
            <xm:f>Sections!$D$2:$D$20</xm:f>
          </x14:formula1>
          <xm:sqref>D2:D30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sheetPr>
  <dimension ref="A1:Q21"/>
  <sheetViews>
    <sheetView topLeftCell="S1" workbookViewId="0">
      <selection activeCell="E24" sqref="E24"/>
    </sheetView>
  </sheetViews>
  <sheetFormatPr baseColWidth="10" defaultColWidth="255.6640625" defaultRowHeight="16" x14ac:dyDescent="0.2"/>
  <cols>
    <col min="1" max="1" width="3.1640625" bestFit="1" customWidth="1"/>
    <col min="2" max="2" width="12.6640625" customWidth="1"/>
    <col min="3" max="3" width="87.1640625" customWidth="1"/>
    <col min="4" max="4" width="19.1640625" bestFit="1" customWidth="1"/>
    <col min="5" max="5" width="13.33203125" bestFit="1" customWidth="1"/>
    <col min="6" max="6" width="8.5" bestFit="1" customWidth="1"/>
    <col min="7" max="7" width="9.5" bestFit="1" customWidth="1"/>
    <col min="8" max="8" width="9.83203125" bestFit="1" customWidth="1"/>
    <col min="9" max="9" width="50.33203125" customWidth="1"/>
    <col min="10" max="10" width="15" bestFit="1" customWidth="1"/>
    <col min="11" max="11" width="45.1640625" bestFit="1" customWidth="1"/>
    <col min="12" max="12" width="45.1640625" customWidth="1"/>
    <col min="13" max="13" width="7.83203125" bestFit="1" customWidth="1"/>
    <col min="14" max="14" width="9" bestFit="1" customWidth="1"/>
    <col min="15" max="15" width="9.33203125" bestFit="1" customWidth="1"/>
    <col min="16" max="16" width="26.6640625" customWidth="1"/>
    <col min="17" max="17" width="13.6640625" customWidth="1"/>
    <col min="18" max="18" width="12.83203125" customWidth="1"/>
  </cols>
  <sheetData>
    <row r="1" spans="1:17" x14ac:dyDescent="0.2">
      <c r="A1" t="s">
        <v>0</v>
      </c>
      <c r="B1" s="14" t="s">
        <v>334</v>
      </c>
      <c r="C1" t="s">
        <v>85</v>
      </c>
      <c r="D1" t="s">
        <v>121</v>
      </c>
      <c r="E1" t="s">
        <v>25</v>
      </c>
      <c r="F1" t="s">
        <v>108</v>
      </c>
      <c r="G1" t="s">
        <v>26</v>
      </c>
      <c r="H1" t="s">
        <v>27</v>
      </c>
      <c r="I1" t="s">
        <v>28</v>
      </c>
      <c r="J1" t="s">
        <v>29</v>
      </c>
      <c r="K1" t="s">
        <v>135</v>
      </c>
      <c r="L1" s="14" t="s">
        <v>329</v>
      </c>
      <c r="M1" t="s">
        <v>63</v>
      </c>
      <c r="N1" t="s">
        <v>66</v>
      </c>
      <c r="O1" t="s">
        <v>67</v>
      </c>
      <c r="P1" t="s">
        <v>64</v>
      </c>
      <c r="Q1" t="s">
        <v>59</v>
      </c>
    </row>
    <row r="2" spans="1:17" x14ac:dyDescent="0.2">
      <c r="A2">
        <v>1</v>
      </c>
      <c r="B2">
        <v>1</v>
      </c>
      <c r="C2" s="14" t="s">
        <v>316</v>
      </c>
      <c r="D2" t="s">
        <v>84</v>
      </c>
      <c r="E2" t="s">
        <v>101</v>
      </c>
      <c r="F2" t="b">
        <v>0</v>
      </c>
      <c r="K2" s="14" t="s">
        <v>304</v>
      </c>
      <c r="L2" s="14"/>
      <c r="M2">
        <f>_xlfn.XLOOKUP(E2,QuestionTypes!B$2:B$40,QuestionTypes!A$2:A$40)</f>
        <v>4</v>
      </c>
      <c r="N2" t="str">
        <f t="shared" ref="N2" si="0">IF(ISBLANK(G2),"null",G2)</f>
        <v>null</v>
      </c>
      <c r="O2" t="str">
        <f t="shared" ref="O2" si="1">IF(ISBLANK(H2),"null",H2)</f>
        <v>null</v>
      </c>
      <c r="P2" s="15" t="str">
        <f>_xlfn.XLOOKUP(J2,'Select Groups'!C$2:C$6,'Select Groups'!A$2:A$6,"NULL")</f>
        <v>NULL</v>
      </c>
      <c r="Q2" t="str">
        <f>CONCATENATE("INSERT INTO survey.questions( id, survey_id, type_id, text, short_text, tool_tip, variant, required, min_value, max_value, validation_text, select_group_id) VALUES(NEXTVAL('survey.questions_seq'),",B2,",",M2,",'",C2,"','",D2,"','",K2,"','",L2,"',",$F2,",",N2,",",O2,",'",I2,"',",P2,");")</f>
        <v>INSERT INTO survey.questions( id, survey_id, type_id, text, short_text, tool_tip, variant, required, min_value, max_value, validation_text, select_group_id) VALUES(NEXTVAL('survey.questions_seq'),1,4,'&lt;h1&gt;Welcome to the Elicit sample survey.&lt;/h1&gt;&lt;br/&gt;&lt;p&gt;This sample survey was written to be simple enough for everyone to understand while still showcasing the power of Elicit.&lt;/p&gt;&lt;p&gt;Over the next few screens, you will see examples of:&lt;/p&gt;&lt;ul&gt;&lt;li&gt;Question types: checkboxes, radio, text, multi-select etc...&lt;/li&gt;&lt;li&gt;Tooltips&lt;/li&gt;&lt;li&gt;Repeating questions - using previous answers to repeat section.&lt;/li&gt;&lt;li&gt;Dynamic text replacement - using previous answers to build new questions&lt;/li&gt;&lt;/ul&gt;&lt;/p&gt;','Introduction','HTML datatype','',FALSE,null,null,'',NULL);</v>
      </c>
    </row>
    <row r="3" spans="1:17" x14ac:dyDescent="0.2">
      <c r="A3">
        <v>2</v>
      </c>
      <c r="B3">
        <v>1</v>
      </c>
      <c r="C3" s="14" t="s">
        <v>295</v>
      </c>
      <c r="D3" s="14" t="s">
        <v>296</v>
      </c>
      <c r="E3" t="s">
        <v>103</v>
      </c>
      <c r="F3" t="b">
        <v>1</v>
      </c>
      <c r="K3" s="14" t="s">
        <v>303</v>
      </c>
      <c r="L3" s="14"/>
      <c r="M3">
        <f>_xlfn.XLOOKUP(E3,QuestionTypes!B$2:B$40,QuestionTypes!A$2:A$40)</f>
        <v>1</v>
      </c>
      <c r="N3" t="str">
        <f t="shared" ref="N3" si="2">IF(ISBLANK(G3),"null",G3)</f>
        <v>null</v>
      </c>
      <c r="O3" t="str">
        <f t="shared" ref="O3" si="3">IF(ISBLANK(H3),"null",H3)</f>
        <v>null</v>
      </c>
      <c r="P3" s="15" t="str">
        <f>_xlfn.XLOOKUP(J3,'Select Groups'!C$2:C$6,'Select Groups'!A$2:A$6,"NULL")</f>
        <v>NULL</v>
      </c>
      <c r="Q3" t="str">
        <f t="shared" ref="Q3:Q17" si="4">CONCATENATE("INSERT INTO survey.questions( id, survey_id, type_id, text, short_text, tool_tip, variant, required, min_value, max_value, validation_text, select_group_id) VALUES(NEXTVAL('survey.questions_seq'),",B3,",",M3,",'",C3,"','",D3,"','",K3,"','",L3,"',",$F3,",",N3,",",O3,",'",I3,"',",P3,");")</f>
        <v>INSERT INTO survey.questions( id, survey_id, type_id, text, short_text, tool_tip, variant, required, min_value, max_value, validation_text, select_group_id) VALUES(NEXTVAL('survey.questions_seq'),1,1,'By continuing, you agree to participate in this anonymous survey.','Consent','Boolean datatype','',TRUE,null,null,'',NULL);</v>
      </c>
    </row>
    <row r="4" spans="1:17" x14ac:dyDescent="0.2">
      <c r="A4">
        <v>3</v>
      </c>
      <c r="B4">
        <v>1</v>
      </c>
      <c r="C4" s="14" t="s">
        <v>170</v>
      </c>
      <c r="D4" t="s">
        <v>171</v>
      </c>
      <c r="E4" t="s">
        <v>14</v>
      </c>
      <c r="F4" t="b">
        <v>1</v>
      </c>
      <c r="J4" t="s">
        <v>225</v>
      </c>
      <c r="K4" s="14" t="s">
        <v>305</v>
      </c>
      <c r="L4" s="14"/>
      <c r="M4">
        <f>_xlfn.XLOOKUP(E4,QuestionTypes!B$2:B$40,QuestionTypes!A$2:A$40)</f>
        <v>7</v>
      </c>
      <c r="N4" t="str">
        <f t="shared" ref="N4:N8" si="5">IF(ISBLANK(G4),"null",G4)</f>
        <v>null</v>
      </c>
      <c r="O4" t="str">
        <f t="shared" ref="O4:O8" si="6">IF(ISBLANK(H4),"null",H4)</f>
        <v>null</v>
      </c>
      <c r="P4" s="15">
        <f>_xlfn.XLOOKUP(J4,'Select Groups'!C$2:C$6,'Select Groups'!A$2:A$6,"NULL")</f>
        <v>1</v>
      </c>
      <c r="Q4" t="str">
        <f t="shared" si="4"/>
        <v>INSERT INTO survey.questions( id, survey_id, type_id, text, short_text, tool_tip, variant, required, min_value, max_value, validation_text, select_group_id) VALUES(NEXTVAL('survey.questions_seq'),1,7,'Are you filling out this questionnaire for someone else?','Is Respondent','Radio datatype (select one)','',TRUE,null,null,'',1);</v>
      </c>
    </row>
    <row r="5" spans="1:17" x14ac:dyDescent="0.2">
      <c r="A5">
        <v>4</v>
      </c>
      <c r="B5">
        <v>1</v>
      </c>
      <c r="C5" s="14" t="s">
        <v>317</v>
      </c>
      <c r="D5" t="s">
        <v>172</v>
      </c>
      <c r="E5" t="s">
        <v>11</v>
      </c>
      <c r="F5" t="b">
        <v>1</v>
      </c>
      <c r="G5">
        <v>2</v>
      </c>
      <c r="H5">
        <v>50</v>
      </c>
      <c r="I5" t="s">
        <v>173</v>
      </c>
      <c r="K5" s="14" t="s">
        <v>306</v>
      </c>
      <c r="L5" s="14"/>
      <c r="M5">
        <f>_xlfn.XLOOKUP(E5,QuestionTypes!B$2:B$40,QuestionTypes!A$2:A$40)</f>
        <v>8</v>
      </c>
      <c r="N5">
        <f t="shared" si="5"/>
        <v>2</v>
      </c>
      <c r="O5">
        <f t="shared" si="6"/>
        <v>50</v>
      </c>
      <c r="P5" s="15" t="str">
        <f>_xlfn.XLOOKUP(J5,'Select Groups'!C$2:C$6,'Select Groups'!A$2:A$6,"NULL")</f>
        <v>NULL</v>
      </c>
      <c r="Q5" t="str">
        <f t="shared" si="4"/>
        <v>INSERT INTO survey.questions( id, survey_id, type_id, text, short_text, tool_tip, variant, required, min_value, max_value, validation_text, select_group_id) VALUES(NEXTVAL('survey.questions_seq'),1,8,'What is the name of the person you are filling this out for?','Respondent''s Name','Text datatype','',TRUE,2,50,'Respondent''s name must be greater than 2 characters',NULL);</v>
      </c>
    </row>
    <row r="6" spans="1:17" x14ac:dyDescent="0.2">
      <c r="A6">
        <v>5</v>
      </c>
      <c r="B6">
        <v>1</v>
      </c>
      <c r="C6" s="14" t="s">
        <v>300</v>
      </c>
      <c r="D6" s="14" t="s">
        <v>301</v>
      </c>
      <c r="E6" t="s">
        <v>16</v>
      </c>
      <c r="F6" t="b">
        <v>1</v>
      </c>
      <c r="G6" s="20"/>
      <c r="I6" s="14" t="s">
        <v>302</v>
      </c>
      <c r="K6" s="14" t="s">
        <v>307</v>
      </c>
      <c r="L6" s="14"/>
      <c r="M6">
        <f>_xlfn.XLOOKUP(E6,QuestionTypes!B$2:B$40,QuestionTypes!A$2:A$40)</f>
        <v>2</v>
      </c>
      <c r="N6" t="str">
        <f t="shared" ref="N6" si="7">IF(ISBLANK(G6),"null",G6)</f>
        <v>null</v>
      </c>
      <c r="O6" t="str">
        <f t="shared" ref="O6" si="8">IF(ISBLANK(H6),"null",H6)</f>
        <v>null</v>
      </c>
      <c r="P6" s="15" t="str">
        <f>_xlfn.XLOOKUP(J6,'Select Groups'!C$2:C$6,'Select Groups'!A$2:A$6,"NULL")</f>
        <v>NULL</v>
      </c>
      <c r="Q6" t="str">
        <f t="shared" si="4"/>
        <v>INSERT INTO survey.questions( id, survey_id, type_id, text, short_text, tool_tip, variant, required, min_value, max_value, validation_text, select_group_id) VALUES(NEXTVAL('survey.questions_seq'),1,2,'What is {NAME''s|your} Birthday?','Birthday','Date datatype','',TRUE,null,null,'Respondent''s Birthday',NULL);</v>
      </c>
    </row>
    <row r="7" spans="1:17" x14ac:dyDescent="0.2">
      <c r="A7">
        <v>6</v>
      </c>
      <c r="B7">
        <v>1</v>
      </c>
      <c r="C7" s="14" t="s">
        <v>184</v>
      </c>
      <c r="D7" t="s">
        <v>122</v>
      </c>
      <c r="E7" t="s">
        <v>322</v>
      </c>
      <c r="F7" t="b">
        <v>1</v>
      </c>
      <c r="G7">
        <v>0</v>
      </c>
      <c r="H7">
        <v>115</v>
      </c>
      <c r="I7" t="s">
        <v>109</v>
      </c>
      <c r="K7" s="14" t="s">
        <v>308</v>
      </c>
      <c r="L7" s="14" t="s">
        <v>330</v>
      </c>
      <c r="M7">
        <f>_xlfn.XLOOKUP(E7,QuestionTypes!B$2:B$40,QuestionTypes!A$2:A$40)</f>
        <v>5</v>
      </c>
      <c r="N7">
        <f t="shared" si="5"/>
        <v>0</v>
      </c>
      <c r="O7">
        <f t="shared" si="6"/>
        <v>115</v>
      </c>
      <c r="P7" s="15" t="str">
        <f>_xlfn.XLOOKUP(J7,'Select Groups'!C$2:C$6,'Select Groups'!A$2:A$6,"NULL")</f>
        <v>NULL</v>
      </c>
      <c r="Q7" t="str">
        <f t="shared" si="4"/>
        <v>INSERT INTO survey.questions( id, survey_id, type_id, text, short_text, tool_tip, variant, required, min_value, max_value, validation_text, select_group_id) VALUES(NEXTVAL('survey.questions_seq'),1,5,'What is {NAME''s|your} current age?','Age','Number datatype','vertical',TRUE,0,115,'Age must be between 0 and 115',NULL);</v>
      </c>
    </row>
    <row r="8" spans="1:17" x14ac:dyDescent="0.2">
      <c r="A8">
        <v>7</v>
      </c>
      <c r="B8">
        <v>1</v>
      </c>
      <c r="C8" t="s">
        <v>213</v>
      </c>
      <c r="D8" t="s">
        <v>174</v>
      </c>
      <c r="E8" t="s">
        <v>14</v>
      </c>
      <c r="F8" t="b">
        <v>0</v>
      </c>
      <c r="I8" t="s">
        <v>211</v>
      </c>
      <c r="J8" t="s">
        <v>174</v>
      </c>
      <c r="K8" s="14" t="s">
        <v>312</v>
      </c>
      <c r="L8" s="14"/>
      <c r="M8">
        <f>_xlfn.XLOOKUP(E8,QuestionTypes!B$2:B$40,QuestionTypes!A$2:A$40)</f>
        <v>7</v>
      </c>
      <c r="N8" t="str">
        <f t="shared" si="5"/>
        <v>null</v>
      </c>
      <c r="O8" t="str">
        <f t="shared" si="6"/>
        <v>null</v>
      </c>
      <c r="P8" s="15">
        <f>_xlfn.XLOOKUP(J8,'Select Groups'!C$2:C$6,'Select Groups'!A$2:A$6,"NULL")</f>
        <v>4</v>
      </c>
      <c r="Q8" t="str">
        <f t="shared" si="4"/>
        <v>INSERT INTO survey.questions( id, survey_id, type_id, text, short_text, tool_tip, variant, required, min_value, max_value, validation_text, select_group_id) VALUES(NEXTVAL('survey.questions_seq'),1,7,'What sex {is NAME| are you}?','Sex','Radio datatype not required','',FALSE,null,null,'I realize this should be Gender for the humans but I want to use this question for an example in the reporting.',4);</v>
      </c>
    </row>
    <row r="9" spans="1:17" x14ac:dyDescent="0.2">
      <c r="A9">
        <v>8</v>
      </c>
      <c r="B9">
        <v>1</v>
      </c>
      <c r="C9" t="s">
        <v>241</v>
      </c>
      <c r="D9" t="s">
        <v>201</v>
      </c>
      <c r="E9" t="s">
        <v>318</v>
      </c>
      <c r="F9" t="b">
        <v>0</v>
      </c>
      <c r="J9" t="s">
        <v>195</v>
      </c>
      <c r="K9" s="14" t="s">
        <v>311</v>
      </c>
      <c r="L9" s="14" t="s">
        <v>330</v>
      </c>
      <c r="M9">
        <f>_xlfn.XLOOKUP(E9,QuestionTypes!B$2:B$40,QuestionTypes!A$2:A$40)</f>
        <v>11</v>
      </c>
      <c r="N9" t="str">
        <f t="shared" ref="N9:N15" si="9">IF(ISBLANK(G9),"null",G9)</f>
        <v>null</v>
      </c>
      <c r="O9" t="str">
        <f t="shared" ref="O9:O15" si="10">IF(ISBLANK(H9),"null",H9)</f>
        <v>null</v>
      </c>
      <c r="P9" s="15">
        <f>_xlfn.XLOOKUP(J9,'Select Groups'!C$2:C$6,'Select Groups'!A$2:A$6,"NULL")</f>
        <v>5</v>
      </c>
      <c r="Q9" t="str">
        <f t="shared" si="4"/>
        <v>INSERT INTO survey.questions( id, survey_id, type_id, text, short_text, tool_tip, variant, required, min_value, max_value, validation_text, select_group_id) VALUES(NEXTVAL('survey.questions_seq'),1,11,'Who lives with {R1|you}','Types of roommates','Combo Box with multi select ','vertical',FALSE,null,null,'',5);</v>
      </c>
    </row>
    <row r="10" spans="1:17" x14ac:dyDescent="0.2">
      <c r="A10">
        <v>9</v>
      </c>
      <c r="B10">
        <v>1</v>
      </c>
      <c r="C10" t="s">
        <v>242</v>
      </c>
      <c r="D10" t="s">
        <v>202</v>
      </c>
      <c r="E10" t="s">
        <v>322</v>
      </c>
      <c r="F10" t="b">
        <v>1</v>
      </c>
      <c r="G10">
        <v>0</v>
      </c>
      <c r="I10" s="14" t="s">
        <v>331</v>
      </c>
      <c r="K10" s="14" t="s">
        <v>309</v>
      </c>
      <c r="L10" s="14" t="s">
        <v>330</v>
      </c>
      <c r="M10">
        <f>_xlfn.XLOOKUP(E10,QuestionTypes!B$2:B$40,QuestionTypes!A$2:A$40)</f>
        <v>5</v>
      </c>
      <c r="N10">
        <f t="shared" si="9"/>
        <v>0</v>
      </c>
      <c r="O10" t="str">
        <f t="shared" si="10"/>
        <v>null</v>
      </c>
      <c r="P10" s="15" t="str">
        <f>_xlfn.XLOOKUP(J10,'Select Groups'!C$2:C$6,'Select Groups'!A$2:A$6,"NULL")</f>
        <v>NULL</v>
      </c>
      <c r="Q10" t="str">
        <f t="shared" si="4"/>
        <v>INSERT INTO survey.questions( id, survey_id, type_id, text, short_text, tool_tip, variant, required, min_value, max_value, validation_text, select_group_id) VALUES(NEXTVAL('survey.questions_seq'),1,5,'How many family members live with {R1|you}?','family count','Number with Repeat action type','vertical',TRUE,0,null,'Count must be =&gt; 0',NULL);</v>
      </c>
    </row>
    <row r="11" spans="1:17" x14ac:dyDescent="0.2">
      <c r="A11">
        <v>10</v>
      </c>
      <c r="B11">
        <v>1</v>
      </c>
      <c r="C11" t="s">
        <v>243</v>
      </c>
      <c r="D11" t="s">
        <v>203</v>
      </c>
      <c r="E11" t="s">
        <v>322</v>
      </c>
      <c r="F11" t="b">
        <v>1</v>
      </c>
      <c r="G11">
        <v>0</v>
      </c>
      <c r="I11" s="14" t="s">
        <v>331</v>
      </c>
      <c r="K11" s="14" t="s">
        <v>309</v>
      </c>
      <c r="L11" s="14" t="s">
        <v>330</v>
      </c>
      <c r="M11">
        <f>_xlfn.XLOOKUP(E11,QuestionTypes!B$2:B$40,QuestionTypes!A$2:A$40)</f>
        <v>5</v>
      </c>
      <c r="N11">
        <f t="shared" si="9"/>
        <v>0</v>
      </c>
      <c r="O11" t="str">
        <f t="shared" si="10"/>
        <v>null</v>
      </c>
      <c r="P11" s="15" t="str">
        <f>_xlfn.XLOOKUP(J11,'Select Groups'!C$2:C$6,'Select Groups'!A$2:A$6,"NULL")</f>
        <v>NULL</v>
      </c>
      <c r="Q11" t="str">
        <f t="shared" si="4"/>
        <v>INSERT INTO survey.questions( id, survey_id, type_id, text, short_text, tool_tip, variant, required, min_value, max_value, validation_text, select_group_id) VALUES(NEXTVAL('survey.questions_seq'),1,5,'How many roommates {does R1|do you} have?','roommate count','Number with Repeat action type','vertical',TRUE,0,null,'Count must be =&gt; 0',NULL);</v>
      </c>
    </row>
    <row r="12" spans="1:17" x14ac:dyDescent="0.2">
      <c r="A12">
        <v>11</v>
      </c>
      <c r="B12">
        <v>1</v>
      </c>
      <c r="C12" t="s">
        <v>244</v>
      </c>
      <c r="D12" t="s">
        <v>204</v>
      </c>
      <c r="E12" t="s">
        <v>322</v>
      </c>
      <c r="F12" t="b">
        <v>1</v>
      </c>
      <c r="G12">
        <v>0</v>
      </c>
      <c r="I12" s="14" t="s">
        <v>331</v>
      </c>
      <c r="K12" s="14" t="s">
        <v>309</v>
      </c>
      <c r="L12" s="14" t="s">
        <v>330</v>
      </c>
      <c r="M12">
        <f>_xlfn.XLOOKUP(E12,QuestionTypes!B$2:B$40,QuestionTypes!A$2:A$40)</f>
        <v>5</v>
      </c>
      <c r="N12">
        <f t="shared" si="9"/>
        <v>0</v>
      </c>
      <c r="O12" t="str">
        <f t="shared" si="10"/>
        <v>null</v>
      </c>
      <c r="P12" s="15" t="str">
        <f>_xlfn.XLOOKUP(J12,'Select Groups'!C$2:C$6,'Select Groups'!A$2:A$6,"NULL")</f>
        <v>NULL</v>
      </c>
      <c r="Q12" t="str">
        <f t="shared" si="4"/>
        <v>INSERT INTO survey.questions( id, survey_id, type_id, text, short_text, tool_tip, variant, required, min_value, max_value, validation_text, select_group_id) VALUES(NEXTVAL('survey.questions_seq'),1,5,'How many pets are in {R1''s|your} the home?','pet count','Number with Repeat action type','vertical',TRUE,0,null,'Count must be =&gt; 0',NULL);</v>
      </c>
    </row>
    <row r="13" spans="1:17" x14ac:dyDescent="0.2">
      <c r="A13">
        <v>12</v>
      </c>
      <c r="B13">
        <v>1</v>
      </c>
      <c r="C13" t="s">
        <v>247</v>
      </c>
      <c r="D13" t="s">
        <v>205</v>
      </c>
      <c r="E13" t="s">
        <v>11</v>
      </c>
      <c r="F13" t="b">
        <v>1</v>
      </c>
      <c r="G13">
        <v>2</v>
      </c>
      <c r="H13">
        <v>50</v>
      </c>
      <c r="I13" t="s">
        <v>206</v>
      </c>
      <c r="K13" s="14" t="s">
        <v>315</v>
      </c>
      <c r="L13" s="14"/>
      <c r="M13">
        <f>_xlfn.XLOOKUP(E13,QuestionTypes!B$2:B$40,QuestionTypes!A$2:A$40)</f>
        <v>8</v>
      </c>
      <c r="N13">
        <f t="shared" si="9"/>
        <v>2</v>
      </c>
      <c r="O13">
        <f t="shared" si="10"/>
        <v>50</v>
      </c>
      <c r="P13" s="15" t="str">
        <f>_xlfn.XLOOKUP(J13,'Select Groups'!C$2:C$6,'Select Groups'!A$2:A$6,"NULL")</f>
        <v>NULL</v>
      </c>
      <c r="Q13" t="str">
        <f t="shared" si="4"/>
        <v>INSERT INTO survey.questions( id, survey_id, type_id, text, short_text, tool_tip, variant, required, min_value, max_value, validation_text, select_group_id) VALUES(NEXTVAL('survey.questions_seq'),1,8,'What is the name of {R1''s|your} {Q#} family member?','family member name','Text for display later. ','',TRUE,2,50,'Family member''s name must be greater than 2 characters',NULL);</v>
      </c>
    </row>
    <row r="14" spans="1:17" x14ac:dyDescent="0.2">
      <c r="A14">
        <v>13</v>
      </c>
      <c r="B14">
        <v>1</v>
      </c>
      <c r="C14" t="s">
        <v>246</v>
      </c>
      <c r="D14" t="s">
        <v>208</v>
      </c>
      <c r="E14" t="s">
        <v>11</v>
      </c>
      <c r="F14" t="b">
        <v>1</v>
      </c>
      <c r="G14">
        <v>2</v>
      </c>
      <c r="H14">
        <v>50</v>
      </c>
      <c r="I14" t="s">
        <v>209</v>
      </c>
      <c r="K14" s="14" t="s">
        <v>315</v>
      </c>
      <c r="L14" s="14"/>
      <c r="M14">
        <f>_xlfn.XLOOKUP(E14,QuestionTypes!B$2:B$40,QuestionTypes!A$2:A$40)</f>
        <v>8</v>
      </c>
      <c r="N14">
        <f t="shared" si="9"/>
        <v>2</v>
      </c>
      <c r="O14">
        <f t="shared" si="10"/>
        <v>50</v>
      </c>
      <c r="P14" s="15" t="str">
        <f>_xlfn.XLOOKUP(J14,'Select Groups'!C$2:C$6,'Select Groups'!A$2:A$6,"NULL")</f>
        <v>NULL</v>
      </c>
      <c r="Q14" t="str">
        <f t="shared" si="4"/>
        <v>INSERT INTO survey.questions( id, survey_id, type_id, text, short_text, tool_tip, variant, required, min_value, max_value, validation_text, select_group_id) VALUES(NEXTVAL('survey.questions_seq'),1,8,'What is the name of {R1''s|your} {Q#} roommate?','roommate name','Text for display later. ','',TRUE,2,50,'Roommate''s name must be greater than 2 characters',NULL);</v>
      </c>
    </row>
    <row r="15" spans="1:17" x14ac:dyDescent="0.2">
      <c r="A15">
        <v>14</v>
      </c>
      <c r="B15">
        <v>1</v>
      </c>
      <c r="C15" t="s">
        <v>215</v>
      </c>
      <c r="D15" t="s">
        <v>207</v>
      </c>
      <c r="E15" t="s">
        <v>11</v>
      </c>
      <c r="F15" t="b">
        <v>1</v>
      </c>
      <c r="G15">
        <v>1</v>
      </c>
      <c r="H15">
        <v>50</v>
      </c>
      <c r="I15" t="s">
        <v>210</v>
      </c>
      <c r="K15" s="14" t="s">
        <v>315</v>
      </c>
      <c r="L15" s="14"/>
      <c r="M15">
        <f>_xlfn.XLOOKUP(E15,QuestionTypes!B$2:B$40,QuestionTypes!A$2:A$40)</f>
        <v>8</v>
      </c>
      <c r="N15">
        <f t="shared" si="9"/>
        <v>1</v>
      </c>
      <c r="O15">
        <f t="shared" si="10"/>
        <v>50</v>
      </c>
      <c r="P15" s="15" t="str">
        <f>_xlfn.XLOOKUP(J15,'Select Groups'!C$2:C$6,'Select Groups'!A$2:A$6,"NULL")</f>
        <v>NULL</v>
      </c>
      <c r="Q15" t="str">
        <f t="shared" si="4"/>
        <v>INSERT INTO survey.questions( id, survey_id, type_id, text, short_text, tool_tip, variant, required, min_value, max_value, validation_text, select_group_id) VALUES(NEXTVAL('survey.questions_seq'),1,8,'What is the name of pet {Q#}?','pet name','Text for display later. ','',TRUE,1,50,'Pet''s name can not be blank',NULL);</v>
      </c>
    </row>
    <row r="16" spans="1:17" x14ac:dyDescent="0.2">
      <c r="A16">
        <v>15</v>
      </c>
      <c r="B16">
        <v>1</v>
      </c>
      <c r="C16" s="14" t="s">
        <v>289</v>
      </c>
      <c r="D16" t="s">
        <v>212</v>
      </c>
      <c r="E16" t="s">
        <v>15</v>
      </c>
      <c r="F16" t="b">
        <v>1</v>
      </c>
      <c r="J16" t="s">
        <v>65</v>
      </c>
      <c r="K16" s="14" t="s">
        <v>310</v>
      </c>
      <c r="L16" s="14"/>
      <c r="M16">
        <f>_xlfn.XLOOKUP(E16,QuestionTypes!B$2:B$40,QuestionTypes!A$2:A$40)</f>
        <v>3</v>
      </c>
      <c r="N16" t="str">
        <f t="shared" ref="N16:N17" si="11">IF(ISBLANK(G16),"null",G16)</f>
        <v>null</v>
      </c>
      <c r="O16" t="str">
        <f t="shared" ref="O16:O17" si="12">IF(ISBLANK(H16),"null",H16)</f>
        <v>null</v>
      </c>
      <c r="P16" s="15">
        <f>_xlfn.XLOOKUP(J16,'Select Groups'!C$2:C$6,'Select Groups'!A$2:A$6,"NULL")</f>
        <v>3</v>
      </c>
      <c r="Q16" t="str">
        <f t="shared" si="4"/>
        <v>INSERT INTO survey.questions( id, survey_id, type_id, text, short_text, tool_tip, variant, required, min_value, max_value, validation_text, select_group_id) VALUES(NEXTVAL('survey.questions_seq'),1,3,'{NAME} is {R1''s|my}:','relationship','Combo Box select one','',TRUE,null,null,'',3);</v>
      </c>
    </row>
    <row r="17" spans="1:17" x14ac:dyDescent="0.2">
      <c r="A17">
        <v>16</v>
      </c>
      <c r="B17">
        <v>1</v>
      </c>
      <c r="C17" s="14" t="s">
        <v>280</v>
      </c>
      <c r="D17" t="s">
        <v>245</v>
      </c>
      <c r="E17" t="s">
        <v>15</v>
      </c>
      <c r="F17" t="b">
        <v>1</v>
      </c>
      <c r="J17" t="s">
        <v>193</v>
      </c>
      <c r="K17" s="14" t="s">
        <v>310</v>
      </c>
      <c r="L17" s="14"/>
      <c r="M17">
        <f>_xlfn.XLOOKUP(E17,QuestionTypes!B$2:B$40,QuestionTypes!A$2:A$40)</f>
        <v>3</v>
      </c>
      <c r="N17" t="str">
        <f t="shared" si="11"/>
        <v>null</v>
      </c>
      <c r="O17" t="str">
        <f t="shared" si="12"/>
        <v>null</v>
      </c>
      <c r="P17" s="15">
        <f>_xlfn.XLOOKUP(J17,'Select Groups'!C$2:C$6,'Select Groups'!A$2:A$6,"NULL")</f>
        <v>2</v>
      </c>
      <c r="Q17" t="str">
        <f t="shared" si="4"/>
        <v>INSERT INTO survey.questions( id, survey_id, type_id, text, short_text, tool_tip, variant, required, min_value, max_value, validation_text, select_group_id) VALUES(NEXTVAL('survey.questions_seq'),1,3,'What type of pet is {NAME}?','Pet type','Combo Box select one','',TRUE,null,null,'',2);</v>
      </c>
    </row>
    <row r="20" spans="1:17" x14ac:dyDescent="0.2">
      <c r="C20" t="s">
        <v>223</v>
      </c>
    </row>
    <row r="21" spans="1:17" x14ac:dyDescent="0.2">
      <c r="C21" t="s">
        <v>224</v>
      </c>
    </row>
  </sheetData>
  <dataValidations count="1">
    <dataValidation type="list" allowBlank="1" showInputMessage="1" showErrorMessage="1" sqref="F25 F27:F32 F35:F65 G66:G1048576 F1:F23" xr:uid="{5FC9B86D-2A06-BC41-8418-E1379D5C056F}">
      <formula1>"TRUE,FALSE"</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4">
        <x14:dataValidation type="list" allowBlank="1" showInputMessage="1" showErrorMessage="1" xr:uid="{A23FB454-1B3F-2640-A0C8-C129E4587D7F}">
          <x14:formula1>
            <xm:f>QuestionTypes!$B$2:$B$11</xm:f>
          </x14:formula1>
          <xm:sqref>E1</xm:sqref>
        </x14:dataValidation>
        <x14:dataValidation type="list" allowBlank="1" showInputMessage="1" showErrorMessage="1" xr:uid="{4C22B1C8-BC86-3546-AF9C-2AB5712F44C4}">
          <x14:formula1>
            <xm:f>QuestionTypes!$B$2:$B$16</xm:f>
          </x14:formula1>
          <xm:sqref>E42:E65 F66:F1048576</xm:sqref>
        </x14:dataValidation>
        <x14:dataValidation type="list" allowBlank="1" showInputMessage="1" showErrorMessage="1" xr:uid="{A3720041-4E44-3341-8C4A-E90577F8B320}">
          <x14:formula1>
            <xm:f>'Select Groups'!$C$2:$C$17</xm:f>
          </x14:formula1>
          <xm:sqref>J2:J65</xm:sqref>
        </x14:dataValidation>
        <x14:dataValidation type="list" allowBlank="1" showInputMessage="1" showErrorMessage="1" xr:uid="{30E63CA9-6D2E-224E-A07B-7867A7DBD9ED}">
          <x14:formula1>
            <xm:f>QuestionTypes!$B$2:$B$40</xm:f>
          </x14:formula1>
          <xm:sqref>E2:E41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sheetPr>
  <dimension ref="A1:H22"/>
  <sheetViews>
    <sheetView topLeftCell="M2" zoomScaleNormal="100" workbookViewId="0">
      <selection activeCell="D5" sqref="D5"/>
    </sheetView>
  </sheetViews>
  <sheetFormatPr baseColWidth="10" defaultColWidth="10.83203125" defaultRowHeight="16" x14ac:dyDescent="0.2"/>
  <cols>
    <col min="1" max="1" width="11.1640625" customWidth="1"/>
    <col min="2" max="2" width="29.1640625" customWidth="1"/>
    <col min="3" max="3" width="12.33203125" bestFit="1" customWidth="1"/>
    <col min="4" max="4" width="96.1640625" customWidth="1"/>
    <col min="5" max="5" width="102" customWidth="1"/>
    <col min="7" max="7" width="11" bestFit="1" customWidth="1"/>
    <col min="8" max="8" width="34.5" customWidth="1"/>
    <col min="9" max="9" width="12.33203125" customWidth="1"/>
  </cols>
  <sheetData>
    <row r="1" spans="1:8" x14ac:dyDescent="0.2">
      <c r="A1" t="s">
        <v>0</v>
      </c>
      <c r="B1" t="s">
        <v>23</v>
      </c>
      <c r="C1" t="s">
        <v>24</v>
      </c>
      <c r="D1" t="s">
        <v>54</v>
      </c>
      <c r="E1" t="s">
        <v>55</v>
      </c>
      <c r="F1" t="s">
        <v>68</v>
      </c>
      <c r="G1" t="s">
        <v>69</v>
      </c>
      <c r="H1" t="s">
        <v>59</v>
      </c>
    </row>
    <row r="2" spans="1:8" ht="78" customHeight="1" x14ac:dyDescent="0.2">
      <c r="A2">
        <v>1</v>
      </c>
      <c r="B2" t="s">
        <v>99</v>
      </c>
      <c r="C2">
        <v>1</v>
      </c>
      <c r="D2" t="s">
        <v>255</v>
      </c>
      <c r="E2" t="str">
        <f t="shared" ref="E2:E22" si="0">CONCATENATE(B2," - ",C2," - ",D2)</f>
        <v>Welcome - 1 - &lt;h1&gt;Welcome to the Elicit sample survey.&lt;/h1&gt;&lt;br/&gt;&lt;p&gt;This sample survey was written to be simple enough for everyone to understand while still showcasing the power of Elicit.&lt;/p&gt;&lt;p&gt;Over the next few screens you will see examples of:&lt;/p&gt;&lt;ul&gt;&lt;li&gt;Questions types: checkboxes, radio, text, multi-select etc...&lt;/li&gt;&lt;li&gt;Tooltips&lt;/li&gt;&lt;li&gt;Repeating questions - using previous answers to repeat section.&lt;/li&gt;&lt;li&gt;Dynamic text replacement - using previous answers to build new questions&lt;/li&gt;&lt;/ul&gt;&lt;/p&gt;</v>
      </c>
      <c r="F2">
        <f>_xlfn.XLOOKUP(B2,Sections!$D$2:$D$15,Sections!$A$2:$A$15,,0)</f>
        <v>1</v>
      </c>
      <c r="G2">
        <v>1</v>
      </c>
      <c r="H2" t="str">
        <f>CONCATENATE("INSERT INTO survey.sections_questions(id, survey_id, question_id, section_id, display_order) VALUES(NEXTVAL('survey.sections_questions_seq'),",Surveys!$A$2,",",G2,",",F2,",",C2,");")</f>
        <v>INSERT INTO survey.sections_questions(id, survey_id, question_id, section_id, display_order) VALUES(NEXTVAL('survey.sections_questions_seq'),1,1,1,1);</v>
      </c>
    </row>
    <row r="3" spans="1:8" x14ac:dyDescent="0.2">
      <c r="A3">
        <v>2</v>
      </c>
      <c r="B3" t="s">
        <v>99</v>
      </c>
      <c r="C3">
        <v>2</v>
      </c>
      <c r="D3" t="s">
        <v>295</v>
      </c>
      <c r="E3" t="str">
        <f t="shared" si="0"/>
        <v>Welcome - 2 - By continuing, you agree to participate in this anonymous survey.</v>
      </c>
      <c r="F3">
        <f>_xlfn.XLOOKUP(B3,Sections!$D$2:$D$15,Sections!$A$2:$A$15,,0)</f>
        <v>1</v>
      </c>
      <c r="G3">
        <v>2</v>
      </c>
      <c r="H3" t="str">
        <f>CONCATENATE("INSERT INTO survey.sections_questions(id, survey_id, question_id, section_id, display_order) VALUES(NEXTVAL('survey.sections_questions_seq'),",Surveys!$A$2,",",G3,",",F3,",",C3,");")</f>
        <v>INSERT INTO survey.sections_questions(id, survey_id, question_id, section_id, display_order) VALUES(NEXTVAL('survey.sections_questions_seq'),1,2,1,2);</v>
      </c>
    </row>
    <row r="4" spans="1:8" x14ac:dyDescent="0.2">
      <c r="A4">
        <v>3</v>
      </c>
      <c r="B4" t="s">
        <v>99</v>
      </c>
      <c r="C4">
        <v>3</v>
      </c>
      <c r="D4" t="s">
        <v>170</v>
      </c>
      <c r="E4" t="str">
        <f t="shared" si="0"/>
        <v>Welcome - 3 - Are you filling out this questionnaire for someone else?</v>
      </c>
      <c r="F4">
        <f>_xlfn.XLOOKUP(B4,Sections!$D$2:$D$15,Sections!$A$2:$A$15,0,0)</f>
        <v>1</v>
      </c>
      <c r="G4">
        <f>MATCH(Sections_Questions!$D4,Questions!$C$2:$C$65,0)</f>
        <v>3</v>
      </c>
      <c r="H4" t="str">
        <f>CONCATENATE("INSERT INTO survey.sections_questions(id, survey_id, question_id, section_id, display_order) VALUES(NEXTVAL('survey.sections_questions_seq'),",Surveys!$A$2,",",G4,",",F4,",",C4,");")</f>
        <v>INSERT INTO survey.sections_questions(id, survey_id, question_id, section_id, display_order) VALUES(NEXTVAL('survey.sections_questions_seq'),1,3,1,3);</v>
      </c>
    </row>
    <row r="5" spans="1:8" x14ac:dyDescent="0.2">
      <c r="A5">
        <v>4</v>
      </c>
      <c r="B5" t="s">
        <v>99</v>
      </c>
      <c r="C5">
        <v>4</v>
      </c>
      <c r="D5" t="s">
        <v>317</v>
      </c>
      <c r="E5" t="str">
        <f t="shared" si="0"/>
        <v>Welcome - 4 - What is the name of the person you are filling this out for?</v>
      </c>
      <c r="F5">
        <f>_xlfn.XLOOKUP(B5,Sections!$D$2:$D$15,Sections!$A$2:$A$15,0,0)</f>
        <v>1</v>
      </c>
      <c r="G5">
        <f>MATCH(Sections_Questions!$D5,Questions!$C$2:$C$65,0)</f>
        <v>4</v>
      </c>
      <c r="H5" t="str">
        <f>CONCATENATE("INSERT INTO survey.sections_questions(id, survey_id, question_id, section_id, display_order) VALUES(NEXTVAL('survey.sections_questions_seq'),",Surveys!$A$2,",",G5,",",F5,",",C5,");")</f>
        <v>INSERT INTO survey.sections_questions(id, survey_id, question_id, section_id, display_order) VALUES(NEXTVAL('survey.sections_questions_seq'),1,4,1,4);</v>
      </c>
    </row>
    <row r="6" spans="1:8" x14ac:dyDescent="0.2">
      <c r="A6">
        <v>5</v>
      </c>
      <c r="B6" t="s">
        <v>134</v>
      </c>
      <c r="C6">
        <v>1</v>
      </c>
      <c r="D6" t="s">
        <v>300</v>
      </c>
      <c r="E6" t="str">
        <f t="shared" si="0"/>
        <v>Respondent - 1 - What is {NAME''s|your} Birthday?</v>
      </c>
      <c r="F6">
        <f>_xlfn.XLOOKUP(B6,Sections!$D$2:$D$15,Sections!$A$2:$A$15,0,0)</f>
        <v>2</v>
      </c>
      <c r="G6">
        <f>MATCH(Sections_Questions!$D6,Questions!$C$2:$C$65,0)</f>
        <v>5</v>
      </c>
      <c r="H6" t="str">
        <f>CONCATENATE("INSERT INTO survey.sections_questions(id, survey_id, question_id, section_id, display_order) VALUES(NEXTVAL('survey.sections_questions_seq'),",Surveys!$A$2,",",G6,",",F6,",",C6,");")</f>
        <v>INSERT INTO survey.sections_questions(id, survey_id, question_id, section_id, display_order) VALUES(NEXTVAL('survey.sections_questions_seq'),1,5,2,1);</v>
      </c>
    </row>
    <row r="7" spans="1:8" x14ac:dyDescent="0.2">
      <c r="A7">
        <v>6</v>
      </c>
      <c r="B7" t="s">
        <v>134</v>
      </c>
      <c r="C7">
        <v>2</v>
      </c>
      <c r="D7" t="s">
        <v>213</v>
      </c>
      <c r="E7" t="str">
        <f t="shared" si="0"/>
        <v>Respondent - 2 - What sex {is NAME| are you}?</v>
      </c>
      <c r="F7">
        <f>_xlfn.XLOOKUP(B7,Sections!$D$2:$D$15,Sections!$A$2:$A$15,0,0)</f>
        <v>2</v>
      </c>
      <c r="G7">
        <f>MATCH(Sections_Questions!$D7,Questions!$C$2:$C$65,0)</f>
        <v>7</v>
      </c>
      <c r="H7" t="str">
        <f>CONCATENATE("INSERT INTO survey.sections_questions(id, survey_id, question_id, section_id, display_order) VALUES(NEXTVAL('survey.sections_questions_seq'),",Surveys!$A$2,",",G7,",",F7,",",C7,");")</f>
        <v>INSERT INTO survey.sections_questions(id, survey_id, question_id, section_id, display_order) VALUES(NEXTVAL('survey.sections_questions_seq'),1,7,2,2);</v>
      </c>
    </row>
    <row r="8" spans="1:8" x14ac:dyDescent="0.2">
      <c r="A8">
        <v>7</v>
      </c>
      <c r="B8" t="s">
        <v>260</v>
      </c>
      <c r="C8">
        <v>1</v>
      </c>
      <c r="D8" t="s">
        <v>241</v>
      </c>
      <c r="E8" t="str">
        <f t="shared" si="0"/>
        <v>Occupants - 1 - Who lives with {R1|you}</v>
      </c>
      <c r="F8">
        <f>_xlfn.XLOOKUP(B8,Sections!$D$2:$D$15,Sections!$A$2:$A$15,0,0)</f>
        <v>3</v>
      </c>
      <c r="G8">
        <f>MATCH(Sections_Questions!$D8,Questions!$C$2:$C$65,0)</f>
        <v>8</v>
      </c>
      <c r="H8" t="str">
        <f>CONCATENATE("INSERT INTO survey.sections_questions(id, survey_id, question_id, section_id, display_order) VALUES(NEXTVAL('survey.sections_questions_seq'),",Surveys!$A$2,",",G8,",",F8,",",C8,");")</f>
        <v>INSERT INTO survey.sections_questions(id, survey_id, question_id, section_id, display_order) VALUES(NEXTVAL('survey.sections_questions_seq'),1,8,3,1);</v>
      </c>
    </row>
    <row r="9" spans="1:8" x14ac:dyDescent="0.2">
      <c r="A9">
        <v>8</v>
      </c>
      <c r="B9" t="s">
        <v>260</v>
      </c>
      <c r="C9">
        <v>2</v>
      </c>
      <c r="D9" t="s">
        <v>242</v>
      </c>
      <c r="E9" t="str">
        <f t="shared" si="0"/>
        <v>Occupants - 2 - How many family members live with {R1|you}?</v>
      </c>
      <c r="F9">
        <f>_xlfn.XLOOKUP(B9,Sections!$D$2:$D$15,Sections!$A$2:$A$15,0,0)</f>
        <v>3</v>
      </c>
      <c r="G9">
        <f>MATCH(Sections_Questions!$D9,Questions!$C$2:$C$65,0)</f>
        <v>9</v>
      </c>
      <c r="H9" t="str">
        <f>CONCATENATE("INSERT INTO survey.sections_questions(id, survey_id, question_id, section_id, display_order) VALUES(NEXTVAL('survey.sections_questions_seq'),",Surveys!$A$2,",",G9,",",F9,",",C9,");")</f>
        <v>INSERT INTO survey.sections_questions(id, survey_id, question_id, section_id, display_order) VALUES(NEXTVAL('survey.sections_questions_seq'),1,9,3,2);</v>
      </c>
    </row>
    <row r="10" spans="1:8" x14ac:dyDescent="0.2">
      <c r="A10">
        <v>9</v>
      </c>
      <c r="B10" t="s">
        <v>260</v>
      </c>
      <c r="C10">
        <v>3</v>
      </c>
      <c r="D10" t="s">
        <v>247</v>
      </c>
      <c r="E10" t="str">
        <f t="shared" si="0"/>
        <v>Occupants - 3 - What is the name of {R1''s|your} {Q#} family member?</v>
      </c>
      <c r="F10">
        <f>_xlfn.XLOOKUP(B10,Sections!$D$2:$D$15,Sections!$A$2:$A$15,0,0)</f>
        <v>3</v>
      </c>
      <c r="G10">
        <f>MATCH(Sections_Questions!$D10,Questions!$C$2:$C$65,0)</f>
        <v>12</v>
      </c>
      <c r="H10" t="str">
        <f>CONCATENATE("INSERT INTO survey.sections_questions(id, survey_id, question_id, section_id, display_order) VALUES(NEXTVAL('survey.sections_questions_seq'),",Surveys!$A$2,",",G10,",",F10,",",C10,");")</f>
        <v>INSERT INTO survey.sections_questions(id, survey_id, question_id, section_id, display_order) VALUES(NEXTVAL('survey.sections_questions_seq'),1,12,3,3);</v>
      </c>
    </row>
    <row r="11" spans="1:8" x14ac:dyDescent="0.2">
      <c r="A11">
        <v>10</v>
      </c>
      <c r="B11" t="s">
        <v>260</v>
      </c>
      <c r="C11">
        <v>4</v>
      </c>
      <c r="D11" s="14" t="s">
        <v>243</v>
      </c>
      <c r="E11" t="str">
        <f t="shared" si="0"/>
        <v>Occupants - 4 - How many roommates {does R1|do you} have?</v>
      </c>
      <c r="F11">
        <f>_xlfn.XLOOKUP(B11,Sections!$D$2:$D$15,Sections!$A$2:$A$15,0,0)</f>
        <v>3</v>
      </c>
      <c r="G11">
        <f>MATCH(Sections_Questions!$D11,Questions!$C$2:$C$65,0)</f>
        <v>10</v>
      </c>
      <c r="H11" t="str">
        <f>CONCATENATE("INSERT INTO survey.sections_questions(id, survey_id, question_id, section_id, display_order) VALUES(NEXTVAL('survey.sections_questions_seq'),",Surveys!$A$2,",",G11,",",F11,",",C11,");")</f>
        <v>INSERT INTO survey.sections_questions(id, survey_id, question_id, section_id, display_order) VALUES(NEXTVAL('survey.sections_questions_seq'),1,10,3,4);</v>
      </c>
    </row>
    <row r="12" spans="1:8" x14ac:dyDescent="0.2">
      <c r="A12">
        <v>11</v>
      </c>
      <c r="B12" t="s">
        <v>260</v>
      </c>
      <c r="C12">
        <v>5</v>
      </c>
      <c r="D12" t="s">
        <v>246</v>
      </c>
      <c r="E12" t="str">
        <f t="shared" si="0"/>
        <v>Occupants - 5 - What is the name of {R1''s|your} {Q#} roommate?</v>
      </c>
      <c r="F12">
        <f>_xlfn.XLOOKUP(B12,Sections!$D$2:$D$15,Sections!$A$2:$A$15,0,0)</f>
        <v>3</v>
      </c>
      <c r="G12">
        <f>MATCH(Sections_Questions!$D12,Questions!$C$2:$C$65,0)</f>
        <v>13</v>
      </c>
      <c r="H12" t="str">
        <f>CONCATENATE("INSERT INTO survey.sections_questions(id, survey_id, question_id, section_id, display_order) VALUES(NEXTVAL('survey.sections_questions_seq'),",Surveys!$A$2,",",G12,",",F12,",",C12,");")</f>
        <v>INSERT INTO survey.sections_questions(id, survey_id, question_id, section_id, display_order) VALUES(NEXTVAL('survey.sections_questions_seq'),1,13,3,5);</v>
      </c>
    </row>
    <row r="13" spans="1:8" x14ac:dyDescent="0.2">
      <c r="A13">
        <v>12</v>
      </c>
      <c r="B13" t="s">
        <v>260</v>
      </c>
      <c r="C13">
        <v>6</v>
      </c>
      <c r="D13" t="s">
        <v>244</v>
      </c>
      <c r="E13" t="str">
        <f t="shared" si="0"/>
        <v>Occupants - 6 - How many pets are in {R1''s|your} the home?</v>
      </c>
      <c r="F13">
        <f>_xlfn.XLOOKUP(B13,Sections!$D$2:$D$15,Sections!$A$2:$A$15,0,0)</f>
        <v>3</v>
      </c>
      <c r="G13">
        <f>MATCH(Sections_Questions!$D13,Questions!$C$2:$C$65,0)</f>
        <v>11</v>
      </c>
      <c r="H13" t="str">
        <f>CONCATENATE("INSERT INTO survey.sections_questions(id, survey_id, question_id, section_id, display_order) VALUES(NEXTVAL('survey.sections_questions_seq'),",Surveys!$A$2,",",G13,",",F13,",",C13,");")</f>
        <v>INSERT INTO survey.sections_questions(id, survey_id, question_id, section_id, display_order) VALUES(NEXTVAL('survey.sections_questions_seq'),1,11,3,6);</v>
      </c>
    </row>
    <row r="14" spans="1:8" x14ac:dyDescent="0.2">
      <c r="A14">
        <v>13</v>
      </c>
      <c r="B14" t="s">
        <v>260</v>
      </c>
      <c r="C14">
        <v>7</v>
      </c>
      <c r="D14" t="s">
        <v>215</v>
      </c>
      <c r="E14" t="str">
        <f t="shared" si="0"/>
        <v>Occupants - 7 - What is the name of pet {Q#}?</v>
      </c>
      <c r="F14">
        <f>_xlfn.XLOOKUP(B14,Sections!$D$2:$D$15,Sections!$A$2:$A$15,0,0)</f>
        <v>3</v>
      </c>
      <c r="G14">
        <f>MATCH(Sections_Questions!$D14,Questions!$C$2:$C$65,0)</f>
        <v>14</v>
      </c>
      <c r="H14" t="str">
        <f>CONCATENATE("INSERT INTO survey.sections_questions(id, survey_id, question_id, section_id, display_order) VALUES(NEXTVAL('survey.sections_questions_seq'),",Surveys!$A$2,",",G14,",",F14,",",C14,");")</f>
        <v>INSERT INTO survey.sections_questions(id, survey_id, question_id, section_id, display_order) VALUES(NEXTVAL('survey.sections_questions_seq'),1,14,3,7);</v>
      </c>
    </row>
    <row r="15" spans="1:8" x14ac:dyDescent="0.2">
      <c r="A15">
        <v>14</v>
      </c>
      <c r="B15" t="s">
        <v>281</v>
      </c>
      <c r="C15">
        <v>1</v>
      </c>
      <c r="D15" t="s">
        <v>289</v>
      </c>
      <c r="E15" t="str">
        <f t="shared" si="0"/>
        <v>{R1''s|Your} Family Member {S#} - {S1} - 1 - {NAME} is {R1''s|my}:</v>
      </c>
      <c r="F15">
        <f>_xlfn.XLOOKUP(B15,Sections!$D$2:$D$15,Sections!$A$2:$A$15,0,0)</f>
        <v>4</v>
      </c>
      <c r="G15">
        <f>MATCH(Sections_Questions!$D15,Questions!$C$2:$C$65,0)</f>
        <v>15</v>
      </c>
      <c r="H15" t="str">
        <f>CONCATENATE("INSERT INTO survey.sections_questions(id, survey_id, question_id, section_id, display_order) VALUES(NEXTVAL('survey.sections_questions_seq'),",Surveys!$A$2,",",G15,",",F15,",",C15,");")</f>
        <v>INSERT INTO survey.sections_questions(id, survey_id, question_id, section_id, display_order) VALUES(NEXTVAL('survey.sections_questions_seq'),1,15,4,1);</v>
      </c>
    </row>
    <row r="16" spans="1:8" x14ac:dyDescent="0.2">
      <c r="A16">
        <v>15</v>
      </c>
      <c r="B16" t="s">
        <v>281</v>
      </c>
      <c r="C16">
        <v>2</v>
      </c>
      <c r="D16" t="s">
        <v>184</v>
      </c>
      <c r="E16" t="str">
        <f t="shared" si="0"/>
        <v>{R1''s|Your} Family Member {S#} - {S1} - 2 - What is {NAME''s|your} current age?</v>
      </c>
      <c r="F16">
        <f>_xlfn.XLOOKUP(B16,Sections!$D$2:$D$15,Sections!$A$2:$A$15,0,0)</f>
        <v>4</v>
      </c>
      <c r="G16">
        <f>MATCH(Sections_Questions!$D16,Questions!$C$2:$C$65,0)</f>
        <v>6</v>
      </c>
      <c r="H16" t="str">
        <f>CONCATENATE("INSERT INTO survey.sections_questions(id, survey_id, question_id, section_id, display_order) VALUES(NEXTVAL('survey.sections_questions_seq'),",Surveys!$A$2,",",G16,",",F16,",",C16,");")</f>
        <v>INSERT INTO survey.sections_questions(id, survey_id, question_id, section_id, display_order) VALUES(NEXTVAL('survey.sections_questions_seq'),1,6,4,2);</v>
      </c>
    </row>
    <row r="17" spans="1:8" x14ac:dyDescent="0.2">
      <c r="A17">
        <v>16</v>
      </c>
      <c r="B17" t="s">
        <v>281</v>
      </c>
      <c r="C17">
        <v>3</v>
      </c>
      <c r="D17" t="s">
        <v>213</v>
      </c>
      <c r="E17" t="str">
        <f t="shared" si="0"/>
        <v>{R1''s|Your} Family Member {S#} - {S1} - 3 - What sex {is NAME| are you}?</v>
      </c>
      <c r="F17">
        <f>_xlfn.XLOOKUP(B17,Sections!$D$2:$D$15,Sections!$A$2:$A$15,0,0)</f>
        <v>4</v>
      </c>
      <c r="G17">
        <f>MATCH(Sections_Questions!$D17,Questions!$C$2:$C$65,0)</f>
        <v>7</v>
      </c>
      <c r="H17" t="str">
        <f>CONCATENATE("INSERT INTO survey.sections_questions(id, survey_id, question_id, section_id, display_order) VALUES(NEXTVAL('survey.sections_questions_seq'),",Surveys!$A$2,",",G17,",",F17,",",C17,");")</f>
        <v>INSERT INTO survey.sections_questions(id, survey_id, question_id, section_id, display_order) VALUES(NEXTVAL('survey.sections_questions_seq'),1,7,4,3);</v>
      </c>
    </row>
    <row r="18" spans="1:8" x14ac:dyDescent="0.2">
      <c r="A18">
        <v>17</v>
      </c>
      <c r="B18" t="s">
        <v>283</v>
      </c>
      <c r="C18">
        <v>1</v>
      </c>
      <c r="D18" t="s">
        <v>184</v>
      </c>
      <c r="E18" t="str">
        <f t="shared" si="0"/>
        <v>{R1''s|Your} Roommate {S#} - {S1} - 1 - What is {NAME''s|your} current age?</v>
      </c>
      <c r="F18">
        <f>_xlfn.XLOOKUP(B18,Sections!$D$2:$D$15,Sections!$A$2:$A$15,0,0)</f>
        <v>5</v>
      </c>
      <c r="G18">
        <f>MATCH(Sections_Questions!$D18,Questions!$C$2:$C$65,0)</f>
        <v>6</v>
      </c>
      <c r="H18" t="str">
        <f>CONCATENATE("INSERT INTO survey.sections_questions(id, survey_id, question_id, section_id, display_order) VALUES(NEXTVAL('survey.sections_questions_seq'),",Surveys!$A$2,",",G18,",",F18,",",C18,");")</f>
        <v>INSERT INTO survey.sections_questions(id, survey_id, question_id, section_id, display_order) VALUES(NEXTVAL('survey.sections_questions_seq'),1,6,5,1);</v>
      </c>
    </row>
    <row r="19" spans="1:8" x14ac:dyDescent="0.2">
      <c r="A19">
        <v>18</v>
      </c>
      <c r="B19" t="s">
        <v>283</v>
      </c>
      <c r="C19">
        <v>2</v>
      </c>
      <c r="D19" t="s">
        <v>213</v>
      </c>
      <c r="E19" t="str">
        <f t="shared" si="0"/>
        <v>{R1''s|Your} Roommate {S#} - {S1} - 2 - What sex {is NAME| are you}?</v>
      </c>
      <c r="F19">
        <f>_xlfn.XLOOKUP(B19,Sections!$D$2:$D$15,Sections!$A$2:$A$15,0,0)</f>
        <v>5</v>
      </c>
      <c r="G19">
        <f>MATCH(Sections_Questions!$D19,Questions!$C$2:$C$65,0)</f>
        <v>7</v>
      </c>
      <c r="H19" t="str">
        <f>CONCATENATE("INSERT INTO survey.sections_questions(id, survey_id, question_id, section_id, display_order) VALUES(NEXTVAL('survey.sections_questions_seq'),",Surveys!$A$2,",",G19,",",F19,",",C19,");")</f>
        <v>INSERT INTO survey.sections_questions(id, survey_id, question_id, section_id, display_order) VALUES(NEXTVAL('survey.sections_questions_seq'),1,7,5,2);</v>
      </c>
    </row>
    <row r="20" spans="1:8" x14ac:dyDescent="0.2">
      <c r="A20">
        <v>19</v>
      </c>
      <c r="B20" t="s">
        <v>282</v>
      </c>
      <c r="C20">
        <v>1</v>
      </c>
      <c r="D20" t="s">
        <v>280</v>
      </c>
      <c r="E20" t="str">
        <f t="shared" si="0"/>
        <v>{R1''s|Your} Pet {S#} - {S1} - 1 - What type of pet is {NAME}?</v>
      </c>
      <c r="F20">
        <f>_xlfn.XLOOKUP(B20,Sections!$D$2:$D$15,Sections!$A$2:$A$15,0,0)</f>
        <v>6</v>
      </c>
      <c r="G20">
        <f>MATCH(Sections_Questions!$D20,Questions!$C$2:$C$65,0)</f>
        <v>16</v>
      </c>
      <c r="H20" t="str">
        <f>CONCATENATE("INSERT INTO survey.sections_questions(id, survey_id, question_id, section_id, display_order) VALUES(NEXTVAL('survey.sections_questions_seq'),",Surveys!$A$2,",",G20,",",F20,",",C20,");")</f>
        <v>INSERT INTO survey.sections_questions(id, survey_id, question_id, section_id, display_order) VALUES(NEXTVAL('survey.sections_questions_seq'),1,16,6,1);</v>
      </c>
    </row>
    <row r="21" spans="1:8" x14ac:dyDescent="0.2">
      <c r="A21">
        <v>20</v>
      </c>
      <c r="B21" t="s">
        <v>282</v>
      </c>
      <c r="C21">
        <v>2</v>
      </c>
      <c r="D21" t="s">
        <v>184</v>
      </c>
      <c r="E21" t="str">
        <f t="shared" si="0"/>
        <v>{R1''s|Your} Pet {S#} - {S1} - 2 - What is {NAME''s|your} current age?</v>
      </c>
      <c r="F21">
        <f>_xlfn.XLOOKUP(B21,Sections!$D$2:$D$15,Sections!$A$2:$A$15,0,0)</f>
        <v>6</v>
      </c>
      <c r="G21">
        <f>MATCH(Sections_Questions!$D21,Questions!$C$2:$C$65,0)</f>
        <v>6</v>
      </c>
      <c r="H21" t="str">
        <f>CONCATENATE("INSERT INTO survey.sections_questions(id, survey_id, question_id, section_id, display_order) VALUES(NEXTVAL('survey.sections_questions_seq'),",Surveys!$A$2,",",G21,",",F21,",",C21,");")</f>
        <v>INSERT INTO survey.sections_questions(id, survey_id, question_id, section_id, display_order) VALUES(NEXTVAL('survey.sections_questions_seq'),1,6,6,2);</v>
      </c>
    </row>
    <row r="22" spans="1:8" x14ac:dyDescent="0.2">
      <c r="A22">
        <v>21</v>
      </c>
      <c r="B22" t="s">
        <v>282</v>
      </c>
      <c r="C22">
        <v>3</v>
      </c>
      <c r="D22" t="s">
        <v>213</v>
      </c>
      <c r="E22" t="str">
        <f t="shared" si="0"/>
        <v>{R1''s|Your} Pet {S#} - {S1} - 3 - What sex {is NAME| are you}?</v>
      </c>
      <c r="F22">
        <f>_xlfn.XLOOKUP(B22,Sections!$D$2:$D$15,Sections!$A$2:$A$15,0,0)</f>
        <v>6</v>
      </c>
      <c r="G22">
        <f>MATCH(Sections_Questions!$D22,Questions!$C$2:$C$65,0)</f>
        <v>7</v>
      </c>
      <c r="H22" t="str">
        <f>CONCATENATE("INSERT INTO survey.sections_questions(id, survey_id, question_id, section_id, display_order) VALUES(NEXTVAL('survey.sections_questions_seq'),",Surveys!$A$2,",",G22,",",F22,",",C22,");")</f>
        <v>INSERT INTO survey.sections_questions(id, survey_id, question_id, section_id, display_order) VALUES(NEXTVAL('survey.sections_questions_seq'),1,7,6,3);</v>
      </c>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Sections!#REF!</xm:f>
          </x14:formula1>
          <xm:sqref>C133:C1048576 B1 B32:B1048576</xm:sqref>
        </x14:dataValidation>
        <x14:dataValidation type="list" allowBlank="1" showInputMessage="1" showErrorMessage="1" xr:uid="{00000000-0002-0000-0A00-000002000000}">
          <x14:formula1>
            <xm:f>Questions!$C$2:$C$998</xm:f>
          </x14:formula1>
          <xm:sqref>D131:D132 D2:D129</xm:sqref>
        </x14:dataValidation>
        <x14:dataValidation type="list" allowBlank="1" showInputMessage="1" showErrorMessage="1" xr:uid="{E6D4D6C4-3D09-5B48-977C-53AF3B9442F2}">
          <x14:formula1>
            <xm:f>Questions!$C$2:$C$100</xm:f>
          </x14:formula1>
          <xm:sqref>D130</xm:sqref>
        </x14:dataValidation>
        <x14:dataValidation type="list" allowBlank="1" showInputMessage="1" showErrorMessage="1" xr:uid="{B368E3DE-E125-9C44-B63F-BD6E45D67381}">
          <x14:formula1>
            <xm:f>Sections!$D$2:$D$23</xm:f>
          </x14:formula1>
          <xm:sqref>B2:B31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sheetPr>
  <dimension ref="A1:W26"/>
  <sheetViews>
    <sheetView topLeftCell="W23" zoomScaleNormal="100" workbookViewId="0">
      <selection activeCell="Y11" sqref="Y11"/>
    </sheetView>
  </sheetViews>
  <sheetFormatPr baseColWidth="10" defaultColWidth="11.1640625" defaultRowHeight="44" customHeight="1" x14ac:dyDescent="0.2"/>
  <cols>
    <col min="1" max="1" width="6.33203125" style="15" bestFit="1" customWidth="1"/>
    <col min="2" max="2" width="6.33203125" style="15" customWidth="1"/>
    <col min="3" max="3" width="20" style="15" bestFit="1" customWidth="1"/>
    <col min="4" max="4" width="67.5" style="15" bestFit="1" customWidth="1"/>
    <col min="5" max="5" width="17.6640625" style="15" bestFit="1" customWidth="1"/>
    <col min="6" max="6" width="42.33203125" style="15" bestFit="1" customWidth="1"/>
    <col min="7" max="7" width="63" style="15" bestFit="1" customWidth="1"/>
    <col min="8" max="8" width="13.1640625" style="15" bestFit="1" customWidth="1"/>
    <col min="9" max="10" width="8.83203125" style="15" bestFit="1" customWidth="1"/>
    <col min="11" max="11" width="29.33203125" style="15" customWidth="1"/>
    <col min="12" max="12" width="24.1640625" style="15" bestFit="1" customWidth="1"/>
    <col min="13" max="13" width="21.83203125" style="15" bestFit="1" customWidth="1"/>
    <col min="14" max="14" width="17.83203125" style="15" bestFit="1" customWidth="1"/>
    <col min="15" max="15" width="22.1640625" style="15" bestFit="1" customWidth="1"/>
    <col min="16" max="16" width="21" style="15" bestFit="1" customWidth="1"/>
    <col min="17" max="17" width="24.6640625" style="15" bestFit="1" customWidth="1"/>
    <col min="18" max="18" width="30" style="15" bestFit="1" customWidth="1"/>
    <col min="19" max="19" width="16.83203125" style="15" bestFit="1" customWidth="1"/>
    <col min="20" max="20" width="13.5" style="15" bestFit="1" customWidth="1"/>
    <col min="21" max="21" width="9.83203125" style="15" bestFit="1" customWidth="1"/>
    <col min="22" max="22" width="19.6640625" style="15" customWidth="1"/>
    <col min="23" max="23" width="15" style="15" customWidth="1"/>
    <col min="24" max="33" width="10.5" style="15" customWidth="1"/>
    <col min="34" max="16384" width="11.1640625" style="15"/>
  </cols>
  <sheetData>
    <row r="1" spans="1:23" ht="44" customHeight="1" x14ac:dyDescent="0.2">
      <c r="A1" s="15" t="s">
        <v>0</v>
      </c>
      <c r="B1" s="16" t="s">
        <v>334</v>
      </c>
      <c r="C1" s="15" t="s">
        <v>90</v>
      </c>
      <c r="D1" s="15" t="s">
        <v>75</v>
      </c>
      <c r="E1" s="15" t="s">
        <v>91</v>
      </c>
      <c r="F1" s="15" t="s">
        <v>77</v>
      </c>
      <c r="G1" s="15" t="s">
        <v>76</v>
      </c>
      <c r="H1" s="15" t="s">
        <v>30</v>
      </c>
      <c r="I1" s="15" t="s">
        <v>31</v>
      </c>
      <c r="J1" s="15" t="s">
        <v>93</v>
      </c>
      <c r="K1" s="15" t="s">
        <v>4</v>
      </c>
      <c r="L1" s="15" t="s">
        <v>82</v>
      </c>
      <c r="M1" s="15" t="s">
        <v>32</v>
      </c>
      <c r="N1" s="15" t="s">
        <v>92</v>
      </c>
      <c r="O1" s="15" t="s">
        <v>106</v>
      </c>
      <c r="P1" s="15" t="s">
        <v>96</v>
      </c>
      <c r="Q1" s="15" t="s">
        <v>98</v>
      </c>
      <c r="R1" s="15" t="s">
        <v>78</v>
      </c>
      <c r="S1" s="15" t="s">
        <v>70</v>
      </c>
      <c r="T1" s="15" t="s">
        <v>71</v>
      </c>
      <c r="U1" s="15" t="s">
        <v>105</v>
      </c>
      <c r="V1" s="15" t="s">
        <v>59</v>
      </c>
      <c r="W1" s="15" t="s">
        <v>226</v>
      </c>
    </row>
    <row r="2" spans="1:23" ht="44" customHeight="1" x14ac:dyDescent="0.2">
      <c r="A2" s="15">
        <v>1</v>
      </c>
      <c r="B2" s="15">
        <v>1</v>
      </c>
      <c r="C2" s="15" t="s">
        <v>99</v>
      </c>
      <c r="D2" s="15" t="s">
        <v>297</v>
      </c>
      <c r="G2" s="15" t="s">
        <v>298</v>
      </c>
      <c r="H2" s="15" t="s">
        <v>9</v>
      </c>
      <c r="I2" s="15" t="s">
        <v>33</v>
      </c>
      <c r="K2" s="16" t="s">
        <v>299</v>
      </c>
      <c r="N2" s="15">
        <f>IFERROR(_xlfn.XLOOKUP(C2,Step!$D$2:$D$40,Step!$A$2:$A$40),"null")</f>
        <v>1</v>
      </c>
      <c r="O2" s="15">
        <f>IFERROR(_xlfn.XLOOKUP(D2,Sections_Questions!E$2:E$41,Sections_Questions!A$2:A$41),"null")</f>
        <v>2</v>
      </c>
      <c r="P2" s="15" t="str">
        <f>IF(0 = _xlfn.XLOOKUP(E2,Step!$D$2:$D$40,Step!A$2:A$40),"null",_xlfn.XLOOKUP(E2,Step!$D$2:$D$40,Step!A$2:A$40))</f>
        <v>null</v>
      </c>
      <c r="Q2" s="15">
        <f>IF(0 = _xlfn.XLOOKUP(G2,Sections_Questions!E$2:E$41,Sections_Questions!A$2:A$41), "NULL",_xlfn.XLOOKUP(G2,Sections_Questions!E$2:E$41,Sections_Questions!A$2:A$41))</f>
        <v>3</v>
      </c>
      <c r="R2" s="15" t="str">
        <f>IF(0 = _xlfn.XLOOKUP(F2,Steps_Sections!E$2:E$40,Steps_Sections!A$2:A$40),"null",_xlfn.XLOOKUP(F2,Steps_Sections!E$2:E$40,Steps_Sections!A$2:A$40))</f>
        <v>null</v>
      </c>
      <c r="S2" s="15">
        <f>MATCH(H2,Operators!B$2:B$40,0)</f>
        <v>1</v>
      </c>
      <c r="T2" s="15">
        <f>MATCH(I2,ActionTypes!B$2:B$40,0)</f>
        <v>1</v>
      </c>
      <c r="U2" s="15" t="str">
        <f>IF($J2="","null",CONCATENATE("'",$J2,"'"))</f>
        <v>null</v>
      </c>
      <c r="V2" s="15" t="str">
        <f>CONCATENATE($W$1,"VALUES(NEXTVAL('survey.relationships_seq'),",B2,",", N2,",",O2,",",P2,",",IFERROR(Q2,"null"),",",R2,",",S2,",",T2,",",IFERROR(U2,hi),",'",K2,"','",M2,"','",L2,"');")</f>
        <v>INSERT INTO survey.relationships(id, survey_id, upstream_step_id, upstream_sq_id, downstream_step_id, downstream_sq_id, downstream_s_id, operator_id, action_id, token, description, reference_value, default_upstream_value) VALUES(NEXTVAL('survey.relationships_seq'),1,1,2,null,3,null,1,1,null,'Show Participant','','');</v>
      </c>
    </row>
    <row r="3" spans="1:23" ht="44" customHeight="1" x14ac:dyDescent="0.2">
      <c r="A3" s="15">
        <v>2</v>
      </c>
      <c r="B3" s="15">
        <v>1</v>
      </c>
      <c r="C3" s="15" t="s">
        <v>99</v>
      </c>
      <c r="D3" s="15" t="s">
        <v>298</v>
      </c>
      <c r="G3" s="15" t="s">
        <v>332</v>
      </c>
      <c r="H3" s="15" t="s">
        <v>9</v>
      </c>
      <c r="I3" s="15" t="s">
        <v>33</v>
      </c>
      <c r="J3" s="16"/>
      <c r="K3" s="16" t="s">
        <v>178</v>
      </c>
      <c r="N3" s="15">
        <f>IFERROR(_xlfn.XLOOKUP(C3,Step!$D$2:$D$40,Step!$A$2:$A$40),"null")</f>
        <v>1</v>
      </c>
      <c r="O3" s="15">
        <f>IFERROR(_xlfn.XLOOKUP(D3,Sections_Questions!E$2:E$41,Sections_Questions!A$2:A$41),"null")</f>
        <v>3</v>
      </c>
      <c r="P3" s="15" t="str">
        <f>IF(0 = _xlfn.XLOOKUP(E3,Step!$D$2:$D$40,Step!A$2:A$40),"null",_xlfn.XLOOKUP(E3,Step!$D$2:$D$40,Step!A$2:A$40))</f>
        <v>null</v>
      </c>
      <c r="Q3" s="15">
        <f>IF(0 = _xlfn.XLOOKUP(G3,Sections_Questions!E$2:E$41,Sections_Questions!A$2:A$41), "NULL",_xlfn.XLOOKUP(G3,Sections_Questions!E$2:E$41,Sections_Questions!A$2:A$41))</f>
        <v>4</v>
      </c>
      <c r="R3" s="15" t="str">
        <f>IF(0 = _xlfn.XLOOKUP(F3,Steps_Sections!E$2:E$40,Steps_Sections!A$2:A$40),"null",_xlfn.XLOOKUP(F3,Steps_Sections!E$2:E$40,Steps_Sections!A$2:A$40))</f>
        <v>null</v>
      </c>
      <c r="S3" s="15">
        <f>MATCH(H3,Operators!B$2:B$40,0)</f>
        <v>1</v>
      </c>
      <c r="T3" s="15">
        <f>MATCH(I3,ActionTypes!B$2:B$40,0)</f>
        <v>1</v>
      </c>
      <c r="U3" s="15" t="str">
        <f>IF($J3="","null",CONCATENATE("'",$J3,"'"))</f>
        <v>null</v>
      </c>
      <c r="V3" s="15" t="str">
        <f t="shared" ref="V3:V22" si="0">CONCATENATE($W$1,"VALUES(NEXTVAL('survey.relationships_seq'),",B3,",", N3,",",O3,",",P3,",",IFERROR(Q3,"null"),",",R3,",",S3,",",T3,",",IFERROR(U3,hi),",'",K3,"','",M3,"','",L3,"');")</f>
        <v>INSERT INTO survey.relationships(id, survey_id, upstream_step_id, upstream_sq_id, downstream_step_id, downstream_sq_id, downstream_s_id, operator_id, action_id, token, description, reference_value, default_upstream_value) VALUES(NEXTVAL('survey.relationships_seq'),1,1,3,null,4,null,1,1,null,'Show Respondent''s Name','','');</v>
      </c>
    </row>
    <row r="4" spans="1:23" ht="44" customHeight="1" x14ac:dyDescent="0.2">
      <c r="A4" s="15">
        <v>3</v>
      </c>
      <c r="B4" s="15">
        <v>1</v>
      </c>
      <c r="C4" s="15" t="s">
        <v>99</v>
      </c>
      <c r="D4" s="15" t="s">
        <v>332</v>
      </c>
      <c r="F4" s="15" t="s">
        <v>254</v>
      </c>
      <c r="H4" s="15" t="s">
        <v>57</v>
      </c>
      <c r="I4" s="15" t="s">
        <v>11</v>
      </c>
      <c r="J4" s="16" t="s">
        <v>273</v>
      </c>
      <c r="K4" s="16" t="s">
        <v>258</v>
      </c>
      <c r="N4" s="15">
        <f>IFERROR(_xlfn.XLOOKUP(C4,Step!$D$2:$D$40,Step!$A$2:$A$40),"null")</f>
        <v>1</v>
      </c>
      <c r="O4" s="15">
        <f>IFERROR(_xlfn.XLOOKUP(D4,Sections_Questions!E$2:E$41,Sections_Questions!A$2:A$41),"null")</f>
        <v>4</v>
      </c>
      <c r="P4" s="15" t="str">
        <f>IF(0 = _xlfn.XLOOKUP(E4,Step!$D$2:$D$40,Step!A$2:A$40),"null",_xlfn.XLOOKUP(E4,Step!$D$2:$D$40,Step!A$2:A$40))</f>
        <v>null</v>
      </c>
      <c r="Q4" s="15" t="str">
        <f>IF(0 = _xlfn.XLOOKUP(G4,Sections_Questions!E$2:E$41,Sections_Questions!A$2:A$41), "NULL",_xlfn.XLOOKUP(G4,Sections_Questions!E$2:E$41,Sections_Questions!A$2:A$41))</f>
        <v>NULL</v>
      </c>
      <c r="R4" s="15">
        <f>IF(0 = _xlfn.XLOOKUP(F4,Steps_Sections!E$2:E$40,Steps_Sections!A$2:A$40),"null",_xlfn.XLOOKUP(F4,Steps_Sections!E$2:E$40,Steps_Sections!A$2:A$40))</f>
        <v>2</v>
      </c>
      <c r="S4" s="15">
        <f>MATCH(H4,Operators!B$2:B$40,0)</f>
        <v>5</v>
      </c>
      <c r="T4" s="15">
        <f>MATCH(I4,ActionTypes!B$2:B$40,0)</f>
        <v>3</v>
      </c>
      <c r="U4" s="15" t="str">
        <f t="shared" ref="U4:U22" si="1">IF($J4="","null",CONCATENATE("'",$J4,"'"))</f>
        <v>'NAME'</v>
      </c>
      <c r="V4" s="15" t="str">
        <f t="shared" si="0"/>
        <v>INSERT INTO survey.relationships(id, survey_id, upstream_step_id, upstream_sq_id, downstream_step_id, downstream_sq_id, downstream_s_id, operator_id, action_id, token, description, reference_value, default_upstream_value) VALUES(NEXTVAL('survey.relationships_seq'),1,1,4,null,NULL,2,5,3,'NAME','Replace Respondent''s Name','','');</v>
      </c>
    </row>
    <row r="5" spans="1:23" ht="44" customHeight="1" x14ac:dyDescent="0.2">
      <c r="A5" s="15">
        <v>4</v>
      </c>
      <c r="B5" s="15">
        <v>1</v>
      </c>
      <c r="C5" s="15" t="s">
        <v>99</v>
      </c>
      <c r="D5" s="15" t="s">
        <v>332</v>
      </c>
      <c r="E5" s="15" t="s">
        <v>260</v>
      </c>
      <c r="F5" s="15" t="s">
        <v>262</v>
      </c>
      <c r="H5" s="15" t="s">
        <v>57</v>
      </c>
      <c r="I5" s="15" t="s">
        <v>11</v>
      </c>
      <c r="J5" s="16" t="s">
        <v>256</v>
      </c>
      <c r="K5" s="16" t="s">
        <v>258</v>
      </c>
      <c r="N5" s="15">
        <f>IFERROR(_xlfn.XLOOKUP(C5,Step!$D$2:$D$40,Step!$A$2:$A$40),"null")</f>
        <v>1</v>
      </c>
      <c r="O5" s="15">
        <f>IFERROR(_xlfn.XLOOKUP(D5,Sections_Questions!E$2:E$41,Sections_Questions!A$2:A$41),"null")</f>
        <v>4</v>
      </c>
      <c r="P5" s="15">
        <f>IF(0 = _xlfn.XLOOKUP(E5,Step!$D$2:$D$40,Step!A$2:A$40),"null",_xlfn.XLOOKUP(E5,Step!$D$2:$D$40,Step!A$2:A$40))</f>
        <v>3</v>
      </c>
      <c r="Q5" s="15" t="str">
        <f>IF(0 = _xlfn.XLOOKUP(G5,Sections_Questions!E$2:E$41,Sections_Questions!A$2:A$41), "NULL",_xlfn.XLOOKUP(G5,Sections_Questions!E$2:E$41,Sections_Questions!A$2:A$41))</f>
        <v>NULL</v>
      </c>
      <c r="R5" s="15">
        <f>IF(0 = _xlfn.XLOOKUP(F5,Steps_Sections!E$2:E$40,Steps_Sections!A$2:A$40),"null",_xlfn.XLOOKUP(F5,Steps_Sections!E$2:E$40,Steps_Sections!A$2:A$40))</f>
        <v>3</v>
      </c>
      <c r="S5" s="15">
        <f>MATCH(H5,Operators!B$2:B$40,0)</f>
        <v>5</v>
      </c>
      <c r="T5" s="15">
        <f>MATCH(I5,ActionTypes!B$2:B$40,0)</f>
        <v>3</v>
      </c>
      <c r="U5" s="15" t="str">
        <f t="shared" si="1"/>
        <v>'R1'</v>
      </c>
      <c r="V5" s="15" t="str">
        <f t="shared" si="0"/>
        <v>INSERT INTO survey.relationships(id, survey_id, upstream_step_id, upstream_sq_id, downstream_step_id, downstream_sq_id, downstream_s_id, operator_id, action_id, token, description, reference_value, default_upstream_value) VALUES(NEXTVAL('survey.relationships_seq'),1,1,4,3,NULL,3,5,3,'R1','Replace Respondent''s Name','','');</v>
      </c>
    </row>
    <row r="6" spans="1:23" ht="44" customHeight="1" x14ac:dyDescent="0.2">
      <c r="A6" s="15">
        <v>5</v>
      </c>
      <c r="B6" s="15">
        <v>1</v>
      </c>
      <c r="C6" s="15" t="s">
        <v>99</v>
      </c>
      <c r="D6" s="15" t="s">
        <v>332</v>
      </c>
      <c r="E6" s="15" t="s">
        <v>104</v>
      </c>
      <c r="F6" s="15" t="s">
        <v>284</v>
      </c>
      <c r="H6" s="15" t="s">
        <v>57</v>
      </c>
      <c r="I6" s="15" t="s">
        <v>11</v>
      </c>
      <c r="J6" s="16" t="s">
        <v>256</v>
      </c>
      <c r="K6" s="16" t="s">
        <v>258</v>
      </c>
      <c r="N6" s="15">
        <f>IFERROR(_xlfn.XLOOKUP(C6,Step!$D$2:$D$40,Step!$A$2:$A$40),"null")</f>
        <v>1</v>
      </c>
      <c r="O6" s="15">
        <f>IFERROR(_xlfn.XLOOKUP(D6,Sections_Questions!E$2:E$41,Sections_Questions!A$2:A$41),"null")</f>
        <v>4</v>
      </c>
      <c r="P6" s="15">
        <f>IF(0 = _xlfn.XLOOKUP(E6,Step!$D$2:$D$40,Step!A$2:A$40),"null",_xlfn.XLOOKUP(E6,Step!$D$2:$D$40,Step!A$2:A$40))</f>
        <v>4</v>
      </c>
      <c r="Q6" s="15" t="str">
        <f>IF(0 = _xlfn.XLOOKUP(G6,Sections_Questions!E$2:E$41,Sections_Questions!A$2:A$41), "NULL",_xlfn.XLOOKUP(G6,Sections_Questions!E$2:E$41,Sections_Questions!A$2:A$41))</f>
        <v>NULL</v>
      </c>
      <c r="R6" s="15">
        <f>IF(0 = _xlfn.XLOOKUP(F6,Steps_Sections!E$2:E$40,Steps_Sections!A$2:A$40),"null",_xlfn.XLOOKUP(F6,Steps_Sections!E$2:E$40,Steps_Sections!A$2:A$40))</f>
        <v>4</v>
      </c>
      <c r="S6" s="15">
        <f>MATCH(H6,Operators!B$2:B$40,0)</f>
        <v>5</v>
      </c>
      <c r="T6" s="15">
        <f>MATCH(I6,ActionTypes!B$2:B$40,0)</f>
        <v>3</v>
      </c>
      <c r="U6" s="15" t="str">
        <f t="shared" si="1"/>
        <v>'R1'</v>
      </c>
      <c r="V6" s="15" t="str">
        <f t="shared" si="0"/>
        <v>INSERT INTO survey.relationships(id, survey_id, upstream_step_id, upstream_sq_id, downstream_step_id, downstream_sq_id, downstream_s_id, operator_id, action_id, token, description, reference_value, default_upstream_value) VALUES(NEXTVAL('survey.relationships_seq'),1,1,4,4,NULL,4,5,3,'R1','Replace Respondent''s Name','','');</v>
      </c>
    </row>
    <row r="7" spans="1:23" ht="44" customHeight="1" x14ac:dyDescent="0.2">
      <c r="A7" s="15">
        <v>6</v>
      </c>
      <c r="B7" s="15">
        <v>1</v>
      </c>
      <c r="C7" s="15" t="s">
        <v>99</v>
      </c>
      <c r="D7" s="15" t="s">
        <v>332</v>
      </c>
      <c r="E7" s="15" t="s">
        <v>169</v>
      </c>
      <c r="F7" s="15" t="s">
        <v>285</v>
      </c>
      <c r="H7" s="15" t="s">
        <v>57</v>
      </c>
      <c r="I7" s="15" t="s">
        <v>11</v>
      </c>
      <c r="J7" s="16" t="s">
        <v>256</v>
      </c>
      <c r="K7" s="16" t="s">
        <v>258</v>
      </c>
      <c r="M7" s="16"/>
      <c r="N7" s="15">
        <f>IFERROR(_xlfn.XLOOKUP(C7,Step!$D$2:$D$40,Step!$A$2:$A$40),"null")</f>
        <v>1</v>
      </c>
      <c r="O7" s="15">
        <f>IFERROR(_xlfn.XLOOKUP(D7,Sections_Questions!E$2:E$41,Sections_Questions!A$2:A$41),"null")</f>
        <v>4</v>
      </c>
      <c r="P7" s="15">
        <f>IF(0 = _xlfn.XLOOKUP(E7,Step!$D$2:$D$40,Step!A$2:A$40),"null",_xlfn.XLOOKUP(E7,Step!$D$2:$D$40,Step!A$2:A$40))</f>
        <v>5</v>
      </c>
      <c r="Q7" s="15" t="str">
        <f>IF(0 = _xlfn.XLOOKUP(G7,Sections_Questions!E$2:E$41,Sections_Questions!A$2:A$41), "NULL",_xlfn.XLOOKUP(G7,Sections_Questions!E$2:E$41,Sections_Questions!A$2:A$41))</f>
        <v>NULL</v>
      </c>
      <c r="R7" s="15">
        <f>IF(0 = _xlfn.XLOOKUP(F7,Steps_Sections!E$2:E$40,Steps_Sections!A$2:A$40),"null",_xlfn.XLOOKUP(F7,Steps_Sections!E$2:E$40,Steps_Sections!A$2:A$40))</f>
        <v>5</v>
      </c>
      <c r="S7" s="15">
        <f>MATCH(H7,Operators!B$2:B$40,0)</f>
        <v>5</v>
      </c>
      <c r="T7" s="15">
        <f>MATCH(I7,ActionTypes!B$2:B$40,0)</f>
        <v>3</v>
      </c>
      <c r="U7" s="15" t="str">
        <f t="shared" si="1"/>
        <v>'R1'</v>
      </c>
      <c r="V7" s="15" t="str">
        <f t="shared" si="0"/>
        <v>INSERT INTO survey.relationships(id, survey_id, upstream_step_id, upstream_sq_id, downstream_step_id, downstream_sq_id, downstream_s_id, operator_id, action_id, token, description, reference_value, default_upstream_value) VALUES(NEXTVAL('survey.relationships_seq'),1,1,4,5,NULL,5,5,3,'R1','Replace Respondent''s Name','','');</v>
      </c>
    </row>
    <row r="8" spans="1:23" ht="44" customHeight="1" x14ac:dyDescent="0.2">
      <c r="A8" s="15">
        <v>7</v>
      </c>
      <c r="B8" s="15">
        <v>1</v>
      </c>
      <c r="C8" s="15" t="s">
        <v>99</v>
      </c>
      <c r="D8" s="15" t="s">
        <v>332</v>
      </c>
      <c r="E8" s="15" t="s">
        <v>168</v>
      </c>
      <c r="F8" s="15" t="s">
        <v>286</v>
      </c>
      <c r="H8" s="15" t="s">
        <v>57</v>
      </c>
      <c r="I8" s="15" t="s">
        <v>11</v>
      </c>
      <c r="J8" s="16" t="s">
        <v>256</v>
      </c>
      <c r="K8" s="16" t="s">
        <v>258</v>
      </c>
      <c r="M8" s="16"/>
      <c r="N8" s="15">
        <f>IFERROR(_xlfn.XLOOKUP(C8,Step!$D$2:$D$40,Step!$A$2:$A$40),"null")</f>
        <v>1</v>
      </c>
      <c r="O8" s="15">
        <f>IFERROR(_xlfn.XLOOKUP(D8,Sections_Questions!E$2:E$41,Sections_Questions!A$2:A$41),"null")</f>
        <v>4</v>
      </c>
      <c r="P8" s="15">
        <f>IF(0 = _xlfn.XLOOKUP(E8,Step!$D$2:$D$40,Step!A$2:A$40),"null",_xlfn.XLOOKUP(E8,Step!$D$2:$D$40,Step!A$2:A$40))</f>
        <v>6</v>
      </c>
      <c r="Q8" s="15" t="str">
        <f>IF(0 = _xlfn.XLOOKUP(G8,Sections_Questions!E$2:E$41,Sections_Questions!A$2:A$41), "NULL",_xlfn.XLOOKUP(G8,Sections_Questions!E$2:E$41,Sections_Questions!A$2:A$41))</f>
        <v>NULL</v>
      </c>
      <c r="R8" s="15">
        <f>IF(0 = _xlfn.XLOOKUP(F8,Steps_Sections!E$2:E$40,Steps_Sections!A$2:A$40),"null",_xlfn.XLOOKUP(F8,Steps_Sections!E$2:E$40,Steps_Sections!A$2:A$40))</f>
        <v>6</v>
      </c>
      <c r="S8" s="15">
        <f>MATCH(H8,Operators!B$2:B$40,0)</f>
        <v>5</v>
      </c>
      <c r="T8" s="15">
        <f>MATCH(I8,ActionTypes!B$2:B$40,0)</f>
        <v>3</v>
      </c>
      <c r="U8" s="15" t="str">
        <f t="shared" si="1"/>
        <v>'R1'</v>
      </c>
      <c r="V8" s="15" t="str">
        <f t="shared" si="0"/>
        <v>INSERT INTO survey.relationships(id, survey_id, upstream_step_id, upstream_sq_id, downstream_step_id, downstream_sq_id, downstream_s_id, operator_id, action_id, token, description, reference_value, default_upstream_value) VALUES(NEXTVAL('survey.relationships_seq'),1,1,4,6,NULL,6,5,3,'R1','Replace Respondent''s Name','','');</v>
      </c>
    </row>
    <row r="9" spans="1:23" ht="44" customHeight="1" x14ac:dyDescent="0.2">
      <c r="A9" s="15">
        <v>8</v>
      </c>
      <c r="B9" s="15">
        <v>1</v>
      </c>
      <c r="C9" s="15" t="s">
        <v>99</v>
      </c>
      <c r="D9" s="15" t="s">
        <v>298</v>
      </c>
      <c r="E9" s="15" t="s">
        <v>134</v>
      </c>
      <c r="F9" s="15" t="s">
        <v>254</v>
      </c>
      <c r="H9" s="15" t="s">
        <v>57</v>
      </c>
      <c r="I9" s="15" t="s">
        <v>33</v>
      </c>
      <c r="J9" s="16"/>
      <c r="K9" s="16" t="s">
        <v>272</v>
      </c>
      <c r="M9" s="16"/>
      <c r="N9" s="15">
        <f>IFERROR(_xlfn.XLOOKUP(C9,Step!$D$2:$D$40,Step!$A$2:$A$40),"null")</f>
        <v>1</v>
      </c>
      <c r="O9" s="15">
        <f>IFERROR(_xlfn.XLOOKUP(D9,Sections_Questions!E$2:E$41,Sections_Questions!A$2:A$41),"null")</f>
        <v>3</v>
      </c>
      <c r="P9" s="15">
        <f>IF(0 = _xlfn.XLOOKUP(E9,Step!$D$2:$D$40,Step!A$2:A$40),"null",_xlfn.XLOOKUP(E9,Step!$D$2:$D$40,Step!A$2:A$40))</f>
        <v>2</v>
      </c>
      <c r="Q9" s="15" t="str">
        <f>IF(0 = _xlfn.XLOOKUP(G9,Sections_Questions!E$2:E$41,Sections_Questions!A$2:A$41), "NULL",_xlfn.XLOOKUP(G9,Sections_Questions!E$2:E$41,Sections_Questions!A$2:A$41))</f>
        <v>NULL</v>
      </c>
      <c r="R9" s="15">
        <f>IF(0 = _xlfn.XLOOKUP(F9,Steps_Sections!E$2:E$40,Steps_Sections!A$2:A$40),"null",_xlfn.XLOOKUP(F9,Steps_Sections!E$2:E$40,Steps_Sections!A$2:A$40))</f>
        <v>2</v>
      </c>
      <c r="S9" s="15">
        <f>MATCH(H9,Operators!B$2:B$40,0)</f>
        <v>5</v>
      </c>
      <c r="T9" s="15">
        <f>MATCH(I9,ActionTypes!B$2:B$40,0)</f>
        <v>1</v>
      </c>
      <c r="U9" s="15" t="str">
        <f t="shared" si="1"/>
        <v>null</v>
      </c>
      <c r="V9" s="15" t="str">
        <f t="shared" si="0"/>
        <v>INSERT INTO survey.relationships(id, survey_id, upstream_step_id, upstream_sq_id, downstream_step_id, downstream_sq_id, downstream_s_id, operator_id, action_id, token, description, reference_value, default_upstream_value) VALUES(NEXTVAL('survey.relationships_seq'),1,1,3,2,NULL,2,5,1,null,'Show Respondent section','','');</v>
      </c>
    </row>
    <row r="10" spans="1:23" ht="44" customHeight="1" x14ac:dyDescent="0.2">
      <c r="A10" s="15">
        <v>9</v>
      </c>
      <c r="B10" s="15">
        <v>1</v>
      </c>
      <c r="C10" s="15" t="s">
        <v>99</v>
      </c>
      <c r="D10" s="15" t="s">
        <v>298</v>
      </c>
      <c r="E10" s="15" t="s">
        <v>260</v>
      </c>
      <c r="F10" s="15" t="s">
        <v>262</v>
      </c>
      <c r="H10" s="15" t="s">
        <v>57</v>
      </c>
      <c r="I10" s="15" t="s">
        <v>33</v>
      </c>
      <c r="J10" s="16"/>
      <c r="K10" s="16" t="s">
        <v>274</v>
      </c>
      <c r="M10" s="16"/>
      <c r="N10" s="15">
        <f>IFERROR(_xlfn.XLOOKUP(C10,Step!$D$2:$D$40,Step!$A$2:$A$40),"null")</f>
        <v>1</v>
      </c>
      <c r="O10" s="15">
        <f>IFERROR(_xlfn.XLOOKUP(D10,Sections_Questions!E$2:E$41,Sections_Questions!A$2:A$41),"null")</f>
        <v>3</v>
      </c>
      <c r="P10" s="15">
        <f>IF(0 = _xlfn.XLOOKUP(E10,Step!$D$2:$D$40,Step!A$2:A$40),"null",_xlfn.XLOOKUP(E10,Step!$D$2:$D$40,Step!A$2:A$40))</f>
        <v>3</v>
      </c>
      <c r="Q10" s="15" t="str">
        <f>IF(0 = _xlfn.XLOOKUP(G10,Sections_Questions!E$2:E$41,Sections_Questions!A$2:A$41), "NULL",_xlfn.XLOOKUP(G10,Sections_Questions!E$2:E$41,Sections_Questions!A$2:A$41))</f>
        <v>NULL</v>
      </c>
      <c r="R10" s="15">
        <f>IF(0 = _xlfn.XLOOKUP(F10,Steps_Sections!E$2:E$40,Steps_Sections!A$2:A$40),"null",_xlfn.XLOOKUP(F10,Steps_Sections!E$2:E$40,Steps_Sections!A$2:A$40))</f>
        <v>3</v>
      </c>
      <c r="S10" s="15">
        <f>MATCH(H10,Operators!B$2:B$40,0)</f>
        <v>5</v>
      </c>
      <c r="T10" s="15">
        <f>MATCH(I10,ActionTypes!B$2:B$40,0)</f>
        <v>1</v>
      </c>
      <c r="U10" s="15" t="str">
        <f t="shared" si="1"/>
        <v>null</v>
      </c>
      <c r="V10" s="15" t="str">
        <f t="shared" si="0"/>
        <v>INSERT INTO survey.relationships(id, survey_id, upstream_step_id, upstream_sq_id, downstream_step_id, downstream_sq_id, downstream_s_id, operator_id, action_id, token, description, reference_value, default_upstream_value) VALUES(NEXTVAL('survey.relationships_seq'),1,1,3,3,NULL,3,5,1,null,'Show Occupants Section','','');</v>
      </c>
    </row>
    <row r="11" spans="1:23" ht="44" customHeight="1" x14ac:dyDescent="0.2">
      <c r="A11" s="15">
        <v>10</v>
      </c>
      <c r="B11" s="15">
        <v>1</v>
      </c>
      <c r="C11" s="15" t="s">
        <v>260</v>
      </c>
      <c r="D11" s="15" t="s">
        <v>266</v>
      </c>
      <c r="E11" s="15" t="s">
        <v>260</v>
      </c>
      <c r="F11" s="15" t="s">
        <v>262</v>
      </c>
      <c r="G11" s="15" t="s">
        <v>263</v>
      </c>
      <c r="H11" s="15" t="s">
        <v>136</v>
      </c>
      <c r="I11" s="15" t="s">
        <v>33</v>
      </c>
      <c r="K11" s="16" t="s">
        <v>264</v>
      </c>
      <c r="M11" s="16" t="s">
        <v>197</v>
      </c>
      <c r="N11" s="15">
        <f>IFERROR(_xlfn.XLOOKUP(C11,Step!$D$2:$D$40,Step!$A$2:$A$40),"null")</f>
        <v>3</v>
      </c>
      <c r="O11" s="15">
        <f>IFERROR(_xlfn.XLOOKUP(D11,Sections_Questions!E$2:E$41,Sections_Questions!A$2:A$41),"null")</f>
        <v>7</v>
      </c>
      <c r="P11" s="15">
        <f>IF(0 = _xlfn.XLOOKUP(E11,Step!$D$2:$D$40,Step!A$2:A$40),"null",_xlfn.XLOOKUP(E11,Step!$D$2:$D$40,Step!A$2:A$40))</f>
        <v>3</v>
      </c>
      <c r="Q11" s="15">
        <f>IF(0 = _xlfn.XLOOKUP(G11,Sections_Questions!E$2:E$41,Sections_Questions!A$2:A$41), "NULL",_xlfn.XLOOKUP(G11,Sections_Questions!E$2:E$41,Sections_Questions!A$2:A$41))</f>
        <v>8</v>
      </c>
      <c r="R11" s="15">
        <f>IF(0 = _xlfn.XLOOKUP(F11,Steps_Sections!E$2:E$40,Steps_Sections!A$2:A$40),"null",_xlfn.XLOOKUP(F11,Steps_Sections!E$2:E$40,Steps_Sections!A$2:A$40))</f>
        <v>3</v>
      </c>
      <c r="S11" s="15">
        <f>MATCH(H11,Operators!B$2:B$40,0)</f>
        <v>6</v>
      </c>
      <c r="T11" s="15">
        <f>MATCH(I11,ActionTypes!B$2:B$40,0)</f>
        <v>1</v>
      </c>
      <c r="U11" s="15" t="str">
        <f t="shared" si="1"/>
        <v>null</v>
      </c>
      <c r="V11" s="15" t="str">
        <f t="shared" si="0"/>
        <v>INSERT INTO survey.relationships(id, survey_id, upstream_step_id, upstream_sq_id, downstream_step_id, downstream_sq_id, downstream_s_id, operator_id, action_id, token, description, reference_value, default_upstream_value) VALUES(NEXTVAL('survey.relationships_seq'),1,3,7,3,8,3,6,1,null,'Show Family Count','family','');</v>
      </c>
    </row>
    <row r="12" spans="1:23" ht="44" customHeight="1" x14ac:dyDescent="0.2">
      <c r="A12" s="15">
        <v>11</v>
      </c>
      <c r="B12" s="15">
        <v>1</v>
      </c>
      <c r="C12" s="15" t="s">
        <v>260</v>
      </c>
      <c r="D12" s="15" t="s">
        <v>263</v>
      </c>
      <c r="E12" s="15" t="s">
        <v>260</v>
      </c>
      <c r="F12" s="15" t="s">
        <v>262</v>
      </c>
      <c r="G12" s="15" t="s">
        <v>265</v>
      </c>
      <c r="H12" s="15" t="s">
        <v>94</v>
      </c>
      <c r="I12" s="15" t="s">
        <v>34</v>
      </c>
      <c r="J12" s="16"/>
      <c r="K12" s="16" t="s">
        <v>277</v>
      </c>
      <c r="M12" s="16">
        <v>0</v>
      </c>
      <c r="N12" s="15">
        <f>IFERROR(_xlfn.XLOOKUP(C12,Step!$D$2:$D$40,Step!$A$2:$A$40),"null")</f>
        <v>3</v>
      </c>
      <c r="O12" s="15">
        <f>IFERROR(_xlfn.XLOOKUP(D12,Sections_Questions!E$2:E$41,Sections_Questions!A$2:A$41),"null")</f>
        <v>8</v>
      </c>
      <c r="P12" s="15">
        <f>IF(0 = _xlfn.XLOOKUP(E12,Step!$D$2:$D$40,Step!A$2:A$40),"null",_xlfn.XLOOKUP(E12,Step!$D$2:$D$40,Step!A$2:A$40))</f>
        <v>3</v>
      </c>
      <c r="Q12" s="15">
        <f>IF(0 = _xlfn.XLOOKUP(G12,Sections_Questions!E$2:E$41,Sections_Questions!A$2:A$41), "NULL",_xlfn.XLOOKUP(G12,Sections_Questions!E$2:E$41,Sections_Questions!A$2:A$41))</f>
        <v>9</v>
      </c>
      <c r="R12" s="15">
        <f>IF(0 = _xlfn.XLOOKUP(F12,Steps_Sections!E$2:E$40,Steps_Sections!A$2:A$40),"null",_xlfn.XLOOKUP(F12,Steps_Sections!E$2:E$40,Steps_Sections!A$2:A$40))</f>
        <v>3</v>
      </c>
      <c r="S12" s="15">
        <f>MATCH(H12,Operators!B$2:B$40,0)</f>
        <v>2</v>
      </c>
      <c r="T12" s="15">
        <f>MATCH(I12,ActionTypes!B$2:B$40,0)</f>
        <v>2</v>
      </c>
      <c r="U12" s="15" t="str">
        <f t="shared" si="1"/>
        <v>null</v>
      </c>
      <c r="V12" s="15" t="str">
        <f t="shared" si="0"/>
        <v>INSERT INTO survey.relationships(id, survey_id, upstream_step_id, upstream_sq_id, downstream_step_id, downstream_sq_id, downstream_s_id, operator_id, action_id, token, description, reference_value, default_upstream_value) VALUES(NEXTVAL('survey.relationships_seq'),1,3,8,3,9,3,2,2,null,'Show Family names','0','');</v>
      </c>
    </row>
    <row r="13" spans="1:23" ht="44" customHeight="1" x14ac:dyDescent="0.2">
      <c r="A13" s="15">
        <v>12</v>
      </c>
      <c r="B13" s="15">
        <v>1</v>
      </c>
      <c r="C13" s="15" t="s">
        <v>260</v>
      </c>
      <c r="D13" s="15" t="s">
        <v>265</v>
      </c>
      <c r="E13" s="15" t="s">
        <v>104</v>
      </c>
      <c r="H13" s="15" t="s">
        <v>57</v>
      </c>
      <c r="I13" s="15" t="s">
        <v>33</v>
      </c>
      <c r="J13" s="16" t="s">
        <v>287</v>
      </c>
      <c r="K13" s="16" t="s">
        <v>269</v>
      </c>
      <c r="N13" s="15">
        <f>IFERROR(_xlfn.XLOOKUP(C13,Step!$D$2:$D$40,Step!$A$2:$A$40),"null")</f>
        <v>3</v>
      </c>
      <c r="O13" s="15">
        <f>IFERROR(_xlfn.XLOOKUP(D13,Sections_Questions!E$2:E$41,Sections_Questions!A$2:A$41),"null")</f>
        <v>9</v>
      </c>
      <c r="P13" s="15">
        <f>IF(0 = _xlfn.XLOOKUP(E13,Step!$D$2:$D$40,Step!A$2:A$40),"null",_xlfn.XLOOKUP(E13,Step!$D$2:$D$40,Step!A$2:A$40))</f>
        <v>4</v>
      </c>
      <c r="Q13" s="15" t="str">
        <f>IF(0 = _xlfn.XLOOKUP(G13,Sections_Questions!E$2:E$41,Sections_Questions!A$2:A$41), "NULL",_xlfn.XLOOKUP(G13,Sections_Questions!E$2:E$41,Sections_Questions!A$2:A$41))</f>
        <v>NULL</v>
      </c>
      <c r="R13" s="15" t="str">
        <f>IF(0 = _xlfn.XLOOKUP(F13,Steps_Sections!E$2:E$40,Steps_Sections!A$2:A$40),"null",_xlfn.XLOOKUP(F13,Steps_Sections!E$2:E$40,Steps_Sections!A$2:A$40))</f>
        <v>null</v>
      </c>
      <c r="S13" s="15">
        <f>MATCH(H13,Operators!B$2:B$40,0)</f>
        <v>5</v>
      </c>
      <c r="T13" s="15">
        <f>MATCH(I13,ActionTypes!B$2:B$40,0)</f>
        <v>1</v>
      </c>
      <c r="U13" s="15" t="str">
        <f t="shared" si="1"/>
        <v>'S1'</v>
      </c>
      <c r="V13" s="15" t="str">
        <f t="shared" si="0"/>
        <v>INSERT INTO survey.relationships(id, survey_id, upstream_step_id, upstream_sq_id, downstream_step_id, downstream_sq_id, downstream_s_id, operator_id, action_id, token, description, reference_value, default_upstream_value) VALUES(NEXTVAL('survey.relationships_seq'),1,3,9,4,NULL,null,5,1,'S1','Show X family sections','','');</v>
      </c>
    </row>
    <row r="14" spans="1:23" ht="44" customHeight="1" x14ac:dyDescent="0.2">
      <c r="A14" s="15">
        <v>13</v>
      </c>
      <c r="B14" s="15">
        <v>1</v>
      </c>
      <c r="C14" s="15" t="s">
        <v>260</v>
      </c>
      <c r="D14" s="15" t="s">
        <v>265</v>
      </c>
      <c r="E14" s="15" t="s">
        <v>104</v>
      </c>
      <c r="H14" s="15" t="s">
        <v>57</v>
      </c>
      <c r="I14" s="15" t="s">
        <v>11</v>
      </c>
      <c r="J14" s="16" t="s">
        <v>273</v>
      </c>
      <c r="K14" s="16"/>
      <c r="N14" s="15">
        <f>IFERROR(_xlfn.XLOOKUP(C14,Step!$D$2:$D$40,Step!$A$2:$A$40),"null")</f>
        <v>3</v>
      </c>
      <c r="O14" s="15">
        <f>IFERROR(_xlfn.XLOOKUP(D14,Sections_Questions!E$2:E$41,Sections_Questions!A$2:A$41),"null")</f>
        <v>9</v>
      </c>
      <c r="P14" s="15">
        <f>IF(0 = _xlfn.XLOOKUP(E14,Step!$D$2:$D$40,Step!A$2:A$40),"null",_xlfn.XLOOKUP(E14,Step!$D$2:$D$40,Step!A$2:A$40))</f>
        <v>4</v>
      </c>
      <c r="Q14" s="15" t="str">
        <f>IF(0 = _xlfn.XLOOKUP(G14,Sections_Questions!E$2:E$41,Sections_Questions!A$2:A$41), "NULL",_xlfn.XLOOKUP(G14,Sections_Questions!E$2:E$41,Sections_Questions!A$2:A$41))</f>
        <v>NULL</v>
      </c>
      <c r="R14" s="15" t="str">
        <f>IF(0 = _xlfn.XLOOKUP(F14,Steps_Sections!E$2:E$40,Steps_Sections!A$2:A$40),"null",_xlfn.XLOOKUP(F14,Steps_Sections!E$2:E$40,Steps_Sections!A$2:A$40))</f>
        <v>null</v>
      </c>
      <c r="S14" s="15">
        <f>MATCH(H14,Operators!B$2:B$40,0)</f>
        <v>5</v>
      </c>
      <c r="T14" s="15">
        <f>MATCH(I14,ActionTypes!B$2:B$40,0)</f>
        <v>3</v>
      </c>
      <c r="U14" s="15" t="str">
        <f t="shared" si="1"/>
        <v>'NAME'</v>
      </c>
      <c r="V14" s="15" t="str">
        <f t="shared" si="0"/>
        <v>INSERT INTO survey.relationships(id, survey_id, upstream_step_id, upstream_sq_id, downstream_step_id, downstream_sq_id, downstream_s_id, operator_id, action_id, token, description, reference_value, default_upstream_value) VALUES(NEXTVAL('survey.relationships_seq'),1,3,9,4,NULL,null,5,3,'NAME','','','');</v>
      </c>
    </row>
    <row r="15" spans="1:23" ht="44" customHeight="1" x14ac:dyDescent="0.2">
      <c r="A15" s="15">
        <v>14</v>
      </c>
      <c r="B15" s="15">
        <v>1</v>
      </c>
      <c r="C15" s="15" t="s">
        <v>260</v>
      </c>
      <c r="D15" s="15" t="s">
        <v>266</v>
      </c>
      <c r="E15" s="15" t="s">
        <v>260</v>
      </c>
      <c r="F15" s="15" t="s">
        <v>262</v>
      </c>
      <c r="G15" s="15" t="s">
        <v>267</v>
      </c>
      <c r="H15" s="15" t="s">
        <v>136</v>
      </c>
      <c r="I15" s="15" t="s">
        <v>33</v>
      </c>
      <c r="K15" s="16" t="s">
        <v>257</v>
      </c>
      <c r="M15" s="16" t="s">
        <v>214</v>
      </c>
      <c r="N15" s="15">
        <f>IFERROR(_xlfn.XLOOKUP(C15,Step!$D$2:$D$40,Step!$A$2:$A$40),"null")</f>
        <v>3</v>
      </c>
      <c r="O15" s="15">
        <f>IFERROR(_xlfn.XLOOKUP(D15,Sections_Questions!E$2:E$41,Sections_Questions!A$2:A$41),"null")</f>
        <v>7</v>
      </c>
      <c r="P15" s="15">
        <f>IF(0 = _xlfn.XLOOKUP(E15,Step!$D$2:$D$40,Step!A$2:A$40),"null",_xlfn.XLOOKUP(E15,Step!$D$2:$D$40,Step!A$2:A$40))</f>
        <v>3</v>
      </c>
      <c r="Q15" s="15">
        <f>IF(0 = _xlfn.XLOOKUP(G15,Sections_Questions!E$2:E$41,Sections_Questions!A$2:A$41), "NULL",_xlfn.XLOOKUP(G15,Sections_Questions!E$2:E$41,Sections_Questions!A$2:A$41))</f>
        <v>10</v>
      </c>
      <c r="R15" s="15">
        <f>IF(0 = _xlfn.XLOOKUP(F15,Steps_Sections!E$2:E$40,Steps_Sections!A$2:A$40),"null",_xlfn.XLOOKUP(F15,Steps_Sections!E$2:E$40,Steps_Sections!A$2:A$40))</f>
        <v>3</v>
      </c>
      <c r="S15" s="15">
        <f>MATCH(H15,Operators!B$2:B$40,0)</f>
        <v>6</v>
      </c>
      <c r="T15" s="15">
        <f>MATCH(I15,ActionTypes!B$2:B$40,0)</f>
        <v>1</v>
      </c>
      <c r="U15" s="15" t="str">
        <f t="shared" si="1"/>
        <v>null</v>
      </c>
      <c r="V15" s="15" t="str">
        <f t="shared" si="0"/>
        <v>INSERT INTO survey.relationships(id, survey_id, upstream_step_id, upstream_sq_id, downstream_step_id, downstream_sq_id, downstream_s_id, operator_id, action_id, token, description, reference_value, default_upstream_value) VALUES(NEXTVAL('survey.relationships_seq'),1,3,7,3,10,3,6,1,null,'Show Roommate Count','roommates','');</v>
      </c>
    </row>
    <row r="16" spans="1:23" ht="44" customHeight="1" x14ac:dyDescent="0.2">
      <c r="A16" s="15">
        <v>15</v>
      </c>
      <c r="B16" s="15">
        <v>1</v>
      </c>
      <c r="C16" s="15" t="s">
        <v>260</v>
      </c>
      <c r="D16" s="15" t="s">
        <v>267</v>
      </c>
      <c r="E16" s="15" t="s">
        <v>260</v>
      </c>
      <c r="F16" s="15" t="s">
        <v>262</v>
      </c>
      <c r="G16" s="15" t="s">
        <v>275</v>
      </c>
      <c r="H16" s="15" t="s">
        <v>94</v>
      </c>
      <c r="I16" s="15" t="s">
        <v>34</v>
      </c>
      <c r="K16" s="16" t="s">
        <v>276</v>
      </c>
      <c r="M16" s="16">
        <v>0</v>
      </c>
      <c r="N16" s="15">
        <f>IFERROR(_xlfn.XLOOKUP(C16,Step!$D$2:$D$40,Step!$A$2:$A$40),"null")</f>
        <v>3</v>
      </c>
      <c r="O16" s="15">
        <f>IFERROR(_xlfn.XLOOKUP(D16,Sections_Questions!E$2:E$41,Sections_Questions!A$2:A$41),"null")</f>
        <v>10</v>
      </c>
      <c r="P16" s="15">
        <f>IF(0 = _xlfn.XLOOKUP(E16,Step!$D$2:$D$40,Step!A$2:A$40),"null",_xlfn.XLOOKUP(E16,Step!$D$2:$D$40,Step!A$2:A$40))</f>
        <v>3</v>
      </c>
      <c r="Q16" s="15">
        <f>IF(0 = _xlfn.XLOOKUP(G16,Sections_Questions!E$2:E$41,Sections_Questions!A$2:A$41), "NULL",_xlfn.XLOOKUP(G16,Sections_Questions!E$2:E$41,Sections_Questions!A$2:A$41))</f>
        <v>11</v>
      </c>
      <c r="R16" s="15">
        <f>IF(0 = _xlfn.XLOOKUP(F16,Steps_Sections!E$2:E$40,Steps_Sections!A$2:A$40),"null",_xlfn.XLOOKUP(F16,Steps_Sections!E$2:E$40,Steps_Sections!A$2:A$40))</f>
        <v>3</v>
      </c>
      <c r="S16" s="15">
        <f>MATCH(H16,Operators!B$2:B$40,0)</f>
        <v>2</v>
      </c>
      <c r="T16" s="15">
        <f>MATCH(I16,ActionTypes!B$2:B$40,0)</f>
        <v>2</v>
      </c>
      <c r="U16" s="15" t="str">
        <f t="shared" si="1"/>
        <v>null</v>
      </c>
      <c r="V16" s="15" t="str">
        <f t="shared" si="0"/>
        <v>INSERT INTO survey.relationships(id, survey_id, upstream_step_id, upstream_sq_id, downstream_step_id, downstream_sq_id, downstream_s_id, operator_id, action_id, token, description, reference_value, default_upstream_value) VALUES(NEXTVAL('survey.relationships_seq'),1,3,10,3,11,3,2,2,null,'Show Roommates names','0','');</v>
      </c>
    </row>
    <row r="17" spans="1:22" ht="44" customHeight="1" x14ac:dyDescent="0.2">
      <c r="A17" s="15">
        <v>16</v>
      </c>
      <c r="B17" s="15">
        <v>1</v>
      </c>
      <c r="C17" s="15" t="s">
        <v>260</v>
      </c>
      <c r="D17" s="15" t="s">
        <v>275</v>
      </c>
      <c r="E17" s="15" t="s">
        <v>169</v>
      </c>
      <c r="H17" s="15" t="s">
        <v>57</v>
      </c>
      <c r="I17" s="15" t="s">
        <v>33</v>
      </c>
      <c r="J17" s="16" t="s">
        <v>287</v>
      </c>
      <c r="K17" s="16" t="s">
        <v>268</v>
      </c>
      <c r="M17" s="16"/>
      <c r="N17" s="15">
        <f>IFERROR(_xlfn.XLOOKUP(C17,Step!$D$2:$D$40,Step!$A$2:$A$40),"null")</f>
        <v>3</v>
      </c>
      <c r="O17" s="15">
        <f>IFERROR(_xlfn.XLOOKUP(D17,Sections_Questions!E$2:E$41,Sections_Questions!A$2:A$41),"null")</f>
        <v>11</v>
      </c>
      <c r="P17" s="15">
        <f>IF(0 = _xlfn.XLOOKUP(E17,Step!$D$2:$D$40,Step!A$2:A$40),"null",_xlfn.XLOOKUP(E17,Step!$D$2:$D$40,Step!A$2:A$40))</f>
        <v>5</v>
      </c>
      <c r="Q17" s="15" t="str">
        <f>IF(0 = _xlfn.XLOOKUP(G17,Sections_Questions!E$2:E$41,Sections_Questions!A$2:A$41), "NULL",_xlfn.XLOOKUP(G17,Sections_Questions!E$2:E$41,Sections_Questions!A$2:A$41))</f>
        <v>NULL</v>
      </c>
      <c r="R17" s="15" t="str">
        <f>IF(0 = _xlfn.XLOOKUP(F17,Steps_Sections!E$2:E$40,Steps_Sections!A$2:A$40),"null",_xlfn.XLOOKUP(F17,Steps_Sections!E$2:E$40,Steps_Sections!A$2:A$40))</f>
        <v>null</v>
      </c>
      <c r="S17" s="15">
        <f>MATCH(H17,Operators!B$2:B$40,0)</f>
        <v>5</v>
      </c>
      <c r="T17" s="15">
        <f>MATCH(I17,ActionTypes!B$2:B$40,0)</f>
        <v>1</v>
      </c>
      <c r="U17" s="15" t="str">
        <f t="shared" si="1"/>
        <v>'S1'</v>
      </c>
      <c r="V17" s="15" t="str">
        <f t="shared" si="0"/>
        <v>INSERT INTO survey.relationships(id, survey_id, upstream_step_id, upstream_sq_id, downstream_step_id, downstream_sq_id, downstream_s_id, operator_id, action_id, token, description, reference_value, default_upstream_value) VALUES(NEXTVAL('survey.relationships_seq'),1,3,11,5,NULL,null,5,1,'S1','Show X roommate sections','','');</v>
      </c>
    </row>
    <row r="18" spans="1:22" ht="44" customHeight="1" x14ac:dyDescent="0.2">
      <c r="A18" s="15">
        <v>17</v>
      </c>
      <c r="B18" s="15">
        <v>1</v>
      </c>
      <c r="C18" s="15" t="s">
        <v>260</v>
      </c>
      <c r="D18" s="15" t="s">
        <v>275</v>
      </c>
      <c r="E18" s="15" t="s">
        <v>169</v>
      </c>
      <c r="H18" s="15" t="s">
        <v>57</v>
      </c>
      <c r="I18" s="15" t="s">
        <v>11</v>
      </c>
      <c r="J18" s="16" t="s">
        <v>273</v>
      </c>
      <c r="K18" s="16"/>
      <c r="M18" s="16"/>
      <c r="N18" s="15">
        <f>IFERROR(_xlfn.XLOOKUP(C18,Step!$D$2:$D$40,Step!$A$2:$A$40),"null")</f>
        <v>3</v>
      </c>
      <c r="O18" s="15">
        <f>IFERROR(_xlfn.XLOOKUP(D18,Sections_Questions!E$2:E$41,Sections_Questions!A$2:A$41),"null")</f>
        <v>11</v>
      </c>
      <c r="P18" s="15">
        <f>IF(0 = _xlfn.XLOOKUP(E18,Step!$D$2:$D$40,Step!A$2:A$40),"null",_xlfn.XLOOKUP(E18,Step!$D$2:$D$40,Step!A$2:A$40))</f>
        <v>5</v>
      </c>
      <c r="Q18" s="15" t="str">
        <f>IF(0 = _xlfn.XLOOKUP(G18,Sections_Questions!E$2:E$41,Sections_Questions!A$2:A$41), "NULL",_xlfn.XLOOKUP(G18,Sections_Questions!E$2:E$41,Sections_Questions!A$2:A$41))</f>
        <v>NULL</v>
      </c>
      <c r="R18" s="15" t="str">
        <f>IF(0 = _xlfn.XLOOKUP(F18,Steps_Sections!E$2:E$40,Steps_Sections!A$2:A$40),"null",_xlfn.XLOOKUP(F18,Steps_Sections!E$2:E$40,Steps_Sections!A$2:A$40))</f>
        <v>null</v>
      </c>
      <c r="S18" s="15">
        <f>MATCH(H18,Operators!B$2:B$40,0)</f>
        <v>5</v>
      </c>
      <c r="T18" s="15">
        <f>MATCH(I18,ActionTypes!B$2:B$40,0)</f>
        <v>3</v>
      </c>
      <c r="U18" s="15" t="str">
        <f t="shared" si="1"/>
        <v>'NAME'</v>
      </c>
      <c r="V18" s="15" t="str">
        <f t="shared" si="0"/>
        <v>INSERT INTO survey.relationships(id, survey_id, upstream_step_id, upstream_sq_id, downstream_step_id, downstream_sq_id, downstream_s_id, operator_id, action_id, token, description, reference_value, default_upstream_value) VALUES(NEXTVAL('survey.relationships_seq'),1,3,11,5,NULL,null,5,3,'NAME','','','');</v>
      </c>
    </row>
    <row r="19" spans="1:22" ht="44" customHeight="1" x14ac:dyDescent="0.2">
      <c r="A19" s="15">
        <v>18</v>
      </c>
      <c r="B19" s="15">
        <v>1</v>
      </c>
      <c r="C19" s="15" t="s">
        <v>260</v>
      </c>
      <c r="D19" s="15" t="s">
        <v>266</v>
      </c>
      <c r="E19" s="15" t="s">
        <v>260</v>
      </c>
      <c r="F19" s="15" t="s">
        <v>262</v>
      </c>
      <c r="G19" s="15" t="s">
        <v>270</v>
      </c>
      <c r="H19" s="15" t="s">
        <v>136</v>
      </c>
      <c r="I19" s="15" t="s">
        <v>33</v>
      </c>
      <c r="K19" s="16" t="s">
        <v>259</v>
      </c>
      <c r="M19" s="16" t="s">
        <v>198</v>
      </c>
      <c r="N19" s="15">
        <f>IFERROR(_xlfn.XLOOKUP(C19,Step!$D$2:$D$40,Step!$A$2:$A$40),"null")</f>
        <v>3</v>
      </c>
      <c r="O19" s="15">
        <f>IFERROR(_xlfn.XLOOKUP(D19,Sections_Questions!E$2:E$41,Sections_Questions!A$2:A$41),"null")</f>
        <v>7</v>
      </c>
      <c r="P19" s="15">
        <f>IF(0 = _xlfn.XLOOKUP(E19,Step!$D$2:$D$40,Step!A$2:A$40),"null",_xlfn.XLOOKUP(E19,Step!$D$2:$D$40,Step!A$2:A$40))</f>
        <v>3</v>
      </c>
      <c r="Q19" s="15">
        <f>IF(0 = _xlfn.XLOOKUP(G19,Sections_Questions!E$2:E$41,Sections_Questions!A$2:A$41), "NULL",_xlfn.XLOOKUP(G19,Sections_Questions!E$2:E$41,Sections_Questions!A$2:A$41))</f>
        <v>12</v>
      </c>
      <c r="R19" s="15">
        <f>IF(0 = _xlfn.XLOOKUP(F19,Steps_Sections!E$2:E$40,Steps_Sections!A$2:A$40),"null",_xlfn.XLOOKUP(F19,Steps_Sections!E$2:E$40,Steps_Sections!A$2:A$40))</f>
        <v>3</v>
      </c>
      <c r="S19" s="15">
        <f>MATCH(H19,Operators!B$2:B$40,0)</f>
        <v>6</v>
      </c>
      <c r="T19" s="15">
        <f>MATCH(I19,ActionTypes!B$2:B$40,0)</f>
        <v>1</v>
      </c>
      <c r="U19" s="15" t="str">
        <f t="shared" si="1"/>
        <v>null</v>
      </c>
      <c r="V19" s="15" t="str">
        <f t="shared" si="0"/>
        <v>INSERT INTO survey.relationships(id, survey_id, upstream_step_id, upstream_sq_id, downstream_step_id, downstream_sq_id, downstream_s_id, operator_id, action_id, token, description, reference_value, default_upstream_value) VALUES(NEXTVAL('survey.relationships_seq'),1,3,7,3,12,3,6,1,null,'Show Pet Count','pets','');</v>
      </c>
    </row>
    <row r="20" spans="1:22" ht="44" customHeight="1" x14ac:dyDescent="0.2">
      <c r="A20" s="15">
        <v>19</v>
      </c>
      <c r="B20" s="15">
        <v>1</v>
      </c>
      <c r="C20" s="15" t="s">
        <v>260</v>
      </c>
      <c r="D20" s="15" t="s">
        <v>270</v>
      </c>
      <c r="E20" s="15" t="s">
        <v>260</v>
      </c>
      <c r="F20" s="15" t="s">
        <v>262</v>
      </c>
      <c r="G20" s="15" t="s">
        <v>278</v>
      </c>
      <c r="H20" s="15" t="s">
        <v>94</v>
      </c>
      <c r="I20" s="15" t="s">
        <v>34</v>
      </c>
      <c r="K20" s="16" t="s">
        <v>279</v>
      </c>
      <c r="M20" s="16">
        <v>0</v>
      </c>
      <c r="N20" s="15">
        <f>IFERROR(_xlfn.XLOOKUP(C20,Step!$D$2:$D$40,Step!$A$2:$A$40),"null")</f>
        <v>3</v>
      </c>
      <c r="O20" s="15">
        <f>IFERROR(_xlfn.XLOOKUP(D20,Sections_Questions!E$2:E$41,Sections_Questions!A$2:A$41),"null")</f>
        <v>12</v>
      </c>
      <c r="P20" s="15">
        <f>IF(0 = _xlfn.XLOOKUP(E20,Step!$D$2:$D$40,Step!A$2:A$40),"null",_xlfn.XLOOKUP(E20,Step!$D$2:$D$40,Step!A$2:A$40))</f>
        <v>3</v>
      </c>
      <c r="Q20" s="15">
        <f>IF(0 = _xlfn.XLOOKUP(G20,Sections_Questions!E$2:E$41,Sections_Questions!A$2:A$41), "NULL",_xlfn.XLOOKUP(G20,Sections_Questions!E$2:E$41,Sections_Questions!A$2:A$41))</f>
        <v>13</v>
      </c>
      <c r="R20" s="15">
        <f>IF(0 = _xlfn.XLOOKUP(F20,Steps_Sections!E$2:E$40,Steps_Sections!A$2:A$40),"null",_xlfn.XLOOKUP(F20,Steps_Sections!E$2:E$40,Steps_Sections!A$2:A$40))</f>
        <v>3</v>
      </c>
      <c r="S20" s="15">
        <f>MATCH(H20,Operators!B$2:B$40,0)</f>
        <v>2</v>
      </c>
      <c r="T20" s="15">
        <f>MATCH(I20,ActionTypes!B$2:B$40,0)</f>
        <v>2</v>
      </c>
      <c r="U20" s="15" t="str">
        <f t="shared" si="1"/>
        <v>null</v>
      </c>
      <c r="V20" s="15" t="str">
        <f t="shared" si="0"/>
        <v>INSERT INTO survey.relationships(id, survey_id, upstream_step_id, upstream_sq_id, downstream_step_id, downstream_sq_id, downstream_s_id, operator_id, action_id, token, description, reference_value, default_upstream_value) VALUES(NEXTVAL('survey.relationships_seq'),1,3,12,3,13,3,2,2,null,'Show Pets Names','0','');</v>
      </c>
    </row>
    <row r="21" spans="1:22" ht="44" customHeight="1" x14ac:dyDescent="0.2">
      <c r="A21" s="15">
        <v>20</v>
      </c>
      <c r="B21" s="15">
        <v>1</v>
      </c>
      <c r="C21" s="15" t="s">
        <v>260</v>
      </c>
      <c r="D21" s="15" t="s">
        <v>278</v>
      </c>
      <c r="E21" s="15" t="s">
        <v>168</v>
      </c>
      <c r="H21" s="15" t="s">
        <v>57</v>
      </c>
      <c r="I21" s="15" t="s">
        <v>33</v>
      </c>
      <c r="J21" s="16" t="s">
        <v>287</v>
      </c>
      <c r="K21" s="16" t="s">
        <v>271</v>
      </c>
      <c r="M21" s="16"/>
      <c r="N21" s="15">
        <f>IFERROR(_xlfn.XLOOKUP(C21,Step!$D$2:$D$40,Step!$A$2:$A$40),"null")</f>
        <v>3</v>
      </c>
      <c r="O21" s="15">
        <f>IFERROR(_xlfn.XLOOKUP(D21,Sections_Questions!E$2:E$41,Sections_Questions!A$2:A$41),"null")</f>
        <v>13</v>
      </c>
      <c r="P21" s="15">
        <f>IF(0 = _xlfn.XLOOKUP(E21,Step!$D$2:$D$40,Step!A$2:A$40),"null",_xlfn.XLOOKUP(E21,Step!$D$2:$D$40,Step!A$2:A$40))</f>
        <v>6</v>
      </c>
      <c r="Q21" s="15" t="str">
        <f>IF(0 = _xlfn.XLOOKUP(G21,Sections_Questions!E$2:E$41,Sections_Questions!A$2:A$41), "NULL",_xlfn.XLOOKUP(G21,Sections_Questions!E$2:E$41,Sections_Questions!A$2:A$41))</f>
        <v>NULL</v>
      </c>
      <c r="R21" s="15" t="str">
        <f>IF(0 = _xlfn.XLOOKUP(F21,Steps_Sections!E$2:E$40,Steps_Sections!A$2:A$40),"null",_xlfn.XLOOKUP(F21,Steps_Sections!E$2:E$40,Steps_Sections!A$2:A$40))</f>
        <v>null</v>
      </c>
      <c r="S21" s="15">
        <f>MATCH(H21,Operators!B$2:B$40,0)</f>
        <v>5</v>
      </c>
      <c r="T21" s="15">
        <f>MATCH(I21,ActionTypes!B$2:B$40,0)</f>
        <v>1</v>
      </c>
      <c r="U21" s="15" t="str">
        <f t="shared" si="1"/>
        <v>'S1'</v>
      </c>
      <c r="V21" s="15" t="str">
        <f t="shared" si="0"/>
        <v>INSERT INTO survey.relationships(id, survey_id, upstream_step_id, upstream_sq_id, downstream_step_id, downstream_sq_id, downstream_s_id, operator_id, action_id, token, description, reference_value, default_upstream_value) VALUES(NEXTVAL('survey.relationships_seq'),1,3,13,6,NULL,null,5,1,'S1','Show X pet sections','','');</v>
      </c>
    </row>
    <row r="22" spans="1:22" ht="44" customHeight="1" x14ac:dyDescent="0.2">
      <c r="A22" s="15">
        <v>21</v>
      </c>
      <c r="B22" s="15">
        <v>1</v>
      </c>
      <c r="C22" s="15" t="s">
        <v>260</v>
      </c>
      <c r="D22" s="15" t="s">
        <v>278</v>
      </c>
      <c r="E22" s="15" t="s">
        <v>168</v>
      </c>
      <c r="H22" s="15" t="s">
        <v>57</v>
      </c>
      <c r="I22" s="15" t="s">
        <v>11</v>
      </c>
      <c r="J22" s="16" t="s">
        <v>273</v>
      </c>
      <c r="N22" s="15">
        <f>IFERROR(_xlfn.XLOOKUP(C22,Step!$D$2:$D$40,Step!$A$2:$A$40),"null")</f>
        <v>3</v>
      </c>
      <c r="O22" s="15">
        <f>IFERROR(_xlfn.XLOOKUP(D22,Sections_Questions!E$2:E$41,Sections_Questions!A$2:A$41),"null")</f>
        <v>13</v>
      </c>
      <c r="P22" s="15">
        <f>IF(0 = _xlfn.XLOOKUP(E22,Step!$D$2:$D$40,Step!A$2:A$40),"null",_xlfn.XLOOKUP(E22,Step!$D$2:$D$40,Step!A$2:A$40))</f>
        <v>6</v>
      </c>
      <c r="Q22" s="15" t="str">
        <f>IF(0 = _xlfn.XLOOKUP(G22,Sections_Questions!E$2:E$41,Sections_Questions!A$2:A$41), "NULL",_xlfn.XLOOKUP(G22,Sections_Questions!E$2:E$41,Sections_Questions!A$2:A$41))</f>
        <v>NULL</v>
      </c>
      <c r="R22" s="15" t="str">
        <f>IF(0 = _xlfn.XLOOKUP(F22,Steps_Sections!E$2:E$40,Steps_Sections!A$2:A$40),"null",_xlfn.XLOOKUP(F22,Steps_Sections!E$2:E$40,Steps_Sections!A$2:A$40))</f>
        <v>null</v>
      </c>
      <c r="S22" s="15">
        <f>MATCH(H22,Operators!B$2:B$40,0)</f>
        <v>5</v>
      </c>
      <c r="T22" s="15">
        <f>MATCH(I22,ActionTypes!B$2:B$40,0)</f>
        <v>3</v>
      </c>
      <c r="U22" s="15" t="str">
        <f t="shared" si="1"/>
        <v>'NAME'</v>
      </c>
      <c r="V22" s="15" t="str">
        <f t="shared" si="0"/>
        <v>INSERT INTO survey.relationships(id, survey_id, upstream_step_id, upstream_sq_id, downstream_step_id, downstream_sq_id, downstream_s_id, operator_id, action_id, token, description, reference_value, default_upstream_value) VALUES(NEXTVAL('survey.relationships_seq'),1,3,13,6,NULL,null,5,3,'NAME','','','');</v>
      </c>
    </row>
    <row r="23" spans="1:22" ht="44" customHeight="1" x14ac:dyDescent="0.2">
      <c r="A23" s="15">
        <v>22</v>
      </c>
    </row>
    <row r="24" spans="1:22" ht="44" customHeight="1" x14ac:dyDescent="0.2">
      <c r="A24" s="15">
        <v>15</v>
      </c>
    </row>
    <row r="25" spans="1:22" ht="44" customHeight="1" x14ac:dyDescent="0.2">
      <c r="A25" s="15">
        <v>16</v>
      </c>
    </row>
    <row r="26" spans="1:22" ht="44" customHeight="1" x14ac:dyDescent="0.2">
      <c r="A26" s="15">
        <v>17</v>
      </c>
    </row>
  </sheetData>
  <dataValidations count="3">
    <dataValidation type="list" allowBlank="1" showInputMessage="1" showErrorMessage="1" sqref="C176:C1048576 E136:E1048576 E1" xr:uid="{00000000-0002-0000-0B00-000000000000}">
      <formula1>$A$3:$A$11</formula1>
    </dataValidation>
    <dataValidation type="list" allowBlank="1" showInputMessage="1" showErrorMessage="1" sqref="G136:G1048576" xr:uid="{00000000-0002-0000-0B00-000001000000}">
      <formula1>$E$3:$E$132</formula1>
    </dataValidation>
    <dataValidation type="list" allowBlank="1" showInputMessage="1" showErrorMessage="1" sqref="D136:D1048576 D1" xr:uid="{00000000-0002-0000-0B00-000002000000}">
      <formula1>$E$3:$E$189</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B00-000003000000}">
          <x14:formula1>
            <xm:f>ActionTypes!$B$2:$B$101</xm:f>
          </x14:formula1>
          <xm:sqref>K176:K1048576 I26:I97 I104:I175 I1:I24</xm:sqref>
        </x14:dataValidation>
        <x14:dataValidation type="list" allowBlank="1" showInputMessage="1" showErrorMessage="1" xr:uid="{00000000-0002-0000-0B00-000004000000}">
          <x14:formula1>
            <xm:f>Operators!$B$2:$B$6</xm:f>
          </x14:formula1>
          <xm:sqref>I176:I1048576</xm:sqref>
        </x14:dataValidation>
        <x14:dataValidation type="list" allowBlank="1" showInputMessage="1" showErrorMessage="1" xr:uid="{00000000-0002-0000-0B00-000005000000}">
          <x14:formula1>
            <xm:f>Step!$D$2:$D$16</xm:f>
          </x14:formula1>
          <xm:sqref>C104:C175 C3:C97 E104:E135 E36:E97</xm:sqref>
        </x14:dataValidation>
        <x14:dataValidation type="list" allowBlank="1" showInputMessage="1" showErrorMessage="1" xr:uid="{2D874E4E-CCA1-BB42-8D7B-21E8462EBA3D}">
          <x14:formula1>
            <xm:f>Operators!$B$2:$B$10</xm:f>
          </x14:formula1>
          <xm:sqref>H104:H1048576 H26:H97 H1:H24</xm:sqref>
        </x14:dataValidation>
        <x14:dataValidation type="list" allowBlank="1" showInputMessage="1" showErrorMessage="1" xr:uid="{667A440B-1AA0-C441-A4DC-D996A0B2AD1F}">
          <x14:formula1>
            <xm:f>Sections!$D$2:$D$7</xm:f>
          </x14:formula1>
          <xm:sqref>C1:C2</xm:sqref>
        </x14:dataValidation>
        <x14:dataValidation type="list" allowBlank="1" showInputMessage="1" showErrorMessage="1" xr:uid="{00000000-0002-0000-0B00-000008000000}">
          <x14:formula1>
            <xm:f>Steps_Sections!$E:$E</xm:f>
          </x14:formula1>
          <xm:sqref>F104:F1048576 F40:F97 F1:F2</xm:sqref>
        </x14:dataValidation>
        <x14:dataValidation type="list" allowBlank="1" showInputMessage="1" showErrorMessage="1" xr:uid="{215FBD56-1EB5-A647-923C-2F311E37E8E0}">
          <x14:formula1>
            <xm:f>Sections!$D$2:$D$40</xm:f>
          </x14:formula1>
          <xm:sqref>F22:F39</xm:sqref>
        </x14:dataValidation>
        <x14:dataValidation type="list" allowBlank="1" showInputMessage="1" showErrorMessage="1" xr:uid="{D2D1B5EA-1722-124E-976E-DAAF4DC78BE6}">
          <x14:formula1>
            <xm:f>Steps_Sections!$E$2:$E$40</xm:f>
          </x14:formula1>
          <xm:sqref>F3:F21</xm:sqref>
        </x14:dataValidation>
        <x14:dataValidation type="list" allowBlank="1" showInputMessage="1" showErrorMessage="1" xr:uid="{73CC95D2-21AB-7F40-9A24-8D4482BF5DE2}">
          <x14:formula1>
            <xm:f>Step!$D$2:$D$40</xm:f>
          </x14:formula1>
          <xm:sqref>E2:E35</xm:sqref>
        </x14:dataValidation>
        <x14:dataValidation type="list" allowBlank="1" showInputMessage="1" showErrorMessage="1" xr:uid="{00000000-0002-0000-0B00-000007000000}">
          <x14:formula1>
            <xm:f>Sections_Questions!$E$2:$E$128</xm:f>
          </x14:formula1>
          <xm:sqref>G1:G2</xm:sqref>
        </x14:dataValidation>
        <x14:dataValidation type="list" allowBlank="1" showInputMessage="1" showErrorMessage="1" xr:uid="{00000000-0002-0000-0B00-000009000000}">
          <x14:formula1>
            <xm:f>Sections_Questions!$E$2:$E$162</xm:f>
          </x14:formula1>
          <xm:sqref>D104:D135 G3:G24 D35:D97 G104:G135 G26:G97</xm:sqref>
        </x14:dataValidation>
        <x14:dataValidation type="list" allowBlank="1" showInputMessage="1" showErrorMessage="1" xr:uid="{87E637D1-B83E-E048-B715-FF026D87974B}">
          <x14:formula1>
            <xm:f>Sections_Questions!$E$2:$E$40</xm:f>
          </x14:formula1>
          <xm:sqref>D2:D34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sheetPr>
  <dimension ref="A1:F80"/>
  <sheetViews>
    <sheetView topLeftCell="A3" zoomScaleNormal="100" workbookViewId="0">
      <selection activeCell="F2" sqref="F2:F10"/>
    </sheetView>
  </sheetViews>
  <sheetFormatPr baseColWidth="10" defaultColWidth="10.83203125" defaultRowHeight="16" x14ac:dyDescent="0.2"/>
  <cols>
    <col min="4" max="4" width="55.5" customWidth="1"/>
    <col min="5" max="5" width="35" bestFit="1" customWidth="1"/>
  </cols>
  <sheetData>
    <row r="1" spans="1:6" x14ac:dyDescent="0.2">
      <c r="A1" t="s">
        <v>0</v>
      </c>
      <c r="B1" s="14" t="s">
        <v>334</v>
      </c>
      <c r="C1" s="14" t="s">
        <v>112</v>
      </c>
      <c r="D1" t="s">
        <v>114</v>
      </c>
      <c r="E1" t="s">
        <v>113</v>
      </c>
      <c r="F1" t="s">
        <v>59</v>
      </c>
    </row>
    <row r="2" spans="1:6" x14ac:dyDescent="0.2">
      <c r="A2">
        <v>1</v>
      </c>
      <c r="B2">
        <v>1</v>
      </c>
      <c r="C2" s="14" t="s">
        <v>145</v>
      </c>
      <c r="D2" s="14" t="s">
        <v>134</v>
      </c>
      <c r="E2" t="str">
        <f>CONCATENATE(C2,"-",D2)</f>
        <v>Sample-Respondent</v>
      </c>
      <c r="F2" t="str">
        <f>CONCATENATE("INSERT INTO survey.ontology(id,survey_id, name, tag) VALUES(NEXTVAL('survey.ontology_seq'),",B2,",'",C2,"','",D2,"');")</f>
        <v>INSERT INTO survey.ontology(id,survey_id, name, tag) VALUES(NEXTVAL('survey.ontology_seq'),1,'Sample','Respondent');</v>
      </c>
    </row>
    <row r="3" spans="1:6" x14ac:dyDescent="0.2">
      <c r="A3">
        <f>A2+1</f>
        <v>2</v>
      </c>
      <c r="B3">
        <v>1</v>
      </c>
      <c r="C3" s="14" t="s">
        <v>145</v>
      </c>
      <c r="D3" s="14" t="s">
        <v>122</v>
      </c>
      <c r="E3" t="str">
        <f t="shared" ref="E3:E10" si="0">CONCATENATE(C3,"-",D3)</f>
        <v>Sample-Age</v>
      </c>
      <c r="F3" t="str">
        <f t="shared" ref="F3:F10" si="1">CONCATENATE("INSERT INTO survey.ontology(id,survey_id, name, tag) VALUES(NEXTVAL('survey.ontology_seq'),",B3,",'",C3,"','",D3,"');")</f>
        <v>INSERT INTO survey.ontology(id,survey_id, name, tag) VALUES(NEXTVAL('survey.ontology_seq'),1,'Sample','Age');</v>
      </c>
    </row>
    <row r="4" spans="1:6" x14ac:dyDescent="0.2">
      <c r="A4">
        <f>A3+1</f>
        <v>3</v>
      </c>
      <c r="B4">
        <v>1</v>
      </c>
      <c r="C4" s="14" t="s">
        <v>145</v>
      </c>
      <c r="D4" s="14" t="s">
        <v>174</v>
      </c>
      <c r="E4" t="str">
        <f t="shared" si="0"/>
        <v>Sample-Sex</v>
      </c>
      <c r="F4" t="str">
        <f t="shared" si="1"/>
        <v>INSERT INTO survey.ontology(id,survey_id, name, tag) VALUES(NEXTVAL('survey.ontology_seq'),1,'Sample','Sex');</v>
      </c>
    </row>
    <row r="5" spans="1:6" x14ac:dyDescent="0.2">
      <c r="A5">
        <f>A4+1</f>
        <v>4</v>
      </c>
      <c r="B5">
        <v>1</v>
      </c>
      <c r="C5" s="14" t="s">
        <v>145</v>
      </c>
      <c r="D5" s="14" t="s">
        <v>111</v>
      </c>
      <c r="E5" t="str">
        <f t="shared" si="0"/>
        <v>Sample-Relationship</v>
      </c>
      <c r="F5" t="str">
        <f t="shared" si="1"/>
        <v>INSERT INTO survey.ontology(id,survey_id, name, tag) VALUES(NEXTVAL('survey.ontology_seq'),1,'Sample','Relationship');</v>
      </c>
    </row>
    <row r="6" spans="1:6" x14ac:dyDescent="0.2">
      <c r="A6">
        <f>A5+1</f>
        <v>5</v>
      </c>
      <c r="B6">
        <v>1</v>
      </c>
      <c r="C6" s="14" t="s">
        <v>145</v>
      </c>
      <c r="D6" s="14" t="s">
        <v>180</v>
      </c>
      <c r="E6" t="str">
        <f t="shared" si="0"/>
        <v>Sample-PetType</v>
      </c>
      <c r="F6" t="str">
        <f t="shared" si="1"/>
        <v>INSERT INTO survey.ontology(id,survey_id, name, tag) VALUES(NEXTVAL('survey.ontology_seq'),1,'Sample','PetType');</v>
      </c>
    </row>
    <row r="7" spans="1:6" x14ac:dyDescent="0.2">
      <c r="A7">
        <f t="shared" ref="A7:A9" si="2">A6+1</f>
        <v>6</v>
      </c>
      <c r="B7">
        <v>1</v>
      </c>
      <c r="C7" s="14" t="s">
        <v>145</v>
      </c>
      <c r="D7" s="14" t="s">
        <v>104</v>
      </c>
      <c r="E7" t="str">
        <f t="shared" si="0"/>
        <v>Sample-Family</v>
      </c>
      <c r="F7" t="str">
        <f t="shared" si="1"/>
        <v>INSERT INTO survey.ontology(id,survey_id, name, tag) VALUES(NEXTVAL('survey.ontology_seq'),1,'Sample','Family');</v>
      </c>
    </row>
    <row r="8" spans="1:6" x14ac:dyDescent="0.2">
      <c r="A8">
        <f t="shared" si="2"/>
        <v>7</v>
      </c>
      <c r="B8">
        <v>1</v>
      </c>
      <c r="C8" s="14" t="s">
        <v>145</v>
      </c>
      <c r="D8" s="14" t="s">
        <v>169</v>
      </c>
      <c r="E8" t="str">
        <f t="shared" si="0"/>
        <v>Sample-Roommates</v>
      </c>
      <c r="F8" t="str">
        <f t="shared" si="1"/>
        <v>INSERT INTO survey.ontology(id,survey_id, name, tag) VALUES(NEXTVAL('survey.ontology_seq'),1,'Sample','Roommates');</v>
      </c>
    </row>
    <row r="9" spans="1:6" x14ac:dyDescent="0.2">
      <c r="A9">
        <f t="shared" si="2"/>
        <v>8</v>
      </c>
      <c r="B9">
        <v>1</v>
      </c>
      <c r="C9" s="14" t="s">
        <v>145</v>
      </c>
      <c r="D9" s="14" t="s">
        <v>168</v>
      </c>
      <c r="E9" t="str">
        <f t="shared" si="0"/>
        <v>Sample-Pets</v>
      </c>
      <c r="F9" t="str">
        <f t="shared" si="1"/>
        <v>INSERT INTO survey.ontology(id,survey_id, name, tag) VALUES(NEXTVAL('survey.ontology_seq'),1,'Sample','Pets');</v>
      </c>
    </row>
    <row r="10" spans="1:6" x14ac:dyDescent="0.2">
      <c r="A10">
        <v>9</v>
      </c>
      <c r="B10">
        <v>1</v>
      </c>
      <c r="C10" s="14" t="s">
        <v>145</v>
      </c>
      <c r="D10" s="14" t="s">
        <v>301</v>
      </c>
      <c r="E10" t="str">
        <f t="shared" si="0"/>
        <v>Sample-Birthday</v>
      </c>
      <c r="F10" t="str">
        <f t="shared" si="1"/>
        <v>INSERT INTO survey.ontology(id,survey_id, name, tag) VALUES(NEXTVAL('survey.ontology_seq'),1,'Sample','Birthday');</v>
      </c>
    </row>
    <row r="11" spans="1:6" x14ac:dyDescent="0.2">
      <c r="D11" s="14"/>
    </row>
    <row r="12" spans="1:6" x14ac:dyDescent="0.2">
      <c r="D12" s="14"/>
    </row>
    <row r="13" spans="1:6" x14ac:dyDescent="0.2">
      <c r="D13" s="14"/>
    </row>
    <row r="15" spans="1:6" x14ac:dyDescent="0.2">
      <c r="D15" s="14"/>
    </row>
    <row r="16" spans="1:6" x14ac:dyDescent="0.2">
      <c r="D16" s="14"/>
    </row>
    <row r="17" spans="4:4" x14ac:dyDescent="0.2">
      <c r="D17" s="14"/>
    </row>
    <row r="18" spans="4:4" x14ac:dyDescent="0.2">
      <c r="D18" s="14"/>
    </row>
    <row r="19" spans="4:4" x14ac:dyDescent="0.2">
      <c r="D19" s="14"/>
    </row>
    <row r="20" spans="4:4" x14ac:dyDescent="0.2">
      <c r="D20" s="14"/>
    </row>
    <row r="21" spans="4:4" x14ac:dyDescent="0.2">
      <c r="D21" s="14"/>
    </row>
    <row r="22" spans="4:4" x14ac:dyDescent="0.2">
      <c r="D22" s="14"/>
    </row>
    <row r="23" spans="4:4" x14ac:dyDescent="0.2">
      <c r="D23" s="14"/>
    </row>
    <row r="24" spans="4:4" x14ac:dyDescent="0.2">
      <c r="D24" s="14"/>
    </row>
    <row r="25" spans="4:4" x14ac:dyDescent="0.2">
      <c r="D25" s="14"/>
    </row>
    <row r="27" spans="4:4" x14ac:dyDescent="0.2">
      <c r="D27" s="14"/>
    </row>
    <row r="28" spans="4:4" x14ac:dyDescent="0.2">
      <c r="D28" s="14"/>
    </row>
    <row r="29" spans="4:4" x14ac:dyDescent="0.2">
      <c r="D29" s="14"/>
    </row>
    <row r="30" spans="4:4" x14ac:dyDescent="0.2">
      <c r="D30" s="14"/>
    </row>
    <row r="31" spans="4:4" x14ac:dyDescent="0.2">
      <c r="D31" s="14"/>
    </row>
    <row r="32" spans="4:4" x14ac:dyDescent="0.2">
      <c r="D32" s="14"/>
    </row>
    <row r="33" spans="4:4" x14ac:dyDescent="0.2">
      <c r="D33" s="14"/>
    </row>
    <row r="34" spans="4:4" x14ac:dyDescent="0.2">
      <c r="D34" s="14"/>
    </row>
    <row r="35" spans="4:4" x14ac:dyDescent="0.2">
      <c r="D35" s="14"/>
    </row>
    <row r="36" spans="4:4" x14ac:dyDescent="0.2">
      <c r="D36" s="14"/>
    </row>
    <row r="37" spans="4:4" x14ac:dyDescent="0.2">
      <c r="D37" s="14"/>
    </row>
    <row r="38" spans="4:4" x14ac:dyDescent="0.2">
      <c r="D38" s="14"/>
    </row>
    <row r="39" spans="4:4" x14ac:dyDescent="0.2">
      <c r="D39" s="14"/>
    </row>
    <row r="40" spans="4:4" x14ac:dyDescent="0.2">
      <c r="D40" s="14"/>
    </row>
    <row r="41" spans="4:4" x14ac:dyDescent="0.2">
      <c r="D41" s="14"/>
    </row>
    <row r="42" spans="4:4" x14ac:dyDescent="0.2">
      <c r="D42" s="14"/>
    </row>
    <row r="43" spans="4:4" x14ac:dyDescent="0.2">
      <c r="D43" s="14"/>
    </row>
    <row r="58" spans="4:4" x14ac:dyDescent="0.2">
      <c r="D58" s="14"/>
    </row>
    <row r="59" spans="4:4" x14ac:dyDescent="0.2">
      <c r="D59" s="14"/>
    </row>
    <row r="60" spans="4:4" x14ac:dyDescent="0.2">
      <c r="D60" s="14"/>
    </row>
    <row r="61" spans="4:4" x14ac:dyDescent="0.2">
      <c r="D61" s="14"/>
    </row>
    <row r="62" spans="4:4" x14ac:dyDescent="0.2">
      <c r="D62" s="14"/>
    </row>
    <row r="63" spans="4:4" x14ac:dyDescent="0.2">
      <c r="D63" s="14"/>
    </row>
    <row r="64" spans="4:4" x14ac:dyDescent="0.2">
      <c r="D64" s="14"/>
    </row>
    <row r="65" spans="4:4" x14ac:dyDescent="0.2">
      <c r="D65" s="14"/>
    </row>
    <row r="66" spans="4:4" x14ac:dyDescent="0.2">
      <c r="D66" s="14"/>
    </row>
    <row r="67" spans="4:4" x14ac:dyDescent="0.2">
      <c r="D67" s="14"/>
    </row>
    <row r="68" spans="4:4" x14ac:dyDescent="0.2">
      <c r="D68" s="14"/>
    </row>
    <row r="69" spans="4:4" x14ac:dyDescent="0.2">
      <c r="D69" s="14"/>
    </row>
    <row r="70" spans="4:4" x14ac:dyDescent="0.2">
      <c r="D70" s="14"/>
    </row>
    <row r="71" spans="4:4" x14ac:dyDescent="0.2">
      <c r="D71" s="14"/>
    </row>
    <row r="72" spans="4:4" x14ac:dyDescent="0.2">
      <c r="D72" s="14"/>
    </row>
    <row r="73" spans="4:4" x14ac:dyDescent="0.2">
      <c r="D73" s="14"/>
    </row>
    <row r="74" spans="4:4" x14ac:dyDescent="0.2">
      <c r="D74" s="14"/>
    </row>
    <row r="75" spans="4:4" x14ac:dyDescent="0.2">
      <c r="D75" s="14"/>
    </row>
    <row r="76" spans="4:4" x14ac:dyDescent="0.2">
      <c r="D76" s="14"/>
    </row>
    <row r="77" spans="4:4" x14ac:dyDescent="0.2">
      <c r="D77" s="14"/>
    </row>
    <row r="78" spans="4:4" x14ac:dyDescent="0.2">
      <c r="D78" s="14"/>
    </row>
    <row r="79" spans="4:4" x14ac:dyDescent="0.2">
      <c r="D79" s="14"/>
    </row>
    <row r="80" spans="4:4" x14ac:dyDescent="0.2">
      <c r="D80" s="14"/>
    </row>
  </sheetData>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6"/>
  </sheetPr>
  <dimension ref="A1:N10"/>
  <sheetViews>
    <sheetView topLeftCell="M1" zoomScaleNormal="100" workbookViewId="0">
      <selection activeCell="E38" sqref="E38"/>
    </sheetView>
  </sheetViews>
  <sheetFormatPr baseColWidth="10" defaultColWidth="10.83203125" defaultRowHeight="16" x14ac:dyDescent="0.2"/>
  <cols>
    <col min="1" max="1" width="5.1640625" bestFit="1" customWidth="1"/>
    <col min="2" max="2" width="9" bestFit="1" customWidth="1"/>
    <col min="3" max="3" width="42.33203125" bestFit="1" customWidth="1"/>
    <col min="4" max="4" width="47.6640625" bestFit="1" customWidth="1"/>
    <col min="5" max="5" width="57.33203125" bestFit="1" customWidth="1"/>
    <col min="6" max="6" width="18.33203125" bestFit="1" customWidth="1"/>
    <col min="7" max="7" width="5.83203125" bestFit="1" customWidth="1"/>
    <col min="8" max="8" width="88.5" customWidth="1"/>
    <col min="9" max="9" width="13.6640625" customWidth="1"/>
    <col min="11" max="11" width="18" bestFit="1" customWidth="1"/>
    <col min="12" max="12" width="28.83203125" customWidth="1"/>
    <col min="14" max="14" width="20.1640625" customWidth="1"/>
  </cols>
  <sheetData>
    <row r="1" spans="1:14" x14ac:dyDescent="0.2">
      <c r="A1" t="s">
        <v>0</v>
      </c>
      <c r="B1" s="14" t="s">
        <v>336</v>
      </c>
      <c r="C1" t="s">
        <v>23</v>
      </c>
      <c r="D1" t="s">
        <v>54</v>
      </c>
      <c r="E1" t="s">
        <v>183</v>
      </c>
      <c r="F1" s="14" t="s">
        <v>338</v>
      </c>
      <c r="G1" t="s">
        <v>110</v>
      </c>
      <c r="H1" t="s">
        <v>119</v>
      </c>
      <c r="I1" t="s">
        <v>118</v>
      </c>
      <c r="J1" t="s">
        <v>69</v>
      </c>
      <c r="K1" t="s">
        <v>116</v>
      </c>
      <c r="L1" t="s">
        <v>117</v>
      </c>
      <c r="N1" t="s">
        <v>59</v>
      </c>
    </row>
    <row r="2" spans="1:14" x14ac:dyDescent="0.2">
      <c r="A2">
        <v>1</v>
      </c>
      <c r="B2">
        <v>1</v>
      </c>
      <c r="C2" t="s">
        <v>253</v>
      </c>
      <c r="D2" t="s">
        <v>170</v>
      </c>
      <c r="F2" t="s">
        <v>182</v>
      </c>
      <c r="H2" t="str">
        <f>CONCATENATE(C2,"-",D2,"-",E2,"-",F2)</f>
        <v>Welcome - Welcome-Are you filling out this questionnaire for someone else?--Sample-Respondent</v>
      </c>
      <c r="I2">
        <f>IF(0=_xlfn.XLOOKUP(C2,Steps_Sections!$E$2:$E$40,Steps_Sections!A$2:A$40),"NULL",_xlfn.XLOOKUP(C2,Steps_Sections!$E$2:$E$40,Steps_Sections!A$2:A$40))</f>
        <v>1</v>
      </c>
      <c r="J2">
        <f>IF(0=_xlfn.XLOOKUP(D2,Questions!C$2:C$41,Questions!A$2:A$41),"NULL",_xlfn.XLOOKUP(D2,Questions!C$2:C$41,Questions!A$2:A$41))</f>
        <v>3</v>
      </c>
      <c r="K2" t="str">
        <f>IF(0=_xlfn.XLOOKUP(E2,Sections_Questions!E$2:E$41,Sections_Questions!A$2:A$41),"NULL",_xlfn.XLOOKUP(E2,Sections_Questions!E$2:E$41,Sections_Questions!A$2:A$41))</f>
        <v>NULL</v>
      </c>
      <c r="L2" s="14">
        <f>_xlfn.XLOOKUP(F2,Ontology!E2:E40,Ontology!A2:A40)</f>
        <v>1</v>
      </c>
      <c r="N2" t="str">
        <f>CONCATENATE("INSERT INTO survey.metadata(id, survey_id, step_section_id, question_id, section_question_id, ontology_id, value) VALUES(NEXTVAL('survey.metadata_seq'),",B2,",",I2,",",J2,",",K2,",",L2,",'",G2,"');")</f>
        <v>INSERT INTO survey.metadata(id, survey_id, step_section_id, question_id, section_question_id, ontology_id, value) VALUES(NEXTVAL('survey.metadata_seq'),1,1,3,NULL,1,'');</v>
      </c>
    </row>
    <row r="3" spans="1:14" x14ac:dyDescent="0.2">
      <c r="A3">
        <v>2</v>
      </c>
      <c r="B3">
        <v>1</v>
      </c>
      <c r="D3" t="s">
        <v>184</v>
      </c>
      <c r="F3" t="s">
        <v>216</v>
      </c>
      <c r="H3" t="str">
        <f t="shared" ref="H3:H9" si="0">CONCATENATE(C3,"-",D3,"-",E3,"-",F3)</f>
        <v>-What is {NAME''s|your} current age?--Sample-Age</v>
      </c>
      <c r="I3" t="str">
        <f>IF(0=_xlfn.XLOOKUP(C3,Steps_Sections!$E$2:$E$40,Steps_Sections!A$2:A$40),"NULL",_xlfn.XLOOKUP(C3,Steps_Sections!$E$2:$E$40,Steps_Sections!A$2:A$40))</f>
        <v>NULL</v>
      </c>
      <c r="J3">
        <f>IF(0=_xlfn.XLOOKUP(D3,Questions!C$2:C$41,Questions!A$2:A$41),"NULL",_xlfn.XLOOKUP(D3,Questions!C$2:C$41,Questions!A$2:A$41))</f>
        <v>6</v>
      </c>
      <c r="K3" t="str">
        <f>IF(0=_xlfn.XLOOKUP(E3,Sections_Questions!E$2:E$41,Sections_Questions!A$2:A$41),"NULL",_xlfn.XLOOKUP(E3,Sections_Questions!E$2:E$41,Sections_Questions!A$2:A$41))</f>
        <v>NULL</v>
      </c>
      <c r="L3" s="14">
        <f>_xlfn.XLOOKUP(F3,Ontology!E3:E41,Ontology!A3:A41)</f>
        <v>2</v>
      </c>
      <c r="N3" t="str">
        <f t="shared" ref="N3:N10" si="1">CONCATENATE("INSERT INTO survey.metadata(id, survey_id, step_section_id, question_id, section_question_id, ontology_id, value) VALUES(NEXTVAL('survey.metadata_seq'),",B3,",",I3,",",J3,",",K3,",",L3,",'",G3,"');")</f>
        <v>INSERT INTO survey.metadata(id, survey_id, step_section_id, question_id, section_question_id, ontology_id, value) VALUES(NEXTVAL('survey.metadata_seq'),1,NULL,6,NULL,2,'');</v>
      </c>
    </row>
    <row r="4" spans="1:14" x14ac:dyDescent="0.2">
      <c r="A4">
        <v>3</v>
      </c>
      <c r="B4">
        <v>1</v>
      </c>
      <c r="D4" t="s">
        <v>213</v>
      </c>
      <c r="F4" t="s">
        <v>217</v>
      </c>
      <c r="H4" t="str">
        <f t="shared" si="0"/>
        <v>-What sex {is NAME| are you}?--Sample-Sex</v>
      </c>
      <c r="I4" t="str">
        <f>IF(0=_xlfn.XLOOKUP(C4,Steps_Sections!$E$2:$E$40,Steps_Sections!A$2:A$40),"NULL",_xlfn.XLOOKUP(C4,Steps_Sections!$E$2:$E$40,Steps_Sections!A$2:A$40))</f>
        <v>NULL</v>
      </c>
      <c r="J4">
        <f>IF(0=_xlfn.XLOOKUP(D4,Questions!C$2:C$41,Questions!A$2:A$41),"NULL",_xlfn.XLOOKUP(D4,Questions!C$2:C$41,Questions!A$2:A$41))</f>
        <v>7</v>
      </c>
      <c r="K4" t="str">
        <f>IF(0=_xlfn.XLOOKUP(E4,Sections_Questions!E$2:E$41,Sections_Questions!A$2:A$41),"NULL",_xlfn.XLOOKUP(E4,Sections_Questions!E$2:E$41,Sections_Questions!A$2:A$41))</f>
        <v>NULL</v>
      </c>
      <c r="L4" s="14">
        <f>_xlfn.XLOOKUP(F4,Ontology!E4:E42,Ontology!A4:A42)</f>
        <v>3</v>
      </c>
      <c r="N4" t="str">
        <f t="shared" si="1"/>
        <v>INSERT INTO survey.metadata(id, survey_id, step_section_id, question_id, section_question_id, ontology_id, value) VALUES(NEXTVAL('survey.metadata_seq'),1,NULL,7,NULL,3,'');</v>
      </c>
    </row>
    <row r="5" spans="1:14" x14ac:dyDescent="0.2">
      <c r="A5">
        <v>4</v>
      </c>
      <c r="B5">
        <v>1</v>
      </c>
      <c r="E5" t="s">
        <v>290</v>
      </c>
      <c r="F5" t="s">
        <v>181</v>
      </c>
      <c r="H5" t="str">
        <f t="shared" si="0"/>
        <v>--{R1''s|Your} Family Member {S#} - {S1} - 1 - {NAME} is {R1''s|my}:-Sample-Relationship</v>
      </c>
      <c r="I5" t="str">
        <f>IF(0=_xlfn.XLOOKUP(C5,Steps_Sections!$E$2:$E$40,Steps_Sections!A$2:A$40),"NULL",_xlfn.XLOOKUP(C5,Steps_Sections!$E$2:$E$40,Steps_Sections!A$2:A$40))</f>
        <v>NULL</v>
      </c>
      <c r="J5" t="str">
        <f>IF(0=_xlfn.XLOOKUP(D5,Questions!C$2:C$41,Questions!A$2:A$41),"NULL",_xlfn.XLOOKUP(D5,Questions!C$2:C$41,Questions!A$2:A$41))</f>
        <v>NULL</v>
      </c>
      <c r="K5">
        <f>IF(0=_xlfn.XLOOKUP(E5,Sections_Questions!E$2:E$41,Sections_Questions!A$2:A$41),"NULL",_xlfn.XLOOKUP(E5,Sections_Questions!E$2:E$41,Sections_Questions!A$2:A$41))</f>
        <v>14</v>
      </c>
      <c r="L5" s="14">
        <f>_xlfn.XLOOKUP(F5,Ontology!E5:E43,Ontology!A5:A43)</f>
        <v>4</v>
      </c>
      <c r="N5" t="str">
        <f t="shared" si="1"/>
        <v>INSERT INTO survey.metadata(id, survey_id, step_section_id, question_id, section_question_id, ontology_id, value) VALUES(NEXTVAL('survey.metadata_seq'),1,NULL,NULL,14,4,'');</v>
      </c>
    </row>
    <row r="6" spans="1:14" x14ac:dyDescent="0.2">
      <c r="A6">
        <v>5</v>
      </c>
      <c r="B6">
        <v>1</v>
      </c>
      <c r="E6" t="s">
        <v>288</v>
      </c>
      <c r="F6" t="s">
        <v>218</v>
      </c>
      <c r="H6" t="str">
        <f t="shared" si="0"/>
        <v>--{R1''s|Your} Pet {S#} - {S1} - 1 - What type of pet is {NAME}?-Sample-PetType</v>
      </c>
      <c r="I6" t="str">
        <f>IF(0=_xlfn.XLOOKUP(C6,Steps_Sections!$E$2:$E$40,Steps_Sections!A$2:A$40),"NULL",_xlfn.XLOOKUP(C6,Steps_Sections!$E$2:$E$40,Steps_Sections!A$2:A$40))</f>
        <v>NULL</v>
      </c>
      <c r="J6" t="str">
        <f>IF(0=_xlfn.XLOOKUP(D6,Questions!C$2:C$41,Questions!A$2:A$41),"NULL",_xlfn.XLOOKUP(D6,Questions!C$2:C$41,Questions!A$2:A$41))</f>
        <v>NULL</v>
      </c>
      <c r="K6">
        <f>IF(0=_xlfn.XLOOKUP(E6,Sections_Questions!E$2:E$41,Sections_Questions!A$2:A$41),"NULL",_xlfn.XLOOKUP(E6,Sections_Questions!E$2:E$41,Sections_Questions!A$2:A$41))</f>
        <v>19</v>
      </c>
      <c r="L6" s="14">
        <f>_xlfn.XLOOKUP(F6,Ontology!E6:E44,Ontology!A6:A44)</f>
        <v>5</v>
      </c>
      <c r="N6" t="str">
        <f t="shared" si="1"/>
        <v>INSERT INTO survey.metadata(id, survey_id, step_section_id, question_id, section_question_id, ontology_id, value) VALUES(NEXTVAL('survey.metadata_seq'),1,NULL,NULL,19,5,'');</v>
      </c>
    </row>
    <row r="7" spans="1:14" x14ac:dyDescent="0.2">
      <c r="A7">
        <v>6</v>
      </c>
      <c r="B7">
        <v>1</v>
      </c>
      <c r="C7" t="s">
        <v>284</v>
      </c>
      <c r="F7" t="s">
        <v>219</v>
      </c>
      <c r="H7" t="str">
        <f t="shared" si="0"/>
        <v>Family - {R1''s|Your} Family Member {S#} - {S1}---Sample-Family</v>
      </c>
      <c r="I7">
        <f>IF(0=_xlfn.XLOOKUP(C7,Steps_Sections!$E$2:$E$40,Steps_Sections!A$2:A$40),"NULL",_xlfn.XLOOKUP(C7,Steps_Sections!$E$2:$E$40,Steps_Sections!A$2:A$40))</f>
        <v>4</v>
      </c>
      <c r="J7" t="str">
        <f>IF(0=_xlfn.XLOOKUP(D7,Questions!C$2:C$41,Questions!A$2:A$41),"NULL",_xlfn.XLOOKUP(D7,Questions!C$2:C$41,Questions!A$2:A$41))</f>
        <v>NULL</v>
      </c>
      <c r="K7" t="str">
        <f>IF(0=_xlfn.XLOOKUP(E7,Sections_Questions!E$2:E$41,Sections_Questions!A$2:A$41),"NULL",_xlfn.XLOOKUP(E7,Sections_Questions!E$2:E$41,Sections_Questions!A$2:A$41))</f>
        <v>NULL</v>
      </c>
      <c r="L7" s="14">
        <f>_xlfn.XLOOKUP(F7,Ontology!E7:E45,Ontology!A7:A45)</f>
        <v>6</v>
      </c>
      <c r="N7" t="str">
        <f t="shared" si="1"/>
        <v>INSERT INTO survey.metadata(id, survey_id, step_section_id, question_id, section_question_id, ontology_id, value) VALUES(NEXTVAL('survey.metadata_seq'),1,4,NULL,NULL,6,'');</v>
      </c>
    </row>
    <row r="8" spans="1:14" x14ac:dyDescent="0.2">
      <c r="A8">
        <v>7</v>
      </c>
      <c r="B8">
        <v>1</v>
      </c>
      <c r="C8" t="s">
        <v>285</v>
      </c>
      <c r="F8" t="s">
        <v>220</v>
      </c>
      <c r="H8" t="str">
        <f t="shared" si="0"/>
        <v>Roommates - {R1''s|Your} Roommate {S#} - {S1}---Sample-Roommates</v>
      </c>
      <c r="I8">
        <f>IF(0=_xlfn.XLOOKUP(C8,Steps_Sections!$E$2:$E$40,Steps_Sections!A$2:A$40),"NULL",_xlfn.XLOOKUP(C8,Steps_Sections!$E$2:$E$40,Steps_Sections!A$2:A$40))</f>
        <v>5</v>
      </c>
      <c r="J8" t="str">
        <f>IF(0=_xlfn.XLOOKUP(D8,Questions!C$2:C$41,Questions!A$2:A$41),"NULL",_xlfn.XLOOKUP(D8,Questions!C$2:C$41,Questions!A$2:A$41))</f>
        <v>NULL</v>
      </c>
      <c r="K8" t="str">
        <f>IF(0=_xlfn.XLOOKUP(E8,Sections_Questions!E$2:E$41,Sections_Questions!A$2:A$41),"NULL",_xlfn.XLOOKUP(E8,Sections_Questions!E$2:E$41,Sections_Questions!A$2:A$41))</f>
        <v>NULL</v>
      </c>
      <c r="L8" s="14">
        <f>_xlfn.XLOOKUP(F8,Ontology!E8:E46,Ontology!A8:A46)</f>
        <v>7</v>
      </c>
      <c r="N8" t="str">
        <f t="shared" si="1"/>
        <v>INSERT INTO survey.metadata(id, survey_id, step_section_id, question_id, section_question_id, ontology_id, value) VALUES(NEXTVAL('survey.metadata_seq'),1,5,NULL,NULL,7,'');</v>
      </c>
    </row>
    <row r="9" spans="1:14" x14ac:dyDescent="0.2">
      <c r="A9">
        <v>8</v>
      </c>
      <c r="B9">
        <v>1</v>
      </c>
      <c r="C9" t="s">
        <v>286</v>
      </c>
      <c r="F9" t="s">
        <v>221</v>
      </c>
      <c r="H9" t="str">
        <f t="shared" si="0"/>
        <v>Pets - {R1''s|Your} Pet {S#} - {S1}---Sample-Pets</v>
      </c>
      <c r="I9">
        <f>IF(0=_xlfn.XLOOKUP(C9,Steps_Sections!$E$2:$E$40,Steps_Sections!A$2:A$40),"NULL",_xlfn.XLOOKUP(C9,Steps_Sections!$E$2:$E$40,Steps_Sections!A$2:A$40))</f>
        <v>6</v>
      </c>
      <c r="J9" t="str">
        <f>IF(0=_xlfn.XLOOKUP(D9,Questions!C$2:C$41,Questions!A$2:A$41),"NULL",_xlfn.XLOOKUP(D9,Questions!C$2:C$41,Questions!A$2:A$41))</f>
        <v>NULL</v>
      </c>
      <c r="K9" t="str">
        <f>IF(0=_xlfn.XLOOKUP(E9,Sections_Questions!E$2:E$41,Sections_Questions!A$2:A$41),"NULL",_xlfn.XLOOKUP(E9,Sections_Questions!E$2:E$41,Sections_Questions!A$2:A$41))</f>
        <v>NULL</v>
      </c>
      <c r="L9" s="14">
        <f>_xlfn.XLOOKUP(F9,Ontology!E9:E47,Ontology!A9:A47)</f>
        <v>8</v>
      </c>
      <c r="N9" t="str">
        <f t="shared" si="1"/>
        <v>INSERT INTO survey.metadata(id, survey_id, step_section_id, question_id, section_question_id, ontology_id, value) VALUES(NEXTVAL('survey.metadata_seq'),1,6,NULL,NULL,8,'');</v>
      </c>
    </row>
    <row r="10" spans="1:14" x14ac:dyDescent="0.2">
      <c r="A10">
        <v>9</v>
      </c>
      <c r="B10">
        <v>1</v>
      </c>
      <c r="E10" t="s">
        <v>314</v>
      </c>
      <c r="F10" t="s">
        <v>313</v>
      </c>
      <c r="H10" t="str">
        <f t="shared" ref="H10" si="2">CONCATENATE(C10,"-",D10,"-",E10,"-",F10)</f>
        <v>--Respondent - 1 - What is {NAME''s|your} Birthday?-Sample-Birthday</v>
      </c>
      <c r="I10" t="str">
        <f>IF(0=_xlfn.XLOOKUP(C10,Steps_Sections!$E$2:$E$40,Steps_Sections!A$2:A$40),"NULL",_xlfn.XLOOKUP(C10,Steps_Sections!$E$2:$E$40,Steps_Sections!A$2:A$40))</f>
        <v>NULL</v>
      </c>
      <c r="J10" t="str">
        <f>IF(0=_xlfn.XLOOKUP(D10,Questions!C$2:C$41,Questions!A$2:A$41),"NULL",_xlfn.XLOOKUP(D10,Questions!C$2:C$41,Questions!A$2:A$41))</f>
        <v>NULL</v>
      </c>
      <c r="K10">
        <f>IF(0=_xlfn.XLOOKUP(E10,Sections_Questions!E$2:E$41,Sections_Questions!A$2:A$41),"NULL",_xlfn.XLOOKUP(E10,Sections_Questions!E$2:E$41,Sections_Questions!A$2:A$41))</f>
        <v>5</v>
      </c>
      <c r="L10" s="14">
        <f>_xlfn.XLOOKUP(F10,Ontology!E10:E48,Ontology!A10:A48)</f>
        <v>9</v>
      </c>
      <c r="N10" t="str">
        <f t="shared" si="1"/>
        <v>INSERT INTO survey.metadata(id, survey_id, step_section_id, question_id, section_question_id, ontology_id, value) VALUES(NEXTVAL('survey.metadata_seq'),1,NULL,NULL,5,9,'');</v>
      </c>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D00-000003000000}">
          <x14:formula1>
            <xm:f>Ontology!$E$3:$E$215</xm:f>
          </x14:formula1>
          <xm:sqref>F14:F1048576</xm:sqref>
        </x14:dataValidation>
        <x14:dataValidation type="list" allowBlank="1" showInputMessage="1" showErrorMessage="1" xr:uid="{F6AC47F4-2F4A-0040-AD53-94B081F76352}">
          <x14:formula1>
            <xm:f>Ontology!$E$2:$E$215</xm:f>
          </x14:formula1>
          <xm:sqref>F2:F13</xm:sqref>
        </x14:dataValidation>
        <x14:dataValidation type="list" allowBlank="1" showInputMessage="1" showErrorMessage="1" xr:uid="{00000000-0002-0000-0D00-000001000000}">
          <x14:formula1>
            <xm:f>Steps_Sections!$E$2:$E$24</xm:f>
          </x14:formula1>
          <xm:sqref>C2:C1048576</xm:sqref>
        </x14:dataValidation>
        <x14:dataValidation type="list" allowBlank="1" showInputMessage="1" showErrorMessage="1" xr:uid="{73BDED80-979D-B840-A0BD-EBAC54A01857}">
          <x14:formula1>
            <xm:f>Questions!$C$2:$C$65</xm:f>
          </x14:formula1>
          <xm:sqref>D1:D1048576</xm:sqref>
        </x14:dataValidation>
        <x14:dataValidation type="list" allowBlank="1" showInputMessage="1" showErrorMessage="1" xr:uid="{00000000-0002-0000-0D00-000002000000}">
          <x14:formula1>
            <xm:f>Sections_Questions!$E$2:$E$132</xm:f>
          </x14:formula1>
          <xm:sqref>E2:E1048576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sheetPr>
  <dimension ref="A1:G1"/>
  <sheetViews>
    <sheetView zoomScaleNormal="100" workbookViewId="0">
      <selection activeCell="H34" sqref="H34"/>
    </sheetView>
  </sheetViews>
  <sheetFormatPr baseColWidth="10" defaultColWidth="10.83203125" defaultRowHeight="16" x14ac:dyDescent="0.2"/>
  <cols>
    <col min="1" max="1" width="5.1640625" bestFit="1" customWidth="1"/>
    <col min="2" max="2" width="9" bestFit="1" customWidth="1"/>
    <col min="3" max="3" width="10.83203125" bestFit="1" customWidth="1"/>
    <col min="4" max="4" width="17.5" bestFit="1" customWidth="1"/>
    <col min="5" max="5" width="34.5" customWidth="1"/>
    <col min="6" max="6" width="13" bestFit="1" customWidth="1"/>
    <col min="7" max="7" width="4.83203125" bestFit="1" customWidth="1"/>
  </cols>
  <sheetData>
    <row r="1" spans="1:7" s="21" customFormat="1" x14ac:dyDescent="0.2">
      <c r="A1" s="21" t="s">
        <v>0</v>
      </c>
      <c r="B1" s="21" t="s">
        <v>336</v>
      </c>
      <c r="C1" s="21" t="s">
        <v>3</v>
      </c>
      <c r="D1" s="21" t="s">
        <v>4</v>
      </c>
      <c r="E1" s="21" t="s">
        <v>128</v>
      </c>
      <c r="F1" s="21" t="s">
        <v>129</v>
      </c>
      <c r="G1" s="21" t="s">
        <v>59</v>
      </c>
    </row>
  </sheetData>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sheetPr>
  <dimension ref="A1:G1"/>
  <sheetViews>
    <sheetView workbookViewId="0">
      <selection activeCell="C30" sqref="C30"/>
    </sheetView>
  </sheetViews>
  <sheetFormatPr baseColWidth="10" defaultColWidth="10.83203125" defaultRowHeight="16" x14ac:dyDescent="0.2"/>
  <cols>
    <col min="2" max="2" width="6.6640625" bestFit="1" customWidth="1"/>
    <col min="3" max="4" width="9.1640625" bestFit="1" customWidth="1"/>
    <col min="5" max="5" width="11.6640625" bestFit="1" customWidth="1"/>
    <col min="7" max="7" width="5.5" bestFit="1" customWidth="1"/>
  </cols>
  <sheetData>
    <row r="1" spans="1:7" x14ac:dyDescent="0.2">
      <c r="A1" t="s">
        <v>0</v>
      </c>
      <c r="B1" t="s">
        <v>123</v>
      </c>
      <c r="C1" t="s">
        <v>115</v>
      </c>
      <c r="D1" t="s">
        <v>124</v>
      </c>
      <c r="E1" t="s">
        <v>125</v>
      </c>
      <c r="G1" t="s">
        <v>59</v>
      </c>
    </row>
  </sheetData>
  <dataValidations count="1">
    <dataValidation type="list" allowBlank="1" showInputMessage="1" showErrorMessage="1" sqref="C37:C45" xr:uid="{00000000-0002-0000-0F00-000000000000}">
      <formula1>$F42:F142</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F00-000001000000}">
          <x14:formula1>
            <xm:f>Reports!#REF!</xm:f>
          </x14:formula1>
          <xm:sqref>B1:B1048576</xm:sqref>
        </x14:dataValidation>
        <x14:dataValidation type="list" allowBlank="1" showInputMessage="1" showErrorMessage="1" xr:uid="{00000000-0002-0000-0F00-000002000000}">
          <x14:formula1>
            <xm:f>Metadata!$H$2:$H$108</xm:f>
          </x14:formula1>
          <xm:sqref>C2:C36</xm:sqref>
        </x14:dataValidation>
        <x14:dataValidation type="list" allowBlank="1" showInputMessage="1" showErrorMessage="1" xr:uid="{00000000-0002-0000-0F00-000003000000}">
          <x14:formula1>
            <xm:f>Metadata!$H84:I181</xm:f>
          </x14:formula1>
          <xm:sqref>C77:C81 C59:C60 C56 C62:C63</xm:sqref>
        </x14:dataValidation>
        <x14:dataValidation type="list" allowBlank="1" showInputMessage="1" showErrorMessage="1" xr:uid="{00000000-0002-0000-0F00-000004000000}">
          <x14:formula1>
            <xm:f>Metadata!$H86:I182</xm:f>
          </x14:formula1>
          <xm:sqref>C64:C76 C57:C58 C61</xm:sqref>
        </x14:dataValidation>
        <x14:dataValidation type="list" allowBlank="1" showInputMessage="1" showErrorMessage="1" xr:uid="{00000000-0002-0000-0F00-000005000000}">
          <x14:formula1>
            <xm:f>Metadata!$H109:I207</xm:f>
          </x14:formula1>
          <xm:sqref>C82:C1048451</xm:sqref>
        </x14:dataValidation>
        <x14:dataValidation type="list" allowBlank="1" showInputMessage="1" showErrorMessage="1" xr:uid="{00000000-0002-0000-0F00-000006000000}">
          <x14:formula1>
            <xm:f>Metadata!$H83:I171</xm:f>
          </x14:formula1>
          <xm:sqref>C46</xm:sqref>
        </x14:dataValidation>
        <x14:dataValidation type="list" allowBlank="1" showInputMessage="1" showErrorMessage="1" xr:uid="{00000000-0002-0000-0F00-000007000000}">
          <x14:formula1>
            <xm:f>Metadata!$H66:I178</xm:f>
          </x14:formula1>
          <xm:sqref>C53 C55</xm:sqref>
        </x14:dataValidation>
        <x14:dataValidation type="list" allowBlank="1" showInputMessage="1" showErrorMessage="1" xr:uid="{00000000-0002-0000-0F00-000008000000}">
          <x14:formula1>
            <xm:f>Metadata!$H1:I1048483</xm:f>
          </x14:formula1>
          <xm:sqref>C1048456</xm:sqref>
        </x14:dataValidation>
        <x14:dataValidation type="list" allowBlank="1" showInputMessage="1" showErrorMessage="1" xr:uid="{00000000-0002-0000-0F00-000009000000}">
          <x14:formula1>
            <xm:f>Metadata!$H1:I1048482</xm:f>
          </x14:formula1>
          <xm:sqref>C1048455</xm:sqref>
        </x14:dataValidation>
        <x14:dataValidation type="list" allowBlank="1" showInputMessage="1" showErrorMessage="1" xr:uid="{00000000-0002-0000-0F00-00000A000000}">
          <x14:formula1>
            <xm:f>Metadata!$H1:I1048481</xm:f>
          </x14:formula1>
          <xm:sqref>C1048454</xm:sqref>
        </x14:dataValidation>
        <x14:dataValidation type="list" allowBlank="1" showInputMessage="1" showErrorMessage="1" xr:uid="{00000000-0002-0000-0F00-00000B000000}">
          <x14:formula1>
            <xm:f>Metadata!$H2:I110</xm:f>
          </x14:formula1>
          <xm:sqref>C1</xm:sqref>
        </x14:dataValidation>
        <x14:dataValidation type="list" allowBlank="1" showInputMessage="1" showErrorMessage="1" xr:uid="{00000000-0002-0000-0F00-00000C000000}">
          <x14:formula1>
            <xm:f>Metadata!$H1:I1048479</xm:f>
          </x14:formula1>
          <xm:sqref>C1048452</xm:sqref>
        </x14:dataValidation>
        <x14:dataValidation type="list" allowBlank="1" showInputMessage="1" showErrorMessage="1" xr:uid="{00000000-0002-0000-0F00-00000D000000}">
          <x14:formula1>
            <xm:f>Metadata!$H1:I1048480</xm:f>
          </x14:formula1>
          <xm:sqref>C1048453</xm:sqref>
        </x14:dataValidation>
        <x14:dataValidation type="list" allowBlank="1" showInputMessage="1" showErrorMessage="1" xr:uid="{00000000-0002-0000-0F00-00000E000000}">
          <x14:formula1>
            <xm:f>Metadata!$H51:I172</xm:f>
          </x14:formula1>
          <xm:sqref>C47</xm:sqref>
        </x14:dataValidation>
        <x14:dataValidation type="list" allowBlank="1" showInputMessage="1" showErrorMessage="1" xr:uid="{00000000-0002-0000-0F00-00000F000000}">
          <x14:formula1>
            <xm:f>Metadata!$H53:I173</xm:f>
          </x14:formula1>
          <xm:sqref>C48</xm:sqref>
        </x14:dataValidation>
        <x14:dataValidation type="list" allowBlank="1" showInputMessage="1" showErrorMessage="1" xr:uid="{00000000-0002-0000-0F00-000010000000}">
          <x14:formula1>
            <xm:f>Metadata!$H60:I174</xm:f>
          </x14:formula1>
          <xm:sqref>C52 C49</xm:sqref>
        </x14:dataValidation>
        <x14:dataValidation type="list" allowBlank="1" showInputMessage="1" showErrorMessage="1" xr:uid="{00000000-0002-0000-0F00-000011000000}">
          <x14:formula1>
            <xm:f>Metadata!$H62:I175</xm:f>
          </x14:formula1>
          <xm:sqref>C54 C50:C51</xm:sqref>
        </x14:dataValidation>
        <x14:dataValidation type="list" allowBlank="1" showInputMessage="1" showErrorMessage="1" xr:uid="{00000000-0002-0000-0F00-000013000000}">
          <x14:formula1>
            <xm:f>Metadata!$H1:I1048484</xm:f>
          </x14:formula1>
          <xm:sqref>C1048457:C1048554</xm:sqref>
        </x14:dataValidation>
        <x14:dataValidation type="list" allowBlank="1" showInputMessage="1" showErrorMessage="1" xr:uid="{00000000-0002-0000-0F00-000012000000}">
          <x14:formula1>
            <xm:f>Metadata!$H87:I1048565</xm:f>
          </x14:formula1>
          <xm:sqref>C1048555:C1048576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sheetPr>
  <dimension ref="A1:C3"/>
  <sheetViews>
    <sheetView zoomScale="98" zoomScaleNormal="98" workbookViewId="0">
      <selection activeCell="R29" sqref="R29"/>
    </sheetView>
  </sheetViews>
  <sheetFormatPr baseColWidth="10" defaultColWidth="10.83203125" defaultRowHeight="16" x14ac:dyDescent="0.2"/>
  <cols>
    <col min="1" max="1" width="10.6640625" bestFit="1" customWidth="1"/>
    <col min="2" max="2" width="10.6640625" customWidth="1"/>
  </cols>
  <sheetData>
    <row r="1" spans="1:3" x14ac:dyDescent="0.2">
      <c r="A1" t="s">
        <v>93</v>
      </c>
      <c r="B1" t="s">
        <v>248</v>
      </c>
      <c r="C1" t="s">
        <v>59</v>
      </c>
    </row>
    <row r="2" spans="1:3" x14ac:dyDescent="0.2">
      <c r="A2" t="s">
        <v>238</v>
      </c>
      <c r="B2" t="b">
        <v>1</v>
      </c>
      <c r="C2" t="str">
        <f>CONCATENATE("INSERT INTO survey.respondents (id, survey_id, token, active, logins, created_dt, first_access_dt, finalized_dt) VALUES (NEXTVAL('survey.respondents_seq'), 1, '",A2,"',",B2,", 0, current_timestamp, null, null);")</f>
        <v>INSERT INTO survey.respondents (id, survey_id, token, active, logins, created_dt, first_access_dt, finalized_dt) VALUES (NEXTVAL('survey.respondents_seq'), 1, 'test',TRUE, 0, current_timestamp, null, null);</v>
      </c>
    </row>
    <row r="3" spans="1:3" x14ac:dyDescent="0.2">
      <c r="A3" t="s">
        <v>240</v>
      </c>
      <c r="B3" t="b">
        <v>0</v>
      </c>
      <c r="C3" t="str">
        <f>CONCATENATE("INSERT INTO survey.respondents (id, survey_id, token, active, logins, created_dt, first_access_dt, finalized_dt) VALUES (NEXTVAL('survey.respondents_seq'), 1, '",A3,"',",B3,", 0, current_timestamp, null, null);")</f>
        <v>INSERT INTO survey.respondents (id, survey_id, token, active, logins, created_dt, first_access_dt, finalized_dt) VALUES (NEXTVAL('survey.respondents_seq'), 1, 'inactive-token',FALSE, 0, current_timestamp, null, null);</v>
      </c>
    </row>
  </sheetData>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sheetPr>
  <dimension ref="A3:B150"/>
  <sheetViews>
    <sheetView tabSelected="1" topLeftCell="A129" zoomScaleNormal="100" workbookViewId="0">
      <selection activeCell="B129" sqref="B1:B1048576"/>
    </sheetView>
  </sheetViews>
  <sheetFormatPr baseColWidth="10" defaultColWidth="10.83203125" defaultRowHeight="16" x14ac:dyDescent="0.2"/>
  <cols>
    <col min="1" max="1" width="25.1640625" customWidth="1"/>
    <col min="9" max="9" width="10.6640625" customWidth="1"/>
    <col min="12" max="12" width="11" customWidth="1"/>
  </cols>
  <sheetData>
    <row r="3" spans="1:2" x14ac:dyDescent="0.2">
      <c r="A3" t="s">
        <v>61</v>
      </c>
      <c r="B3" t="s">
        <v>222</v>
      </c>
    </row>
    <row r="4" spans="1:2" x14ac:dyDescent="0.2">
      <c r="B4" t="str">
        <f>Surveys!F2</f>
        <v>INSERT INTO survey.surveys(id, display_order, name, title, description, initial_display_key, post_survey_url) VALUES(NEXTVAL('survey.surveys_seq'),1,'Sample Survey','Sample','Elicit Sample Survey','0001-0001-0000-0001-0000-0000-0000', NULL);</v>
      </c>
    </row>
    <row r="6" spans="1:2" x14ac:dyDescent="0.2">
      <c r="A6" t="s">
        <v>130</v>
      </c>
      <c r="B6" t="s">
        <v>227</v>
      </c>
    </row>
    <row r="7" spans="1:2" x14ac:dyDescent="0.2">
      <c r="B7" t="str">
        <f>'Select Groups'!E2</f>
        <v>INSERT INTO survey.select_groups(id, survey_id, name, description) VALUES(NEXTVAL('survey.select_groups_seq'),1,'YesNo','Boolean');</v>
      </c>
    </row>
    <row r="8" spans="1:2" x14ac:dyDescent="0.2">
      <c r="A8">
        <v>1</v>
      </c>
      <c r="B8" t="str">
        <f>'Select Groups'!E3</f>
        <v>INSERT INTO survey.select_groups(id, survey_id, name, description) VALUES(NEXTVAL('survey.select_groups_seq'),1,'TypesOfPet','Types of pets');</v>
      </c>
    </row>
    <row r="9" spans="1:2" x14ac:dyDescent="0.2">
      <c r="A9">
        <v>2</v>
      </c>
      <c r="B9" t="str">
        <f>'Select Groups'!E4</f>
        <v>INSERT INTO survey.select_groups(id, survey_id, name, description) VALUES(NEXTVAL('survey.select_groups_seq'),1,'Relationships','Rrelationship between the respondent and others');</v>
      </c>
    </row>
    <row r="10" spans="1:2" x14ac:dyDescent="0.2">
      <c r="A10">
        <v>3</v>
      </c>
      <c r="B10" t="str">
        <f>'Select Groups'!E5</f>
        <v>INSERT INTO survey.select_groups(id, survey_id, name, description) VALUES(NEXTVAL('survey.select_groups_seq'),1,'Sex','Sex');</v>
      </c>
    </row>
    <row r="11" spans="1:2" x14ac:dyDescent="0.2">
      <c r="A11">
        <v>4</v>
      </c>
      <c r="B11" t="str">
        <f>'Select Groups'!E6</f>
        <v>INSERT INTO survey.select_groups(id, survey_id, name, description) VALUES(NEXTVAL('survey.select_groups_seq'),1,'RoommateTypes','Roommates, Family, Pets');</v>
      </c>
    </row>
    <row r="13" spans="1:2" x14ac:dyDescent="0.2">
      <c r="A13" t="s">
        <v>131</v>
      </c>
      <c r="B13" t="s">
        <v>228</v>
      </c>
    </row>
    <row r="14" spans="1:2" x14ac:dyDescent="0.2">
      <c r="B14" t="str">
        <f>'Select Items'!H2</f>
        <v>INSERT INTO survey.select_items(id, survey_id, group_id, display_text, display_order, coded_value) VALUES(NEXTVAL('survey.select_items_seq'),1,1,'Yes','1','TRUE');</v>
      </c>
    </row>
    <row r="15" spans="1:2" x14ac:dyDescent="0.2">
      <c r="A15">
        <v>2</v>
      </c>
      <c r="B15" t="str">
        <f>'Select Items'!H3</f>
        <v>INSERT INTO survey.select_items(id, survey_id, group_id, display_text, display_order, coded_value) VALUES(NEXTVAL('survey.select_items_seq'),1,1,'No','2','FALSE');</v>
      </c>
    </row>
    <row r="16" spans="1:2" x14ac:dyDescent="0.2">
      <c r="A16">
        <v>3</v>
      </c>
      <c r="B16" t="str">
        <f>'Select Items'!H4</f>
        <v>INSERT INTO survey.select_items(id, survey_id, group_id, display_text, display_order, coded_value) VALUES(NEXTVAL('survey.select_items_seq'),1,2,'Bird','1','bird');</v>
      </c>
    </row>
    <row r="17" spans="1:2" x14ac:dyDescent="0.2">
      <c r="A17">
        <v>4</v>
      </c>
      <c r="B17" t="str">
        <f>'Select Items'!H5</f>
        <v>INSERT INTO survey.select_items(id, survey_id, group_id, display_text, display_order, coded_value) VALUES(NEXTVAL('survey.select_items_seq'),1,2,'Cat','2','cat');</v>
      </c>
    </row>
    <row r="18" spans="1:2" x14ac:dyDescent="0.2">
      <c r="A18">
        <v>5</v>
      </c>
      <c r="B18" t="str">
        <f>'Select Items'!H6</f>
        <v>INSERT INTO survey.select_items(id, survey_id, group_id, display_text, display_order, coded_value) VALUES(NEXTVAL('survey.select_items_seq'),1,2,'Dog','3','dog');</v>
      </c>
    </row>
    <row r="19" spans="1:2" x14ac:dyDescent="0.2">
      <c r="A19">
        <v>6</v>
      </c>
      <c r="B19" t="str">
        <f>'Select Items'!H7</f>
        <v>INSERT INTO survey.select_items(id, survey_id, group_id, display_text, display_order, coded_value) VALUES(NEXTVAL('survey.select_items_seq'),1,2,'Fish','4','fish');</v>
      </c>
    </row>
    <row r="20" spans="1:2" x14ac:dyDescent="0.2">
      <c r="A20">
        <v>7</v>
      </c>
      <c r="B20" t="str">
        <f>'Select Items'!H8</f>
        <v>INSERT INTO survey.select_items(id, survey_id, group_id, display_text, display_order, coded_value) VALUES(NEXTVAL('survey.select_items_seq'),1,2,'Reptile','5','reptile');</v>
      </c>
    </row>
    <row r="21" spans="1:2" x14ac:dyDescent="0.2">
      <c r="A21">
        <v>8</v>
      </c>
      <c r="B21" t="str">
        <f>'Select Items'!H9</f>
        <v>INSERT INTO survey.select_items(id, survey_id, group_id, display_text, display_order, coded_value) VALUES(NEXTVAL('survey.select_items_seq'),1,3,'Grandparent','1','grandparent');</v>
      </c>
    </row>
    <row r="22" spans="1:2" x14ac:dyDescent="0.2">
      <c r="A22">
        <v>9</v>
      </c>
      <c r="B22" t="str">
        <f>'Select Items'!H10</f>
        <v>INSERT INTO survey.select_items(id, survey_id, group_id, display_text, display_order, coded_value) VALUES(NEXTVAL('survey.select_items_seq'),1,3,'Parent','2','parent');</v>
      </c>
    </row>
    <row r="23" spans="1:2" x14ac:dyDescent="0.2">
      <c r="A23">
        <v>10</v>
      </c>
      <c r="B23" t="str">
        <f>'Select Items'!H11</f>
        <v>INSERT INTO survey.select_items(id, survey_id, group_id, display_text, display_order, coded_value) VALUES(NEXTVAL('survey.select_items_seq'),1,3,'Spouse','3','spouse');</v>
      </c>
    </row>
    <row r="24" spans="1:2" x14ac:dyDescent="0.2">
      <c r="A24">
        <v>11</v>
      </c>
      <c r="B24" t="str">
        <f>'Select Items'!H12</f>
        <v>INSERT INTO survey.select_items(id, survey_id, group_id, display_text, display_order, coded_value) VALUES(NEXTVAL('survey.select_items_seq'),1,3,'Child','4','child');</v>
      </c>
    </row>
    <row r="25" spans="1:2" x14ac:dyDescent="0.2">
      <c r="A25">
        <v>12</v>
      </c>
      <c r="B25" t="str">
        <f>'Select Items'!H13</f>
        <v>INSERT INTO survey.select_items(id, survey_id, group_id, display_text, display_order, coded_value) VALUES(NEXTVAL('survey.select_items_seq'),1,3,'Brother','5','brother');</v>
      </c>
    </row>
    <row r="26" spans="1:2" x14ac:dyDescent="0.2">
      <c r="A26">
        <v>13</v>
      </c>
      <c r="B26" t="str">
        <f>'Select Items'!H14</f>
        <v>INSERT INTO survey.select_items(id, survey_id, group_id, display_text, display_order, coded_value) VALUES(NEXTVAL('survey.select_items_seq'),1,3,'Sister','6','sister');</v>
      </c>
    </row>
    <row r="27" spans="1:2" x14ac:dyDescent="0.2">
      <c r="A27">
        <v>14</v>
      </c>
      <c r="B27" t="str">
        <f>'Select Items'!H15</f>
        <v>INSERT INTO survey.select_items(id, survey_id, group_id, display_text, display_order, coded_value) VALUES(NEXTVAL('survey.select_items_seq'),1,4,'Female','1','female');</v>
      </c>
    </row>
    <row r="28" spans="1:2" x14ac:dyDescent="0.2">
      <c r="A28">
        <v>15</v>
      </c>
      <c r="B28" t="str">
        <f>'Select Items'!H16</f>
        <v>INSERT INTO survey.select_items(id, survey_id, group_id, display_text, display_order, coded_value) VALUES(NEXTVAL('survey.select_items_seq'),1,4,'Male','2','male');</v>
      </c>
    </row>
    <row r="29" spans="1:2" x14ac:dyDescent="0.2">
      <c r="A29">
        <v>16</v>
      </c>
      <c r="B29" t="str">
        <f>'Select Items'!H17</f>
        <v>INSERT INTO survey.select_items(id, survey_id, group_id, display_text, display_order, coded_value) VALUES(NEXTVAL('survey.select_items_seq'),1,4,'Other','3','other');</v>
      </c>
    </row>
    <row r="30" spans="1:2" x14ac:dyDescent="0.2">
      <c r="A30">
        <v>17</v>
      </c>
      <c r="B30" t="str">
        <f>'Select Items'!H18</f>
        <v>INSERT INTO survey.select_items(id, survey_id, group_id, display_text, display_order, coded_value) VALUES(NEXTVAL('survey.select_items_seq'),1,4,'Unknown','4','unknown');</v>
      </c>
    </row>
    <row r="31" spans="1:2" x14ac:dyDescent="0.2">
      <c r="A31">
        <v>18</v>
      </c>
      <c r="B31" t="str">
        <f>'Select Items'!H19</f>
        <v>INSERT INTO survey.select_items(id, survey_id, group_id, display_text, display_order, coded_value) VALUES(NEXTVAL('survey.select_items_seq'),1,5,'Family Members','1','family');</v>
      </c>
    </row>
    <row r="32" spans="1:2" x14ac:dyDescent="0.2">
      <c r="A32">
        <v>19</v>
      </c>
      <c r="B32" t="str">
        <f>'Select Items'!H20</f>
        <v>INSERT INTO survey.select_items(id, survey_id, group_id, display_text, display_order, coded_value) VALUES(NEXTVAL('survey.select_items_seq'),1,5,'Others','2','roommates');</v>
      </c>
    </row>
    <row r="33" spans="1:2" x14ac:dyDescent="0.2">
      <c r="A33">
        <v>20</v>
      </c>
      <c r="B33" t="str">
        <f>'Select Items'!H21</f>
        <v>INSERT INTO survey.select_items(id, survey_id, group_id, display_text, display_order, coded_value) VALUES(NEXTVAL('survey.select_items_seq'),1,5,'Pets','3','pets');</v>
      </c>
    </row>
    <row r="35" spans="1:2" x14ac:dyDescent="0.2">
      <c r="A35" t="s">
        <v>132</v>
      </c>
      <c r="B35" t="s">
        <v>229</v>
      </c>
    </row>
    <row r="36" spans="1:2" x14ac:dyDescent="0.2">
      <c r="A36">
        <v>1</v>
      </c>
      <c r="B36" t="str">
        <f>Step!F2</f>
        <v>INSERT INTO survey.steps(id,survey_id,display_order, name, description) VALUES(NEXTVAL('survey.steps_seq'),1,1,'Welcome','explination about the survey');</v>
      </c>
    </row>
    <row r="37" spans="1:2" x14ac:dyDescent="0.2">
      <c r="A37">
        <v>2</v>
      </c>
      <c r="B37" t="str">
        <f>Step!F3</f>
        <v>INSERT INTO survey.steps(id,survey_id,display_order, name, description) VALUES(NEXTVAL('survey.steps_seq'),1,2,'Respondent','Information about the respondent');</v>
      </c>
    </row>
    <row r="38" spans="1:2" x14ac:dyDescent="0.2">
      <c r="A38">
        <v>3</v>
      </c>
      <c r="B38" t="str">
        <f>Step!F4</f>
        <v>INSERT INTO survey.steps(id,survey_id,display_order, name, description) VALUES(NEXTVAL('survey.steps_seq'),1,3,'Occupants','Information about others living with the respondent');</v>
      </c>
    </row>
    <row r="39" spans="1:2" x14ac:dyDescent="0.2">
      <c r="A39">
        <v>4</v>
      </c>
      <c r="B39" t="str">
        <f>Step!F5</f>
        <v>INSERT INTO survey.steps(id,survey_id,display_order, name, description) VALUES(NEXTVAL('survey.steps_seq'),1,4,'Family','Family Members');</v>
      </c>
    </row>
    <row r="40" spans="1:2" x14ac:dyDescent="0.2">
      <c r="A40">
        <v>5</v>
      </c>
      <c r="B40" t="str">
        <f>Step!F6</f>
        <v>INSERT INTO survey.steps(id,survey_id,display_order, name, description) VALUES(NEXTVAL('survey.steps_seq'),1,5,'Roommates','Roommates');</v>
      </c>
    </row>
    <row r="41" spans="1:2" x14ac:dyDescent="0.2">
      <c r="A41">
        <v>6</v>
      </c>
      <c r="B41" t="str">
        <f>Step!F7</f>
        <v>INSERT INTO survey.steps(id,survey_id,display_order, name, description) VALUES(NEXTVAL('survey.steps_seq'),1,6,'Pets','Pets');</v>
      </c>
    </row>
    <row r="43" spans="1:2" x14ac:dyDescent="0.2">
      <c r="A43" t="s">
        <v>133</v>
      </c>
      <c r="B43" t="s">
        <v>230</v>
      </c>
    </row>
    <row r="44" spans="1:2" x14ac:dyDescent="0.2">
      <c r="A44">
        <v>1</v>
      </c>
      <c r="B44" t="str">
        <f>Sections!F2</f>
        <v>INSERT INTO survey.sections(id, survey_id, display_order, name, description) VALUES(NEXTVAL('survey.sections_seq'),1,1,'Welcome','Description of the survey');</v>
      </c>
    </row>
    <row r="45" spans="1:2" x14ac:dyDescent="0.2">
      <c r="A45">
        <v>2</v>
      </c>
      <c r="B45" t="str">
        <f>Sections!F3</f>
        <v>INSERT INTO survey.sections(id, survey_id, display_order, name, description) VALUES(NEXTVAL('survey.sections_seq'),1,2,'Respondent','Who is taking the survey');</v>
      </c>
    </row>
    <row r="46" spans="1:2" x14ac:dyDescent="0.2">
      <c r="A46">
        <v>3</v>
      </c>
      <c r="B46" t="str">
        <f>Sections!F4</f>
        <v>INSERT INTO survey.sections(id, survey_id, display_order, name, description) VALUES(NEXTVAL('survey.sections_seq'),1,3,'Occupants','Who lives in the home');</v>
      </c>
    </row>
    <row r="47" spans="1:2" x14ac:dyDescent="0.2">
      <c r="A47">
        <v>4</v>
      </c>
      <c r="B47" t="str">
        <f>Sections!F5</f>
        <v>INSERT INTO survey.sections(id, survey_id, display_order, name, description) VALUES(NEXTVAL('survey.sections_seq'),1,4,'{R1''s|Your} Family Member {S#} - {S1}','Information about family members in the house');</v>
      </c>
    </row>
    <row r="48" spans="1:2" x14ac:dyDescent="0.2">
      <c r="A48">
        <v>5</v>
      </c>
      <c r="B48" t="str">
        <f>Sections!F6</f>
        <v>INSERT INTO survey.sections(id, survey_id, display_order, name, description) VALUES(NEXTVAL('survey.sections_seq'),1,5,'{R1''s|Your} Roommate {S#} - {S1}','Information about the roommates in the house');</v>
      </c>
    </row>
    <row r="49" spans="1:2" x14ac:dyDescent="0.2">
      <c r="A49">
        <v>6</v>
      </c>
      <c r="B49" t="str">
        <f>Sections!F7</f>
        <v>INSERT INTO survey.sections(id, survey_id, display_order, name, description) VALUES(NEXTVAL('survey.sections_seq'),1,6,'{R1''s|Your} Pet {S#} - {S1}','Information about the pets in the house');</v>
      </c>
    </row>
    <row r="51" spans="1:2" x14ac:dyDescent="0.2">
      <c r="A51" t="s">
        <v>88</v>
      </c>
      <c r="B51" t="s">
        <v>231</v>
      </c>
    </row>
    <row r="52" spans="1:2" x14ac:dyDescent="0.2">
      <c r="A52">
        <v>1</v>
      </c>
      <c r="B52" t="str">
        <f>Steps_Sections!J2</f>
        <v>INSERT INTO survey.steps_sections(id, survey_id, step_id, step_display_order,section_id, section_display_order, display_key) VALUES (NEXTVAL('survey.steps_sections_seq'),1,1,1,1,1,'0001-0001-0000-0001-0000-0000-0000');</v>
      </c>
    </row>
    <row r="53" spans="1:2" x14ac:dyDescent="0.2">
      <c r="A53">
        <v>2</v>
      </c>
      <c r="B53" t="str">
        <f>Steps_Sections!J3</f>
        <v>INSERT INTO survey.steps_sections(id, survey_id, step_id, step_display_order,section_id, section_display_order, display_key) VALUES (NEXTVAL('survey.steps_sections_seq'),1,2,2,2,2,'0001-0002-0000-0002-0000-0000-0000');</v>
      </c>
    </row>
    <row r="54" spans="1:2" x14ac:dyDescent="0.2">
      <c r="A54">
        <v>3</v>
      </c>
      <c r="B54" t="str">
        <f>Steps_Sections!J4</f>
        <v>INSERT INTO survey.steps_sections(id, survey_id, step_id, step_display_order,section_id, section_display_order, display_key) VALUES (NEXTVAL('survey.steps_sections_seq'),1,3,3,3,3,'0001-0003-0000-0003-0000-0000-0000');</v>
      </c>
    </row>
    <row r="55" spans="1:2" x14ac:dyDescent="0.2">
      <c r="A55">
        <v>4</v>
      </c>
      <c r="B55" t="str">
        <f>Steps_Sections!J5</f>
        <v>INSERT INTO survey.steps_sections(id, survey_id, step_id, step_display_order,section_id, section_display_order, display_key) VALUES (NEXTVAL('survey.steps_sections_seq'),1,4,4,4,4,'0001-0004-0000-0004-0000-0000-0000');</v>
      </c>
    </row>
    <row r="56" spans="1:2" x14ac:dyDescent="0.2">
      <c r="A56">
        <v>5</v>
      </c>
      <c r="B56" t="str">
        <f>Steps_Sections!J6</f>
        <v>INSERT INTO survey.steps_sections(id, survey_id, step_id, step_display_order,section_id, section_display_order, display_key) VALUES (NEXTVAL('survey.steps_sections_seq'),1,5,5,5,5,'0001-0005-0000-0005-0000-0000-0000');</v>
      </c>
    </row>
    <row r="57" spans="1:2" x14ac:dyDescent="0.2">
      <c r="A57">
        <v>6</v>
      </c>
      <c r="B57" t="str">
        <f>Steps_Sections!J7</f>
        <v>INSERT INTO survey.steps_sections(id, survey_id, step_id, step_display_order,section_id, section_display_order, display_key) VALUES (NEXTVAL('survey.steps_sections_seq'),1,6,6,6,6,'0001-0006-0000-0006-0000-0000-0000');</v>
      </c>
    </row>
    <row r="59" spans="1:2" x14ac:dyDescent="0.2">
      <c r="A59" t="s">
        <v>62</v>
      </c>
      <c r="B59" t="s">
        <v>232</v>
      </c>
    </row>
    <row r="60" spans="1:2" x14ac:dyDescent="0.2">
      <c r="A60">
        <v>1</v>
      </c>
      <c r="B60" t="str">
        <f>Questions!Q2</f>
        <v>INSERT INTO survey.questions( id, survey_id, type_id, text, short_text, tool_tip, variant, required, min_value, max_value, validation_text, select_group_id) VALUES(NEXTVAL('survey.questions_seq'),1,4,'&lt;h1&gt;Welcome to the Elicit sample survey.&lt;/h1&gt;&lt;br/&gt;&lt;p&gt;This sample survey was written to be simple enough for everyone to understand while still showcasing the power of Elicit.&lt;/p&gt;&lt;p&gt;Over the next few screens, you will see examples of:&lt;/p&gt;&lt;ul&gt;&lt;li&gt;Question types: checkboxes, radio, text, multi-select etc...&lt;/li&gt;&lt;li&gt;Tooltips&lt;/li&gt;&lt;li&gt;Repeating questions - using previous answers to repeat section.&lt;/li&gt;&lt;li&gt;Dynamic text replacement - using previous answers to build new questions&lt;/li&gt;&lt;/ul&gt;&lt;/p&gt;','Introduction','HTML datatype','',FALSE,null,null,'',NULL);</v>
      </c>
    </row>
    <row r="61" spans="1:2" x14ac:dyDescent="0.2">
      <c r="A61">
        <v>2</v>
      </c>
      <c r="B61" t="str">
        <f>Questions!Q3</f>
        <v>INSERT INTO survey.questions( id, survey_id, type_id, text, short_text, tool_tip, variant, required, min_value, max_value, validation_text, select_group_id) VALUES(NEXTVAL('survey.questions_seq'),1,1,'By continuing, you agree to participate in this anonymous survey.','Consent','Boolean datatype','',TRUE,null,null,'',NULL);</v>
      </c>
    </row>
    <row r="62" spans="1:2" x14ac:dyDescent="0.2">
      <c r="A62">
        <v>3</v>
      </c>
      <c r="B62" t="str">
        <f>Questions!Q4</f>
        <v>INSERT INTO survey.questions( id, survey_id, type_id, text, short_text, tool_tip, variant, required, min_value, max_value, validation_text, select_group_id) VALUES(NEXTVAL('survey.questions_seq'),1,7,'Are you filling out this questionnaire for someone else?','Is Respondent','Radio datatype (select one)','',TRUE,null,null,'',1);</v>
      </c>
    </row>
    <row r="63" spans="1:2" x14ac:dyDescent="0.2">
      <c r="A63">
        <v>4</v>
      </c>
      <c r="B63" t="str">
        <f>Questions!Q5</f>
        <v>INSERT INTO survey.questions( id, survey_id, type_id, text, short_text, tool_tip, variant, required, min_value, max_value, validation_text, select_group_id) VALUES(NEXTVAL('survey.questions_seq'),1,8,'What is the name of the person you are filling this out for?','Respondent''s Name','Text datatype','',TRUE,2,50,'Respondent''s name must be greater than 2 characters',NULL);</v>
      </c>
    </row>
    <row r="64" spans="1:2" x14ac:dyDescent="0.2">
      <c r="A64">
        <v>5</v>
      </c>
      <c r="B64" t="str">
        <f>Questions!Q6</f>
        <v>INSERT INTO survey.questions( id, survey_id, type_id, text, short_text, tool_tip, variant, required, min_value, max_value, validation_text, select_group_id) VALUES(NEXTVAL('survey.questions_seq'),1,2,'What is {NAME''s|your} Birthday?','Birthday','Date datatype','',TRUE,null,null,'Respondent''s Birthday',NULL);</v>
      </c>
    </row>
    <row r="65" spans="1:2" x14ac:dyDescent="0.2">
      <c r="A65">
        <v>6</v>
      </c>
      <c r="B65" t="str">
        <f>Questions!Q7</f>
        <v>INSERT INTO survey.questions( id, survey_id, type_id, text, short_text, tool_tip, variant, required, min_value, max_value, validation_text, select_group_id) VALUES(NEXTVAL('survey.questions_seq'),1,5,'What is {NAME''s|your} current age?','Age','Number datatype','vertical',TRUE,0,115,'Age must be between 0 and 115',NULL);</v>
      </c>
    </row>
    <row r="66" spans="1:2" x14ac:dyDescent="0.2">
      <c r="A66">
        <v>7</v>
      </c>
      <c r="B66" t="str">
        <f>Questions!Q8</f>
        <v>INSERT INTO survey.questions( id, survey_id, type_id, text, short_text, tool_tip, variant, required, min_value, max_value, validation_text, select_group_id) VALUES(NEXTVAL('survey.questions_seq'),1,7,'What sex {is NAME| are you}?','Sex','Radio datatype not required','',FALSE,null,null,'I realize this should be Gender for the humans but I want to use this question for an example in the reporting.',4);</v>
      </c>
    </row>
    <row r="67" spans="1:2" x14ac:dyDescent="0.2">
      <c r="A67">
        <v>8</v>
      </c>
      <c r="B67" t="str">
        <f>Questions!Q9</f>
        <v>INSERT INTO survey.questions( id, survey_id, type_id, text, short_text, tool_tip, variant, required, min_value, max_value, validation_text, select_group_id) VALUES(NEXTVAL('survey.questions_seq'),1,11,'Who lives with {R1|you}','Types of roommates','Combo Box with multi select ','vertical',FALSE,null,null,'',5);</v>
      </c>
    </row>
    <row r="68" spans="1:2" x14ac:dyDescent="0.2">
      <c r="A68">
        <v>9</v>
      </c>
      <c r="B68" t="str">
        <f>Questions!Q10</f>
        <v>INSERT INTO survey.questions( id, survey_id, type_id, text, short_text, tool_tip, variant, required, min_value, max_value, validation_text, select_group_id) VALUES(NEXTVAL('survey.questions_seq'),1,5,'How many family members live with {R1|you}?','family count','Number with Repeat action type','vertical',TRUE,0,null,'Count must be =&gt; 0',NULL);</v>
      </c>
    </row>
    <row r="69" spans="1:2" x14ac:dyDescent="0.2">
      <c r="A69">
        <v>10</v>
      </c>
      <c r="B69" t="str">
        <f>Questions!Q11</f>
        <v>INSERT INTO survey.questions( id, survey_id, type_id, text, short_text, tool_tip, variant, required, min_value, max_value, validation_text, select_group_id) VALUES(NEXTVAL('survey.questions_seq'),1,5,'How many roommates {does R1|do you} have?','roommate count','Number with Repeat action type','vertical',TRUE,0,null,'Count must be =&gt; 0',NULL);</v>
      </c>
    </row>
    <row r="70" spans="1:2" x14ac:dyDescent="0.2">
      <c r="A70">
        <v>11</v>
      </c>
      <c r="B70" t="str">
        <f>Questions!Q12</f>
        <v>INSERT INTO survey.questions( id, survey_id, type_id, text, short_text, tool_tip, variant, required, min_value, max_value, validation_text, select_group_id) VALUES(NEXTVAL('survey.questions_seq'),1,5,'How many pets are in {R1''s|your} the home?','pet count','Number with Repeat action type','vertical',TRUE,0,null,'Count must be =&gt; 0',NULL);</v>
      </c>
    </row>
    <row r="71" spans="1:2" x14ac:dyDescent="0.2">
      <c r="A71">
        <v>12</v>
      </c>
      <c r="B71" t="str">
        <f>Questions!Q13</f>
        <v>INSERT INTO survey.questions( id, survey_id, type_id, text, short_text, tool_tip, variant, required, min_value, max_value, validation_text, select_group_id) VALUES(NEXTVAL('survey.questions_seq'),1,8,'What is the name of {R1''s|your} {Q#} family member?','family member name','Text for display later. ','',TRUE,2,50,'Family member''s name must be greater than 2 characters',NULL);</v>
      </c>
    </row>
    <row r="72" spans="1:2" x14ac:dyDescent="0.2">
      <c r="A72">
        <v>13</v>
      </c>
      <c r="B72" t="str">
        <f>Questions!Q14</f>
        <v>INSERT INTO survey.questions( id, survey_id, type_id, text, short_text, tool_tip, variant, required, min_value, max_value, validation_text, select_group_id) VALUES(NEXTVAL('survey.questions_seq'),1,8,'What is the name of {R1''s|your} {Q#} roommate?','roommate name','Text for display later. ','',TRUE,2,50,'Roommate''s name must be greater than 2 characters',NULL);</v>
      </c>
    </row>
    <row r="73" spans="1:2" x14ac:dyDescent="0.2">
      <c r="A73">
        <v>14</v>
      </c>
      <c r="B73" t="str">
        <f>Questions!Q15</f>
        <v>INSERT INTO survey.questions( id, survey_id, type_id, text, short_text, tool_tip, variant, required, min_value, max_value, validation_text, select_group_id) VALUES(NEXTVAL('survey.questions_seq'),1,8,'What is the name of pet {Q#}?','pet name','Text for display later. ','',TRUE,1,50,'Pet''s name can not be blank',NULL);</v>
      </c>
    </row>
    <row r="74" spans="1:2" x14ac:dyDescent="0.2">
      <c r="A74">
        <v>15</v>
      </c>
      <c r="B74" t="str">
        <f>Questions!Q16</f>
        <v>INSERT INTO survey.questions( id, survey_id, type_id, text, short_text, tool_tip, variant, required, min_value, max_value, validation_text, select_group_id) VALUES(NEXTVAL('survey.questions_seq'),1,3,'{NAME} is {R1''s|my}:','relationship','Combo Box select one','',TRUE,null,null,'',3);</v>
      </c>
    </row>
    <row r="75" spans="1:2" x14ac:dyDescent="0.2">
      <c r="A75">
        <v>16</v>
      </c>
      <c r="B75" t="str">
        <f>Questions!Q17</f>
        <v>INSERT INTO survey.questions( id, survey_id, type_id, text, short_text, tool_tip, variant, required, min_value, max_value, validation_text, select_group_id) VALUES(NEXTVAL('survey.questions_seq'),1,3,'What type of pet is {NAME}?','Pet type','Combo Box select one','',TRUE,null,null,'',2);</v>
      </c>
    </row>
    <row r="77" spans="1:2" x14ac:dyDescent="0.2">
      <c r="A77" t="s">
        <v>102</v>
      </c>
      <c r="B77" t="s">
        <v>233</v>
      </c>
    </row>
    <row r="78" spans="1:2" ht="15" customHeight="1" x14ac:dyDescent="0.2">
      <c r="A78">
        <v>1</v>
      </c>
      <c r="B78" t="str">
        <f>Sections_Questions!H2</f>
        <v>INSERT INTO survey.sections_questions(id, survey_id, question_id, section_id, display_order) VALUES(NEXTVAL('survey.sections_questions_seq'),1,1,1,1);</v>
      </c>
    </row>
    <row r="79" spans="1:2" x14ac:dyDescent="0.2">
      <c r="A79">
        <v>2</v>
      </c>
      <c r="B79" t="str">
        <f>Sections_Questions!H3</f>
        <v>INSERT INTO survey.sections_questions(id, survey_id, question_id, section_id, display_order) VALUES(NEXTVAL('survey.sections_questions_seq'),1,2,1,2);</v>
      </c>
    </row>
    <row r="80" spans="1:2" x14ac:dyDescent="0.2">
      <c r="A80">
        <v>3</v>
      </c>
      <c r="B80" t="str">
        <f>Sections_Questions!H4</f>
        <v>INSERT INTO survey.sections_questions(id, survey_id, question_id, section_id, display_order) VALUES(NEXTVAL('survey.sections_questions_seq'),1,3,1,3);</v>
      </c>
    </row>
    <row r="81" spans="1:2" x14ac:dyDescent="0.2">
      <c r="A81">
        <v>4</v>
      </c>
      <c r="B81" t="str">
        <f>Sections_Questions!H5</f>
        <v>INSERT INTO survey.sections_questions(id, survey_id, question_id, section_id, display_order) VALUES(NEXTVAL('survey.sections_questions_seq'),1,4,1,4);</v>
      </c>
    </row>
    <row r="82" spans="1:2" x14ac:dyDescent="0.2">
      <c r="A82">
        <v>5</v>
      </c>
      <c r="B82" t="str">
        <f>Sections_Questions!H6</f>
        <v>INSERT INTO survey.sections_questions(id, survey_id, question_id, section_id, display_order) VALUES(NEXTVAL('survey.sections_questions_seq'),1,5,2,1);</v>
      </c>
    </row>
    <row r="83" spans="1:2" x14ac:dyDescent="0.2">
      <c r="A83">
        <v>6</v>
      </c>
      <c r="B83" t="str">
        <f>Sections_Questions!H7</f>
        <v>INSERT INTO survey.sections_questions(id, survey_id, question_id, section_id, display_order) VALUES(NEXTVAL('survey.sections_questions_seq'),1,7,2,2);</v>
      </c>
    </row>
    <row r="84" spans="1:2" x14ac:dyDescent="0.2">
      <c r="A84">
        <v>7</v>
      </c>
      <c r="B84" t="str">
        <f>Sections_Questions!H8</f>
        <v>INSERT INTO survey.sections_questions(id, survey_id, question_id, section_id, display_order) VALUES(NEXTVAL('survey.sections_questions_seq'),1,8,3,1);</v>
      </c>
    </row>
    <row r="85" spans="1:2" x14ac:dyDescent="0.2">
      <c r="A85">
        <v>8</v>
      </c>
      <c r="B85" t="str">
        <f>Sections_Questions!H9</f>
        <v>INSERT INTO survey.sections_questions(id, survey_id, question_id, section_id, display_order) VALUES(NEXTVAL('survey.sections_questions_seq'),1,9,3,2);</v>
      </c>
    </row>
    <row r="86" spans="1:2" x14ac:dyDescent="0.2">
      <c r="A86">
        <v>9</v>
      </c>
      <c r="B86" t="str">
        <f>Sections_Questions!H10</f>
        <v>INSERT INTO survey.sections_questions(id, survey_id, question_id, section_id, display_order) VALUES(NEXTVAL('survey.sections_questions_seq'),1,12,3,3);</v>
      </c>
    </row>
    <row r="87" spans="1:2" x14ac:dyDescent="0.2">
      <c r="A87">
        <v>10</v>
      </c>
      <c r="B87" t="str">
        <f>Sections_Questions!H11</f>
        <v>INSERT INTO survey.sections_questions(id, survey_id, question_id, section_id, display_order) VALUES(NEXTVAL('survey.sections_questions_seq'),1,10,3,4);</v>
      </c>
    </row>
    <row r="88" spans="1:2" x14ac:dyDescent="0.2">
      <c r="A88">
        <v>11</v>
      </c>
      <c r="B88" t="str">
        <f>Sections_Questions!H12</f>
        <v>INSERT INTO survey.sections_questions(id, survey_id, question_id, section_id, display_order) VALUES(NEXTVAL('survey.sections_questions_seq'),1,13,3,5);</v>
      </c>
    </row>
    <row r="89" spans="1:2" x14ac:dyDescent="0.2">
      <c r="A89">
        <v>12</v>
      </c>
      <c r="B89" t="str">
        <f>Sections_Questions!H13</f>
        <v>INSERT INTO survey.sections_questions(id, survey_id, question_id, section_id, display_order) VALUES(NEXTVAL('survey.sections_questions_seq'),1,11,3,6);</v>
      </c>
    </row>
    <row r="90" spans="1:2" x14ac:dyDescent="0.2">
      <c r="A90">
        <v>13</v>
      </c>
      <c r="B90" t="str">
        <f>Sections_Questions!H14</f>
        <v>INSERT INTO survey.sections_questions(id, survey_id, question_id, section_id, display_order) VALUES(NEXTVAL('survey.sections_questions_seq'),1,14,3,7);</v>
      </c>
    </row>
    <row r="91" spans="1:2" x14ac:dyDescent="0.2">
      <c r="A91">
        <v>14</v>
      </c>
      <c r="B91" t="str">
        <f>Sections_Questions!H15</f>
        <v>INSERT INTO survey.sections_questions(id, survey_id, question_id, section_id, display_order) VALUES(NEXTVAL('survey.sections_questions_seq'),1,15,4,1);</v>
      </c>
    </row>
    <row r="92" spans="1:2" x14ac:dyDescent="0.2">
      <c r="A92">
        <v>15</v>
      </c>
      <c r="B92" t="str">
        <f>Sections_Questions!H16</f>
        <v>INSERT INTO survey.sections_questions(id, survey_id, question_id, section_id, display_order) VALUES(NEXTVAL('survey.sections_questions_seq'),1,6,4,2);</v>
      </c>
    </row>
    <row r="93" spans="1:2" x14ac:dyDescent="0.2">
      <c r="A93">
        <v>16</v>
      </c>
      <c r="B93" t="str">
        <f>Sections_Questions!H17</f>
        <v>INSERT INTO survey.sections_questions(id, survey_id, question_id, section_id, display_order) VALUES(NEXTVAL('survey.sections_questions_seq'),1,7,4,3);</v>
      </c>
    </row>
    <row r="94" spans="1:2" x14ac:dyDescent="0.2">
      <c r="A94">
        <v>17</v>
      </c>
      <c r="B94" t="str">
        <f>Sections_Questions!H18</f>
        <v>INSERT INTO survey.sections_questions(id, survey_id, question_id, section_id, display_order) VALUES(NEXTVAL('survey.sections_questions_seq'),1,6,5,1);</v>
      </c>
    </row>
    <row r="95" spans="1:2" x14ac:dyDescent="0.2">
      <c r="A95">
        <v>18</v>
      </c>
      <c r="B95" t="str">
        <f>Sections_Questions!H19</f>
        <v>INSERT INTO survey.sections_questions(id, survey_id, question_id, section_id, display_order) VALUES(NEXTVAL('survey.sections_questions_seq'),1,7,5,2);</v>
      </c>
    </row>
    <row r="96" spans="1:2" x14ac:dyDescent="0.2">
      <c r="A96">
        <v>19</v>
      </c>
      <c r="B96" t="str">
        <f>Sections_Questions!H20</f>
        <v>INSERT INTO survey.sections_questions(id, survey_id, question_id, section_id, display_order) VALUES(NEXTVAL('survey.sections_questions_seq'),1,16,6,1);</v>
      </c>
    </row>
    <row r="97" spans="1:2" x14ac:dyDescent="0.2">
      <c r="A97">
        <v>20</v>
      </c>
      <c r="B97" t="str">
        <f>Sections_Questions!H21</f>
        <v>INSERT INTO survey.sections_questions(id, survey_id, question_id, section_id, display_order) VALUES(NEXTVAL('survey.sections_questions_seq'),1,6,6,2);</v>
      </c>
    </row>
    <row r="98" spans="1:2" x14ac:dyDescent="0.2">
      <c r="A98">
        <v>21</v>
      </c>
      <c r="B98" t="str">
        <f>Sections_Questions!H22</f>
        <v>INSERT INTO survey.sections_questions(id, survey_id, question_id, section_id, display_order) VALUES(NEXTVAL('survey.sections_questions_seq'),1,7,6,3);</v>
      </c>
    </row>
    <row r="100" spans="1:2" x14ac:dyDescent="0.2">
      <c r="A100" t="s">
        <v>65</v>
      </c>
      <c r="B100" t="s">
        <v>234</v>
      </c>
    </row>
    <row r="101" spans="1:2" x14ac:dyDescent="0.2">
      <c r="A101">
        <v>1</v>
      </c>
      <c r="B101" t="str">
        <f>Relationships!V2</f>
        <v>INSERT INTO survey.relationships(id, survey_id, upstream_step_id, upstream_sq_id, downstream_step_id, downstream_sq_id, downstream_s_id, operator_id, action_id, token, description, reference_value, default_upstream_value) VALUES(NEXTVAL('survey.relationships_seq'),1,1,2,null,3,null,1,1,null,'Show Participant','','');</v>
      </c>
    </row>
    <row r="102" spans="1:2" x14ac:dyDescent="0.2">
      <c r="A102">
        <v>2</v>
      </c>
      <c r="B102" t="str">
        <f>Relationships!V3</f>
        <v>INSERT INTO survey.relationships(id, survey_id, upstream_step_id, upstream_sq_id, downstream_step_id, downstream_sq_id, downstream_s_id, operator_id, action_id, token, description, reference_value, default_upstream_value) VALUES(NEXTVAL('survey.relationships_seq'),1,1,3,null,4,null,1,1,null,'Show Respondent''s Name','','');</v>
      </c>
    </row>
    <row r="103" spans="1:2" x14ac:dyDescent="0.2">
      <c r="A103">
        <v>3</v>
      </c>
      <c r="B103" t="str">
        <f>Relationships!V4</f>
        <v>INSERT INTO survey.relationships(id, survey_id, upstream_step_id, upstream_sq_id, downstream_step_id, downstream_sq_id, downstream_s_id, operator_id, action_id, token, description, reference_value, default_upstream_value) VALUES(NEXTVAL('survey.relationships_seq'),1,1,4,null,NULL,2,5,3,'NAME','Replace Respondent''s Name','','');</v>
      </c>
    </row>
    <row r="104" spans="1:2" x14ac:dyDescent="0.2">
      <c r="A104">
        <v>4</v>
      </c>
      <c r="B104" t="str">
        <f>Relationships!V5</f>
        <v>INSERT INTO survey.relationships(id, survey_id, upstream_step_id, upstream_sq_id, downstream_step_id, downstream_sq_id, downstream_s_id, operator_id, action_id, token, description, reference_value, default_upstream_value) VALUES(NEXTVAL('survey.relationships_seq'),1,1,4,3,NULL,3,5,3,'R1','Replace Respondent''s Name','','');</v>
      </c>
    </row>
    <row r="105" spans="1:2" x14ac:dyDescent="0.2">
      <c r="A105">
        <v>5</v>
      </c>
      <c r="B105" t="str">
        <f>Relationships!V6</f>
        <v>INSERT INTO survey.relationships(id, survey_id, upstream_step_id, upstream_sq_id, downstream_step_id, downstream_sq_id, downstream_s_id, operator_id, action_id, token, description, reference_value, default_upstream_value) VALUES(NEXTVAL('survey.relationships_seq'),1,1,4,4,NULL,4,5,3,'R1','Replace Respondent''s Name','','');</v>
      </c>
    </row>
    <row r="106" spans="1:2" x14ac:dyDescent="0.2">
      <c r="A106">
        <v>6</v>
      </c>
      <c r="B106" t="str">
        <f>Relationships!V7</f>
        <v>INSERT INTO survey.relationships(id, survey_id, upstream_step_id, upstream_sq_id, downstream_step_id, downstream_sq_id, downstream_s_id, operator_id, action_id, token, description, reference_value, default_upstream_value) VALUES(NEXTVAL('survey.relationships_seq'),1,1,4,5,NULL,5,5,3,'R1','Replace Respondent''s Name','','');</v>
      </c>
    </row>
    <row r="107" spans="1:2" x14ac:dyDescent="0.2">
      <c r="A107">
        <v>7</v>
      </c>
      <c r="B107" t="str">
        <f>Relationships!V8</f>
        <v>INSERT INTO survey.relationships(id, survey_id, upstream_step_id, upstream_sq_id, downstream_step_id, downstream_sq_id, downstream_s_id, operator_id, action_id, token, description, reference_value, default_upstream_value) VALUES(NEXTVAL('survey.relationships_seq'),1,1,4,6,NULL,6,5,3,'R1','Replace Respondent''s Name','','');</v>
      </c>
    </row>
    <row r="108" spans="1:2" x14ac:dyDescent="0.2">
      <c r="A108">
        <v>8</v>
      </c>
      <c r="B108" t="str">
        <f>Relationships!V9</f>
        <v>INSERT INTO survey.relationships(id, survey_id, upstream_step_id, upstream_sq_id, downstream_step_id, downstream_sq_id, downstream_s_id, operator_id, action_id, token, description, reference_value, default_upstream_value) VALUES(NEXTVAL('survey.relationships_seq'),1,1,3,2,NULL,2,5,1,null,'Show Respondent section','','');</v>
      </c>
    </row>
    <row r="109" spans="1:2" x14ac:dyDescent="0.2">
      <c r="A109">
        <v>9</v>
      </c>
      <c r="B109" t="str">
        <f>Relationships!V10</f>
        <v>INSERT INTO survey.relationships(id, survey_id, upstream_step_id, upstream_sq_id, downstream_step_id, downstream_sq_id, downstream_s_id, operator_id, action_id, token, description, reference_value, default_upstream_value) VALUES(NEXTVAL('survey.relationships_seq'),1,1,3,3,NULL,3,5,1,null,'Show Occupants Section','','');</v>
      </c>
    </row>
    <row r="110" spans="1:2" x14ac:dyDescent="0.2">
      <c r="A110">
        <v>10</v>
      </c>
      <c r="B110" t="str">
        <f>Relationships!V11</f>
        <v>INSERT INTO survey.relationships(id, survey_id, upstream_step_id, upstream_sq_id, downstream_step_id, downstream_sq_id, downstream_s_id, operator_id, action_id, token, description, reference_value, default_upstream_value) VALUES(NEXTVAL('survey.relationships_seq'),1,3,7,3,8,3,6,1,null,'Show Family Count','family','');</v>
      </c>
    </row>
    <row r="111" spans="1:2" x14ac:dyDescent="0.2">
      <c r="A111">
        <v>11</v>
      </c>
      <c r="B111" t="str">
        <f>Relationships!V12</f>
        <v>INSERT INTO survey.relationships(id, survey_id, upstream_step_id, upstream_sq_id, downstream_step_id, downstream_sq_id, downstream_s_id, operator_id, action_id, token, description, reference_value, default_upstream_value) VALUES(NEXTVAL('survey.relationships_seq'),1,3,8,3,9,3,2,2,null,'Show Family names','0','');</v>
      </c>
    </row>
    <row r="112" spans="1:2" x14ac:dyDescent="0.2">
      <c r="A112">
        <v>12</v>
      </c>
      <c r="B112" t="str">
        <f>Relationships!V13</f>
        <v>INSERT INTO survey.relationships(id, survey_id, upstream_step_id, upstream_sq_id, downstream_step_id, downstream_sq_id, downstream_s_id, operator_id, action_id, token, description, reference_value, default_upstream_value) VALUES(NEXTVAL('survey.relationships_seq'),1,3,9,4,NULL,null,5,1,'S1','Show X family sections','','');</v>
      </c>
    </row>
    <row r="113" spans="1:2" x14ac:dyDescent="0.2">
      <c r="A113">
        <v>13</v>
      </c>
      <c r="B113" t="str">
        <f>Relationships!V14</f>
        <v>INSERT INTO survey.relationships(id, survey_id, upstream_step_id, upstream_sq_id, downstream_step_id, downstream_sq_id, downstream_s_id, operator_id, action_id, token, description, reference_value, default_upstream_value) VALUES(NEXTVAL('survey.relationships_seq'),1,3,9,4,NULL,null,5,3,'NAME','','','');</v>
      </c>
    </row>
    <row r="114" spans="1:2" x14ac:dyDescent="0.2">
      <c r="A114">
        <v>14</v>
      </c>
      <c r="B114" t="str">
        <f>Relationships!V15</f>
        <v>INSERT INTO survey.relationships(id, survey_id, upstream_step_id, upstream_sq_id, downstream_step_id, downstream_sq_id, downstream_s_id, operator_id, action_id, token, description, reference_value, default_upstream_value) VALUES(NEXTVAL('survey.relationships_seq'),1,3,7,3,10,3,6,1,null,'Show Roommate Count','roommates','');</v>
      </c>
    </row>
    <row r="115" spans="1:2" x14ac:dyDescent="0.2">
      <c r="A115">
        <v>15</v>
      </c>
      <c r="B115" t="str">
        <f>Relationships!V16</f>
        <v>INSERT INTO survey.relationships(id, survey_id, upstream_step_id, upstream_sq_id, downstream_step_id, downstream_sq_id, downstream_s_id, operator_id, action_id, token, description, reference_value, default_upstream_value) VALUES(NEXTVAL('survey.relationships_seq'),1,3,10,3,11,3,2,2,null,'Show Roommates names','0','');</v>
      </c>
    </row>
    <row r="116" spans="1:2" x14ac:dyDescent="0.2">
      <c r="A116">
        <v>16</v>
      </c>
      <c r="B116" t="str">
        <f>Relationships!V17</f>
        <v>INSERT INTO survey.relationships(id, survey_id, upstream_step_id, upstream_sq_id, downstream_step_id, downstream_sq_id, downstream_s_id, operator_id, action_id, token, description, reference_value, default_upstream_value) VALUES(NEXTVAL('survey.relationships_seq'),1,3,11,5,NULL,null,5,1,'S1','Show X roommate sections','','');</v>
      </c>
    </row>
    <row r="117" spans="1:2" x14ac:dyDescent="0.2">
      <c r="A117">
        <v>17</v>
      </c>
      <c r="B117" t="str">
        <f>Relationships!V18</f>
        <v>INSERT INTO survey.relationships(id, survey_id, upstream_step_id, upstream_sq_id, downstream_step_id, downstream_sq_id, downstream_s_id, operator_id, action_id, token, description, reference_value, default_upstream_value) VALUES(NEXTVAL('survey.relationships_seq'),1,3,11,5,NULL,null,5,3,'NAME','','','');</v>
      </c>
    </row>
    <row r="118" spans="1:2" x14ac:dyDescent="0.2">
      <c r="A118">
        <v>18</v>
      </c>
      <c r="B118" t="str">
        <f>Relationships!V19</f>
        <v>INSERT INTO survey.relationships(id, survey_id, upstream_step_id, upstream_sq_id, downstream_step_id, downstream_sq_id, downstream_s_id, operator_id, action_id, token, description, reference_value, default_upstream_value) VALUES(NEXTVAL('survey.relationships_seq'),1,3,7,3,12,3,6,1,null,'Show Pet Count','pets','');</v>
      </c>
    </row>
    <row r="119" spans="1:2" x14ac:dyDescent="0.2">
      <c r="A119">
        <v>19</v>
      </c>
      <c r="B119" t="str">
        <f>Relationships!V20</f>
        <v>INSERT INTO survey.relationships(id, survey_id, upstream_step_id, upstream_sq_id, downstream_step_id, downstream_sq_id, downstream_s_id, operator_id, action_id, token, description, reference_value, default_upstream_value) VALUES(NEXTVAL('survey.relationships_seq'),1,3,12,3,13,3,2,2,null,'Show Pets Names','0','');</v>
      </c>
    </row>
    <row r="120" spans="1:2" x14ac:dyDescent="0.2">
      <c r="A120">
        <v>20</v>
      </c>
      <c r="B120" t="str">
        <f>Relationships!V21</f>
        <v>INSERT INTO survey.relationships(id, survey_id, upstream_step_id, upstream_sq_id, downstream_step_id, downstream_sq_id, downstream_s_id, operator_id, action_id, token, description, reference_value, default_upstream_value) VALUES(NEXTVAL('survey.relationships_seq'),1,3,13,6,NULL,null,5,1,'S1','Show X pet sections','','');</v>
      </c>
    </row>
    <row r="121" spans="1:2" x14ac:dyDescent="0.2">
      <c r="A121">
        <v>21</v>
      </c>
      <c r="B121" t="str">
        <f>Relationships!V22</f>
        <v>INSERT INTO survey.relationships(id, survey_id, upstream_step_id, upstream_sq_id, downstream_step_id, downstream_sq_id, downstream_s_id, operator_id, action_id, token, description, reference_value, default_upstream_value) VALUES(NEXTVAL('survey.relationships_seq'),1,3,13,6,NULL,null,5,3,'NAME','','','');</v>
      </c>
    </row>
    <row r="123" spans="1:2" x14ac:dyDescent="0.2">
      <c r="A123" t="s">
        <v>126</v>
      </c>
      <c r="B123" t="s">
        <v>235</v>
      </c>
    </row>
    <row r="125" spans="1:2" x14ac:dyDescent="0.2">
      <c r="A125" t="s">
        <v>112</v>
      </c>
      <c r="B125" t="s">
        <v>236</v>
      </c>
    </row>
    <row r="126" spans="1:2" x14ac:dyDescent="0.2">
      <c r="A126">
        <v>1</v>
      </c>
      <c r="B126" t="str">
        <f>Ontology!F2</f>
        <v>INSERT INTO survey.ontology(id,survey_id, name, tag) VALUES(NEXTVAL('survey.ontology_seq'),1,'Sample','Respondent');</v>
      </c>
    </row>
    <row r="127" spans="1:2" x14ac:dyDescent="0.2">
      <c r="A127">
        <v>2</v>
      </c>
      <c r="B127" t="str">
        <f>Ontology!F3</f>
        <v>INSERT INTO survey.ontology(id,survey_id, name, tag) VALUES(NEXTVAL('survey.ontology_seq'),1,'Sample','Age');</v>
      </c>
    </row>
    <row r="128" spans="1:2" x14ac:dyDescent="0.2">
      <c r="A128">
        <v>3</v>
      </c>
      <c r="B128" t="str">
        <f>Ontology!F4</f>
        <v>INSERT INTO survey.ontology(id,survey_id, name, tag) VALUES(NEXTVAL('survey.ontology_seq'),1,'Sample','Sex');</v>
      </c>
    </row>
    <row r="129" spans="1:2" x14ac:dyDescent="0.2">
      <c r="A129">
        <v>4</v>
      </c>
      <c r="B129" t="str">
        <f>Ontology!F5</f>
        <v>INSERT INTO survey.ontology(id,survey_id, name, tag) VALUES(NEXTVAL('survey.ontology_seq'),1,'Sample','Relationship');</v>
      </c>
    </row>
    <row r="130" spans="1:2" x14ac:dyDescent="0.2">
      <c r="A130">
        <v>5</v>
      </c>
      <c r="B130" t="str">
        <f>Ontology!F6</f>
        <v>INSERT INTO survey.ontology(id,survey_id, name, tag) VALUES(NEXTVAL('survey.ontology_seq'),1,'Sample','PetType');</v>
      </c>
    </row>
    <row r="131" spans="1:2" x14ac:dyDescent="0.2">
      <c r="A131">
        <v>6</v>
      </c>
      <c r="B131" t="str">
        <f>Ontology!F7</f>
        <v>INSERT INTO survey.ontology(id,survey_id, name, tag) VALUES(NEXTVAL('survey.ontology_seq'),1,'Sample','Family');</v>
      </c>
    </row>
    <row r="132" spans="1:2" x14ac:dyDescent="0.2">
      <c r="A132">
        <v>7</v>
      </c>
      <c r="B132" t="str">
        <f>Ontology!F8</f>
        <v>INSERT INTO survey.ontology(id,survey_id, name, tag) VALUES(NEXTVAL('survey.ontology_seq'),1,'Sample','Roommates');</v>
      </c>
    </row>
    <row r="133" spans="1:2" x14ac:dyDescent="0.2">
      <c r="A133">
        <v>8</v>
      </c>
      <c r="B133" t="str">
        <f>Ontology!F9</f>
        <v>INSERT INTO survey.ontology(id,survey_id, name, tag) VALUES(NEXTVAL('survey.ontology_seq'),1,'Sample','Pets');</v>
      </c>
    </row>
    <row r="134" spans="1:2" x14ac:dyDescent="0.2">
      <c r="A134">
        <v>9</v>
      </c>
      <c r="B134" t="str">
        <f>Ontology!F10</f>
        <v>INSERT INTO survey.ontology(id,survey_id, name, tag) VALUES(NEXTVAL('survey.ontology_seq'),1,'Sample','Birthday');</v>
      </c>
    </row>
    <row r="136" spans="1:2" x14ac:dyDescent="0.2">
      <c r="A136" t="s">
        <v>115</v>
      </c>
      <c r="B136" t="s">
        <v>237</v>
      </c>
    </row>
    <row r="137" spans="1:2" x14ac:dyDescent="0.2">
      <c r="A137">
        <v>1</v>
      </c>
      <c r="B137" t="str">
        <f>Metadata!N2</f>
        <v>INSERT INTO survey.metadata(id, survey_id, step_section_id, question_id, section_question_id, ontology_id, value) VALUES(NEXTVAL('survey.metadata_seq'),1,1,3,NULL,1,'');</v>
      </c>
    </row>
    <row r="138" spans="1:2" x14ac:dyDescent="0.2">
      <c r="A138">
        <v>2</v>
      </c>
      <c r="B138" t="str">
        <f>Metadata!N3</f>
        <v>INSERT INTO survey.metadata(id, survey_id, step_section_id, question_id, section_question_id, ontology_id, value) VALUES(NEXTVAL('survey.metadata_seq'),1,NULL,6,NULL,2,'');</v>
      </c>
    </row>
    <row r="139" spans="1:2" x14ac:dyDescent="0.2">
      <c r="A139">
        <v>3</v>
      </c>
      <c r="B139" t="str">
        <f>Metadata!N4</f>
        <v>INSERT INTO survey.metadata(id, survey_id, step_section_id, question_id, section_question_id, ontology_id, value) VALUES(NEXTVAL('survey.metadata_seq'),1,NULL,7,NULL,3,'');</v>
      </c>
    </row>
    <row r="140" spans="1:2" x14ac:dyDescent="0.2">
      <c r="A140">
        <v>4</v>
      </c>
      <c r="B140" t="str">
        <f>Metadata!N5</f>
        <v>INSERT INTO survey.metadata(id, survey_id, step_section_id, question_id, section_question_id, ontology_id, value) VALUES(NEXTVAL('survey.metadata_seq'),1,NULL,NULL,14,4,'');</v>
      </c>
    </row>
    <row r="141" spans="1:2" x14ac:dyDescent="0.2">
      <c r="A141">
        <v>5</v>
      </c>
      <c r="B141" t="str">
        <f>Metadata!N6</f>
        <v>INSERT INTO survey.metadata(id, survey_id, step_section_id, question_id, section_question_id, ontology_id, value) VALUES(NEXTVAL('survey.metadata_seq'),1,NULL,NULL,19,5,'');</v>
      </c>
    </row>
    <row r="142" spans="1:2" x14ac:dyDescent="0.2">
      <c r="A142">
        <v>6</v>
      </c>
      <c r="B142" t="str">
        <f>Metadata!N7</f>
        <v>INSERT INTO survey.metadata(id, survey_id, step_section_id, question_id, section_question_id, ontology_id, value) VALUES(NEXTVAL('survey.metadata_seq'),1,4,NULL,NULL,6,'');</v>
      </c>
    </row>
    <row r="143" spans="1:2" x14ac:dyDescent="0.2">
      <c r="A143">
        <v>7</v>
      </c>
      <c r="B143" t="str">
        <f>Metadata!N8</f>
        <v>INSERT INTO survey.metadata(id, survey_id, step_section_id, question_id, section_question_id, ontology_id, value) VALUES(NEXTVAL('survey.metadata_seq'),1,5,NULL,NULL,7,'');</v>
      </c>
    </row>
    <row r="144" spans="1:2" x14ac:dyDescent="0.2">
      <c r="A144">
        <v>8</v>
      </c>
      <c r="B144" t="str">
        <f>Metadata!N9</f>
        <v>INSERT INTO survey.metadata(id, survey_id, step_section_id, question_id, section_question_id, ontology_id, value) VALUES(NEXTVAL('survey.metadata_seq'),1,6,NULL,NULL,8,'');</v>
      </c>
    </row>
    <row r="145" spans="1:2" x14ac:dyDescent="0.2">
      <c r="A145">
        <v>9</v>
      </c>
      <c r="B145" t="str">
        <f>Metadata!N10</f>
        <v>INSERT INTO survey.metadata(id, survey_id, step_section_id, question_id, section_question_id, ontology_id, value) VALUES(NEXTVAL('survey.metadata_seq'),1,NULL,NULL,5,9,'');</v>
      </c>
    </row>
    <row r="147" spans="1:2" x14ac:dyDescent="0.2">
      <c r="A147" t="s">
        <v>239</v>
      </c>
      <c r="B147" t="str">
        <f>Token!C2</f>
        <v>INSERT INTO survey.respondents (id, survey_id, token, active, logins, created_dt, first_access_dt, finalized_dt) VALUES (NEXTVAL('survey.respondents_seq'), 1, 'test',TRUE, 0, current_timestamp, null, null);</v>
      </c>
    </row>
    <row r="148" spans="1:2" x14ac:dyDescent="0.2">
      <c r="B148" t="str">
        <f>Token!C3</f>
        <v>INSERT INTO survey.respondents (id, survey_id, token, active, logins, created_dt, first_access_dt, finalized_dt) VALUES (NEXTVAL('survey.respondents_seq'), 1, 'inactive-token',FALSE, 0, current_timestamp, null, null);</v>
      </c>
    </row>
    <row r="150" spans="1:2" x14ac:dyDescent="0.2">
      <c r="B150" s="19" t="s">
        <v>337</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G1001"/>
  <sheetViews>
    <sheetView workbookViewId="0">
      <selection activeCell="C3" sqref="C3"/>
    </sheetView>
  </sheetViews>
  <sheetFormatPr baseColWidth="10" defaultColWidth="11.1640625" defaultRowHeight="15" customHeight="1" x14ac:dyDescent="0.2"/>
  <cols>
    <col min="1" max="1" width="10.5" style="2" customWidth="1"/>
    <col min="3" max="3" width="34" style="1" customWidth="1"/>
    <col min="4" max="4" width="42.83203125" style="1" customWidth="1"/>
    <col min="5" max="5" width="10.5" style="1" customWidth="1"/>
    <col min="7" max="7" width="150.1640625" style="2" bestFit="1" customWidth="1"/>
    <col min="8" max="28" width="10.5" style="1" customWidth="1"/>
    <col min="29" max="16384" width="11.1640625" style="1"/>
  </cols>
  <sheetData>
    <row r="1" spans="1:7" s="5" customFormat="1" ht="24" customHeight="1" x14ac:dyDescent="0.2">
      <c r="A1" t="s">
        <v>0</v>
      </c>
      <c r="B1" t="s">
        <v>3</v>
      </c>
      <c r="C1" t="s">
        <v>4</v>
      </c>
      <c r="D1" t="s">
        <v>36</v>
      </c>
      <c r="E1" t="s">
        <v>37</v>
      </c>
      <c r="F1" t="s">
        <v>83</v>
      </c>
    </row>
    <row r="2" spans="1:7" s="5" customFormat="1" ht="24" customHeight="1" x14ac:dyDescent="0.2">
      <c r="A2">
        <v>1</v>
      </c>
      <c r="B2" t="s">
        <v>9</v>
      </c>
      <c r="C2" t="s">
        <v>38</v>
      </c>
      <c r="D2" t="s">
        <v>9</v>
      </c>
      <c r="E2" t="b">
        <v>0</v>
      </c>
      <c r="F2" t="str">
        <f t="shared" ref="F2:F7" si="0">CONCATENATE("INSERT INTO survey.operator_types(id, name, description, symbol, value_driven) VALUES(NEXTVAL('survey.operator_types_seq'),'",B2,"','",C2,"','",D2,"',",E2,");")</f>
        <v>INSERT INTO survey.operator_types(id, name, description, symbol, value_driven) VALUES(NEXTVAL('survey.operator_types_seq'),'BOOLEAN','BOOLEAN VALUE (YES/NO, TRUE/FALSE, 0/1)','BOOLEAN',FALSE);</v>
      </c>
    </row>
    <row r="3" spans="1:7" s="5" customFormat="1" ht="24" customHeight="1" x14ac:dyDescent="0.2">
      <c r="A3">
        <f>A2+1</f>
        <v>2</v>
      </c>
      <c r="B3" t="s">
        <v>94</v>
      </c>
      <c r="C3" t="s">
        <v>39</v>
      </c>
      <c r="D3" t="s">
        <v>40</v>
      </c>
      <c r="E3" t="b">
        <v>1</v>
      </c>
      <c r="F3" t="str">
        <f t="shared" si="0"/>
        <v>INSERT INTO survey.operator_types(id, name, description, symbol, value_driven) VALUES(NEXTVAL('survey.operator_types_seq'),'GREATER THAN','NUMERICAL X &gt;= Y','&gt;=',TRUE);</v>
      </c>
    </row>
    <row r="4" spans="1:7" s="5" customFormat="1" ht="24" customHeight="1" x14ac:dyDescent="0.2">
      <c r="A4">
        <f t="shared" ref="A4:A6" si="1">A3+1</f>
        <v>3</v>
      </c>
      <c r="B4" t="s">
        <v>35</v>
      </c>
      <c r="C4" t="s">
        <v>41</v>
      </c>
      <c r="D4" t="s">
        <v>42</v>
      </c>
      <c r="E4" t="b">
        <v>1</v>
      </c>
      <c r="F4" t="str">
        <f t="shared" si="0"/>
        <v>INSERT INTO survey.operator_types(id, name, description, symbol, value_driven) VALUES(NEXTVAL('survey.operator_types_seq'),'EQUAL','X = Y','=',TRUE);</v>
      </c>
    </row>
    <row r="5" spans="1:7" s="5" customFormat="1" ht="24" customHeight="1" x14ac:dyDescent="0.2">
      <c r="A5">
        <f t="shared" si="1"/>
        <v>4</v>
      </c>
      <c r="B5" t="s">
        <v>95</v>
      </c>
      <c r="C5" t="s">
        <v>52</v>
      </c>
      <c r="D5" t="s">
        <v>53</v>
      </c>
      <c r="E5" t="b">
        <v>1</v>
      </c>
      <c r="F5" t="str">
        <f t="shared" si="0"/>
        <v>INSERT INTO survey.operator_types(id, name, description, symbol, value_driven) VALUES(NEXTVAL('survey.operator_types_seq'),'NOT_EQUAL','X!=Y','!=',TRUE);</v>
      </c>
    </row>
    <row r="6" spans="1:7" s="5" customFormat="1" ht="24" customHeight="1" x14ac:dyDescent="0.2">
      <c r="A6">
        <f t="shared" si="1"/>
        <v>5</v>
      </c>
      <c r="B6" t="s">
        <v>57</v>
      </c>
      <c r="C6" t="s">
        <v>58</v>
      </c>
      <c r="D6"/>
      <c r="E6" t="b">
        <v>0</v>
      </c>
      <c r="F6" t="str">
        <f t="shared" si="0"/>
        <v>INSERT INTO survey.operator_types(id, name, description, symbol, value_driven) VALUES(NEXTVAL('survey.operator_types_seq'),'FIELD_EXIST','If field presented','',FALSE);</v>
      </c>
    </row>
    <row r="7" spans="1:7" ht="15.75" customHeight="1" x14ac:dyDescent="0.2">
      <c r="A7">
        <v>6</v>
      </c>
      <c r="B7" t="s">
        <v>136</v>
      </c>
      <c r="C7" t="s">
        <v>137</v>
      </c>
      <c r="D7" t="s">
        <v>138</v>
      </c>
      <c r="E7" t="b">
        <v>1</v>
      </c>
      <c r="F7" t="str">
        <f t="shared" si="0"/>
        <v>INSERT INTO survey.operator_types(id, name, description, symbol, value_driven) VALUES(NEXTVAL('survey.operator_types_seq'),'CONTAINS','true if an array contains an item','In',TRUE);</v>
      </c>
      <c r="G7" s="1"/>
    </row>
    <row r="8" spans="1:7" ht="15.75" customHeight="1" x14ac:dyDescent="0.2">
      <c r="A8"/>
      <c r="C8"/>
      <c r="D8"/>
      <c r="E8"/>
    </row>
    <row r="9" spans="1:7" ht="15.75" customHeight="1" x14ac:dyDescent="0.2">
      <c r="A9"/>
      <c r="C9"/>
      <c r="D9"/>
      <c r="E9"/>
    </row>
    <row r="10" spans="1:7" ht="15.75" customHeight="1" x14ac:dyDescent="0.2"/>
    <row r="11" spans="1:7" ht="15.75" customHeight="1" x14ac:dyDescent="0.2"/>
    <row r="12" spans="1:7" ht="15.75" customHeight="1" x14ac:dyDescent="0.2"/>
    <row r="13" spans="1:7" ht="15.75" customHeight="1" x14ac:dyDescent="0.2"/>
    <row r="14" spans="1:7" ht="15.75" customHeight="1" x14ac:dyDescent="0.2"/>
    <row r="15" spans="1:7" ht="15.75" customHeight="1" x14ac:dyDescent="0.2"/>
    <row r="16" spans="1:7"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5" right="0.75" top="1" bottom="1" header="0.5" footer="0.5"/>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sheetPr>
  <dimension ref="A1:I16"/>
  <sheetViews>
    <sheetView workbookViewId="0">
      <selection activeCell="O35" sqref="O35"/>
    </sheetView>
  </sheetViews>
  <sheetFormatPr baseColWidth="10" defaultColWidth="11.1640625" defaultRowHeight="14" x14ac:dyDescent="0.2"/>
  <cols>
    <col min="1" max="1" width="19.5" style="6" customWidth="1"/>
    <col min="2" max="2" width="98.1640625" style="6" customWidth="1"/>
    <col min="3" max="25" width="10.5" style="6" customWidth="1"/>
    <col min="26" max="16384" width="11.1640625" style="6"/>
  </cols>
  <sheetData>
    <row r="1" spans="1:9" ht="16" customHeight="1" x14ac:dyDescent="0.2">
      <c r="A1" s="7" t="s">
        <v>3</v>
      </c>
      <c r="B1" s="7" t="s">
        <v>43</v>
      </c>
    </row>
    <row r="2" spans="1:9" ht="16" customHeight="1" x14ac:dyDescent="0.2">
      <c r="A2" s="7" t="s">
        <v>6</v>
      </c>
      <c r="B2" s="8" t="s">
        <v>8</v>
      </c>
    </row>
    <row r="3" spans="1:9" ht="16" customHeight="1" x14ac:dyDescent="0.2">
      <c r="A3" s="7"/>
      <c r="B3" s="8" t="s">
        <v>17</v>
      </c>
    </row>
    <row r="4" spans="1:9" ht="16" customHeight="1" x14ac:dyDescent="0.2">
      <c r="A4" s="7"/>
      <c r="B4" s="8" t="s">
        <v>12</v>
      </c>
    </row>
    <row r="5" spans="1:9" ht="16" customHeight="1" x14ac:dyDescent="0.2">
      <c r="A5" s="7"/>
      <c r="B5" s="8" t="s">
        <v>10</v>
      </c>
    </row>
    <row r="7" spans="1:9" ht="15" x14ac:dyDescent="0.2">
      <c r="A7" s="9" t="s">
        <v>44</v>
      </c>
      <c r="B7" s="9"/>
    </row>
    <row r="8" spans="1:9" ht="37" customHeight="1" x14ac:dyDescent="0.2">
      <c r="A8" s="10" t="s">
        <v>79</v>
      </c>
      <c r="B8" s="10" t="s">
        <v>120</v>
      </c>
    </row>
    <row r="9" spans="1:9" ht="39" customHeight="1" x14ac:dyDescent="0.2">
      <c r="A9" s="10" t="s">
        <v>80</v>
      </c>
      <c r="B9" s="10" t="s">
        <v>81</v>
      </c>
    </row>
    <row r="10" spans="1:9" ht="20" customHeight="1" x14ac:dyDescent="0.2">
      <c r="A10" s="10" t="s">
        <v>45</v>
      </c>
      <c r="B10" s="10" t="s">
        <v>46</v>
      </c>
    </row>
    <row r="13" spans="1:9" ht="28" customHeight="1" x14ac:dyDescent="0.2">
      <c r="A13" s="22" t="s">
        <v>56</v>
      </c>
      <c r="B13" s="22"/>
    </row>
    <row r="14" spans="1:9" ht="22" customHeight="1" x14ac:dyDescent="0.2">
      <c r="A14" s="11" t="s">
        <v>47</v>
      </c>
      <c r="B14" s="11"/>
      <c r="I14" s="12"/>
    </row>
    <row r="15" spans="1:9" ht="33" customHeight="1" x14ac:dyDescent="0.2">
      <c r="A15" s="11" t="s">
        <v>49</v>
      </c>
      <c r="B15" s="13" t="s">
        <v>51</v>
      </c>
    </row>
    <row r="16" spans="1:9" ht="32" customHeight="1" x14ac:dyDescent="0.2">
      <c r="A16" s="11" t="s">
        <v>48</v>
      </c>
      <c r="B16" s="13" t="s">
        <v>50</v>
      </c>
    </row>
  </sheetData>
  <mergeCells count="1">
    <mergeCell ref="A13:B13"/>
  </mergeCell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0000000}">
          <x14:formula1>
            <xm:f>'Select Groups'!$C$3:$C$13</xm:f>
          </x14:formula1>
          <xm:sqref>H14:H16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F16"/>
  <sheetViews>
    <sheetView workbookViewId="0">
      <selection activeCell="C36" sqref="C36"/>
    </sheetView>
  </sheetViews>
  <sheetFormatPr baseColWidth="10" defaultColWidth="11.1640625" defaultRowHeight="16" x14ac:dyDescent="0.2"/>
  <cols>
    <col min="1" max="1" width="6.5" customWidth="1"/>
    <col min="2" max="2" width="21.6640625" customWidth="1"/>
    <col min="3" max="3" width="13.33203125" customWidth="1"/>
    <col min="4" max="4" width="93" customWidth="1"/>
    <col min="6" max="6" width="13.5" customWidth="1"/>
    <col min="7" max="7" width="213.5" bestFit="1" customWidth="1"/>
    <col min="8" max="27" width="10.5" customWidth="1"/>
  </cols>
  <sheetData>
    <row r="1" spans="1:6" x14ac:dyDescent="0.2">
      <c r="A1" t="s">
        <v>0</v>
      </c>
      <c r="B1" t="s">
        <v>3</v>
      </c>
      <c r="C1" t="s">
        <v>6</v>
      </c>
      <c r="D1" t="s">
        <v>4</v>
      </c>
      <c r="E1" t="s">
        <v>100</v>
      </c>
      <c r="F1" t="s">
        <v>59</v>
      </c>
    </row>
    <row r="2" spans="1:6" x14ac:dyDescent="0.2">
      <c r="A2">
        <v>1</v>
      </c>
      <c r="B2" t="s">
        <v>103</v>
      </c>
      <c r="C2" t="s">
        <v>10</v>
      </c>
      <c r="D2" s="17" t="s">
        <v>291</v>
      </c>
      <c r="F2" t="str">
        <f>CONCATENATE("INSERT INTO survey.question_types(id, name, data_type, description) VALUES(NEXTVAL('survey.question_types_seq'),'",,B2,"','",C2,"','",D2,"');")</f>
        <v>INSERT INTO survey.question_types(id, name, data_type, description) VALUES(NEXTVAL('survey.question_types_seq'),'CHECKBOX','Boolean','BOOLEAN VALUE');</v>
      </c>
    </row>
    <row r="3" spans="1:6" x14ac:dyDescent="0.2">
      <c r="A3">
        <f>A2+1</f>
        <v>2</v>
      </c>
      <c r="B3" t="s">
        <v>16</v>
      </c>
      <c r="C3" t="s">
        <v>17</v>
      </c>
      <c r="D3" s="18" t="s">
        <v>292</v>
      </c>
      <c r="F3" t="str">
        <f t="shared" ref="F3:F16" si="0">CONCATENATE("INSERT INTO survey.question_types(id, name, data_type, description) VALUES(NEXTVAL('survey.question_types_seq'),'",,B3,"','",C3,"','",D3,"');")</f>
        <v>INSERT INTO survey.question_types(id, name, data_type, description) VALUES(NEXTVAL('survey.question_types_seq'),'DATE','Date','DATE VALUE');</v>
      </c>
    </row>
    <row r="4" spans="1:6" x14ac:dyDescent="0.2">
      <c r="A4">
        <f t="shared" ref="A4:A16" si="1">A3+1</f>
        <v>3</v>
      </c>
      <c r="B4" t="s">
        <v>15</v>
      </c>
      <c r="C4" t="s">
        <v>12</v>
      </c>
      <c r="D4" s="17" t="s">
        <v>13</v>
      </c>
      <c r="F4" t="str">
        <f t="shared" si="0"/>
        <v>INSERT INTO survey.question_types(id, name, data_type, description) VALUES(NEXTVAL('survey.question_types_seq'),'DROPDOWN','Text','TEXT VALUE');</v>
      </c>
    </row>
    <row r="5" spans="1:6" x14ac:dyDescent="0.2">
      <c r="A5">
        <f t="shared" si="1"/>
        <v>4</v>
      </c>
      <c r="B5" t="s">
        <v>101</v>
      </c>
      <c r="D5" s="18" t="s">
        <v>293</v>
      </c>
      <c r="F5" t="str">
        <f t="shared" si="0"/>
        <v>INSERT INTO survey.question_types(id, name, data_type, description) VALUES(NEXTVAL('survey.question_types_seq'),'HTML','','HTML Informational');</v>
      </c>
    </row>
    <row r="6" spans="1:6" x14ac:dyDescent="0.2">
      <c r="A6">
        <f t="shared" si="1"/>
        <v>5</v>
      </c>
      <c r="B6" s="19" t="s">
        <v>322</v>
      </c>
      <c r="C6" s="14" t="s">
        <v>8</v>
      </c>
      <c r="D6" s="17" t="s">
        <v>328</v>
      </c>
      <c r="F6" t="str">
        <f t="shared" ref="F6" si="2">CONCATENATE("INSERT INTO survey.question_types(id, name, data_type, description) VALUES(NEXTVAL('survey.question_types_seq'),'",,B6,"','",C6,"','",D6,"');")</f>
        <v>INSERT INTO survey.question_types(id, name, data_type, description) VALUES(NEXTVAL('survey.question_types_seq'),'INTEGER','Number','Integer ');</v>
      </c>
    </row>
    <row r="7" spans="1:6" x14ac:dyDescent="0.2">
      <c r="A7">
        <f t="shared" si="1"/>
        <v>6</v>
      </c>
      <c r="B7" t="s">
        <v>7</v>
      </c>
      <c r="C7" t="s">
        <v>8</v>
      </c>
      <c r="D7" s="18" t="s">
        <v>294</v>
      </c>
      <c r="F7" t="str">
        <f t="shared" si="0"/>
        <v>INSERT INTO survey.question_types(id, name, data_type, description) VALUES(NEXTVAL('survey.question_types_seq'),'NUMBER','Number','NUMERIC VALUE');</v>
      </c>
    </row>
    <row r="8" spans="1:6" x14ac:dyDescent="0.2">
      <c r="A8">
        <f t="shared" si="1"/>
        <v>7</v>
      </c>
      <c r="B8" t="s">
        <v>14</v>
      </c>
      <c r="C8" t="s">
        <v>8</v>
      </c>
      <c r="D8" s="17" t="s">
        <v>13</v>
      </c>
      <c r="F8" t="str">
        <f t="shared" si="0"/>
        <v>INSERT INTO survey.question_types(id, name, data_type, description) VALUES(NEXTVAL('survey.question_types_seq'),'RADIO','Number','TEXT VALUE');</v>
      </c>
    </row>
    <row r="9" spans="1:6" x14ac:dyDescent="0.2">
      <c r="A9">
        <f t="shared" si="1"/>
        <v>8</v>
      </c>
      <c r="B9" t="s">
        <v>11</v>
      </c>
      <c r="C9" t="s">
        <v>12</v>
      </c>
      <c r="D9" s="18" t="s">
        <v>13</v>
      </c>
      <c r="F9" t="str">
        <f t="shared" si="0"/>
        <v>INSERT INTO survey.question_types(id, name, data_type, description) VALUES(NEXTVAL('survey.question_types_seq'),'TEXT','Text','TEXT VALUE');</v>
      </c>
    </row>
    <row r="10" spans="1:6" x14ac:dyDescent="0.2">
      <c r="A10">
        <f t="shared" si="1"/>
        <v>9</v>
      </c>
      <c r="B10" t="s">
        <v>141</v>
      </c>
      <c r="C10" t="s">
        <v>142</v>
      </c>
      <c r="D10" s="17" t="s">
        <v>13</v>
      </c>
      <c r="F10" t="str">
        <f t="shared" si="0"/>
        <v>INSERT INTO survey.question_types(id, name, data_type, description) VALUES(NEXTVAL('survey.question_types_seq'),'TEXTAREA','CLOB','TEXT VALUE');</v>
      </c>
    </row>
    <row r="11" spans="1:6" x14ac:dyDescent="0.2">
      <c r="A11">
        <f t="shared" si="1"/>
        <v>10</v>
      </c>
      <c r="B11" t="s">
        <v>139</v>
      </c>
      <c r="C11" t="s">
        <v>12</v>
      </c>
      <c r="D11" s="18" t="s">
        <v>140</v>
      </c>
      <c r="F11" t="str">
        <f t="shared" si="0"/>
        <v>INSERT INTO survey.question_types(id, name, data_type, description) VALUES(NEXTVAL('survey.question_types_seq'),'MULTI_SELECT','Text','TEXT ARRAY');</v>
      </c>
    </row>
    <row r="12" spans="1:6" x14ac:dyDescent="0.2">
      <c r="A12">
        <f t="shared" si="1"/>
        <v>11</v>
      </c>
      <c r="B12" s="19" t="s">
        <v>318</v>
      </c>
      <c r="C12" s="14" t="s">
        <v>12</v>
      </c>
      <c r="D12" s="17" t="s">
        <v>324</v>
      </c>
      <c r="F12" t="str">
        <f t="shared" si="0"/>
        <v>INSERT INTO survey.question_types(id, name, data_type, description) VALUES(NEXTVAL('survey.question_types_seq'),'CHECKBOX_GROUP','Text','Multi Select ');</v>
      </c>
    </row>
    <row r="13" spans="1:6" x14ac:dyDescent="0.2">
      <c r="A13">
        <f t="shared" si="1"/>
        <v>12</v>
      </c>
      <c r="B13" s="19" t="s">
        <v>319</v>
      </c>
      <c r="C13" s="14" t="s">
        <v>323</v>
      </c>
      <c r="D13" s="18" t="s">
        <v>325</v>
      </c>
      <c r="F13" t="str">
        <f t="shared" si="0"/>
        <v>INSERT INTO survey.question_types(id, name, data_type, description) VALUES(NEXTVAL('survey.question_types_seq'),'DATETIME','Timespamp','Timestamp');</v>
      </c>
    </row>
    <row r="14" spans="1:6" x14ac:dyDescent="0.2">
      <c r="A14">
        <f t="shared" si="1"/>
        <v>13</v>
      </c>
      <c r="B14" s="19" t="s">
        <v>320</v>
      </c>
      <c r="C14" s="14" t="s">
        <v>12</v>
      </c>
      <c r="D14" s="17" t="s">
        <v>326</v>
      </c>
      <c r="F14" t="str">
        <f t="shared" si="0"/>
        <v>INSERT INTO survey.question_types(id, name, data_type, description) VALUES(NEXTVAL('survey.question_types_seq'),'EMAIL','Text','Email');</v>
      </c>
    </row>
    <row r="15" spans="1:6" x14ac:dyDescent="0.2">
      <c r="A15">
        <f t="shared" si="1"/>
        <v>14</v>
      </c>
      <c r="B15" s="19" t="s">
        <v>321</v>
      </c>
      <c r="C15" s="14" t="s">
        <v>12</v>
      </c>
      <c r="D15" s="18" t="s">
        <v>327</v>
      </c>
      <c r="F15" t="str">
        <f t="shared" si="0"/>
        <v>INSERT INTO survey.question_types(id, name, data_type, description) VALUES(NEXTVAL('survey.question_types_seq'),'PASSWORD','Text','Password');</v>
      </c>
    </row>
    <row r="16" spans="1:6" x14ac:dyDescent="0.2">
      <c r="A16">
        <f t="shared" si="1"/>
        <v>15</v>
      </c>
      <c r="B16" s="19" t="s">
        <v>322</v>
      </c>
      <c r="C16" s="14" t="s">
        <v>8</v>
      </c>
      <c r="D16" s="17" t="s">
        <v>328</v>
      </c>
      <c r="F16" t="str">
        <f t="shared" si="0"/>
        <v>INSERT INTO survey.question_types(id, name, data_type, description) VALUES(NEXTVAL('survey.question_types_seq'),'INTEGER','Number','Integer ');</v>
      </c>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699FF-775B-0B4A-8DF4-2B6BDF247D3B}">
  <sheetPr>
    <tabColor theme="5"/>
  </sheetPr>
  <dimension ref="A1:C22"/>
  <sheetViews>
    <sheetView workbookViewId="0">
      <selection activeCell="B23" sqref="B23"/>
    </sheetView>
  </sheetViews>
  <sheetFormatPr baseColWidth="10" defaultRowHeight="16" x14ac:dyDescent="0.2"/>
  <sheetData>
    <row r="1" spans="1:3" x14ac:dyDescent="0.2">
      <c r="A1" s="14" t="s">
        <v>249</v>
      </c>
    </row>
    <row r="2" spans="1:3" x14ac:dyDescent="0.2">
      <c r="B2">
        <v>1</v>
      </c>
      <c r="C2" t="str">
        <f>ActionTypes!D2</f>
        <v>INSERT INTO survey.action_types(id,  name, description) VALUES(NEXTVAL('survey.action_types_seq'),'SHOW','DISPLAY THE DOWNSTREAM QUESTION');</v>
      </c>
    </row>
    <row r="3" spans="1:3" x14ac:dyDescent="0.2">
      <c r="B3">
        <v>2</v>
      </c>
      <c r="C3" t="str">
        <f>ActionTypes!D3</f>
        <v>INSERT INTO survey.action_types(id,  name, description) VALUES(NEXTVAL('survey.action_types_seq'),'REPEAT','REPEAT THE DOWNSTREAM QUESTION THE NUMBER OF TIMES OF THE UPSTREAM QUESTIONS VALUE');</v>
      </c>
    </row>
    <row r="4" spans="1:3" x14ac:dyDescent="0.2">
      <c r="B4">
        <v>3</v>
      </c>
      <c r="C4" t="str">
        <f>ActionTypes!D4</f>
        <v>INSERT INTO survey.action_types(id,  name, description) VALUES(NEXTVAL('survey.action_types_seq'),'TEXT','Replace the default text with the value of this text. ');</v>
      </c>
    </row>
    <row r="6" spans="1:3" x14ac:dyDescent="0.2">
      <c r="A6" s="14" t="s">
        <v>250</v>
      </c>
      <c r="B6">
        <v>1</v>
      </c>
      <c r="C6" t="str">
        <f>Operators!F2</f>
        <v>INSERT INTO survey.operator_types(id, name, description, symbol, value_driven) VALUES(NEXTVAL('survey.operator_types_seq'),'BOOLEAN','BOOLEAN VALUE (YES/NO, TRUE/FALSE, 0/1)','BOOLEAN',FALSE);</v>
      </c>
    </row>
    <row r="7" spans="1:3" x14ac:dyDescent="0.2">
      <c r="B7">
        <v>2</v>
      </c>
      <c r="C7" t="str">
        <f>Operators!F3</f>
        <v>INSERT INTO survey.operator_types(id, name, description, symbol, value_driven) VALUES(NEXTVAL('survey.operator_types_seq'),'GREATER THAN','NUMERICAL X &gt;= Y','&gt;=',TRUE);</v>
      </c>
    </row>
    <row r="8" spans="1:3" x14ac:dyDescent="0.2">
      <c r="B8">
        <v>3</v>
      </c>
      <c r="C8" t="str">
        <f>Operators!F4</f>
        <v>INSERT INTO survey.operator_types(id, name, description, symbol, value_driven) VALUES(NEXTVAL('survey.operator_types_seq'),'EQUAL','X = Y','=',TRUE);</v>
      </c>
    </row>
    <row r="9" spans="1:3" x14ac:dyDescent="0.2">
      <c r="B9">
        <v>4</v>
      </c>
      <c r="C9" t="str">
        <f>Operators!F5</f>
        <v>INSERT INTO survey.operator_types(id, name, description, symbol, value_driven) VALUES(NEXTVAL('survey.operator_types_seq'),'NOT_EQUAL','X!=Y','!=',TRUE);</v>
      </c>
    </row>
    <row r="10" spans="1:3" x14ac:dyDescent="0.2">
      <c r="B10">
        <v>5</v>
      </c>
      <c r="C10" t="str">
        <f>Operators!F6</f>
        <v>INSERT INTO survey.operator_types(id, name, description, symbol, value_driven) VALUES(NEXTVAL('survey.operator_types_seq'),'FIELD_EXIST','If field presented','',FALSE);</v>
      </c>
    </row>
    <row r="11" spans="1:3" x14ac:dyDescent="0.2">
      <c r="B11">
        <v>6</v>
      </c>
      <c r="C11" t="str">
        <f>Operators!F7</f>
        <v>INSERT INTO survey.operator_types(id, name, description, symbol, value_driven) VALUES(NEXTVAL('survey.operator_types_seq'),'CONTAINS','true if an array contains an item','In',TRUE);</v>
      </c>
    </row>
    <row r="13" spans="1:3" x14ac:dyDescent="0.2">
      <c r="A13" s="14" t="s">
        <v>251</v>
      </c>
      <c r="B13">
        <v>1</v>
      </c>
      <c r="C13" t="str">
        <f>QuestionTypes!F2</f>
        <v>INSERT INTO survey.question_types(id, name, data_type, description) VALUES(NEXTVAL('survey.question_types_seq'),'CHECKBOX','Boolean','BOOLEAN VALUE');</v>
      </c>
    </row>
    <row r="14" spans="1:3" x14ac:dyDescent="0.2">
      <c r="B14">
        <v>2</v>
      </c>
      <c r="C14" t="str">
        <f>QuestionTypes!F3</f>
        <v>INSERT INTO survey.question_types(id, name, data_type, description) VALUES(NEXTVAL('survey.question_types_seq'),'DATE','Date','DATE VALUE');</v>
      </c>
    </row>
    <row r="15" spans="1:3" x14ac:dyDescent="0.2">
      <c r="B15">
        <v>3</v>
      </c>
      <c r="C15" t="str">
        <f>QuestionTypes!F4</f>
        <v>INSERT INTO survey.question_types(id, name, data_type, description) VALUES(NEXTVAL('survey.question_types_seq'),'DROPDOWN','Text','TEXT VALUE');</v>
      </c>
    </row>
    <row r="16" spans="1:3" x14ac:dyDescent="0.2">
      <c r="B16">
        <v>4</v>
      </c>
      <c r="C16" t="str">
        <f>QuestionTypes!F5</f>
        <v>INSERT INTO survey.question_types(id, name, data_type, description) VALUES(NEXTVAL('survey.question_types_seq'),'HTML','','HTML Informational');</v>
      </c>
    </row>
    <row r="17" spans="2:3" x14ac:dyDescent="0.2">
      <c r="B17">
        <v>5</v>
      </c>
      <c r="C17" t="str">
        <f>QuestionTypes!F6</f>
        <v>INSERT INTO survey.question_types(id, name, data_type, description) VALUES(NEXTVAL('survey.question_types_seq'),'INTEGER','Number','Integer ');</v>
      </c>
    </row>
    <row r="18" spans="2:3" x14ac:dyDescent="0.2">
      <c r="B18">
        <v>6</v>
      </c>
      <c r="C18" t="str">
        <f>QuestionTypes!F7</f>
        <v>INSERT INTO survey.question_types(id, name, data_type, description) VALUES(NEXTVAL('survey.question_types_seq'),'NUMBER','Number','NUMERIC VALUE');</v>
      </c>
    </row>
    <row r="19" spans="2:3" x14ac:dyDescent="0.2">
      <c r="B19">
        <v>7</v>
      </c>
      <c r="C19" t="str">
        <f>QuestionTypes!F8</f>
        <v>INSERT INTO survey.question_types(id, name, data_type, description) VALUES(NEXTVAL('survey.question_types_seq'),'RADIO','Number','TEXT VALUE');</v>
      </c>
    </row>
    <row r="20" spans="2:3" x14ac:dyDescent="0.2">
      <c r="B20">
        <v>8</v>
      </c>
      <c r="C20" t="str">
        <f>QuestionTypes!F9</f>
        <v>INSERT INTO survey.question_types(id, name, data_type, description) VALUES(NEXTVAL('survey.question_types_seq'),'TEXT','Text','TEXT VALUE');</v>
      </c>
    </row>
    <row r="21" spans="2:3" x14ac:dyDescent="0.2">
      <c r="B21">
        <v>9</v>
      </c>
      <c r="C21" t="str">
        <f>QuestionTypes!F10</f>
        <v>INSERT INTO survey.question_types(id, name, data_type, description) VALUES(NEXTVAL('survey.question_types_seq'),'TEXTAREA','CLOB','TEXT VALUE');</v>
      </c>
    </row>
    <row r="22" spans="2:3" x14ac:dyDescent="0.2">
      <c r="B22">
        <v>10</v>
      </c>
      <c r="C22" t="str">
        <f>QuestionTypes!F11</f>
        <v>INSERT INTO survey.question_types(id, name, data_type, description) VALUES(NEXTVAL('survey.question_types_seq'),'MULTI_SELECT','Text','TEXT ARRAY');</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sheetPr>
  <dimension ref="A1:F2"/>
  <sheetViews>
    <sheetView topLeftCell="E1" workbookViewId="0">
      <selection activeCell="F2" sqref="F2"/>
    </sheetView>
  </sheetViews>
  <sheetFormatPr baseColWidth="10" defaultColWidth="10.83203125" defaultRowHeight="16" x14ac:dyDescent="0.2"/>
  <cols>
    <col min="1" max="1" width="6" customWidth="1"/>
    <col min="2" max="2" width="12.1640625" bestFit="1" customWidth="1"/>
    <col min="3" max="3" width="24.6640625" bestFit="1" customWidth="1"/>
    <col min="4" max="4" width="45.5" bestFit="1" customWidth="1"/>
    <col min="5" max="5" width="45.5" customWidth="1"/>
  </cols>
  <sheetData>
    <row r="1" spans="1:6" x14ac:dyDescent="0.2">
      <c r="A1" t="s">
        <v>0</v>
      </c>
      <c r="B1" s="14" t="s">
        <v>335</v>
      </c>
      <c r="C1" t="s">
        <v>60</v>
      </c>
      <c r="D1" t="s">
        <v>4</v>
      </c>
      <c r="E1" t="s">
        <v>107</v>
      </c>
      <c r="F1" t="s">
        <v>59</v>
      </c>
    </row>
    <row r="2" spans="1:6" x14ac:dyDescent="0.2">
      <c r="A2">
        <v>1</v>
      </c>
      <c r="B2">
        <v>1</v>
      </c>
      <c r="C2" t="s">
        <v>143</v>
      </c>
      <c r="D2" t="s">
        <v>144</v>
      </c>
      <c r="E2" t="s">
        <v>145</v>
      </c>
      <c r="F2" t="str">
        <f>CONCATENATE("INSERT INTO survey.surveys(id, display_order, name, title, description, initial_display_key, post_survey_url) VALUES(NEXTVAL('survey.surveys_seq')",",",B2,",'",C2,"','",E2,"','",D2,"',","'0001-0001-0000-0001-0000-0000-0000', NULL);")</f>
        <v>INSERT INTO survey.surveys(id, display_order, name, title, description, initial_display_key, post_survey_url) VALUES(NEXTVAL('survey.surveys_seq'),1,'Sample Survey','Sample','Elicit Sample Survey','0001-0001-0000-0001-0000-0000-0000', NULL);</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E996"/>
  <sheetViews>
    <sheetView workbookViewId="0">
      <selection activeCell="E2" sqref="E2:E6"/>
    </sheetView>
  </sheetViews>
  <sheetFormatPr baseColWidth="10" defaultColWidth="11.1640625" defaultRowHeight="15" customHeight="1" x14ac:dyDescent="0.2"/>
  <cols>
    <col min="1" max="2" width="7.6640625" customWidth="1"/>
    <col min="3" max="3" width="20.33203125" customWidth="1"/>
    <col min="4" max="4" width="50.5" customWidth="1"/>
    <col min="6" max="6" width="14" customWidth="1"/>
    <col min="7" max="7" width="22.5" customWidth="1"/>
    <col min="8" max="27" width="10.5" customWidth="1"/>
  </cols>
  <sheetData>
    <row r="1" spans="1:5" ht="22" customHeight="1" x14ac:dyDescent="0.2">
      <c r="A1" t="s">
        <v>0</v>
      </c>
      <c r="B1" s="14" t="s">
        <v>334</v>
      </c>
      <c r="C1" t="s">
        <v>3</v>
      </c>
      <c r="D1" t="s">
        <v>4</v>
      </c>
      <c r="E1" t="s">
        <v>59</v>
      </c>
    </row>
    <row r="2" spans="1:5" ht="22" customHeight="1" x14ac:dyDescent="0.2">
      <c r="A2">
        <v>1</v>
      </c>
      <c r="B2">
        <v>1</v>
      </c>
      <c r="C2" t="s">
        <v>225</v>
      </c>
      <c r="D2" t="s">
        <v>10</v>
      </c>
      <c r="E2" t="str">
        <f>CONCATENATE("INSERT INTO survey.select_groups(id, survey_id, name, description) VALUES(NEXTVAL('survey.select_groups_seq'),",B2,",'",C2,"','",D2,"');")</f>
        <v>INSERT INTO survey.select_groups(id, survey_id, name, description) VALUES(NEXTVAL('survey.select_groups_seq'),1,'YesNo','Boolean');</v>
      </c>
    </row>
    <row r="3" spans="1:5" ht="22" customHeight="1" x14ac:dyDescent="0.2">
      <c r="A3">
        <v>2</v>
      </c>
      <c r="B3">
        <v>1</v>
      </c>
      <c r="C3" t="s">
        <v>193</v>
      </c>
      <c r="D3" t="s">
        <v>185</v>
      </c>
      <c r="E3" t="str">
        <f t="shared" ref="E3:E6" si="0">CONCATENATE("INSERT INTO survey.select_groups(id, survey_id, name, description) VALUES(NEXTVAL('survey.select_groups_seq'),",B3,",'",C3,"','",D3,"');")</f>
        <v>INSERT INTO survey.select_groups(id, survey_id, name, description) VALUES(NEXTVAL('survey.select_groups_seq'),1,'TypesOfPet','Types of pets');</v>
      </c>
    </row>
    <row r="4" spans="1:5" ht="22" customHeight="1" x14ac:dyDescent="0.2">
      <c r="A4">
        <v>3</v>
      </c>
      <c r="B4">
        <v>1</v>
      </c>
      <c r="C4" t="s">
        <v>65</v>
      </c>
      <c r="D4" t="s">
        <v>186</v>
      </c>
      <c r="E4" t="str">
        <f t="shared" si="0"/>
        <v>INSERT INTO survey.select_groups(id, survey_id, name, description) VALUES(NEXTVAL('survey.select_groups_seq'),1,'Relationships','Rrelationship between the respondent and others');</v>
      </c>
    </row>
    <row r="5" spans="1:5" ht="22" customHeight="1" x14ac:dyDescent="0.2">
      <c r="A5">
        <v>4</v>
      </c>
      <c r="B5">
        <v>1</v>
      </c>
      <c r="C5" t="s">
        <v>174</v>
      </c>
      <c r="D5" t="s">
        <v>174</v>
      </c>
      <c r="E5" t="str">
        <f t="shared" si="0"/>
        <v>INSERT INTO survey.select_groups(id, survey_id, name, description) VALUES(NEXTVAL('survey.select_groups_seq'),1,'Sex','Sex');</v>
      </c>
    </row>
    <row r="6" spans="1:5" ht="22" customHeight="1" x14ac:dyDescent="0.2">
      <c r="A6">
        <v>5</v>
      </c>
      <c r="B6">
        <v>1</v>
      </c>
      <c r="C6" t="s">
        <v>195</v>
      </c>
      <c r="D6" t="s">
        <v>194</v>
      </c>
      <c r="E6" t="str">
        <f t="shared" si="0"/>
        <v>INSERT INTO survey.select_groups(id, survey_id, name, description) VALUES(NEXTVAL('survey.select_groups_seq'),1,'RoommateTypes','Roommates, Family, Pets');</v>
      </c>
    </row>
    <row r="7" spans="1:5" ht="22" customHeight="1" x14ac:dyDescent="0.2"/>
    <row r="8" spans="1:5" ht="22" customHeight="1" x14ac:dyDescent="0.2"/>
    <row r="9" spans="1:5" ht="22" customHeight="1" x14ac:dyDescent="0.2"/>
    <row r="10" spans="1:5" ht="22" customHeight="1" x14ac:dyDescent="0.2"/>
    <row r="11" spans="1:5" ht="22" customHeight="1" x14ac:dyDescent="0.2"/>
    <row r="12" spans="1:5" ht="22" customHeight="1" x14ac:dyDescent="0.2"/>
    <row r="13" spans="1:5" ht="22" customHeight="1" x14ac:dyDescent="0.2"/>
    <row r="14" spans="1:5" ht="16" x14ac:dyDescent="0.2"/>
    <row r="15" spans="1:5" ht="16" x14ac:dyDescent="0.2"/>
    <row r="16" spans="1:5" ht="16"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sheetData>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sheetPr>
  <dimension ref="A1:H21"/>
  <sheetViews>
    <sheetView topLeftCell="D1" workbookViewId="0">
      <selection activeCell="H2" sqref="H2:H21"/>
    </sheetView>
  </sheetViews>
  <sheetFormatPr baseColWidth="10" defaultColWidth="11.1640625" defaultRowHeight="16" x14ac:dyDescent="0.2"/>
  <cols>
    <col min="1" max="2" width="7" customWidth="1"/>
    <col min="3" max="3" width="28" customWidth="1"/>
    <col min="4" max="4" width="77" bestFit="1" customWidth="1"/>
    <col min="5" max="6" width="26.33203125" customWidth="1"/>
    <col min="8" max="8" width="11.5" bestFit="1" customWidth="1"/>
    <col min="9" max="9" width="183.33203125" bestFit="1" customWidth="1"/>
    <col min="10" max="10" width="154.33203125" customWidth="1"/>
    <col min="11" max="29" width="10.5" customWidth="1"/>
  </cols>
  <sheetData>
    <row r="1" spans="1:8" x14ac:dyDescent="0.2">
      <c r="A1" t="s">
        <v>0</v>
      </c>
      <c r="B1" s="14" t="s">
        <v>334</v>
      </c>
      <c r="C1" t="s">
        <v>1</v>
      </c>
      <c r="D1" t="s">
        <v>2</v>
      </c>
      <c r="E1" t="s">
        <v>5</v>
      </c>
      <c r="F1" t="s">
        <v>24</v>
      </c>
      <c r="G1" t="s">
        <v>29</v>
      </c>
    </row>
    <row r="2" spans="1:8" x14ac:dyDescent="0.2">
      <c r="A2">
        <v>1</v>
      </c>
      <c r="B2">
        <v>1</v>
      </c>
      <c r="C2" t="s">
        <v>225</v>
      </c>
      <c r="D2" t="s">
        <v>20</v>
      </c>
      <c r="E2" t="b">
        <v>1</v>
      </c>
      <c r="F2">
        <v>1</v>
      </c>
      <c r="G2">
        <f>_xlfn.XLOOKUP('Select Items'!$C2,'Select Groups'!$C$2:$C$40,'Select Groups'!$A$2:$A$40)</f>
        <v>1</v>
      </c>
      <c r="H2" t="str">
        <f>CONCATENATE("INSERT INTO survey.select_items(id, survey_id, group_id, display_text, display_order, coded_value) VALUES(NEXTVAL('survey.select_items_seq'),",B2,",",G2,",'",D2,"','",F2,"','",E2,"');")</f>
        <v>INSERT INTO survey.select_items(id, survey_id, group_id, display_text, display_order, coded_value) VALUES(NEXTVAL('survey.select_items_seq'),1,1,'Yes','1','TRUE');</v>
      </c>
    </row>
    <row r="3" spans="1:8" x14ac:dyDescent="0.2">
      <c r="A3">
        <f>A2+1</f>
        <v>2</v>
      </c>
      <c r="B3">
        <v>1</v>
      </c>
      <c r="C3" t="s">
        <v>225</v>
      </c>
      <c r="D3" t="s">
        <v>179</v>
      </c>
      <c r="E3" t="b">
        <v>0</v>
      </c>
      <c r="F3">
        <v>2</v>
      </c>
      <c r="G3">
        <f>_xlfn.XLOOKUP('Select Items'!$C3,'Select Groups'!$C$2:$C$40,'Select Groups'!$A$2:$A$40)</f>
        <v>1</v>
      </c>
      <c r="H3" t="str">
        <f t="shared" ref="H3:H21" si="0">CONCATENATE("INSERT INTO survey.select_items(id, survey_id, group_id, display_text, display_order, coded_value) VALUES(NEXTVAL('survey.select_items_seq'),",B3,",",G3,",'",D3,"','",F3,"','",E3,"');")</f>
        <v>INSERT INTO survey.select_items(id, survey_id, group_id, display_text, display_order, coded_value) VALUES(NEXTVAL('survey.select_items_seq'),1,1,'No','2','FALSE');</v>
      </c>
    </row>
    <row r="4" spans="1:8" x14ac:dyDescent="0.2">
      <c r="A4">
        <f t="shared" ref="A4:A21" si="1">A3+1</f>
        <v>3</v>
      </c>
      <c r="B4">
        <v>1</v>
      </c>
      <c r="C4" t="s">
        <v>193</v>
      </c>
      <c r="D4" t="s">
        <v>146</v>
      </c>
      <c r="E4" t="s">
        <v>151</v>
      </c>
      <c r="F4">
        <v>1</v>
      </c>
      <c r="G4">
        <f>_xlfn.XLOOKUP('Select Items'!$C4,'Select Groups'!$C$2:$C$40,'Select Groups'!$A$2:$A$40)</f>
        <v>2</v>
      </c>
      <c r="H4" t="str">
        <f t="shared" si="0"/>
        <v>INSERT INTO survey.select_items(id, survey_id, group_id, display_text, display_order, coded_value) VALUES(NEXTVAL('survey.select_items_seq'),1,2,'Bird','1','bird');</v>
      </c>
    </row>
    <row r="5" spans="1:8" x14ac:dyDescent="0.2">
      <c r="A5">
        <f t="shared" si="1"/>
        <v>4</v>
      </c>
      <c r="B5">
        <v>1</v>
      </c>
      <c r="C5" t="s">
        <v>193</v>
      </c>
      <c r="D5" t="s">
        <v>147</v>
      </c>
      <c r="E5" t="s">
        <v>152</v>
      </c>
      <c r="F5">
        <v>2</v>
      </c>
      <c r="G5">
        <f>_xlfn.XLOOKUP('Select Items'!$C5,'Select Groups'!$C$2:$C$40,'Select Groups'!$A$2:$A$40)</f>
        <v>2</v>
      </c>
      <c r="H5" t="str">
        <f t="shared" si="0"/>
        <v>INSERT INTO survey.select_items(id, survey_id, group_id, display_text, display_order, coded_value) VALUES(NEXTVAL('survey.select_items_seq'),1,2,'Cat','2','cat');</v>
      </c>
    </row>
    <row r="6" spans="1:8" x14ac:dyDescent="0.2">
      <c r="A6">
        <f t="shared" si="1"/>
        <v>5</v>
      </c>
      <c r="B6">
        <v>1</v>
      </c>
      <c r="C6" t="s">
        <v>193</v>
      </c>
      <c r="D6" t="s">
        <v>148</v>
      </c>
      <c r="E6" t="s">
        <v>153</v>
      </c>
      <c r="F6">
        <v>3</v>
      </c>
      <c r="G6">
        <f>_xlfn.XLOOKUP('Select Items'!$C6,'Select Groups'!$C$2:$C$40,'Select Groups'!$A$2:$A$40)</f>
        <v>2</v>
      </c>
      <c r="H6" t="str">
        <f t="shared" si="0"/>
        <v>INSERT INTO survey.select_items(id, survey_id, group_id, display_text, display_order, coded_value) VALUES(NEXTVAL('survey.select_items_seq'),1,2,'Dog','3','dog');</v>
      </c>
    </row>
    <row r="7" spans="1:8" x14ac:dyDescent="0.2">
      <c r="A7">
        <f t="shared" si="1"/>
        <v>6</v>
      </c>
      <c r="B7">
        <v>1</v>
      </c>
      <c r="C7" t="s">
        <v>193</v>
      </c>
      <c r="D7" t="s">
        <v>149</v>
      </c>
      <c r="E7" t="s">
        <v>154</v>
      </c>
      <c r="F7">
        <v>4</v>
      </c>
      <c r="G7">
        <f>_xlfn.XLOOKUP('Select Items'!$C7,'Select Groups'!$C$2:$C$40,'Select Groups'!$A$2:$A$40)</f>
        <v>2</v>
      </c>
      <c r="H7" t="str">
        <f t="shared" si="0"/>
        <v>INSERT INTO survey.select_items(id, survey_id, group_id, display_text, display_order, coded_value) VALUES(NEXTVAL('survey.select_items_seq'),1,2,'Fish','4','fish');</v>
      </c>
    </row>
    <row r="8" spans="1:8" x14ac:dyDescent="0.2">
      <c r="A8">
        <f t="shared" si="1"/>
        <v>7</v>
      </c>
      <c r="B8">
        <v>1</v>
      </c>
      <c r="C8" t="s">
        <v>193</v>
      </c>
      <c r="D8" t="s">
        <v>150</v>
      </c>
      <c r="E8" t="s">
        <v>155</v>
      </c>
      <c r="F8">
        <v>5</v>
      </c>
      <c r="G8">
        <f>_xlfn.XLOOKUP('Select Items'!$C8,'Select Groups'!$C$2:$C$40,'Select Groups'!$A$2:$A$40)</f>
        <v>2</v>
      </c>
      <c r="H8" t="str">
        <f t="shared" si="0"/>
        <v>INSERT INTO survey.select_items(id, survey_id, group_id, display_text, display_order, coded_value) VALUES(NEXTVAL('survey.select_items_seq'),1,2,'Reptile','5','reptile');</v>
      </c>
    </row>
    <row r="9" spans="1:8" x14ac:dyDescent="0.2">
      <c r="A9">
        <f t="shared" si="1"/>
        <v>8</v>
      </c>
      <c r="B9">
        <v>1</v>
      </c>
      <c r="C9" t="s">
        <v>65</v>
      </c>
      <c r="D9" t="s">
        <v>156</v>
      </c>
      <c r="E9" t="s">
        <v>161</v>
      </c>
      <c r="F9">
        <v>1</v>
      </c>
      <c r="G9">
        <f>_xlfn.XLOOKUP('Select Items'!$C9,'Select Groups'!$C$2:$C$40,'Select Groups'!$A$2:$A$40)</f>
        <v>3</v>
      </c>
      <c r="H9" t="str">
        <f t="shared" si="0"/>
        <v>INSERT INTO survey.select_items(id, survey_id, group_id, display_text, display_order, coded_value) VALUES(NEXTVAL('survey.select_items_seq'),1,3,'Grandparent','1','grandparent');</v>
      </c>
    </row>
    <row r="10" spans="1:8" x14ac:dyDescent="0.2">
      <c r="A10">
        <f t="shared" si="1"/>
        <v>9</v>
      </c>
      <c r="B10">
        <v>1</v>
      </c>
      <c r="C10" t="s">
        <v>65</v>
      </c>
      <c r="D10" t="s">
        <v>157</v>
      </c>
      <c r="E10" t="s">
        <v>162</v>
      </c>
      <c r="F10">
        <v>2</v>
      </c>
      <c r="G10">
        <f>_xlfn.XLOOKUP('Select Items'!$C10,'Select Groups'!$C$2:$C$40,'Select Groups'!$A$2:$A$40)</f>
        <v>3</v>
      </c>
      <c r="H10" t="str">
        <f t="shared" si="0"/>
        <v>INSERT INTO survey.select_items(id, survey_id, group_id, display_text, display_order, coded_value) VALUES(NEXTVAL('survey.select_items_seq'),1,3,'Parent','2','parent');</v>
      </c>
    </row>
    <row r="11" spans="1:8" x14ac:dyDescent="0.2">
      <c r="A11">
        <f t="shared" si="1"/>
        <v>10</v>
      </c>
      <c r="B11">
        <v>1</v>
      </c>
      <c r="C11" t="s">
        <v>65</v>
      </c>
      <c r="D11" t="s">
        <v>158</v>
      </c>
      <c r="E11" t="s">
        <v>163</v>
      </c>
      <c r="F11">
        <v>3</v>
      </c>
      <c r="G11">
        <f>_xlfn.XLOOKUP('Select Items'!$C11,'Select Groups'!$C$2:$C$40,'Select Groups'!$A$2:$A$40)</f>
        <v>3</v>
      </c>
      <c r="H11" t="str">
        <f t="shared" si="0"/>
        <v>INSERT INTO survey.select_items(id, survey_id, group_id, display_text, display_order, coded_value) VALUES(NEXTVAL('survey.select_items_seq'),1,3,'Spouse','3','spouse');</v>
      </c>
    </row>
    <row r="12" spans="1:8" x14ac:dyDescent="0.2">
      <c r="A12">
        <f t="shared" si="1"/>
        <v>11</v>
      </c>
      <c r="B12">
        <v>1</v>
      </c>
      <c r="C12" t="s">
        <v>65</v>
      </c>
      <c r="D12" t="s">
        <v>18</v>
      </c>
      <c r="E12" t="s">
        <v>164</v>
      </c>
      <c r="F12">
        <v>4</v>
      </c>
      <c r="G12">
        <f>_xlfn.XLOOKUP('Select Items'!$C12,'Select Groups'!$C$2:$C$40,'Select Groups'!$A$2:$A$40)</f>
        <v>3</v>
      </c>
      <c r="H12" t="str">
        <f t="shared" si="0"/>
        <v>INSERT INTO survey.select_items(id, survey_id, group_id, display_text, display_order, coded_value) VALUES(NEXTVAL('survey.select_items_seq'),1,3,'Child','4','child');</v>
      </c>
    </row>
    <row r="13" spans="1:8" x14ac:dyDescent="0.2">
      <c r="A13">
        <f t="shared" si="1"/>
        <v>12</v>
      </c>
      <c r="B13">
        <v>1</v>
      </c>
      <c r="C13" t="s">
        <v>65</v>
      </c>
      <c r="D13" t="s">
        <v>159</v>
      </c>
      <c r="E13" t="s">
        <v>165</v>
      </c>
      <c r="F13">
        <v>5</v>
      </c>
      <c r="G13">
        <f>_xlfn.XLOOKUP('Select Items'!$C13,'Select Groups'!$C$2:$C$40,'Select Groups'!$A$2:$A$40)</f>
        <v>3</v>
      </c>
      <c r="H13" t="str">
        <f t="shared" si="0"/>
        <v>INSERT INTO survey.select_items(id, survey_id, group_id, display_text, display_order, coded_value) VALUES(NEXTVAL('survey.select_items_seq'),1,3,'Brother','5','brother');</v>
      </c>
    </row>
    <row r="14" spans="1:8" x14ac:dyDescent="0.2">
      <c r="A14">
        <f t="shared" si="1"/>
        <v>13</v>
      </c>
      <c r="B14">
        <v>1</v>
      </c>
      <c r="C14" t="s">
        <v>65</v>
      </c>
      <c r="D14" t="s">
        <v>160</v>
      </c>
      <c r="E14" t="s">
        <v>166</v>
      </c>
      <c r="F14">
        <v>6</v>
      </c>
      <c r="G14">
        <f>_xlfn.XLOOKUP('Select Items'!$C14,'Select Groups'!$C$2:$C$40,'Select Groups'!$A$2:$A$40)</f>
        <v>3</v>
      </c>
      <c r="H14" t="str">
        <f t="shared" si="0"/>
        <v>INSERT INTO survey.select_items(id, survey_id, group_id, display_text, display_order, coded_value) VALUES(NEXTVAL('survey.select_items_seq'),1,3,'Sister','6','sister');</v>
      </c>
    </row>
    <row r="15" spans="1:8" x14ac:dyDescent="0.2">
      <c r="A15">
        <f t="shared" si="1"/>
        <v>14</v>
      </c>
      <c r="B15">
        <v>1</v>
      </c>
      <c r="C15" t="s">
        <v>174</v>
      </c>
      <c r="D15" t="s">
        <v>22</v>
      </c>
      <c r="E15" t="s">
        <v>175</v>
      </c>
      <c r="F15">
        <v>1</v>
      </c>
      <c r="G15">
        <f>_xlfn.XLOOKUP('Select Items'!$C15,'Select Groups'!$C$2:$C$40,'Select Groups'!$A$2:$A$40)</f>
        <v>4</v>
      </c>
      <c r="H15" t="str">
        <f t="shared" si="0"/>
        <v>INSERT INTO survey.select_items(id, survey_id, group_id, display_text, display_order, coded_value) VALUES(NEXTVAL('survey.select_items_seq'),1,4,'Female','1','female');</v>
      </c>
    </row>
    <row r="16" spans="1:8" x14ac:dyDescent="0.2">
      <c r="A16">
        <f t="shared" si="1"/>
        <v>15</v>
      </c>
      <c r="B16">
        <v>1</v>
      </c>
      <c r="C16" t="s">
        <v>174</v>
      </c>
      <c r="D16" t="s">
        <v>21</v>
      </c>
      <c r="E16" t="s">
        <v>176</v>
      </c>
      <c r="F16">
        <v>2</v>
      </c>
      <c r="G16">
        <f>_xlfn.XLOOKUP('Select Items'!$C16,'Select Groups'!$C$2:$C$40,'Select Groups'!$A$2:$A$40)</f>
        <v>4</v>
      </c>
      <c r="H16" t="str">
        <f t="shared" si="0"/>
        <v>INSERT INTO survey.select_items(id, survey_id, group_id, display_text, display_order, coded_value) VALUES(NEXTVAL('survey.select_items_seq'),1,4,'Male','2','male');</v>
      </c>
    </row>
    <row r="17" spans="1:8" x14ac:dyDescent="0.2">
      <c r="A17">
        <f t="shared" si="1"/>
        <v>16</v>
      </c>
      <c r="B17">
        <v>1</v>
      </c>
      <c r="C17" t="s">
        <v>174</v>
      </c>
      <c r="D17" t="s">
        <v>19</v>
      </c>
      <c r="E17" t="s">
        <v>167</v>
      </c>
      <c r="F17">
        <v>3</v>
      </c>
      <c r="G17">
        <f>_xlfn.XLOOKUP('Select Items'!$C17,'Select Groups'!$C$2:$C$40,'Select Groups'!$A$2:$A$40)</f>
        <v>4</v>
      </c>
      <c r="H17" t="str">
        <f t="shared" si="0"/>
        <v>INSERT INTO survey.select_items(id, survey_id, group_id, display_text, display_order, coded_value) VALUES(NEXTVAL('survey.select_items_seq'),1,4,'Other','3','other');</v>
      </c>
    </row>
    <row r="18" spans="1:8" x14ac:dyDescent="0.2">
      <c r="A18">
        <f t="shared" si="1"/>
        <v>17</v>
      </c>
      <c r="B18">
        <v>1</v>
      </c>
      <c r="C18" t="s">
        <v>174</v>
      </c>
      <c r="D18" t="s">
        <v>187</v>
      </c>
      <c r="E18" t="s">
        <v>188</v>
      </c>
      <c r="F18">
        <v>4</v>
      </c>
      <c r="G18">
        <f>_xlfn.XLOOKUP('Select Items'!$C18,'Select Groups'!$C$2:$C$40,'Select Groups'!$A$2:$A$40)</f>
        <v>4</v>
      </c>
      <c r="H18" t="str">
        <f t="shared" si="0"/>
        <v>INSERT INTO survey.select_items(id, survey_id, group_id, display_text, display_order, coded_value) VALUES(NEXTVAL('survey.select_items_seq'),1,4,'Unknown','4','unknown');</v>
      </c>
    </row>
    <row r="19" spans="1:8" x14ac:dyDescent="0.2">
      <c r="A19">
        <f t="shared" si="1"/>
        <v>18</v>
      </c>
      <c r="B19">
        <v>1</v>
      </c>
      <c r="C19" t="s">
        <v>195</v>
      </c>
      <c r="D19" t="s">
        <v>196</v>
      </c>
      <c r="E19" t="s">
        <v>197</v>
      </c>
      <c r="F19">
        <v>1</v>
      </c>
      <c r="G19">
        <f>_xlfn.XLOOKUP('Select Items'!$C19,'Select Groups'!$C$2:$C$40,'Select Groups'!$A$2:$A$40)</f>
        <v>5</v>
      </c>
      <c r="H19" t="str">
        <f t="shared" si="0"/>
        <v>INSERT INTO survey.select_items(id, survey_id, group_id, display_text, display_order, coded_value) VALUES(NEXTVAL('survey.select_items_seq'),1,5,'Family Members','1','family');</v>
      </c>
    </row>
    <row r="20" spans="1:8" x14ac:dyDescent="0.2">
      <c r="A20">
        <f t="shared" si="1"/>
        <v>19</v>
      </c>
      <c r="B20">
        <v>1</v>
      </c>
      <c r="C20" t="s">
        <v>195</v>
      </c>
      <c r="D20" t="s">
        <v>189</v>
      </c>
      <c r="E20" t="s">
        <v>214</v>
      </c>
      <c r="F20">
        <v>2</v>
      </c>
      <c r="G20">
        <f>_xlfn.XLOOKUP('Select Items'!$C20,'Select Groups'!$C$2:$C$40,'Select Groups'!$A$2:$A$40)</f>
        <v>5</v>
      </c>
      <c r="H20" t="str">
        <f t="shared" si="0"/>
        <v>INSERT INTO survey.select_items(id, survey_id, group_id, display_text, display_order, coded_value) VALUES(NEXTVAL('survey.select_items_seq'),1,5,'Others','2','roommates');</v>
      </c>
    </row>
    <row r="21" spans="1:8" x14ac:dyDescent="0.2">
      <c r="A21">
        <f t="shared" si="1"/>
        <v>20</v>
      </c>
      <c r="B21">
        <v>1</v>
      </c>
      <c r="C21" t="s">
        <v>195</v>
      </c>
      <c r="D21" t="s">
        <v>168</v>
      </c>
      <c r="E21" t="s">
        <v>198</v>
      </c>
      <c r="F21">
        <v>3</v>
      </c>
      <c r="G21">
        <f>_xlfn.XLOOKUP('Select Items'!$C21,'Select Groups'!$C$2:$C$40,'Select Groups'!$A$2:$A$40)</f>
        <v>5</v>
      </c>
      <c r="H21" t="str">
        <f t="shared" si="0"/>
        <v>INSERT INTO survey.select_items(id, survey_id, group_id, display_text, display_order, coded_value) VALUES(NEXTVAL('survey.select_items_seq'),1,5,'Pets','3','pets');</v>
      </c>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8B0650CF-1241-3540-9DE8-257C8AD2CCF5}">
          <x14:formula1>
            <xm:f>'Select Groups'!$C$3:$C$17</xm:f>
          </x14:formula1>
          <xm:sqref>D32:D40 C20:C42</xm:sqref>
        </x14:dataValidation>
        <x14:dataValidation type="list" allowBlank="1" showInputMessage="1" showErrorMessage="1" xr:uid="{C2762ACB-9F2E-A94C-9529-18261DD9EC4B}">
          <x14:formula1>
            <xm:f>'Select Groups'!$C$2:$C$17</xm:f>
          </x14:formula1>
          <xm:sqref>C2:C19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A1:F7"/>
  <sheetViews>
    <sheetView workbookViewId="0">
      <selection activeCell="F2" sqref="F2:F7"/>
    </sheetView>
  </sheetViews>
  <sheetFormatPr baseColWidth="10" defaultColWidth="10.83203125" defaultRowHeight="16" x14ac:dyDescent="0.2"/>
  <cols>
    <col min="1" max="3" width="15.5" customWidth="1"/>
    <col min="4" max="4" width="25.5" customWidth="1"/>
    <col min="5" max="5" width="51.5" customWidth="1"/>
    <col min="6" max="6" width="15.1640625" customWidth="1"/>
  </cols>
  <sheetData>
    <row r="1" spans="1:6" ht="33" customHeight="1" x14ac:dyDescent="0.2">
      <c r="A1" t="s">
        <v>0</v>
      </c>
      <c r="B1" s="14" t="s">
        <v>333</v>
      </c>
      <c r="C1" s="14" t="s">
        <v>24</v>
      </c>
      <c r="D1" t="s">
        <v>3</v>
      </c>
      <c r="E1" t="s">
        <v>4</v>
      </c>
      <c r="F1" t="s">
        <v>59</v>
      </c>
    </row>
    <row r="2" spans="1:6" x14ac:dyDescent="0.2">
      <c r="A2">
        <v>1</v>
      </c>
      <c r="B2">
        <v>1</v>
      </c>
      <c r="C2">
        <v>1</v>
      </c>
      <c r="D2" t="s">
        <v>99</v>
      </c>
      <c r="E2" t="s">
        <v>86</v>
      </c>
      <c r="F2" t="str">
        <f>CONCATENATE("INSERT INTO survey.steps(id,survey_id,display_order, name, description) VALUES(NEXTVAL('survey.steps_seq'),","",B2,",","",C2,",","'",D2,"',","'",E2,"'",");")</f>
        <v>INSERT INTO survey.steps(id,survey_id,display_order, name, description) VALUES(NEXTVAL('survey.steps_seq'),1,1,'Welcome','explination about the survey');</v>
      </c>
    </row>
    <row r="3" spans="1:6" x14ac:dyDescent="0.2">
      <c r="A3">
        <f>A2+1</f>
        <v>2</v>
      </c>
      <c r="B3">
        <v>1</v>
      </c>
      <c r="C3">
        <v>2</v>
      </c>
      <c r="D3" t="s">
        <v>134</v>
      </c>
      <c r="E3" t="s">
        <v>190</v>
      </c>
      <c r="F3" t="str">
        <f t="shared" ref="F3:F7" si="0">CONCATENATE("INSERT INTO survey.steps(id,survey_id,display_order, name, description) VALUES(NEXTVAL('survey.steps_seq'),","",B3,",","",C3,",","'",D3,"',","'",E3,"'",");")</f>
        <v>INSERT INTO survey.steps(id,survey_id,display_order, name, description) VALUES(NEXTVAL('survey.steps_seq'),1,2,'Respondent','Information about the respondent');</v>
      </c>
    </row>
    <row r="4" spans="1:6" x14ac:dyDescent="0.2">
      <c r="A4">
        <v>3</v>
      </c>
      <c r="B4">
        <v>1</v>
      </c>
      <c r="C4">
        <v>3</v>
      </c>
      <c r="D4" s="14" t="s">
        <v>260</v>
      </c>
      <c r="E4" t="s">
        <v>191</v>
      </c>
      <c r="F4" t="str">
        <f t="shared" si="0"/>
        <v>INSERT INTO survey.steps(id,survey_id,display_order, name, description) VALUES(NEXTVAL('survey.steps_seq'),1,3,'Occupants','Information about others living with the respondent');</v>
      </c>
    </row>
    <row r="5" spans="1:6" x14ac:dyDescent="0.2">
      <c r="A5">
        <f>A4+1</f>
        <v>4</v>
      </c>
      <c r="B5">
        <v>1</v>
      </c>
      <c r="C5">
        <v>4</v>
      </c>
      <c r="D5" t="s">
        <v>104</v>
      </c>
      <c r="E5" t="s">
        <v>196</v>
      </c>
      <c r="F5" t="str">
        <f t="shared" si="0"/>
        <v>INSERT INTO survey.steps(id,survey_id,display_order, name, description) VALUES(NEXTVAL('survey.steps_seq'),1,4,'Family','Family Members');</v>
      </c>
    </row>
    <row r="6" spans="1:6" x14ac:dyDescent="0.2">
      <c r="A6">
        <v>5</v>
      </c>
      <c r="B6">
        <v>1</v>
      </c>
      <c r="C6">
        <v>5</v>
      </c>
      <c r="D6" t="s">
        <v>169</v>
      </c>
      <c r="E6" t="s">
        <v>169</v>
      </c>
      <c r="F6" t="str">
        <f t="shared" si="0"/>
        <v>INSERT INTO survey.steps(id,survey_id,display_order, name, description) VALUES(NEXTVAL('survey.steps_seq'),1,5,'Roommates','Roommates');</v>
      </c>
    </row>
    <row r="7" spans="1:6" x14ac:dyDescent="0.2">
      <c r="A7">
        <v>6</v>
      </c>
      <c r="B7">
        <v>1</v>
      </c>
      <c r="C7">
        <v>6</v>
      </c>
      <c r="D7" t="s">
        <v>168</v>
      </c>
      <c r="E7" t="s">
        <v>168</v>
      </c>
      <c r="F7" t="str">
        <f t="shared" si="0"/>
        <v>INSERT INTO survey.steps(id,survey_id,display_order, name, description) VALUES(NEXTVAL('survey.steps_seq'),1,6,'Pets','Pets');</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A1:F7"/>
  <sheetViews>
    <sheetView topLeftCell="E1" zoomScaleNormal="100" workbookViewId="0">
      <selection activeCell="F6" sqref="F6"/>
    </sheetView>
  </sheetViews>
  <sheetFormatPr baseColWidth="10" defaultColWidth="11.1640625" defaultRowHeight="16" x14ac:dyDescent="0.2"/>
  <cols>
    <col min="1" max="1" width="2.83203125" bestFit="1" customWidth="1"/>
    <col min="2" max="2" width="9.5" customWidth="1"/>
    <col min="3" max="3" width="15.5" customWidth="1"/>
    <col min="4" max="4" width="41" bestFit="1" customWidth="1"/>
    <col min="5" max="5" width="59.33203125" bestFit="1" customWidth="1"/>
    <col min="7" max="7" width="12.83203125" customWidth="1"/>
    <col min="8" max="8" width="13" customWidth="1"/>
    <col min="9" max="9" width="11.5" customWidth="1"/>
    <col min="10" max="29" width="10.5" customWidth="1"/>
  </cols>
  <sheetData>
    <row r="1" spans="1:6" x14ac:dyDescent="0.2">
      <c r="A1" t="s">
        <v>0</v>
      </c>
      <c r="B1" s="14" t="s">
        <v>334</v>
      </c>
      <c r="C1" s="14" t="s">
        <v>24</v>
      </c>
      <c r="D1" t="s">
        <v>3</v>
      </c>
      <c r="E1" t="s">
        <v>4</v>
      </c>
      <c r="F1" t="s">
        <v>59</v>
      </c>
    </row>
    <row r="2" spans="1:6" x14ac:dyDescent="0.2">
      <c r="A2">
        <v>1</v>
      </c>
      <c r="B2">
        <v>1</v>
      </c>
      <c r="C2">
        <v>1</v>
      </c>
      <c r="D2" t="s">
        <v>99</v>
      </c>
      <c r="E2" t="s">
        <v>89</v>
      </c>
      <c r="F2" t="str">
        <f>CONCATENATE("INSERT INTO survey.sections(id, survey_id, display_order, name, description) VALUES(NEXTVAL('survey.sections_seq'),",B2,",",A2,",'",D2,"','",E2,"');")</f>
        <v>INSERT INTO survey.sections(id, survey_id, display_order, name, description) VALUES(NEXTVAL('survey.sections_seq'),1,1,'Welcome','Description of the survey');</v>
      </c>
    </row>
    <row r="3" spans="1:6" x14ac:dyDescent="0.2">
      <c r="A3">
        <v>2</v>
      </c>
      <c r="B3">
        <v>1</v>
      </c>
      <c r="C3">
        <v>2</v>
      </c>
      <c r="D3" t="s">
        <v>134</v>
      </c>
      <c r="E3" t="s">
        <v>72</v>
      </c>
      <c r="F3" t="str">
        <f t="shared" ref="F3:F7" si="0">CONCATENATE("INSERT INTO survey.sections(id, survey_id, display_order, name, description) VALUES(NEXTVAL('survey.sections_seq'),",B3,",",A3,",'",D3,"','",E3,"');")</f>
        <v>INSERT INTO survey.sections(id, survey_id, display_order, name, description) VALUES(NEXTVAL('survey.sections_seq'),1,2,'Respondent','Who is taking the survey');</v>
      </c>
    </row>
    <row r="4" spans="1:6" x14ac:dyDescent="0.2">
      <c r="A4">
        <v>3</v>
      </c>
      <c r="B4">
        <v>1</v>
      </c>
      <c r="C4">
        <v>3</v>
      </c>
      <c r="D4" s="14" t="s">
        <v>260</v>
      </c>
      <c r="E4" s="14" t="s">
        <v>261</v>
      </c>
      <c r="F4" t="str">
        <f t="shared" si="0"/>
        <v>INSERT INTO survey.sections(id, survey_id, display_order, name, description) VALUES(NEXTVAL('survey.sections_seq'),1,3,'Occupants','Who lives in the home');</v>
      </c>
    </row>
    <row r="5" spans="1:6" x14ac:dyDescent="0.2">
      <c r="A5">
        <v>4</v>
      </c>
      <c r="B5">
        <v>1</v>
      </c>
      <c r="C5">
        <v>4</v>
      </c>
      <c r="D5" s="14" t="s">
        <v>281</v>
      </c>
      <c r="E5" t="s">
        <v>199</v>
      </c>
      <c r="F5" t="str">
        <f t="shared" si="0"/>
        <v>INSERT INTO survey.sections(id, survey_id, display_order, name, description) VALUES(NEXTVAL('survey.sections_seq'),1,4,'{R1''s|Your} Family Member {S#} - {S1}','Information about family members in the house');</v>
      </c>
    </row>
    <row r="6" spans="1:6" x14ac:dyDescent="0.2">
      <c r="A6">
        <v>5</v>
      </c>
      <c r="B6">
        <v>1</v>
      </c>
      <c r="C6">
        <v>5</v>
      </c>
      <c r="D6" s="14" t="s">
        <v>283</v>
      </c>
      <c r="E6" t="s">
        <v>200</v>
      </c>
      <c r="F6" t="str">
        <f t="shared" si="0"/>
        <v>INSERT INTO survey.sections(id, survey_id, display_order, name, description) VALUES(NEXTVAL('survey.sections_seq'),1,5,'{R1''s|Your} Roommate {S#} - {S1}','Information about the roommates in the house');</v>
      </c>
    </row>
    <row r="7" spans="1:6" x14ac:dyDescent="0.2">
      <c r="A7">
        <v>6</v>
      </c>
      <c r="B7">
        <v>1</v>
      </c>
      <c r="C7">
        <v>6</v>
      </c>
      <c r="D7" s="14" t="s">
        <v>282</v>
      </c>
      <c r="E7" t="s">
        <v>177</v>
      </c>
      <c r="F7" t="str">
        <f t="shared" si="0"/>
        <v>INSERT INTO survey.sections(id, survey_id, display_order, name, description) VALUES(NEXTVAL('survey.sections_seq'),1,6,'{R1''s|Your} Pet {S#} - {S1}','Information about the pets in the house');</v>
      </c>
    </row>
  </sheetData>
  <pageMargins left="0.75" right="0.75" top="1" bottom="1" header="0.5" footer="0.5"/>
  <pageSetup orientation="portrait" horizontalDpi="4294967292" verticalDpi="4294967292"/>
  <ignoredErrors>
    <ignoredError sqref="A2:A3" calculatedColumn="1"/>
  </ignoredError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7CB40E5-78E6-E34B-B6F1-360CE96BFE1E}">
          <x14:formula1>
            <xm:f>Step!$D$2:$D$4</xm:f>
          </x14:formula1>
          <xm:sqref>D2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ActionTypes</vt:lpstr>
      <vt:lpstr>Operators</vt:lpstr>
      <vt:lpstr>QuestionTypes</vt:lpstr>
      <vt:lpstr>Elicit SQL</vt:lpstr>
      <vt:lpstr>Surveys</vt:lpstr>
      <vt:lpstr>Select Groups</vt:lpstr>
      <vt:lpstr>Select Items</vt:lpstr>
      <vt:lpstr>Step</vt:lpstr>
      <vt:lpstr>Sections</vt:lpstr>
      <vt:lpstr>Steps_Sections</vt:lpstr>
      <vt:lpstr>Questions</vt:lpstr>
      <vt:lpstr>Sections_Questions</vt:lpstr>
      <vt:lpstr>Relationships</vt:lpstr>
      <vt:lpstr>Ontology</vt:lpstr>
      <vt:lpstr>Metadata</vt:lpstr>
      <vt:lpstr>Reports</vt:lpstr>
      <vt:lpstr>Reports_Metadata</vt:lpstr>
      <vt:lpstr>Token</vt:lpstr>
      <vt:lpstr>SQL</vt:lpstr>
      <vt:lpstr>Misc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Demerath, Matthew</cp:lastModifiedBy>
  <dcterms:created xsi:type="dcterms:W3CDTF">2017-05-09T12:48:29Z</dcterms:created>
  <dcterms:modified xsi:type="dcterms:W3CDTF">2025-02-01T13:57:10Z</dcterms:modified>
</cp:coreProperties>
</file>