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72992\Documents\GitHub\Better-Fundamentals-of-Materials-Science\王俊杰\12 绝缘材料的相对介电常数和介质损耗因数测试\"/>
    </mc:Choice>
  </mc:AlternateContent>
  <xr:revisionPtr revIDLastSave="0" documentId="13_ncr:1_{6046A908-8218-4C57-A018-AE324456F211}" xr6:coauthVersionLast="47" xr6:coauthVersionMax="47" xr10:uidLastSave="{00000000-0000-0000-0000-000000000000}"/>
  <bookViews>
    <workbookView xWindow="-98" yWindow="-98" windowWidth="19095" windowHeight="12075" xr2:uid="{8F71BCB2-2AC3-4488-9E2D-17A0EE1945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J2" i="1"/>
  <c r="K2" i="1" s="1"/>
  <c r="F9" i="1"/>
  <c r="K9" i="1" s="1"/>
  <c r="H11" i="1"/>
  <c r="H10" i="1"/>
  <c r="F11" i="1"/>
  <c r="K11" i="1" s="1"/>
  <c r="F10" i="1"/>
  <c r="K10" i="1" s="1"/>
  <c r="H9" i="1"/>
  <c r="J7" i="1"/>
  <c r="L7" i="1" s="1"/>
  <c r="J6" i="1"/>
  <c r="K6" i="1" s="1"/>
  <c r="J5" i="1"/>
  <c r="L5" i="1" s="1"/>
  <c r="J4" i="1"/>
  <c r="L4" i="1" s="1"/>
  <c r="J3" i="1"/>
  <c r="L3" i="1" s="1"/>
  <c r="L9" i="1" l="1"/>
  <c r="M10" i="1"/>
  <c r="L11" i="1"/>
  <c r="M9" i="1"/>
  <c r="M11" i="1"/>
  <c r="L10" i="1"/>
  <c r="K4" i="1"/>
  <c r="K3" i="1"/>
  <c r="L2" i="1"/>
  <c r="K7" i="1"/>
  <c r="L6" i="1"/>
  <c r="K5" i="1"/>
</calcChain>
</file>

<file path=xl/sharedStrings.xml><?xml version="1.0" encoding="utf-8"?>
<sst xmlns="http://schemas.openxmlformats.org/spreadsheetml/2006/main" count="39" uniqueCount="28">
  <si>
    <t>样品名称</t>
    <phoneticPr fontId="2" type="noConversion"/>
  </si>
  <si>
    <t>Q1</t>
    <phoneticPr fontId="2" type="noConversion"/>
  </si>
  <si>
    <t>Q2</t>
    <phoneticPr fontId="2" type="noConversion"/>
  </si>
  <si>
    <t>相对介电常数</t>
    <phoneticPr fontId="2" type="noConversion"/>
  </si>
  <si>
    <t>介质损耗因数</t>
    <phoneticPr fontId="2" type="noConversion"/>
  </si>
  <si>
    <t>印刷电路板</t>
    <phoneticPr fontId="2" type="noConversion"/>
  </si>
  <si>
    <t>聚四氟乙烯</t>
    <phoneticPr fontId="2" type="noConversion"/>
  </si>
  <si>
    <t>石英玻璃</t>
    <phoneticPr fontId="2" type="noConversion"/>
  </si>
  <si>
    <t>1MHz</t>
    <phoneticPr fontId="2" type="noConversion"/>
  </si>
  <si>
    <t>10MHz</t>
    <phoneticPr fontId="2" type="noConversion"/>
  </si>
  <si>
    <t>谐振法</t>
    <phoneticPr fontId="2" type="noConversion"/>
  </si>
  <si>
    <t>变电纳法</t>
    <phoneticPr fontId="2" type="noConversion"/>
  </si>
  <si>
    <t>气温</t>
    <phoneticPr fontId="2" type="noConversion"/>
  </si>
  <si>
    <t>湿度</t>
    <phoneticPr fontId="2" type="noConversion"/>
  </si>
  <si>
    <t>签名</t>
    <phoneticPr fontId="2" type="noConversion"/>
  </si>
  <si>
    <t>d(cm)</t>
    <phoneticPr fontId="2" type="noConversion"/>
  </si>
  <si>
    <t>r^2(cm^2)</t>
    <phoneticPr fontId="2" type="noConversion"/>
  </si>
  <si>
    <t>C1(pF)</t>
    <phoneticPr fontId="2" type="noConversion"/>
  </si>
  <si>
    <t>C2(pF)</t>
    <phoneticPr fontId="2" type="noConversion"/>
  </si>
  <si>
    <t>Cp(pF)</t>
    <phoneticPr fontId="2" type="noConversion"/>
  </si>
  <si>
    <t>D0(mm)</t>
    <phoneticPr fontId="2" type="noConversion"/>
  </si>
  <si>
    <t>D1(mm)</t>
    <phoneticPr fontId="2" type="noConversion"/>
  </si>
  <si>
    <t>D2(mm)</t>
    <phoneticPr fontId="2" type="noConversion"/>
  </si>
  <si>
    <t>D3(mm)</t>
    <phoneticPr fontId="2" type="noConversion"/>
  </si>
  <si>
    <t>D4(mm)</t>
    <phoneticPr fontId="2" type="noConversion"/>
  </si>
  <si>
    <t>M1(mm)</t>
    <phoneticPr fontId="2" type="noConversion"/>
  </si>
  <si>
    <t>M2(mm)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</si>
  <si>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红字</t>
    </r>
    <r>
      <rPr>
        <sz val="11"/>
        <color theme="1"/>
        <rFont val="等线"/>
        <family val="2"/>
        <charset val="134"/>
        <scheme val="minor"/>
      </rPr>
      <t>为测量值；</t>
    </r>
    <r>
      <rPr>
        <sz val="11"/>
        <color theme="1"/>
        <rFont val="等线"/>
        <family val="3"/>
        <charset val="134"/>
        <scheme val="minor"/>
      </rPr>
      <t>黑字为计算值。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</si>
</sst>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76" fontId="0" fillId="0" borderId="2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9" xfId="0" applyNumberForma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D941-53C1-4E79-80BC-20C95BB03BBD}">
  <sheetPr>
    <pageSetUpPr fitToPage="1"/>
  </sheetPr>
  <dimension ref="A1:U11"/>
  <sheetViews>
    <sheetView tabSelected="1" topLeftCell="A3" zoomScaleNormal="100" workbookViewId="0">
      <selection activeCell="F11" sqref="F11"/>
    </sheetView>
  </sheetViews>
  <sheetFormatPr defaultColWidth="8.9296875" defaultRowHeight="13.9" x14ac:dyDescent="0.4"/>
  <cols>
    <col min="1" max="1" width="4.6640625" style="26" customWidth="1"/>
    <col min="2" max="2" width="8.3984375" style="26" customWidth="1"/>
    <col min="3" max="3" width="14.06640625" style="26" customWidth="1"/>
    <col min="4" max="13" width="11.06640625" style="26" customWidth="1"/>
    <col min="14" max="16384" width="8.9296875" style="26"/>
  </cols>
  <sheetData>
    <row r="1" spans="1:21" ht="42" customHeight="1" thickBot="1" x14ac:dyDescent="0.45">
      <c r="A1" s="40" t="s">
        <v>10</v>
      </c>
      <c r="B1" s="47" t="s">
        <v>0</v>
      </c>
      <c r="C1" s="48"/>
      <c r="D1" s="23" t="s">
        <v>1</v>
      </c>
      <c r="E1" s="24" t="s">
        <v>17</v>
      </c>
      <c r="F1" s="24" t="s">
        <v>2</v>
      </c>
      <c r="G1" s="24" t="s">
        <v>18</v>
      </c>
      <c r="H1" s="24" t="s">
        <v>15</v>
      </c>
      <c r="I1" s="13" t="s">
        <v>16</v>
      </c>
      <c r="J1" s="13" t="s">
        <v>19</v>
      </c>
      <c r="K1" s="13" t="s">
        <v>3</v>
      </c>
      <c r="L1" s="14" t="s">
        <v>4</v>
      </c>
      <c r="M1" s="22" t="s">
        <v>12</v>
      </c>
    </row>
    <row r="2" spans="1:21" ht="40.049999999999997" customHeight="1" thickBot="1" x14ac:dyDescent="0.45">
      <c r="A2" s="41"/>
      <c r="B2" s="45" t="s">
        <v>8</v>
      </c>
      <c r="C2" s="11" t="s">
        <v>5</v>
      </c>
      <c r="D2" s="1">
        <v>91</v>
      </c>
      <c r="E2" s="2">
        <v>194.9</v>
      </c>
      <c r="F2" s="2">
        <v>194</v>
      </c>
      <c r="G2" s="2">
        <v>224.5</v>
      </c>
      <c r="H2" s="52">
        <v>0.15989999999999999</v>
      </c>
      <c r="I2" s="2">
        <v>3.61</v>
      </c>
      <c r="J2" s="2">
        <f>I2/(3.6*H2)</f>
        <v>6.2712806615245649</v>
      </c>
      <c r="K2" s="2">
        <f t="shared" ref="K2:K7" si="0">((G2-E2)+J2)/J2</f>
        <v>5.7199290858725744</v>
      </c>
      <c r="L2" s="3">
        <f t="shared" ref="L2:L7" si="1">(J2+G2)/(J2+G2-E2)*(1/D2-1/F2)</f>
        <v>3.7534357025604939E-2</v>
      </c>
      <c r="M2" s="22">
        <v>23</v>
      </c>
      <c r="R2" s="43" t="s">
        <v>27</v>
      </c>
      <c r="S2" s="44"/>
      <c r="T2" s="44"/>
      <c r="U2" s="44"/>
    </row>
    <row r="3" spans="1:21" ht="40.049999999999997" customHeight="1" thickBot="1" x14ac:dyDescent="0.45">
      <c r="A3" s="41"/>
      <c r="B3" s="49"/>
      <c r="C3" s="12" t="s">
        <v>6</v>
      </c>
      <c r="D3" s="4">
        <v>191</v>
      </c>
      <c r="E3" s="5">
        <v>210</v>
      </c>
      <c r="F3" s="5">
        <v>192</v>
      </c>
      <c r="G3" s="5">
        <v>220</v>
      </c>
      <c r="H3" s="53">
        <v>9.9099999999999994E-2</v>
      </c>
      <c r="I3" s="5">
        <v>3.61</v>
      </c>
      <c r="J3" s="5">
        <f t="shared" ref="J3:J7" si="2">I3/(3.6*H3)</f>
        <v>10.118847404417536</v>
      </c>
      <c r="K3" s="5">
        <f t="shared" si="0"/>
        <v>1.9882548476454294</v>
      </c>
      <c r="L3" s="6">
        <f t="shared" si="1"/>
        <v>3.1189936998099899E-4</v>
      </c>
      <c r="M3" s="22" t="s">
        <v>13</v>
      </c>
      <c r="R3" s="44"/>
      <c r="S3" s="44"/>
      <c r="T3" s="44"/>
      <c r="U3" s="44"/>
    </row>
    <row r="4" spans="1:21" ht="40.049999999999997" customHeight="1" thickBot="1" x14ac:dyDescent="0.45">
      <c r="A4" s="41"/>
      <c r="B4" s="46"/>
      <c r="C4" s="7" t="s">
        <v>7</v>
      </c>
      <c r="D4" s="8">
        <v>182</v>
      </c>
      <c r="E4" s="9">
        <v>209.8</v>
      </c>
      <c r="F4" s="9">
        <v>190</v>
      </c>
      <c r="G4" s="9">
        <v>224.8</v>
      </c>
      <c r="H4" s="54">
        <v>0.19</v>
      </c>
      <c r="I4" s="9">
        <v>3.61</v>
      </c>
      <c r="J4" s="9">
        <f t="shared" si="2"/>
        <v>5.2777777777777768</v>
      </c>
      <c r="K4" s="9">
        <f t="shared" si="0"/>
        <v>3.8421052631578956</v>
      </c>
      <c r="L4" s="10">
        <f t="shared" si="1"/>
        <v>2.6249395881695879E-3</v>
      </c>
      <c r="M4" s="36">
        <v>0.72</v>
      </c>
      <c r="R4" s="44"/>
      <c r="S4" s="44"/>
      <c r="T4" s="44"/>
      <c r="U4" s="44"/>
    </row>
    <row r="5" spans="1:21" ht="40.049999999999997" customHeight="1" thickBot="1" x14ac:dyDescent="0.45">
      <c r="A5" s="41"/>
      <c r="B5" s="49" t="s">
        <v>9</v>
      </c>
      <c r="C5" s="11" t="s">
        <v>5</v>
      </c>
      <c r="D5" s="35">
        <v>139</v>
      </c>
      <c r="E5" s="2">
        <v>224.6</v>
      </c>
      <c r="F5" s="2">
        <v>211</v>
      </c>
      <c r="G5" s="2">
        <v>246.2</v>
      </c>
      <c r="H5" s="52">
        <v>0.15989999999999999</v>
      </c>
      <c r="I5" s="2">
        <v>3.61</v>
      </c>
      <c r="J5" s="2">
        <f t="shared" si="2"/>
        <v>6.2712806615245649</v>
      </c>
      <c r="K5" s="2">
        <f>((G5-E5)+J5)/J5</f>
        <v>4.4442725761772834</v>
      </c>
      <c r="L5" s="3">
        <f>(J5+G5)/(J5+G5-E5)*(1/D5-1/F5)</f>
        <v>2.2237722131426118E-2</v>
      </c>
      <c r="M5" s="22" t="s">
        <v>14</v>
      </c>
    </row>
    <row r="6" spans="1:21" ht="40.049999999999997" customHeight="1" x14ac:dyDescent="0.4">
      <c r="A6" s="41"/>
      <c r="B6" s="49"/>
      <c r="C6" s="12" t="s">
        <v>6</v>
      </c>
      <c r="D6" s="4">
        <v>220</v>
      </c>
      <c r="E6" s="5">
        <v>233.2</v>
      </c>
      <c r="F6" s="5">
        <v>221</v>
      </c>
      <c r="G6" s="5">
        <v>242</v>
      </c>
      <c r="H6" s="53">
        <v>9.4E-2</v>
      </c>
      <c r="I6" s="5">
        <v>3.61</v>
      </c>
      <c r="J6" s="5">
        <f t="shared" si="2"/>
        <v>10.667848699763592</v>
      </c>
      <c r="K6" s="5">
        <f t="shared" si="0"/>
        <v>1.824908587257619</v>
      </c>
      <c r="L6" s="6">
        <f t="shared" si="1"/>
        <v>2.66942095765324E-4</v>
      </c>
      <c r="M6" s="45"/>
    </row>
    <row r="7" spans="1:21" ht="40.049999999999997" customHeight="1" thickBot="1" x14ac:dyDescent="0.45">
      <c r="A7" s="42"/>
      <c r="B7" s="46"/>
      <c r="C7" s="7" t="s">
        <v>7</v>
      </c>
      <c r="D7" s="8">
        <v>220</v>
      </c>
      <c r="E7" s="9">
        <v>235</v>
      </c>
      <c r="F7" s="9">
        <v>222</v>
      </c>
      <c r="G7" s="9">
        <v>246.8</v>
      </c>
      <c r="H7" s="54">
        <v>0.189</v>
      </c>
      <c r="I7" s="9">
        <v>3.61</v>
      </c>
      <c r="J7" s="9">
        <f t="shared" si="2"/>
        <v>5.3057025279247503</v>
      </c>
      <c r="K7" s="9">
        <f t="shared" si="0"/>
        <v>3.2240221606648221</v>
      </c>
      <c r="L7" s="10">
        <f t="shared" si="1"/>
        <v>6.0352615307111715E-4</v>
      </c>
      <c r="M7" s="46"/>
    </row>
    <row r="8" spans="1:21" ht="42" customHeight="1" thickBot="1" x14ac:dyDescent="0.45">
      <c r="A8" s="40" t="s">
        <v>11</v>
      </c>
      <c r="B8" s="50" t="s">
        <v>0</v>
      </c>
      <c r="C8" s="51"/>
      <c r="D8" s="23" t="s">
        <v>20</v>
      </c>
      <c r="E8" s="24" t="s">
        <v>21</v>
      </c>
      <c r="F8" s="13" t="s">
        <v>22</v>
      </c>
      <c r="G8" s="25" t="s">
        <v>23</v>
      </c>
      <c r="H8" s="13" t="s">
        <v>24</v>
      </c>
      <c r="I8" s="25" t="s">
        <v>25</v>
      </c>
      <c r="J8" s="24" t="s">
        <v>26</v>
      </c>
      <c r="K8" s="13" t="s">
        <v>19</v>
      </c>
      <c r="L8" s="13" t="s">
        <v>3</v>
      </c>
      <c r="M8" s="15" t="s">
        <v>4</v>
      </c>
      <c r="N8" s="30"/>
      <c r="O8" s="14"/>
      <c r="P8" s="30"/>
      <c r="Q8" s="14"/>
    </row>
    <row r="9" spans="1:21" ht="40.049999999999997" customHeight="1" x14ac:dyDescent="0.4">
      <c r="A9" s="41"/>
      <c r="B9" s="37" t="s">
        <v>8</v>
      </c>
      <c r="C9" s="11" t="s">
        <v>5</v>
      </c>
      <c r="D9" s="31">
        <v>-0.01</v>
      </c>
      <c r="E9" s="32">
        <v>1.6279999999999999</v>
      </c>
      <c r="F9" s="32">
        <f>E9-D9</f>
        <v>1.6379999999999999</v>
      </c>
      <c r="G9" s="32">
        <v>0.28899999999999998</v>
      </c>
      <c r="H9" s="32">
        <f>G9-D9</f>
        <v>0.29899999999999999</v>
      </c>
      <c r="I9" s="32">
        <f>18.47-6.619</f>
        <v>11.850999999999999</v>
      </c>
      <c r="J9" s="32">
        <v>7.7430000000000003</v>
      </c>
      <c r="K9" s="16">
        <f>3.61/3.6/F9*10</f>
        <v>6.121964455297789</v>
      </c>
      <c r="L9" s="16">
        <f>F9/H9</f>
        <v>5.4782608695652169</v>
      </c>
      <c r="M9" s="17">
        <f>(H9*0.33*(I9-J9))/(20*F9*K9)</f>
        <v>2.0210677229916892E-3</v>
      </c>
      <c r="N9" s="27"/>
      <c r="O9" s="28"/>
      <c r="P9" s="27"/>
      <c r="Q9" s="28"/>
    </row>
    <row r="10" spans="1:21" ht="40.049999999999997" customHeight="1" x14ac:dyDescent="0.4">
      <c r="A10" s="41"/>
      <c r="B10" s="38"/>
      <c r="C10" s="12" t="s">
        <v>6</v>
      </c>
      <c r="D10" s="31">
        <v>-0.01</v>
      </c>
      <c r="E10" s="33">
        <v>0.94199999999999995</v>
      </c>
      <c r="F10" s="33">
        <f>E10-D10</f>
        <v>0.95199999999999996</v>
      </c>
      <c r="G10" s="33">
        <v>0.501</v>
      </c>
      <c r="H10" s="33">
        <f>G10-D10</f>
        <v>0.51100000000000001</v>
      </c>
      <c r="I10" s="33">
        <f>16.145-7.821</f>
        <v>8.3239999999999998</v>
      </c>
      <c r="J10" s="33">
        <v>7.8209999999999997</v>
      </c>
      <c r="K10" s="16">
        <f t="shared" ref="K10:K11" si="3">3.61/3.6/F10*10</f>
        <v>10.533380018674137</v>
      </c>
      <c r="L10" s="5">
        <f>F10/H10</f>
        <v>1.8630136986301369</v>
      </c>
      <c r="M10" s="18">
        <f>(H10*0.33*(I10-J10))/(20*F10*K10)</f>
        <v>4.2292964542936295E-4</v>
      </c>
      <c r="N10" s="27"/>
      <c r="O10" s="28"/>
      <c r="P10" s="27"/>
      <c r="Q10" s="28"/>
    </row>
    <row r="11" spans="1:21" ht="40.049999999999997" customHeight="1" thickBot="1" x14ac:dyDescent="0.45">
      <c r="A11" s="42"/>
      <c r="B11" s="39"/>
      <c r="C11" s="19" t="s">
        <v>7</v>
      </c>
      <c r="D11" s="31">
        <v>-0.01</v>
      </c>
      <c r="E11" s="34">
        <v>1.8979999999999999</v>
      </c>
      <c r="F11" s="34">
        <f>E11-D11</f>
        <v>1.9079999999999999</v>
      </c>
      <c r="G11" s="34">
        <v>0.753</v>
      </c>
      <c r="H11" s="34">
        <f>G11-D11</f>
        <v>0.76300000000000001</v>
      </c>
      <c r="I11" s="34">
        <f>15.841-7.042</f>
        <v>8.7989999999999995</v>
      </c>
      <c r="J11" s="34">
        <v>8.32</v>
      </c>
      <c r="K11" s="16">
        <f t="shared" si="3"/>
        <v>5.2556487304914974</v>
      </c>
      <c r="L11" s="20">
        <f>F11/H11</f>
        <v>2.5006553079947573</v>
      </c>
      <c r="M11" s="21">
        <f>(H11*0.33*(I11-J11))/(20*F11*K11)</f>
        <v>6.0136658725761687E-4</v>
      </c>
      <c r="N11" s="29"/>
      <c r="O11" s="10"/>
      <c r="P11" s="29"/>
      <c r="Q11" s="10"/>
    </row>
  </sheetData>
  <mergeCells count="9">
    <mergeCell ref="B9:B11"/>
    <mergeCell ref="A1:A7"/>
    <mergeCell ref="A8:A11"/>
    <mergeCell ref="R2:U4"/>
    <mergeCell ref="M6:M7"/>
    <mergeCell ref="B1:C1"/>
    <mergeCell ref="B2:B4"/>
    <mergeCell ref="B8:C8"/>
    <mergeCell ref="B5:B7"/>
  </mergeCells>
  <phoneticPr fontId="2" type="noConversion"/>
  <pageMargins left="0.7" right="0.7" top="0.75" bottom="0.75" header="0.3" footer="0.3"/>
  <pageSetup paperSize="9" scale="61" orientation="landscape" r:id="rId1"/>
  <ignoredErrors>
    <ignoredError sqref="K2 K3:K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Yundong</dc:creator>
  <cp:lastModifiedBy>Junjie Wang</cp:lastModifiedBy>
  <cp:lastPrinted>2024-03-14T14:09:17Z</cp:lastPrinted>
  <dcterms:created xsi:type="dcterms:W3CDTF">2024-03-06T12:21:21Z</dcterms:created>
  <dcterms:modified xsi:type="dcterms:W3CDTF">2024-03-25T02:09:36Z</dcterms:modified>
</cp:coreProperties>
</file>