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ircuit-Experiment\wjj\12\"/>
    </mc:Choice>
  </mc:AlternateContent>
  <xr:revisionPtr revIDLastSave="0" documentId="13_ncr:1_{2A8A36CA-9FA2-4F72-B32E-0AF43B36EA14}" xr6:coauthVersionLast="47" xr6:coauthVersionMax="47" xr10:uidLastSave="{00000000-0000-0000-0000-000000000000}"/>
  <bookViews>
    <workbookView xWindow="-98" yWindow="-98" windowWidth="19095" windowHeight="12075" activeTab="3" xr2:uid="{00000000-000D-0000-FFFF-FFFF00000000}"/>
  </bookViews>
  <sheets>
    <sheet name="Sheet1" sheetId="1" r:id="rId1"/>
    <sheet name="2" sheetId="3" r:id="rId2"/>
    <sheet name="3" sheetId="4" r:id="rId3"/>
    <sheet name="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5" l="1"/>
  <c r="K11" i="5"/>
  <c r="M11" i="5" s="1"/>
  <c r="J11" i="5"/>
  <c r="I11" i="5"/>
  <c r="L10" i="5"/>
  <c r="K10" i="5"/>
  <c r="M10" i="5" s="1"/>
  <c r="J10" i="5"/>
  <c r="I10" i="5"/>
  <c r="L9" i="5"/>
  <c r="K9" i="5"/>
  <c r="M9" i="5" s="1"/>
  <c r="J9" i="5"/>
  <c r="I9" i="5"/>
  <c r="M8" i="5"/>
  <c r="L8" i="5"/>
  <c r="K8" i="5"/>
  <c r="J8" i="5"/>
  <c r="I8" i="5"/>
  <c r="L7" i="5"/>
  <c r="K7" i="5"/>
  <c r="M7" i="5" s="1"/>
  <c r="J7" i="5"/>
  <c r="I7" i="5"/>
  <c r="L6" i="5"/>
  <c r="K6" i="5"/>
  <c r="M6" i="5" s="1"/>
  <c r="J6" i="5"/>
  <c r="I6" i="5"/>
  <c r="L5" i="5"/>
  <c r="M5" i="5" s="1"/>
  <c r="K5" i="5"/>
  <c r="J5" i="5"/>
  <c r="I5" i="5"/>
  <c r="L4" i="5"/>
  <c r="K4" i="5"/>
  <c r="M4" i="5" s="1"/>
  <c r="J4" i="5"/>
  <c r="I4" i="5"/>
  <c r="L3" i="5"/>
  <c r="K3" i="5"/>
  <c r="M3" i="5" s="1"/>
  <c r="J3" i="5"/>
  <c r="I3" i="5"/>
  <c r="L13" i="5"/>
  <c r="F13" i="5"/>
  <c r="C13" i="5"/>
  <c r="L11" i="4"/>
  <c r="K11" i="4"/>
  <c r="M11" i="4" s="1"/>
  <c r="J11" i="4"/>
  <c r="I11" i="4"/>
  <c r="L10" i="4"/>
  <c r="K10" i="4"/>
  <c r="M10" i="4" s="1"/>
  <c r="J10" i="4"/>
  <c r="I10" i="4"/>
  <c r="L9" i="4"/>
  <c r="K9" i="4"/>
  <c r="M9" i="4" s="1"/>
  <c r="J9" i="4"/>
  <c r="I9" i="4"/>
  <c r="M8" i="4"/>
  <c r="L8" i="4"/>
  <c r="K8" i="4"/>
  <c r="J8" i="4"/>
  <c r="I8" i="4"/>
  <c r="L7" i="4"/>
  <c r="K7" i="4"/>
  <c r="M7" i="4" s="1"/>
  <c r="J7" i="4"/>
  <c r="I7" i="4"/>
  <c r="L6" i="4"/>
  <c r="K6" i="4"/>
  <c r="M6" i="4" s="1"/>
  <c r="J6" i="4"/>
  <c r="I6" i="4"/>
  <c r="L5" i="4"/>
  <c r="M5" i="4" s="1"/>
  <c r="K5" i="4"/>
  <c r="J5" i="4"/>
  <c r="I5" i="4"/>
  <c r="L4" i="4"/>
  <c r="K4" i="4"/>
  <c r="M4" i="4" s="1"/>
  <c r="J4" i="4"/>
  <c r="I4" i="4"/>
  <c r="L3" i="4"/>
  <c r="K3" i="4"/>
  <c r="M3" i="4" s="1"/>
  <c r="J3" i="4"/>
  <c r="I3" i="4"/>
  <c r="L11" i="3"/>
  <c r="K11" i="3"/>
  <c r="M11" i="3" s="1"/>
  <c r="J11" i="3"/>
  <c r="I11" i="3"/>
  <c r="L10" i="3"/>
  <c r="K10" i="3"/>
  <c r="M10" i="3" s="1"/>
  <c r="J10" i="3"/>
  <c r="I10" i="3"/>
  <c r="L9" i="3"/>
  <c r="K9" i="3"/>
  <c r="M9" i="3" s="1"/>
  <c r="J9" i="3"/>
  <c r="I9" i="3"/>
  <c r="M8" i="3"/>
  <c r="L8" i="3"/>
  <c r="K8" i="3"/>
  <c r="J8" i="3"/>
  <c r="I8" i="3"/>
  <c r="L7" i="3"/>
  <c r="K7" i="3"/>
  <c r="M7" i="3" s="1"/>
  <c r="J7" i="3"/>
  <c r="I7" i="3"/>
  <c r="L6" i="3"/>
  <c r="K6" i="3"/>
  <c r="M6" i="3" s="1"/>
  <c r="J6" i="3"/>
  <c r="I6" i="3"/>
  <c r="L5" i="3"/>
  <c r="M5" i="3" s="1"/>
  <c r="K5" i="3"/>
  <c r="J5" i="3"/>
  <c r="I5" i="3"/>
  <c r="L4" i="3"/>
  <c r="K4" i="3"/>
  <c r="M4" i="3" s="1"/>
  <c r="J4" i="3"/>
  <c r="I4" i="3"/>
  <c r="L3" i="3"/>
  <c r="K3" i="3"/>
  <c r="M3" i="3" s="1"/>
  <c r="J3" i="3"/>
  <c r="I3" i="3"/>
  <c r="I4" i="1"/>
  <c r="I5" i="1"/>
  <c r="I6" i="1"/>
  <c r="I7" i="1"/>
  <c r="I8" i="1"/>
  <c r="I9" i="1"/>
  <c r="I10" i="1"/>
  <c r="I11" i="1"/>
  <c r="I3" i="1"/>
  <c r="L4" i="1"/>
  <c r="L5" i="1"/>
  <c r="L6" i="1"/>
  <c r="L7" i="1"/>
  <c r="L8" i="1"/>
  <c r="L9" i="1"/>
  <c r="L10" i="1"/>
  <c r="L11" i="1"/>
  <c r="L3" i="1"/>
  <c r="K4" i="1"/>
  <c r="M4" i="1" s="1"/>
  <c r="K5" i="1"/>
  <c r="M5" i="1" s="1"/>
  <c r="K6" i="1"/>
  <c r="M6" i="1" s="1"/>
  <c r="K7" i="1"/>
  <c r="M7" i="1" s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E9" i="4"/>
  <c r="E8" i="4"/>
  <c r="E7" i="4"/>
  <c r="E6" i="4"/>
  <c r="E5" i="4"/>
  <c r="E4" i="4"/>
  <c r="E9" i="3"/>
  <c r="E8" i="3"/>
  <c r="E7" i="3"/>
  <c r="E6" i="3"/>
  <c r="E5" i="3"/>
  <c r="E4" i="3"/>
  <c r="E9" i="1"/>
  <c r="E8" i="1"/>
  <c r="E7" i="1"/>
  <c r="E6" i="1"/>
  <c r="E4" i="1"/>
  <c r="E5" i="1"/>
  <c r="L13" i="4"/>
  <c r="C13" i="4" s="1"/>
  <c r="L13" i="3"/>
  <c r="F13" i="3" s="1"/>
  <c r="L13" i="1"/>
  <c r="F13" i="1" s="1"/>
  <c r="M3" i="1" l="1"/>
  <c r="M11" i="1"/>
  <c r="M10" i="1"/>
  <c r="M9" i="1"/>
  <c r="M8" i="1"/>
  <c r="C13" i="1"/>
  <c r="F13" i="4"/>
  <c r="C13" i="3"/>
</calcChain>
</file>

<file path=xl/sharedStrings.xml><?xml version="1.0" encoding="utf-8"?>
<sst xmlns="http://schemas.openxmlformats.org/spreadsheetml/2006/main" count="132" uniqueCount="30">
  <si>
    <t>序号</t>
    <phoneticPr fontId="1" type="noConversion"/>
  </si>
  <si>
    <t>电路状态</t>
    <phoneticPr fontId="1" type="noConversion"/>
  </si>
  <si>
    <t>谐振</t>
    <phoneticPr fontId="1" type="noConversion"/>
  </si>
  <si>
    <t>0.7U_R0</t>
    <phoneticPr fontId="1" type="noConversion"/>
  </si>
  <si>
    <t>0.5U_R0</t>
    <phoneticPr fontId="1" type="noConversion"/>
  </si>
  <si>
    <t>0.3U_R0</t>
    <phoneticPr fontId="1" type="noConversion"/>
  </si>
  <si>
    <t>当U_C最大时</t>
    <phoneticPr fontId="1" type="noConversion"/>
  </si>
  <si>
    <t>当U_L最大时</t>
    <phoneticPr fontId="1" type="noConversion"/>
  </si>
  <si>
    <t>f1&lt;f0</t>
    <phoneticPr fontId="1" type="noConversion"/>
  </si>
  <si>
    <t>f2&gt;f0</t>
    <phoneticPr fontId="1" type="noConversion"/>
  </si>
  <si>
    <t>测量</t>
    <phoneticPr fontId="1" type="noConversion"/>
  </si>
  <si>
    <t>f</t>
    <phoneticPr fontId="1" type="noConversion"/>
  </si>
  <si>
    <t>U_R</t>
    <phoneticPr fontId="1" type="noConversion"/>
  </si>
  <si>
    <t>U_L</t>
    <phoneticPr fontId="1" type="noConversion"/>
  </si>
  <si>
    <t>U_C</t>
    <phoneticPr fontId="1" type="noConversion"/>
  </si>
  <si>
    <t>U_X</t>
    <phoneticPr fontId="1" type="noConversion"/>
  </si>
  <si>
    <t>计算</t>
    <phoneticPr fontId="1" type="noConversion"/>
  </si>
  <si>
    <t>Z</t>
    <phoneticPr fontId="1" type="noConversion"/>
  </si>
  <si>
    <t>I</t>
    <phoneticPr fontId="1" type="noConversion"/>
  </si>
  <si>
    <t>X_L</t>
    <phoneticPr fontId="1" type="noConversion"/>
  </si>
  <si>
    <t>X_C</t>
    <phoneticPr fontId="1" type="noConversion"/>
  </si>
  <si>
    <t>X</t>
    <phoneticPr fontId="1" type="noConversion"/>
  </si>
  <si>
    <t>f_0</t>
    <phoneticPr fontId="1" type="noConversion"/>
  </si>
  <si>
    <t>Q</t>
    <phoneticPr fontId="1" type="noConversion"/>
  </si>
  <si>
    <t>U_s(V)</t>
    <phoneticPr fontId="1" type="noConversion"/>
  </si>
  <si>
    <t>L_1(mH)</t>
    <phoneticPr fontId="1" type="noConversion"/>
  </si>
  <si>
    <t>R_1(Ω)</t>
    <phoneticPr fontId="1" type="noConversion"/>
  </si>
  <si>
    <t>C_1(μF)</t>
    <phoneticPr fontId="1" type="noConversion"/>
  </si>
  <si>
    <t>ω_0</t>
    <phoneticPr fontId="1" type="noConversion"/>
  </si>
  <si>
    <t>I(mA)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</si>
</sst>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I3" sqref="I3:M11"/>
    </sheetView>
  </sheetViews>
  <sheetFormatPr defaultRowHeight="13.9" x14ac:dyDescent="0.4"/>
  <cols>
    <col min="12" max="12" width="12.46484375" bestFit="1" customWidth="1"/>
  </cols>
  <sheetData>
    <row r="1" spans="1:13" ht="18" customHeight="1" x14ac:dyDescent="0.4">
      <c r="A1" s="7" t="s">
        <v>0</v>
      </c>
      <c r="B1" s="7" t="s">
        <v>1</v>
      </c>
      <c r="C1" s="7"/>
      <c r="D1" s="7" t="s">
        <v>10</v>
      </c>
      <c r="E1" s="7"/>
      <c r="F1" s="7"/>
      <c r="G1" s="7"/>
      <c r="H1" s="7"/>
      <c r="I1" s="7" t="s">
        <v>16</v>
      </c>
      <c r="J1" s="7"/>
      <c r="K1" s="7"/>
      <c r="L1" s="7"/>
      <c r="M1" s="7"/>
    </row>
    <row r="2" spans="1:13" ht="18" customHeight="1" x14ac:dyDescent="0.4">
      <c r="A2" s="7"/>
      <c r="B2" s="7"/>
      <c r="C2" s="7"/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17</v>
      </c>
      <c r="J2" t="s">
        <v>29</v>
      </c>
      <c r="K2" t="s">
        <v>19</v>
      </c>
      <c r="L2" t="s">
        <v>20</v>
      </c>
      <c r="M2" t="s">
        <v>21</v>
      </c>
    </row>
    <row r="3" spans="1:13" ht="18" customHeight="1" x14ac:dyDescent="0.4">
      <c r="A3" s="1">
        <v>1</v>
      </c>
      <c r="B3" s="7" t="s">
        <v>2</v>
      </c>
      <c r="C3" s="7"/>
      <c r="D3">
        <v>7310</v>
      </c>
      <c r="E3">
        <v>2.129</v>
      </c>
      <c r="F3">
        <v>4.4530000000000003</v>
      </c>
      <c r="G3">
        <v>4.4989999999999997</v>
      </c>
      <c r="H3">
        <v>0.84499999999999997</v>
      </c>
      <c r="I3" s="5">
        <f>3/(J3/1000)</f>
        <v>138.67214654767497</v>
      </c>
      <c r="J3" s="5">
        <f>$E3/$C$15*1000</f>
        <v>21.633760453607827</v>
      </c>
      <c r="K3" s="5">
        <f>2*PI()*D3*$F$15/1000</f>
        <v>229.65042297741385</v>
      </c>
      <c r="L3" s="5">
        <f>1/(2*PI()*D3*$I$15/1000000)</f>
        <v>173.48384093382461</v>
      </c>
      <c r="M3" s="5">
        <f>K3-L3</f>
        <v>56.166582043589244</v>
      </c>
    </row>
    <row r="4" spans="1:13" ht="18" customHeight="1" x14ac:dyDescent="0.4">
      <c r="A4" s="7">
        <v>2</v>
      </c>
      <c r="B4" s="6" t="s">
        <v>3</v>
      </c>
      <c r="C4" t="s">
        <v>8</v>
      </c>
      <c r="D4">
        <v>4490</v>
      </c>
      <c r="E4">
        <f>0.7*$E$3</f>
        <v>1.4903</v>
      </c>
      <c r="F4">
        <v>1.8779999999999999</v>
      </c>
      <c r="G4">
        <v>4.8949999999999996</v>
      </c>
      <c r="H4">
        <v>3.1139999999999999</v>
      </c>
      <c r="I4" s="5">
        <f t="shared" ref="I4:I11" si="0">3/(J4/1000)</f>
        <v>198.10306649667854</v>
      </c>
      <c r="J4" s="5">
        <f t="shared" ref="J4:J11" si="1">$E4/$C$15*1000</f>
        <v>15.143632317525478</v>
      </c>
      <c r="K4" s="5">
        <f t="shared" ref="K4:K11" si="2">2*PI()*D4*$F$15/1000</f>
        <v>141.0575101461817</v>
      </c>
      <c r="L4" s="5">
        <f t="shared" ref="L4:L11" si="3">1/(2*PI()*D4*$I$15/1000000)</f>
        <v>282.44251163168326</v>
      </c>
      <c r="M4" s="5">
        <f t="shared" ref="M4:M11" si="4">K4-L4</f>
        <v>-141.38500148550156</v>
      </c>
    </row>
    <row r="5" spans="1:13" ht="18" customHeight="1" x14ac:dyDescent="0.4">
      <c r="A5" s="7"/>
      <c r="B5" s="6"/>
      <c r="C5" t="s">
        <v>9</v>
      </c>
      <c r="D5">
        <v>11310</v>
      </c>
      <c r="E5">
        <f>0.7*$E$3</f>
        <v>1.4903</v>
      </c>
      <c r="F5">
        <v>4.8780000000000001</v>
      </c>
      <c r="G5">
        <v>2.0659999999999998</v>
      </c>
      <c r="H5">
        <v>2.8660000000000001</v>
      </c>
      <c r="I5" s="5">
        <f t="shared" si="0"/>
        <v>198.10306649667854</v>
      </c>
      <c r="J5" s="5">
        <f t="shared" si="1"/>
        <v>15.143632317525478</v>
      </c>
      <c r="K5" s="5">
        <f t="shared" si="2"/>
        <v>355.31412912100558</v>
      </c>
      <c r="L5" s="5">
        <f t="shared" si="3"/>
        <v>112.12792902088928</v>
      </c>
      <c r="M5" s="5">
        <f t="shared" si="4"/>
        <v>243.18620010011631</v>
      </c>
    </row>
    <row r="6" spans="1:13" ht="18" customHeight="1" x14ac:dyDescent="0.4">
      <c r="A6" s="7">
        <v>3</v>
      </c>
      <c r="B6" s="6" t="s">
        <v>4</v>
      </c>
      <c r="C6" t="s">
        <v>8</v>
      </c>
      <c r="D6" s="4">
        <v>3470</v>
      </c>
      <c r="E6" s="4">
        <f>0.5*$E$3</f>
        <v>1.0645</v>
      </c>
      <c r="F6" s="4">
        <v>1.07</v>
      </c>
      <c r="G6" s="4">
        <v>4.59</v>
      </c>
      <c r="H6" s="4">
        <v>3.5880000000000001</v>
      </c>
      <c r="I6" s="5">
        <f t="shared" si="0"/>
        <v>277.34429309534994</v>
      </c>
      <c r="J6" s="5">
        <f t="shared" si="1"/>
        <v>10.816880226803914</v>
      </c>
      <c r="K6" s="5">
        <f t="shared" si="2"/>
        <v>109.01326507956583</v>
      </c>
      <c r="L6" s="5">
        <f t="shared" si="3"/>
        <v>365.4659588548293</v>
      </c>
      <c r="M6" s="5">
        <f t="shared" si="4"/>
        <v>-256.45269377526347</v>
      </c>
    </row>
    <row r="7" spans="1:13" ht="18" customHeight="1" x14ac:dyDescent="0.4">
      <c r="A7" s="7"/>
      <c r="B7" s="6"/>
      <c r="C7" t="s">
        <v>9</v>
      </c>
      <c r="D7" s="4">
        <v>15040</v>
      </c>
      <c r="E7" s="4">
        <f>0.5*$E$3</f>
        <v>1.0645</v>
      </c>
      <c r="F7" s="4">
        <v>4.54</v>
      </c>
      <c r="G7" s="4">
        <v>1.1140000000000001</v>
      </c>
      <c r="H7" s="4">
        <v>3.4340000000000002</v>
      </c>
      <c r="I7" s="5">
        <f t="shared" si="0"/>
        <v>277.34429309534994</v>
      </c>
      <c r="J7" s="5">
        <f t="shared" si="1"/>
        <v>10.816880226803914</v>
      </c>
      <c r="K7" s="5">
        <f t="shared" si="2"/>
        <v>472.49553509990488</v>
      </c>
      <c r="L7" s="5">
        <f t="shared" si="3"/>
        <v>84.319606198554368</v>
      </c>
      <c r="M7" s="5">
        <f t="shared" si="4"/>
        <v>388.17592890135052</v>
      </c>
    </row>
    <row r="8" spans="1:13" ht="18" customHeight="1" x14ac:dyDescent="0.4">
      <c r="A8" s="7">
        <v>4</v>
      </c>
      <c r="B8" s="6" t="s">
        <v>5</v>
      </c>
      <c r="C8" t="s">
        <v>8</v>
      </c>
      <c r="D8">
        <v>2890</v>
      </c>
      <c r="E8">
        <f>0.3*$E$3</f>
        <v>0.63869999999999993</v>
      </c>
      <c r="F8">
        <v>0.53900000000000003</v>
      </c>
      <c r="G8">
        <v>3.2919999999999998</v>
      </c>
      <c r="H8">
        <v>2.8010000000000002</v>
      </c>
      <c r="I8" s="5">
        <f t="shared" si="0"/>
        <v>462.24048849224994</v>
      </c>
      <c r="J8" s="5">
        <f t="shared" si="1"/>
        <v>6.4901281360823484</v>
      </c>
      <c r="K8" s="5">
        <f t="shared" si="2"/>
        <v>90.792027688745023</v>
      </c>
      <c r="L8" s="5">
        <f t="shared" si="3"/>
        <v>438.81206824437982</v>
      </c>
      <c r="M8" s="5">
        <f t="shared" si="4"/>
        <v>-348.02004055563481</v>
      </c>
    </row>
    <row r="9" spans="1:13" ht="18" customHeight="1" x14ac:dyDescent="0.4">
      <c r="A9" s="7"/>
      <c r="B9" s="6"/>
      <c r="C9" t="s">
        <v>9</v>
      </c>
      <c r="D9">
        <v>18140</v>
      </c>
      <c r="E9">
        <f>0.3*$E$3</f>
        <v>0.63869999999999993</v>
      </c>
      <c r="F9">
        <v>3.3370000000000002</v>
      </c>
      <c r="G9">
        <v>0.57999999999999996</v>
      </c>
      <c r="H9">
        <v>2.766</v>
      </c>
      <c r="I9" s="5">
        <f t="shared" si="0"/>
        <v>462.24048849224994</v>
      </c>
      <c r="J9" s="5">
        <f t="shared" si="1"/>
        <v>6.4901281360823484</v>
      </c>
      <c r="K9" s="5">
        <f t="shared" si="2"/>
        <v>569.88490736118843</v>
      </c>
      <c r="L9" s="5">
        <f t="shared" si="3"/>
        <v>69.909971181160842</v>
      </c>
      <c r="M9" s="5">
        <f t="shared" si="4"/>
        <v>499.97493618002761</v>
      </c>
    </row>
    <row r="10" spans="1:13" ht="18" customHeight="1" x14ac:dyDescent="0.4">
      <c r="A10" s="7">
        <v>5</v>
      </c>
      <c r="B10" s="7" t="s">
        <v>6</v>
      </c>
      <c r="C10" s="7"/>
      <c r="D10">
        <v>5782</v>
      </c>
      <c r="E10">
        <v>1.4850000000000001</v>
      </c>
      <c r="F10">
        <v>2.3519999999999999</v>
      </c>
      <c r="G10">
        <v>3.7290000000000001</v>
      </c>
      <c r="H10">
        <v>1.5229999999999999</v>
      </c>
      <c r="I10" s="5">
        <f t="shared" si="0"/>
        <v>198.81010101010099</v>
      </c>
      <c r="J10" s="5">
        <f t="shared" si="1"/>
        <v>15.089776549369482</v>
      </c>
      <c r="K10" s="5">
        <f t="shared" si="2"/>
        <v>181.64688723056184</v>
      </c>
      <c r="L10" s="5">
        <f t="shared" si="3"/>
        <v>219.3301413397194</v>
      </c>
      <c r="M10" s="5">
        <f t="shared" si="4"/>
        <v>-37.683254109157559</v>
      </c>
    </row>
    <row r="11" spans="1:13" ht="18" customHeight="1" x14ac:dyDescent="0.4">
      <c r="A11" s="7"/>
      <c r="B11" s="7" t="s">
        <v>7</v>
      </c>
      <c r="C11" s="7"/>
      <c r="D11">
        <v>9585</v>
      </c>
      <c r="E11">
        <v>1.296</v>
      </c>
      <c r="F11">
        <v>3.7040000000000002</v>
      </c>
      <c r="G11">
        <v>2.1890000000000001</v>
      </c>
      <c r="H11">
        <v>1.601</v>
      </c>
      <c r="I11" s="5">
        <f t="shared" si="0"/>
        <v>227.80324074074073</v>
      </c>
      <c r="J11" s="5">
        <f t="shared" si="1"/>
        <v>13.169259533995184</v>
      </c>
      <c r="K11" s="5">
        <f t="shared" si="2"/>
        <v>301.12165584658169</v>
      </c>
      <c r="L11" s="5">
        <f t="shared" si="3"/>
        <v>132.30744676330283</v>
      </c>
      <c r="M11" s="5">
        <f t="shared" si="4"/>
        <v>168.81420908327885</v>
      </c>
    </row>
    <row r="12" spans="1:13" ht="14.25" thickBot="1" x14ac:dyDescent="0.45"/>
    <row r="13" spans="1:13" ht="14.25" thickBot="1" x14ac:dyDescent="0.45">
      <c r="B13" s="2" t="s">
        <v>22</v>
      </c>
      <c r="C13" s="3">
        <f>L13/(2*PI())</f>
        <v>6353.5033985348846</v>
      </c>
      <c r="E13" s="2" t="s">
        <v>23</v>
      </c>
      <c r="F13" s="3">
        <f>L13*F15/1000/C15</f>
        <v>2.0282407049410107</v>
      </c>
      <c r="H13" s="2" t="s">
        <v>24</v>
      </c>
      <c r="I13" s="3">
        <v>3</v>
      </c>
      <c r="K13" s="2" t="s">
        <v>28</v>
      </c>
      <c r="L13" s="3">
        <f>1/SQRT(F15/1000*I15/1000000)</f>
        <v>39920.239202789955</v>
      </c>
    </row>
    <row r="14" spans="1:13" ht="14.25" thickBot="1" x14ac:dyDescent="0.45"/>
    <row r="15" spans="1:13" ht="14.25" thickBot="1" x14ac:dyDescent="0.45">
      <c r="B15" s="2" t="s">
        <v>26</v>
      </c>
      <c r="C15" s="3">
        <v>98.411000000000001</v>
      </c>
      <c r="E15" s="2" t="s">
        <v>25</v>
      </c>
      <c r="F15" s="3">
        <v>5</v>
      </c>
      <c r="H15" s="2" t="s">
        <v>27</v>
      </c>
      <c r="I15" s="3">
        <v>0.1255</v>
      </c>
    </row>
  </sheetData>
  <mergeCells count="14">
    <mergeCell ref="A4:A5"/>
    <mergeCell ref="A6:A7"/>
    <mergeCell ref="A8:A9"/>
    <mergeCell ref="A10:A11"/>
    <mergeCell ref="A1:A2"/>
    <mergeCell ref="B8:B9"/>
    <mergeCell ref="B10:C10"/>
    <mergeCell ref="B11:C11"/>
    <mergeCell ref="D1:H1"/>
    <mergeCell ref="I1:M1"/>
    <mergeCell ref="B1:C2"/>
    <mergeCell ref="B3:C3"/>
    <mergeCell ref="B4:B5"/>
    <mergeCell ref="B6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B7B1-FB02-4502-A0A7-10018F762223}">
  <dimension ref="A1:M15"/>
  <sheetViews>
    <sheetView workbookViewId="0">
      <selection activeCell="D4" sqref="D4"/>
    </sheetView>
  </sheetViews>
  <sheetFormatPr defaultRowHeight="13.9" x14ac:dyDescent="0.4"/>
  <cols>
    <col min="12" max="12" width="12.46484375" bestFit="1" customWidth="1"/>
  </cols>
  <sheetData>
    <row r="1" spans="1:13" ht="18" customHeight="1" x14ac:dyDescent="0.4">
      <c r="A1" s="7" t="s">
        <v>0</v>
      </c>
      <c r="B1" s="7" t="s">
        <v>1</v>
      </c>
      <c r="C1" s="7"/>
      <c r="D1" s="7" t="s">
        <v>10</v>
      </c>
      <c r="E1" s="7"/>
      <c r="F1" s="7"/>
      <c r="G1" s="7"/>
      <c r="H1" s="7"/>
      <c r="I1" s="7" t="s">
        <v>16</v>
      </c>
      <c r="J1" s="7"/>
      <c r="K1" s="7"/>
      <c r="L1" s="7"/>
      <c r="M1" s="7"/>
    </row>
    <row r="2" spans="1:13" ht="18" customHeight="1" x14ac:dyDescent="0.4">
      <c r="A2" s="7"/>
      <c r="B2" s="7"/>
      <c r="C2" s="7"/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ht="18" customHeight="1" x14ac:dyDescent="0.4">
      <c r="A3" s="1">
        <v>1</v>
      </c>
      <c r="B3" s="7" t="s">
        <v>2</v>
      </c>
      <c r="C3" s="7"/>
      <c r="D3">
        <v>3235</v>
      </c>
      <c r="E3">
        <v>1.2909999999999999</v>
      </c>
      <c r="F3">
        <v>3.1240000000000001</v>
      </c>
      <c r="G3">
        <v>2.96</v>
      </c>
      <c r="H3">
        <v>1.004</v>
      </c>
      <c r="I3" s="5">
        <f>3/(J3/1000)</f>
        <v>228.68551510457013</v>
      </c>
      <c r="J3" s="5">
        <f>$E3/$C$15*1000</f>
        <v>13.118452205546125</v>
      </c>
      <c r="K3" s="5">
        <f>2*PI()*D3*$F$15/1000</f>
        <v>203.26104468725958</v>
      </c>
      <c r="L3" s="5">
        <f>1/(2*PI()*D3*$I$15/1000000)</f>
        <v>216.73047830637555</v>
      </c>
      <c r="M3" s="5">
        <f>K3-L3</f>
        <v>-13.469433619115961</v>
      </c>
    </row>
    <row r="4" spans="1:13" ht="18" customHeight="1" x14ac:dyDescent="0.4">
      <c r="A4" s="7">
        <v>2</v>
      </c>
      <c r="B4" s="6" t="s">
        <v>3</v>
      </c>
      <c r="C4" t="s">
        <v>8</v>
      </c>
      <c r="D4">
        <v>1883</v>
      </c>
      <c r="E4">
        <f>0.7*$E$3</f>
        <v>0.90369999999999984</v>
      </c>
      <c r="F4">
        <v>1.22</v>
      </c>
      <c r="G4">
        <v>3.2719999999999998</v>
      </c>
      <c r="H4">
        <v>2.319</v>
      </c>
      <c r="I4" s="5">
        <f t="shared" ref="I4:I11" si="0">3/(J4/1000)</f>
        <v>326.69359300652877</v>
      </c>
      <c r="J4" s="5">
        <f t="shared" ref="J4:J11" si="1">$E4/$C$15*1000</f>
        <v>9.1829165438822873</v>
      </c>
      <c r="K4" s="5">
        <f t="shared" ref="K4:K11" si="2">2*PI()*D4*$F$15/1000</f>
        <v>118.31237933419162</v>
      </c>
      <c r="L4" s="5">
        <f t="shared" ref="L4:L11" si="3">1/(2*PI()*D4*$I$15/1000000)</f>
        <v>372.34365232136207</v>
      </c>
      <c r="M4" s="5">
        <f t="shared" ref="M4:M11" si="4">K4-L4</f>
        <v>-254.03127298717044</v>
      </c>
    </row>
    <row r="5" spans="1:13" ht="18" customHeight="1" x14ac:dyDescent="0.4">
      <c r="A5" s="7"/>
      <c r="B5" s="6"/>
      <c r="C5" t="s">
        <v>9</v>
      </c>
      <c r="D5">
        <v>5538</v>
      </c>
      <c r="E5">
        <f>0.7*$E$3</f>
        <v>0.90369999999999984</v>
      </c>
      <c r="F5">
        <v>3.3889999999999998</v>
      </c>
      <c r="G5">
        <v>1.1819999999999999</v>
      </c>
      <c r="H5">
        <v>2.2679999999999998</v>
      </c>
      <c r="I5" s="5">
        <f t="shared" si="0"/>
        <v>326.69359300652877</v>
      </c>
      <c r="J5" s="5">
        <f t="shared" si="1"/>
        <v>9.1829165438822873</v>
      </c>
      <c r="K5" s="5">
        <f t="shared" si="2"/>
        <v>347.96280231160546</v>
      </c>
      <c r="L5" s="5">
        <f t="shared" si="3"/>
        <v>126.60222053469211</v>
      </c>
      <c r="M5" s="5">
        <f t="shared" si="4"/>
        <v>221.36058177691336</v>
      </c>
    </row>
    <row r="6" spans="1:13" ht="18" customHeight="1" x14ac:dyDescent="0.4">
      <c r="A6" s="7">
        <v>3</v>
      </c>
      <c r="B6" s="6" t="s">
        <v>4</v>
      </c>
      <c r="C6" t="s">
        <v>8</v>
      </c>
      <c r="D6">
        <v>1458</v>
      </c>
      <c r="E6" s="4">
        <f>0.5*$E$3</f>
        <v>0.64549999999999996</v>
      </c>
      <c r="F6">
        <v>0.77300000000000002</v>
      </c>
      <c r="G6">
        <v>3.2850000000000001</v>
      </c>
      <c r="H6">
        <v>2.6890000000000001</v>
      </c>
      <c r="I6" s="5">
        <f t="shared" si="0"/>
        <v>457.37103020914026</v>
      </c>
      <c r="J6" s="5">
        <f t="shared" si="1"/>
        <v>6.5592261027730627</v>
      </c>
      <c r="K6" s="5">
        <f t="shared" si="2"/>
        <v>91.608841778678354</v>
      </c>
      <c r="L6" s="5">
        <f t="shared" si="3"/>
        <v>480.88003931490056</v>
      </c>
      <c r="M6" s="5">
        <f t="shared" si="4"/>
        <v>-389.27119753622219</v>
      </c>
    </row>
    <row r="7" spans="1:13" ht="18" customHeight="1" x14ac:dyDescent="0.4">
      <c r="A7" s="7"/>
      <c r="B7" s="6"/>
      <c r="C7" t="s">
        <v>9</v>
      </c>
      <c r="D7">
        <v>7658</v>
      </c>
      <c r="E7" s="4">
        <f>0.5*$E$3</f>
        <v>0.64549999999999996</v>
      </c>
      <c r="F7">
        <v>3.2530000000000001</v>
      </c>
      <c r="G7">
        <v>0.61499999999999999</v>
      </c>
      <c r="H7">
        <v>2.6659999999999999</v>
      </c>
      <c r="I7" s="5">
        <f t="shared" si="0"/>
        <v>457.37103020914026</v>
      </c>
      <c r="J7" s="5">
        <f t="shared" si="1"/>
        <v>6.5592261027730627</v>
      </c>
      <c r="K7" s="5">
        <f t="shared" si="2"/>
        <v>481.1663308238127</v>
      </c>
      <c r="L7" s="5">
        <f t="shared" si="3"/>
        <v>91.55433498578283</v>
      </c>
      <c r="M7" s="5">
        <f t="shared" si="4"/>
        <v>389.61199583802988</v>
      </c>
    </row>
    <row r="8" spans="1:13" ht="18" customHeight="1" x14ac:dyDescent="0.4">
      <c r="A8" s="7">
        <v>4</v>
      </c>
      <c r="B8" s="6" t="s">
        <v>5</v>
      </c>
      <c r="C8" t="s">
        <v>8</v>
      </c>
      <c r="D8">
        <v>878</v>
      </c>
      <c r="E8">
        <f>0.3*$E$3</f>
        <v>0.38729999999999998</v>
      </c>
      <c r="F8">
        <v>0.32</v>
      </c>
      <c r="G8">
        <v>3.117</v>
      </c>
      <c r="H8">
        <v>2.9279999999999999</v>
      </c>
      <c r="I8" s="5">
        <f t="shared" si="0"/>
        <v>762.2850503485671</v>
      </c>
      <c r="J8" s="5">
        <f t="shared" si="1"/>
        <v>3.9355356616638377</v>
      </c>
      <c r="K8" s="5">
        <f t="shared" si="2"/>
        <v>55.166366997036761</v>
      </c>
      <c r="L8" s="5">
        <f t="shared" si="3"/>
        <v>798.54566893066612</v>
      </c>
      <c r="M8" s="5">
        <f t="shared" si="4"/>
        <v>-743.37930193362934</v>
      </c>
    </row>
    <row r="9" spans="1:13" ht="18" customHeight="1" x14ac:dyDescent="0.4">
      <c r="A9" s="7"/>
      <c r="B9" s="6"/>
      <c r="C9" t="s">
        <v>9</v>
      </c>
      <c r="D9">
        <v>12278</v>
      </c>
      <c r="E9">
        <f>0.3*$E$3</f>
        <v>0.38729999999999998</v>
      </c>
      <c r="F9">
        <v>3.1320000000000001</v>
      </c>
      <c r="G9">
        <v>0.23699999999999999</v>
      </c>
      <c r="H9">
        <v>2.9359999999999999</v>
      </c>
      <c r="I9" s="5">
        <f t="shared" si="0"/>
        <v>762.2850503485671</v>
      </c>
      <c r="J9" s="5">
        <f t="shared" si="1"/>
        <v>3.9355356616638377</v>
      </c>
      <c r="K9" s="5">
        <f t="shared" si="2"/>
        <v>771.44949201550958</v>
      </c>
      <c r="L9" s="5">
        <f t="shared" si="3"/>
        <v>57.104015093755081</v>
      </c>
      <c r="M9" s="5">
        <f t="shared" si="4"/>
        <v>714.34547692175454</v>
      </c>
    </row>
    <row r="10" spans="1:13" ht="18" customHeight="1" x14ac:dyDescent="0.4">
      <c r="A10" s="7">
        <v>5</v>
      </c>
      <c r="B10" s="7" t="s">
        <v>6</v>
      </c>
      <c r="C10" s="7"/>
      <c r="D10">
        <v>2378</v>
      </c>
      <c r="E10">
        <v>1.1850000000000001</v>
      </c>
      <c r="F10">
        <v>1.98</v>
      </c>
      <c r="G10">
        <v>3.54</v>
      </c>
      <c r="H10">
        <v>1.887</v>
      </c>
      <c r="I10" s="5">
        <f t="shared" si="0"/>
        <v>249.14177215189875</v>
      </c>
      <c r="J10" s="5">
        <f t="shared" si="1"/>
        <v>12.041336842426151</v>
      </c>
      <c r="K10" s="5">
        <f t="shared" si="2"/>
        <v>149.41414660473058</v>
      </c>
      <c r="L10" s="5">
        <f t="shared" si="3"/>
        <v>294.83729912578838</v>
      </c>
      <c r="M10" s="5">
        <f t="shared" si="4"/>
        <v>-145.4231525210578</v>
      </c>
    </row>
    <row r="11" spans="1:13" ht="18" customHeight="1" x14ac:dyDescent="0.4">
      <c r="A11" s="7"/>
      <c r="B11" s="7" t="s">
        <v>7</v>
      </c>
      <c r="C11" s="7"/>
      <c r="D11">
        <v>4318</v>
      </c>
      <c r="E11">
        <v>1.1439999999999999</v>
      </c>
      <c r="F11">
        <v>3.4129999999999998</v>
      </c>
      <c r="G11">
        <v>1.909</v>
      </c>
      <c r="H11">
        <v>1.6930000000000001</v>
      </c>
      <c r="I11" s="5">
        <f t="shared" si="0"/>
        <v>258.07080419580421</v>
      </c>
      <c r="J11" s="5">
        <f t="shared" si="1"/>
        <v>11.624716749143895</v>
      </c>
      <c r="K11" s="5">
        <f t="shared" si="2"/>
        <v>271.30794156401453</v>
      </c>
      <c r="L11" s="5">
        <f t="shared" si="3"/>
        <v>162.37218557691634</v>
      </c>
      <c r="M11" s="5">
        <f t="shared" si="4"/>
        <v>108.93575598709819</v>
      </c>
    </row>
    <row r="12" spans="1:13" ht="14.25" thickBot="1" x14ac:dyDescent="0.45"/>
    <row r="13" spans="1:13" ht="14.25" thickBot="1" x14ac:dyDescent="0.45">
      <c r="B13" s="2" t="s">
        <v>22</v>
      </c>
      <c r="C13" s="3">
        <f>L13/(2*PI())</f>
        <v>3340.4671328207528</v>
      </c>
      <c r="E13" s="2" t="s">
        <v>23</v>
      </c>
      <c r="F13" s="3">
        <f>L13*F15/1000/C15</f>
        <v>2.1327670695405665</v>
      </c>
      <c r="H13" s="2" t="s">
        <v>24</v>
      </c>
      <c r="I13" s="3">
        <v>3</v>
      </c>
      <c r="K13" s="2" t="s">
        <v>28</v>
      </c>
      <c r="L13" s="3">
        <f>1/SQRT(F15/1000*I15/1000000)</f>
        <v>20988.774008055672</v>
      </c>
    </row>
    <row r="14" spans="1:13" ht="14.25" thickBot="1" x14ac:dyDescent="0.45"/>
    <row r="15" spans="1:13" ht="14.25" thickBot="1" x14ac:dyDescent="0.45">
      <c r="B15" s="2" t="s">
        <v>26</v>
      </c>
      <c r="C15" s="3">
        <v>98.411000000000001</v>
      </c>
      <c r="E15" s="2" t="s">
        <v>25</v>
      </c>
      <c r="F15" s="3">
        <v>10</v>
      </c>
      <c r="H15" s="2" t="s">
        <v>27</v>
      </c>
      <c r="I15" s="3">
        <v>0.22700000000000001</v>
      </c>
    </row>
  </sheetData>
  <mergeCells count="14">
    <mergeCell ref="A4:A5"/>
    <mergeCell ref="B4:B5"/>
    <mergeCell ref="A1:A2"/>
    <mergeCell ref="B1:C2"/>
    <mergeCell ref="D1:H1"/>
    <mergeCell ref="I1:M1"/>
    <mergeCell ref="B3:C3"/>
    <mergeCell ref="A6:A7"/>
    <mergeCell ref="B6:B7"/>
    <mergeCell ref="A8:A9"/>
    <mergeCell ref="B8:B9"/>
    <mergeCell ref="A10:A11"/>
    <mergeCell ref="B10:C10"/>
    <mergeCell ref="B11:C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16A9-AC3E-43B5-A65D-F1A7B5C8840E}">
  <dimension ref="A1:M15"/>
  <sheetViews>
    <sheetView workbookViewId="0">
      <selection activeCell="E3" sqref="E3"/>
    </sheetView>
  </sheetViews>
  <sheetFormatPr defaultRowHeight="13.9" x14ac:dyDescent="0.4"/>
  <cols>
    <col min="12" max="12" width="12.46484375" bestFit="1" customWidth="1"/>
  </cols>
  <sheetData>
    <row r="1" spans="1:13" ht="18" customHeight="1" x14ac:dyDescent="0.4">
      <c r="A1" s="7" t="s">
        <v>0</v>
      </c>
      <c r="B1" s="7" t="s">
        <v>1</v>
      </c>
      <c r="C1" s="7"/>
      <c r="D1" s="7" t="s">
        <v>10</v>
      </c>
      <c r="E1" s="7"/>
      <c r="F1" s="7"/>
      <c r="G1" s="7"/>
      <c r="H1" s="7"/>
      <c r="I1" s="7" t="s">
        <v>16</v>
      </c>
      <c r="J1" s="7"/>
      <c r="K1" s="7"/>
      <c r="L1" s="7"/>
      <c r="M1" s="7"/>
    </row>
    <row r="2" spans="1:13" ht="18" customHeight="1" x14ac:dyDescent="0.4">
      <c r="A2" s="7"/>
      <c r="B2" s="7"/>
      <c r="C2" s="7"/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ht="18" customHeight="1" x14ac:dyDescent="0.4">
      <c r="A3" s="1">
        <v>1</v>
      </c>
      <c r="B3" s="7" t="s">
        <v>2</v>
      </c>
      <c r="C3" s="7"/>
      <c r="D3">
        <v>3235</v>
      </c>
      <c r="E3">
        <v>1.7729999999999999</v>
      </c>
      <c r="F3">
        <v>2.117</v>
      </c>
      <c r="G3">
        <v>2.0939999999999999</v>
      </c>
      <c r="H3">
        <v>0.67700000000000005</v>
      </c>
      <c r="I3" s="5">
        <f>3/(J3/1000)</f>
        <v>333.70896785109989</v>
      </c>
      <c r="J3" s="5">
        <f>$E3/$C$15*1000</f>
        <v>8.9898692843597559</v>
      </c>
      <c r="K3" s="5">
        <f>2*PI()*D3*$F$15/1000</f>
        <v>203.26104468725958</v>
      </c>
      <c r="L3" s="5">
        <f>1/(2*PI()*D3*$I$15/1000000)</f>
        <v>216.73047830637555</v>
      </c>
      <c r="M3" s="5">
        <f>K3-L3</f>
        <v>-13.469433619115961</v>
      </c>
    </row>
    <row r="4" spans="1:13" ht="18" customHeight="1" x14ac:dyDescent="0.4">
      <c r="A4" s="7">
        <v>2</v>
      </c>
      <c r="B4" s="6" t="s">
        <v>3</v>
      </c>
      <c r="C4" t="s">
        <v>8</v>
      </c>
      <c r="D4">
        <v>1573</v>
      </c>
      <c r="E4">
        <f>0.7*$E$3</f>
        <v>1.2410999999999999</v>
      </c>
      <c r="F4">
        <v>0.77300000000000002</v>
      </c>
      <c r="G4">
        <v>2.851</v>
      </c>
      <c r="H4">
        <v>2.2330000000000001</v>
      </c>
      <c r="I4" s="5">
        <f t="shared" ref="I4:I11" si="0">3/(J4/1000)</f>
        <v>476.72709693014269</v>
      </c>
      <c r="J4" s="5">
        <f t="shared" ref="J4:J11" si="1">$E4/$C$15*1000</f>
        <v>6.2929084990518289</v>
      </c>
      <c r="K4" s="5">
        <f t="shared" ref="K4:K11" si="2">2*PI()*D4*$F$15/1000</f>
        <v>98.834504881934905</v>
      </c>
      <c r="L4" s="5">
        <f t="shared" ref="L4:L11" si="3">1/(2*PI()*D4*$I$15/1000000)</f>
        <v>445.7235202295771</v>
      </c>
      <c r="M4" s="5">
        <f t="shared" ref="M4:M11" si="4">K4-L4</f>
        <v>-346.88901534764221</v>
      </c>
    </row>
    <row r="5" spans="1:13" ht="18" customHeight="1" x14ac:dyDescent="0.4">
      <c r="A5" s="7"/>
      <c r="B5" s="6"/>
      <c r="C5" t="s">
        <v>9</v>
      </c>
      <c r="D5">
        <v>6813</v>
      </c>
      <c r="E5">
        <f>0.7*$E$3</f>
        <v>1.2410999999999999</v>
      </c>
      <c r="F5">
        <v>2.8220000000000001</v>
      </c>
      <c r="G5">
        <v>0.67500000000000004</v>
      </c>
      <c r="H5">
        <v>2.2240000000000002</v>
      </c>
      <c r="I5" s="5">
        <f t="shared" si="0"/>
        <v>476.72709693014269</v>
      </c>
      <c r="J5" s="5">
        <f t="shared" si="1"/>
        <v>6.2929084990518289</v>
      </c>
      <c r="K5" s="5">
        <f t="shared" si="2"/>
        <v>428.07341497814519</v>
      </c>
      <c r="L5" s="5">
        <f t="shared" si="3"/>
        <v>102.90959890226401</v>
      </c>
      <c r="M5" s="5">
        <f t="shared" si="4"/>
        <v>325.16381607588119</v>
      </c>
    </row>
    <row r="6" spans="1:13" ht="18" customHeight="1" x14ac:dyDescent="0.4">
      <c r="A6" s="7">
        <v>3</v>
      </c>
      <c r="B6" s="6" t="s">
        <v>4</v>
      </c>
      <c r="C6" t="s">
        <v>8</v>
      </c>
      <c r="D6">
        <v>1458</v>
      </c>
      <c r="E6" s="4">
        <f>0.5*$E$3</f>
        <v>0.88649999999999995</v>
      </c>
      <c r="F6">
        <v>0.38300000000000001</v>
      </c>
      <c r="G6">
        <v>2.9750000000000001</v>
      </c>
      <c r="H6">
        <v>2.726</v>
      </c>
      <c r="I6" s="5">
        <f t="shared" si="0"/>
        <v>667.41793570219977</v>
      </c>
      <c r="J6" s="5">
        <f t="shared" si="1"/>
        <v>4.4949346421798779</v>
      </c>
      <c r="K6" s="5">
        <f t="shared" si="2"/>
        <v>91.608841778678354</v>
      </c>
      <c r="L6" s="5">
        <f t="shared" si="3"/>
        <v>480.88003931490056</v>
      </c>
      <c r="M6" s="5">
        <f t="shared" si="4"/>
        <v>-389.27119753622219</v>
      </c>
    </row>
    <row r="7" spans="1:13" ht="18" customHeight="1" x14ac:dyDescent="0.4">
      <c r="A7" s="7"/>
      <c r="B7" s="6"/>
      <c r="C7" t="s">
        <v>9</v>
      </c>
      <c r="D7">
        <v>10383</v>
      </c>
      <c r="E7" s="4">
        <f>0.5*$E$3</f>
        <v>0.88649999999999995</v>
      </c>
      <c r="F7">
        <v>2.907</v>
      </c>
      <c r="G7">
        <v>0.307</v>
      </c>
      <c r="H7">
        <v>2.6459999999999999</v>
      </c>
      <c r="I7" s="5">
        <f t="shared" si="0"/>
        <v>667.41793570219977</v>
      </c>
      <c r="J7" s="5">
        <f t="shared" si="1"/>
        <v>4.4949346421798779</v>
      </c>
      <c r="K7" s="5">
        <f t="shared" si="2"/>
        <v>652.38313044445647</v>
      </c>
      <c r="L7" s="5">
        <f t="shared" si="3"/>
        <v>67.52606157383461</v>
      </c>
      <c r="M7" s="5">
        <f t="shared" si="4"/>
        <v>584.8570688706219</v>
      </c>
    </row>
    <row r="8" spans="1:13" ht="18" customHeight="1" x14ac:dyDescent="0.4">
      <c r="A8" s="7">
        <v>4</v>
      </c>
      <c r="B8" s="6" t="s">
        <v>5</v>
      </c>
      <c r="C8" t="s">
        <v>8</v>
      </c>
      <c r="D8">
        <v>1237</v>
      </c>
      <c r="E8">
        <f>0.3*$E$3</f>
        <v>0.53189999999999993</v>
      </c>
      <c r="F8">
        <v>0.52200000000000002</v>
      </c>
      <c r="G8">
        <v>2.9990000000000001</v>
      </c>
      <c r="H8">
        <v>2.6139999999999999</v>
      </c>
      <c r="I8" s="5">
        <f t="shared" si="0"/>
        <v>1112.3632261703328</v>
      </c>
      <c r="J8" s="5">
        <f t="shared" si="1"/>
        <v>2.6969607853079269</v>
      </c>
      <c r="K8" s="5">
        <f t="shared" si="2"/>
        <v>77.723002249811486</v>
      </c>
      <c r="L8" s="5">
        <f t="shared" si="3"/>
        <v>566.79312637116004</v>
      </c>
      <c r="M8" s="5">
        <f t="shared" si="4"/>
        <v>-489.07012412134856</v>
      </c>
    </row>
    <row r="9" spans="1:13" ht="18" customHeight="1" x14ac:dyDescent="0.4">
      <c r="A9" s="7"/>
      <c r="B9" s="6"/>
      <c r="C9" t="s">
        <v>9</v>
      </c>
      <c r="D9">
        <v>17137</v>
      </c>
      <c r="E9">
        <f>0.3*$E$3</f>
        <v>0.53189999999999993</v>
      </c>
      <c r="F9">
        <v>3.04</v>
      </c>
      <c r="G9">
        <v>0.121</v>
      </c>
      <c r="H9">
        <v>2.96</v>
      </c>
      <c r="I9" s="5">
        <f t="shared" si="0"/>
        <v>1112.3632261703328</v>
      </c>
      <c r="J9" s="5">
        <f t="shared" si="1"/>
        <v>2.6969607853079269</v>
      </c>
      <c r="K9" s="5">
        <f t="shared" si="2"/>
        <v>1076.7494660913658</v>
      </c>
      <c r="L9" s="5">
        <f t="shared" si="3"/>
        <v>40.912825892578908</v>
      </c>
      <c r="M9" s="5">
        <f t="shared" si="4"/>
        <v>1035.8366401987869</v>
      </c>
    </row>
    <row r="10" spans="1:13" ht="18" customHeight="1" x14ac:dyDescent="0.4">
      <c r="A10" s="7">
        <v>5</v>
      </c>
      <c r="B10" s="7" t="s">
        <v>6</v>
      </c>
      <c r="C10" s="7"/>
      <c r="D10">
        <v>1037</v>
      </c>
      <c r="E10">
        <v>0.878</v>
      </c>
      <c r="F10">
        <v>0.39600000000000002</v>
      </c>
      <c r="G10">
        <v>3.04</v>
      </c>
      <c r="H10">
        <v>2.77</v>
      </c>
      <c r="I10" s="5">
        <f t="shared" si="0"/>
        <v>673.879271070615</v>
      </c>
      <c r="J10" s="5">
        <f t="shared" si="1"/>
        <v>4.4518360020687346</v>
      </c>
      <c r="K10" s="5">
        <f t="shared" si="2"/>
        <v>65.156631635452314</v>
      </c>
      <c r="L10" s="5">
        <f t="shared" si="3"/>
        <v>676.10713338584844</v>
      </c>
      <c r="M10" s="5">
        <f t="shared" si="4"/>
        <v>-610.95050175039614</v>
      </c>
    </row>
    <row r="11" spans="1:13" ht="18" customHeight="1" x14ac:dyDescent="0.4">
      <c r="A11" s="7"/>
      <c r="B11" s="7" t="s">
        <v>7</v>
      </c>
      <c r="C11" s="7"/>
      <c r="D11">
        <v>9837</v>
      </c>
      <c r="E11">
        <v>0.92</v>
      </c>
      <c r="F11">
        <v>2.9980000000000002</v>
      </c>
      <c r="G11">
        <v>0.371</v>
      </c>
      <c r="H11">
        <v>2.6480000000000001</v>
      </c>
      <c r="I11" s="5">
        <f t="shared" si="0"/>
        <v>643.11521739130433</v>
      </c>
      <c r="J11" s="5">
        <f t="shared" si="1"/>
        <v>4.6647939885002687</v>
      </c>
      <c r="K11" s="5">
        <f t="shared" si="2"/>
        <v>618.07693866725594</v>
      </c>
      <c r="L11" s="5">
        <f t="shared" si="3"/>
        <v>71.274077190314614</v>
      </c>
      <c r="M11" s="5">
        <f t="shared" si="4"/>
        <v>546.8028614769413</v>
      </c>
    </row>
    <row r="12" spans="1:13" ht="14.25" thickBot="1" x14ac:dyDescent="0.45"/>
    <row r="13" spans="1:13" ht="14.25" thickBot="1" x14ac:dyDescent="0.45">
      <c r="B13" s="2" t="s">
        <v>22</v>
      </c>
      <c r="C13" s="3">
        <f>L13/(2*PI())</f>
        <v>3340.4671328207528</v>
      </c>
      <c r="E13" s="2" t="s">
        <v>23</v>
      </c>
      <c r="F13" s="3">
        <f>L13*F15/1000/C15</f>
        <v>1.0642207262909651</v>
      </c>
      <c r="H13" s="2" t="s">
        <v>24</v>
      </c>
      <c r="I13" s="3">
        <v>3</v>
      </c>
      <c r="K13" s="2" t="s">
        <v>28</v>
      </c>
      <c r="L13" s="3">
        <f>1/SQRT(F15/1000*I15/1000000)</f>
        <v>20988.774008055672</v>
      </c>
    </row>
    <row r="14" spans="1:13" ht="14.25" thickBot="1" x14ac:dyDescent="0.45"/>
    <row r="15" spans="1:13" ht="14.25" thickBot="1" x14ac:dyDescent="0.45">
      <c r="B15" s="2" t="s">
        <v>26</v>
      </c>
      <c r="C15" s="3">
        <v>197.22200000000001</v>
      </c>
      <c r="E15" s="2" t="s">
        <v>25</v>
      </c>
      <c r="F15" s="3">
        <v>10</v>
      </c>
      <c r="H15" s="2" t="s">
        <v>27</v>
      </c>
      <c r="I15" s="3">
        <v>0.22700000000000001</v>
      </c>
    </row>
  </sheetData>
  <mergeCells count="14">
    <mergeCell ref="A4:A5"/>
    <mergeCell ref="B4:B5"/>
    <mergeCell ref="A1:A2"/>
    <mergeCell ref="B1:C2"/>
    <mergeCell ref="D1:H1"/>
    <mergeCell ref="I1:M1"/>
    <mergeCell ref="B3:C3"/>
    <mergeCell ref="A6:A7"/>
    <mergeCell ref="B6:B7"/>
    <mergeCell ref="A8:A9"/>
    <mergeCell ref="B8:B9"/>
    <mergeCell ref="A10:A11"/>
    <mergeCell ref="B10:C10"/>
    <mergeCell ref="B11:C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026-12EA-4B15-AA09-BA7582187FC7}">
  <dimension ref="A1:M21"/>
  <sheetViews>
    <sheetView tabSelected="1" workbookViewId="0">
      <selection activeCell="I21" sqref="I21"/>
    </sheetView>
  </sheetViews>
  <sheetFormatPr defaultRowHeight="13.9" x14ac:dyDescent="0.4"/>
  <cols>
    <col min="12" max="12" width="12.46484375" bestFit="1" customWidth="1"/>
  </cols>
  <sheetData>
    <row r="1" spans="1:13" ht="18" customHeight="1" x14ac:dyDescent="0.4">
      <c r="A1" s="7" t="s">
        <v>0</v>
      </c>
      <c r="B1" s="7" t="s">
        <v>1</v>
      </c>
      <c r="C1" s="7"/>
      <c r="D1" s="7" t="s">
        <v>10</v>
      </c>
      <c r="E1" s="7"/>
      <c r="F1" s="7"/>
      <c r="G1" s="7"/>
      <c r="H1" s="7"/>
      <c r="I1" s="7" t="s">
        <v>16</v>
      </c>
      <c r="J1" s="7"/>
      <c r="K1" s="7"/>
      <c r="L1" s="7"/>
      <c r="M1" s="7"/>
    </row>
    <row r="2" spans="1:13" ht="18" customHeight="1" x14ac:dyDescent="0.4">
      <c r="A2" s="7"/>
      <c r="B2" s="7"/>
      <c r="C2" s="7"/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17</v>
      </c>
      <c r="J2" t="s">
        <v>29</v>
      </c>
      <c r="K2" t="s">
        <v>19</v>
      </c>
      <c r="L2" t="s">
        <v>20</v>
      </c>
      <c r="M2" t="s">
        <v>21</v>
      </c>
    </row>
    <row r="3" spans="1:13" ht="18" customHeight="1" x14ac:dyDescent="0.4">
      <c r="A3" s="1">
        <v>1</v>
      </c>
      <c r="B3" s="7" t="s">
        <v>2</v>
      </c>
      <c r="C3" s="7"/>
      <c r="D3">
        <v>7310</v>
      </c>
      <c r="E3" s="8">
        <v>1.5967500000000001</v>
      </c>
      <c r="F3" s="8">
        <v>3.3397500000000004</v>
      </c>
      <c r="G3" s="8">
        <v>3.37425</v>
      </c>
      <c r="H3" s="8">
        <v>0.63375000000000004</v>
      </c>
      <c r="I3" s="5">
        <f>3/(J3/1000)</f>
        <v>184.89619539689994</v>
      </c>
      <c r="J3" s="5">
        <f>$E3/$C$15*1000</f>
        <v>16.225320340205872</v>
      </c>
      <c r="K3" s="5">
        <f>2*PI()*D3*$F$15/1000</f>
        <v>229.65042297741385</v>
      </c>
      <c r="L3" s="5">
        <f>1/(2*PI()*D3*$I$15/1000000)</f>
        <v>173.48384093382461</v>
      </c>
      <c r="M3" s="5">
        <f>K3-L3</f>
        <v>56.166582043589244</v>
      </c>
    </row>
    <row r="4" spans="1:13" ht="18" customHeight="1" x14ac:dyDescent="0.4">
      <c r="A4" s="7">
        <v>2</v>
      </c>
      <c r="B4" s="6" t="s">
        <v>3</v>
      </c>
      <c r="C4" t="s">
        <v>8</v>
      </c>
      <c r="D4">
        <v>4490</v>
      </c>
      <c r="E4" s="8">
        <v>1.1177250000000001</v>
      </c>
      <c r="F4" s="8">
        <v>1.4084999999999999</v>
      </c>
      <c r="G4" s="8">
        <v>3.6712499999999997</v>
      </c>
      <c r="H4" s="8">
        <v>2.3354999999999997</v>
      </c>
      <c r="I4" s="5">
        <f t="shared" ref="I4:I11" si="0">3/(J4/1000)</f>
        <v>264.13742199557134</v>
      </c>
      <c r="J4" s="5">
        <f t="shared" ref="J4:J11" si="1">$E4/$C$15*1000</f>
        <v>11.35772423814411</v>
      </c>
      <c r="K4" s="5">
        <f t="shared" ref="K4:K11" si="2">2*PI()*D4*$F$15/1000</f>
        <v>141.0575101461817</v>
      </c>
      <c r="L4" s="5">
        <f t="shared" ref="L4:L11" si="3">1/(2*PI()*D4*$I$15/1000000)</f>
        <v>282.44251163168326</v>
      </c>
      <c r="M4" s="5">
        <f t="shared" ref="M4:M11" si="4">K4-L4</f>
        <v>-141.38500148550156</v>
      </c>
    </row>
    <row r="5" spans="1:13" ht="18" customHeight="1" x14ac:dyDescent="0.4">
      <c r="A5" s="7"/>
      <c r="B5" s="6"/>
      <c r="C5" t="s">
        <v>9</v>
      </c>
      <c r="D5">
        <v>11310</v>
      </c>
      <c r="E5" s="8">
        <v>1.1177250000000001</v>
      </c>
      <c r="F5" s="8">
        <v>3.6585000000000001</v>
      </c>
      <c r="G5" s="8">
        <v>1.5494999999999999</v>
      </c>
      <c r="H5" s="8">
        <v>2.1495000000000002</v>
      </c>
      <c r="I5" s="5">
        <f t="shared" si="0"/>
        <v>264.13742199557134</v>
      </c>
      <c r="J5" s="5">
        <f t="shared" si="1"/>
        <v>11.35772423814411</v>
      </c>
      <c r="K5" s="5">
        <f t="shared" si="2"/>
        <v>355.31412912100558</v>
      </c>
      <c r="L5" s="5">
        <f t="shared" si="3"/>
        <v>112.12792902088928</v>
      </c>
      <c r="M5" s="5">
        <f t="shared" si="4"/>
        <v>243.18620010011631</v>
      </c>
    </row>
    <row r="6" spans="1:13" ht="18" customHeight="1" x14ac:dyDescent="0.4">
      <c r="A6" s="7">
        <v>3</v>
      </c>
      <c r="B6" s="6" t="s">
        <v>4</v>
      </c>
      <c r="C6" t="s">
        <v>8</v>
      </c>
      <c r="D6" s="4">
        <v>3470</v>
      </c>
      <c r="E6" s="8">
        <v>0.79837500000000006</v>
      </c>
      <c r="F6" s="8">
        <v>0.80249999999999999</v>
      </c>
      <c r="G6" s="8">
        <v>3.4424999999999999</v>
      </c>
      <c r="H6" s="8">
        <v>2.6909999999999998</v>
      </c>
      <c r="I6" s="5">
        <f t="shared" si="0"/>
        <v>369.79239079379988</v>
      </c>
      <c r="J6" s="5">
        <f t="shared" si="1"/>
        <v>8.1126601701029362</v>
      </c>
      <c r="K6" s="5">
        <f t="shared" si="2"/>
        <v>109.01326507956583</v>
      </c>
      <c r="L6" s="5">
        <f t="shared" si="3"/>
        <v>365.4659588548293</v>
      </c>
      <c r="M6" s="5">
        <f t="shared" si="4"/>
        <v>-256.45269377526347</v>
      </c>
    </row>
    <row r="7" spans="1:13" ht="18" customHeight="1" x14ac:dyDescent="0.4">
      <c r="A7" s="7"/>
      <c r="B7" s="6"/>
      <c r="C7" t="s">
        <v>9</v>
      </c>
      <c r="D7" s="4">
        <v>15040</v>
      </c>
      <c r="E7" s="8">
        <v>0.79837500000000006</v>
      </c>
      <c r="F7" s="8">
        <v>3.4050000000000002</v>
      </c>
      <c r="G7" s="8">
        <v>0.83550000000000013</v>
      </c>
      <c r="H7" s="8">
        <v>2.5754999999999999</v>
      </c>
      <c r="I7" s="5">
        <f t="shared" si="0"/>
        <v>369.79239079379988</v>
      </c>
      <c r="J7" s="5">
        <f t="shared" si="1"/>
        <v>8.1126601701029362</v>
      </c>
      <c r="K7" s="5">
        <f t="shared" si="2"/>
        <v>472.49553509990488</v>
      </c>
      <c r="L7" s="5">
        <f t="shared" si="3"/>
        <v>84.319606198554368</v>
      </c>
      <c r="M7" s="5">
        <f t="shared" si="4"/>
        <v>388.17592890135052</v>
      </c>
    </row>
    <row r="8" spans="1:13" ht="18" customHeight="1" x14ac:dyDescent="0.4">
      <c r="A8" s="7">
        <v>4</v>
      </c>
      <c r="B8" s="6" t="s">
        <v>5</v>
      </c>
      <c r="C8" t="s">
        <v>8</v>
      </c>
      <c r="D8">
        <v>2890</v>
      </c>
      <c r="E8">
        <v>0.63869999999999993</v>
      </c>
      <c r="F8">
        <v>0.53900000000000003</v>
      </c>
      <c r="G8">
        <v>3.2919999999999998</v>
      </c>
      <c r="H8">
        <v>2.8010000000000002</v>
      </c>
      <c r="I8" s="5">
        <f t="shared" si="0"/>
        <v>462.24048849224994</v>
      </c>
      <c r="J8" s="5">
        <f t="shared" si="1"/>
        <v>6.4901281360823484</v>
      </c>
      <c r="K8" s="5">
        <f t="shared" si="2"/>
        <v>90.792027688745023</v>
      </c>
      <c r="L8" s="5">
        <f t="shared" si="3"/>
        <v>438.81206824437982</v>
      </c>
      <c r="M8" s="5">
        <f t="shared" si="4"/>
        <v>-348.02004055563481</v>
      </c>
    </row>
    <row r="9" spans="1:13" ht="18" customHeight="1" x14ac:dyDescent="0.4">
      <c r="A9" s="7"/>
      <c r="B9" s="6"/>
      <c r="C9" t="s">
        <v>9</v>
      </c>
      <c r="D9">
        <v>18140</v>
      </c>
      <c r="E9">
        <v>0.63869999999999993</v>
      </c>
      <c r="F9">
        <v>3.3370000000000002</v>
      </c>
      <c r="G9">
        <v>0.57999999999999996</v>
      </c>
      <c r="H9">
        <v>2.766</v>
      </c>
      <c r="I9" s="5">
        <f t="shared" si="0"/>
        <v>462.24048849224994</v>
      </c>
      <c r="J9" s="5">
        <f t="shared" si="1"/>
        <v>6.4901281360823484</v>
      </c>
      <c r="K9" s="5">
        <f t="shared" si="2"/>
        <v>569.88490736118843</v>
      </c>
      <c r="L9" s="5">
        <f t="shared" si="3"/>
        <v>69.909971181160842</v>
      </c>
      <c r="M9" s="5">
        <f t="shared" si="4"/>
        <v>499.97493618002761</v>
      </c>
    </row>
    <row r="10" spans="1:13" ht="18" customHeight="1" x14ac:dyDescent="0.4">
      <c r="A10" s="7">
        <v>5</v>
      </c>
      <c r="B10" s="7" t="s">
        <v>6</v>
      </c>
      <c r="C10" s="7"/>
      <c r="D10">
        <v>5782</v>
      </c>
      <c r="E10">
        <v>1.4850000000000001</v>
      </c>
      <c r="F10">
        <v>2.3519999999999999</v>
      </c>
      <c r="G10">
        <v>3.7290000000000001</v>
      </c>
      <c r="H10">
        <v>1.5229999999999999</v>
      </c>
      <c r="I10" s="5">
        <f t="shared" si="0"/>
        <v>198.81010101010099</v>
      </c>
      <c r="J10" s="5">
        <f t="shared" si="1"/>
        <v>15.089776549369482</v>
      </c>
      <c r="K10" s="5">
        <f t="shared" si="2"/>
        <v>181.64688723056184</v>
      </c>
      <c r="L10" s="5">
        <f t="shared" si="3"/>
        <v>219.3301413397194</v>
      </c>
      <c r="M10" s="5">
        <f t="shared" si="4"/>
        <v>-37.683254109157559</v>
      </c>
    </row>
    <row r="11" spans="1:13" ht="18" customHeight="1" x14ac:dyDescent="0.4">
      <c r="A11" s="7"/>
      <c r="B11" s="7" t="s">
        <v>7</v>
      </c>
      <c r="C11" s="7"/>
      <c r="D11">
        <v>9585</v>
      </c>
      <c r="E11">
        <v>1.296</v>
      </c>
      <c r="F11">
        <v>3.7040000000000002</v>
      </c>
      <c r="G11">
        <v>2.1890000000000001</v>
      </c>
      <c r="H11">
        <v>1.601</v>
      </c>
      <c r="I11" s="5">
        <f t="shared" si="0"/>
        <v>227.80324074074073</v>
      </c>
      <c r="J11" s="5">
        <f t="shared" si="1"/>
        <v>13.169259533995184</v>
      </c>
      <c r="K11" s="5">
        <f t="shared" si="2"/>
        <v>301.12165584658169</v>
      </c>
      <c r="L11" s="5">
        <f t="shared" si="3"/>
        <v>132.30744676330283</v>
      </c>
      <c r="M11" s="5">
        <f t="shared" si="4"/>
        <v>168.81420908327885</v>
      </c>
    </row>
    <row r="12" spans="1:13" ht="14.25" thickBot="1" x14ac:dyDescent="0.45"/>
    <row r="13" spans="1:13" ht="14.25" thickBot="1" x14ac:dyDescent="0.45">
      <c r="B13" s="2" t="s">
        <v>22</v>
      </c>
      <c r="C13" s="3">
        <f>L13/(2*PI())</f>
        <v>6353.5033985348846</v>
      </c>
      <c r="E13" s="2" t="s">
        <v>23</v>
      </c>
      <c r="F13" s="3">
        <f>L13*F15/1000/C15</f>
        <v>2.0282407049410107</v>
      </c>
      <c r="H13" s="2" t="s">
        <v>24</v>
      </c>
      <c r="I13" s="3">
        <v>3</v>
      </c>
      <c r="K13" s="2" t="s">
        <v>28</v>
      </c>
      <c r="L13" s="3">
        <f>1/SQRT(F15/1000*I15/1000000)</f>
        <v>39920.239202789955</v>
      </c>
    </row>
    <row r="14" spans="1:13" ht="14.25" thickBot="1" x14ac:dyDescent="0.45"/>
    <row r="15" spans="1:13" ht="14.25" thickBot="1" x14ac:dyDescent="0.45">
      <c r="B15" s="2" t="s">
        <v>26</v>
      </c>
      <c r="C15" s="3">
        <v>98.411000000000001</v>
      </c>
      <c r="E15" s="2" t="s">
        <v>25</v>
      </c>
      <c r="F15" s="3">
        <v>5</v>
      </c>
      <c r="H15" s="2" t="s">
        <v>27</v>
      </c>
      <c r="I15" s="3">
        <v>0.1255</v>
      </c>
    </row>
    <row r="20" spans="5:8" x14ac:dyDescent="0.4">
      <c r="E20" s="4"/>
      <c r="F20" s="4"/>
      <c r="G20" s="4"/>
      <c r="H20" s="4"/>
    </row>
    <row r="21" spans="5:8" x14ac:dyDescent="0.4">
      <c r="E21" s="4"/>
      <c r="F21" s="4"/>
      <c r="G21" s="4"/>
      <c r="H21" s="4"/>
    </row>
  </sheetData>
  <mergeCells count="14">
    <mergeCell ref="A6:A7"/>
    <mergeCell ref="B6:B7"/>
    <mergeCell ref="A8:A9"/>
    <mergeCell ref="B8:B9"/>
    <mergeCell ref="A10:A11"/>
    <mergeCell ref="B10:C10"/>
    <mergeCell ref="B11:C11"/>
    <mergeCell ref="A1:A2"/>
    <mergeCell ref="B1:C2"/>
    <mergeCell ref="D1:H1"/>
    <mergeCell ref="I1:M1"/>
    <mergeCell ref="B3:C3"/>
    <mergeCell ref="A4:A5"/>
    <mergeCell ref="B4:B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</vt:lpstr>
      <vt:lpstr>3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Wang</dc:creator>
  <cp:lastModifiedBy>Junjie Wang</cp:lastModifiedBy>
  <dcterms:created xsi:type="dcterms:W3CDTF">2015-06-05T18:19:34Z</dcterms:created>
  <dcterms:modified xsi:type="dcterms:W3CDTF">2024-06-26T08:18:17Z</dcterms:modified>
</cp:coreProperties>
</file>