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in/local/mgtu/physics/"/>
    </mc:Choice>
  </mc:AlternateContent>
  <xr:revisionPtr revIDLastSave="0" documentId="8_{9E4CC9A2-5C55-1A44-8B4F-26D552ADB786}" xr6:coauthVersionLast="47" xr6:coauthVersionMax="47" xr10:uidLastSave="{00000000-0000-0000-0000-000000000000}"/>
  <bookViews>
    <workbookView xWindow="380" yWindow="0" windowWidth="28040" windowHeight="17440" xr2:uid="{78B0137A-A19D-5443-9263-A8C97DD3D797}"/>
  </bookViews>
  <sheets>
    <sheet name="Lab #1. Maxwell's pendulum" sheetId="1" r:id="rId1"/>
    <sheet name="Lab #2. Pendulum 50" sheetId="2" r:id="rId2"/>
    <sheet name="Lab #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2" l="1"/>
  <c r="D78" i="2"/>
  <c r="E77" i="2" s="1"/>
  <c r="F77" i="2" s="1"/>
  <c r="C8" i="2"/>
  <c r="D8" i="2" s="1"/>
  <c r="D2" i="2"/>
  <c r="B52" i="2"/>
  <c r="C2" i="2" s="1"/>
  <c r="A30" i="1"/>
  <c r="A26" i="1"/>
  <c r="D12" i="1"/>
  <c r="D11" i="1"/>
  <c r="D7" i="1"/>
  <c r="B14" i="1"/>
  <c r="C22" i="1" s="1"/>
  <c r="C9" i="2" l="1"/>
  <c r="D9" i="2" s="1"/>
  <c r="E71" i="2"/>
  <c r="F71" i="2" s="1"/>
  <c r="E66" i="2"/>
  <c r="F66" i="2" s="1"/>
  <c r="E67" i="2"/>
  <c r="F67" i="2" s="1"/>
  <c r="E69" i="2"/>
  <c r="F69" i="2" s="1"/>
  <c r="C7" i="2"/>
  <c r="D7" i="2" s="1"/>
  <c r="C6" i="2"/>
  <c r="D6" i="2" s="1"/>
  <c r="E72" i="2"/>
  <c r="F72" i="2" s="1"/>
  <c r="C5" i="2"/>
  <c r="D5" i="2" s="1"/>
  <c r="E74" i="2"/>
  <c r="F74" i="2" s="1"/>
  <c r="C4" i="2"/>
  <c r="D4" i="2" s="1"/>
  <c r="E76" i="2"/>
  <c r="F76" i="2" s="1"/>
  <c r="C3" i="2"/>
  <c r="D3" i="2" s="1"/>
  <c r="D52" i="2" s="1"/>
  <c r="D54" i="2" s="1"/>
  <c r="E73" i="2"/>
  <c r="F73" i="2" s="1"/>
  <c r="E70" i="2"/>
  <c r="F70" i="2" s="1"/>
  <c r="E68" i="2"/>
  <c r="F68" i="2" s="1"/>
  <c r="E75" i="2"/>
  <c r="F75" i="2" s="1"/>
  <c r="C41" i="2"/>
  <c r="D41" i="2" s="1"/>
  <c r="C33" i="2"/>
  <c r="D33" i="2" s="1"/>
  <c r="C25" i="2"/>
  <c r="D25" i="2" s="1"/>
  <c r="C17" i="2"/>
  <c r="D17" i="2" s="1"/>
  <c r="C48" i="2"/>
  <c r="D48" i="2" s="1"/>
  <c r="C40" i="2"/>
  <c r="D40" i="2" s="1"/>
  <c r="C32" i="2"/>
  <c r="D32" i="2" s="1"/>
  <c r="C24" i="2"/>
  <c r="D24" i="2" s="1"/>
  <c r="C16" i="2"/>
  <c r="D16" i="2" s="1"/>
  <c r="C28" i="2"/>
  <c r="D28" i="2" s="1"/>
  <c r="C49" i="2"/>
  <c r="D49" i="2" s="1"/>
  <c r="C39" i="2"/>
  <c r="D39" i="2" s="1"/>
  <c r="C23" i="2"/>
  <c r="D23" i="2" s="1"/>
  <c r="C15" i="2"/>
  <c r="D15" i="2" s="1"/>
  <c r="C38" i="2"/>
  <c r="D38" i="2" s="1"/>
  <c r="C22" i="2"/>
  <c r="D22" i="2" s="1"/>
  <c r="C37" i="2"/>
  <c r="D37" i="2" s="1"/>
  <c r="C21" i="2"/>
  <c r="D21" i="2" s="1"/>
  <c r="C44" i="2"/>
  <c r="D44" i="2" s="1"/>
  <c r="C36" i="2"/>
  <c r="D36" i="2" s="1"/>
  <c r="C20" i="2"/>
  <c r="D20" i="2" s="1"/>
  <c r="C12" i="2"/>
  <c r="D12" i="2" s="1"/>
  <c r="C51" i="2"/>
  <c r="D51" i="2" s="1"/>
  <c r="C43" i="2"/>
  <c r="D43" i="2" s="1"/>
  <c r="C35" i="2"/>
  <c r="D35" i="2" s="1"/>
  <c r="C27" i="2"/>
  <c r="D27" i="2" s="1"/>
  <c r="C19" i="2"/>
  <c r="D19" i="2" s="1"/>
  <c r="C11" i="2"/>
  <c r="D11" i="2" s="1"/>
  <c r="C47" i="2"/>
  <c r="D47" i="2" s="1"/>
  <c r="C31" i="2"/>
  <c r="D31" i="2" s="1"/>
  <c r="C46" i="2"/>
  <c r="D46" i="2" s="1"/>
  <c r="C30" i="2"/>
  <c r="D30" i="2" s="1"/>
  <c r="C14" i="2"/>
  <c r="D14" i="2" s="1"/>
  <c r="C45" i="2"/>
  <c r="D45" i="2" s="1"/>
  <c r="C29" i="2"/>
  <c r="D29" i="2" s="1"/>
  <c r="C13" i="2"/>
  <c r="D13" i="2" s="1"/>
  <c r="C50" i="2"/>
  <c r="D50" i="2" s="1"/>
  <c r="C42" i="2"/>
  <c r="D42" i="2" s="1"/>
  <c r="C34" i="2"/>
  <c r="D34" i="2" s="1"/>
  <c r="C26" i="2"/>
  <c r="D26" i="2" s="1"/>
  <c r="C18" i="2"/>
  <c r="D18" i="2" s="1"/>
  <c r="C10" i="2"/>
  <c r="D10" i="2" s="1"/>
  <c r="C19" i="1"/>
  <c r="C18" i="1"/>
  <c r="C20" i="1"/>
  <c r="C21" i="1"/>
  <c r="F78" i="2" l="1"/>
</calcChain>
</file>

<file path=xl/sharedStrings.xml><?xml version="1.0" encoding="utf-8"?>
<sst xmlns="http://schemas.openxmlformats.org/spreadsheetml/2006/main" count="42" uniqueCount="35">
  <si>
    <t>Физика Лаба №1</t>
  </si>
  <si>
    <t># of exp</t>
  </si>
  <si>
    <t>time</t>
  </si>
  <si>
    <t>metric</t>
  </si>
  <si>
    <t>result in C</t>
  </si>
  <si>
    <t>h, m</t>
  </si>
  <si>
    <t>m цилиндра</t>
  </si>
  <si>
    <t>m стержня</t>
  </si>
  <si>
    <t>m кольца</t>
  </si>
  <si>
    <t>m shared</t>
  </si>
  <si>
    <t>Расчетные данные. Формула 27</t>
  </si>
  <si>
    <t>g</t>
  </si>
  <si>
    <t>result</t>
  </si>
  <si>
    <t>D внутренний</t>
  </si>
  <si>
    <t>D внешний</t>
  </si>
  <si>
    <t>d стержня, m</t>
  </si>
  <si>
    <t>Формула 33</t>
  </si>
  <si>
    <t>diff</t>
  </si>
  <si>
    <t>difference</t>
  </si>
  <si>
    <t># exp</t>
  </si>
  <si>
    <t>Total</t>
  </si>
  <si>
    <t>xi - av.x</t>
  </si>
  <si>
    <t>(xi - av.x) ^ 2</t>
  </si>
  <si>
    <t>2 exp</t>
  </si>
  <si>
    <t>3 exp</t>
  </si>
  <si>
    <t>4 exp</t>
  </si>
  <si>
    <t>dot #1</t>
  </si>
  <si>
    <t>exp #</t>
  </si>
  <si>
    <t>dot #2</t>
  </si>
  <si>
    <t>m</t>
  </si>
  <si>
    <t>грамм</t>
  </si>
  <si>
    <t>расстояние между призмами</t>
  </si>
  <si>
    <t>146 мм</t>
  </si>
  <si>
    <t>35 см</t>
  </si>
  <si>
    <t>это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</si>
</sst>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0.000000000"/>
    <numFmt numFmtId="171" formatCode="0.000000%"/>
    <numFmt numFmtId="180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1" xfId="0" applyBorder="1"/>
    <xf numFmtId="0" fontId="2" fillId="0" borderId="3" xfId="0" applyFont="1" applyBorder="1"/>
    <xf numFmtId="0" fontId="0" fillId="0" borderId="3" xfId="0" applyBorder="1"/>
    <xf numFmtId="0" fontId="2" fillId="0" borderId="0" xfId="0" applyFont="1" applyBorder="1"/>
    <xf numFmtId="0" fontId="2" fillId="0" borderId="1" xfId="0" applyFont="1" applyBorder="1"/>
    <xf numFmtId="165" fontId="0" fillId="0" borderId="0" xfId="0" applyNumberFormat="1"/>
    <xf numFmtId="2" fontId="0" fillId="0" borderId="0" xfId="0" applyNumberFormat="1"/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NumberFormat="1" applyBorder="1"/>
    <xf numFmtId="2" fontId="0" fillId="0" borderId="3" xfId="0" applyNumberFormat="1" applyBorder="1"/>
    <xf numFmtId="0" fontId="0" fillId="0" borderId="3" xfId="0" applyNumberFormat="1" applyBorder="1"/>
    <xf numFmtId="171" fontId="2" fillId="0" borderId="0" xfId="2" applyNumberFormat="1" applyFont="1"/>
    <xf numFmtId="0" fontId="3" fillId="0" borderId="0" xfId="0" applyFont="1"/>
    <xf numFmtId="1" fontId="0" fillId="0" borderId="1" xfId="0" applyNumberFormat="1" applyBorder="1"/>
    <xf numFmtId="2" fontId="0" fillId="0" borderId="1" xfId="1" applyNumberFormat="1" applyFont="1" applyBorder="1"/>
    <xf numFmtId="1" fontId="0" fillId="0" borderId="3" xfId="0" applyNumberFormat="1" applyBorder="1"/>
    <xf numFmtId="2" fontId="0" fillId="0" borderId="3" xfId="1" applyNumberFormat="1" applyFont="1" applyBorder="1"/>
    <xf numFmtId="0" fontId="2" fillId="0" borderId="2" xfId="0" applyFont="1" applyBorder="1"/>
    <xf numFmtId="2" fontId="2" fillId="0" borderId="3" xfId="0" applyNumberFormat="1" applyFont="1" applyBorder="1"/>
    <xf numFmtId="180" fontId="0" fillId="0" borderId="0" xfId="0" applyNumberFormat="1"/>
    <xf numFmtId="180" fontId="2" fillId="0" borderId="3" xfId="0" applyNumberFormat="1" applyFont="1" applyBorder="1"/>
    <xf numFmtId="180" fontId="0" fillId="0" borderId="1" xfId="0" applyNumberFormat="1" applyBorder="1"/>
  </cellXfs>
  <cellStyles count="3">
    <cellStyle name="Comma" xfId="1" builtinId="3"/>
    <cellStyle name="Normal" xfId="0" builtinId="0"/>
    <cellStyle name="Per cent" xfId="2" builtinId="5"/>
  </cellStyles>
  <dxfs count="3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80" formatCode="0.0000"/>
      <border diagonalUp="0" diagonalDown="0" outline="0">
        <left/>
        <right/>
        <top style="thin">
          <color theme="0" tint="-0.34998626667073579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80" formatCode="0.0000"/>
      <border diagonalUp="0" diagonalDown="0" outline="0">
        <left/>
        <right/>
        <top style="thin">
          <color theme="0" tint="-0.34998626667073579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theme="0" tint="-0.34998626667073579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theme="0" tint="-0.34998626667073579"/>
        </top>
        <bottom/>
      </border>
    </dxf>
    <dxf>
      <numFmt numFmtId="180" formatCode="0.000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numFmt numFmtId="2" formatCode="0.0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numFmt numFmtId="1" formatCode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>
        <bottom style="thin">
          <color theme="0" tint="-0.34998626667073579"/>
        </bottom>
      </border>
    </dxf>
    <dxf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/>
      </font>
    </dxf>
    <dxf>
      <font>
        <b/>
      </font>
    </dxf>
    <dxf>
      <numFmt numFmtId="180" formatCode="0.000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numFmt numFmtId="2" formatCode="0.0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80" formatCode="0.0000"/>
      <border diagonalUp="0" diagonalDown="0" outline="0">
        <left/>
        <right/>
        <top style="thin">
          <color theme="0" tint="-0.34998626667073579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theme="0" tint="-0.34998626667073579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0" tint="-0.34998626667073579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numFmt numFmtId="1" formatCode="0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>
        <bottom style="thin">
          <color theme="0" tint="-0.34998626667073579"/>
        </bottom>
      </border>
    </dxf>
    <dxf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/>
      </font>
    </dxf>
    <dxf>
      <font>
        <b/>
      </font>
    </dxf>
    <dxf>
      <numFmt numFmtId="0" formatCode="General"/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>
        <bottom style="thin">
          <color theme="0" tint="-0.34998626667073579"/>
        </bottom>
      </border>
    </dxf>
    <dxf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>
        <bottom style="thin">
          <color theme="0" tint="-0.34998626667073579"/>
        </bottom>
      </border>
    </dxf>
    <dxf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AD5D97-84B9-5A46-9D63-4639C00E9756}" name="Table2" displayName="Table2" ref="A17:D22" totalsRowShown="0" headerRowBorderDxfId="30" tableBorderDxfId="31" totalsRowBorderDxfId="29">
  <autoFilter ref="A17:D22" xr:uid="{33AD5D97-84B9-5A46-9D63-4639C00E9756}"/>
  <tableColumns count="4">
    <tableColumn id="1" xr3:uid="{E6124E89-537D-414E-BD00-9E71096FCDF8}" name="# of exp" dataDxfId="28"/>
    <tableColumn id="2" xr3:uid="{5E3E0B4F-4FEC-3248-9090-0779128268C2}" name="time" dataDxfId="27"/>
    <tableColumn id="3" xr3:uid="{CAF978EC-20C4-264F-A3CB-36AF6471997C}" name="result" dataDxfId="26">
      <calculatedColumnFormula>($B$14*($B$7^2) / 4) * ( $B$15 * Table2[[#This Row],[time]]^2 / (2*$B$6) - 1)</calculatedColumnFormula>
    </tableColumn>
    <tableColumn id="4" xr3:uid="{C27A4133-4F33-D34F-9375-5AFADD3ACEB1}" name="diff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17FE80-0873-C54D-81CD-4E69E9F38E6E}" name="Table3" displayName="Table3" ref="A5:B12" totalsRowShown="0" headerRowBorderDxfId="35" tableBorderDxfId="36" totalsRowBorderDxfId="34">
  <autoFilter ref="A5:B12" xr:uid="{BA17FE80-0873-C54D-81CD-4E69E9F38E6E}"/>
  <tableColumns count="2">
    <tableColumn id="1" xr3:uid="{2F424E00-3340-574B-BADE-5A21EE9F77B2}" name="metric" dataDxfId="33"/>
    <tableColumn id="2" xr3:uid="{FA8C34FD-4466-014A-854B-831F03C29390}" name="result in C" dataDxfId="3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FC434C-8758-6049-9FD5-5B8227BD32AB}" name="Table5" displayName="Table5" ref="A1:D52" totalsRowCount="1" headerRowDxfId="25" totalsRowDxfId="24" headerRowBorderDxfId="22" tableBorderDxfId="23" totalsRowBorderDxfId="21">
  <autoFilter ref="A1:D51" xr:uid="{D4FC434C-8758-6049-9FD5-5B8227BD32AB}"/>
  <tableColumns count="4">
    <tableColumn id="1" xr3:uid="{13068B1C-2E93-7B42-939C-0AC009C10A5C}" name="# exp" totalsRowLabel="Total" dataDxfId="20" totalsRowDxfId="18"/>
    <tableColumn id="2" xr3:uid="{DA655634-6E6C-F143-BCAC-AE5D42812725}" name="time" totalsRowFunction="average" dataDxfId="19" totalsRowDxfId="17" dataCellStyle="Comma"/>
    <tableColumn id="3" xr3:uid="{6D70AD59-A94A-2746-8946-616093A6A42E}" name="xi - av.x" dataDxfId="14" totalsRowDxfId="16">
      <calculatedColumnFormula>Table5[[#This Row],[time]]-Table5[[#Totals],[time]]</calculatedColumnFormula>
    </tableColumn>
    <tableColumn id="4" xr3:uid="{D0B0A82D-0F7A-604F-89E8-A62868393D47}" name="(xi - av.x) ^ 2" totalsRowFunction="sum" dataDxfId="13" totalsRowDxfId="15">
      <calculatedColumnFormula>Table5[[#This Row],[xi - av.x]]^2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5FDBC7-214E-B247-A90D-877E4A752F18}" name="Table57" displayName="Table57" ref="C65:F78" totalsRowCount="1" headerRowDxfId="12" totalsRowDxfId="11" headerRowBorderDxfId="9" tableBorderDxfId="10" totalsRowBorderDxfId="8">
  <autoFilter ref="C65:F77" xr:uid="{3E5FDBC7-214E-B247-A90D-877E4A752F18}"/>
  <tableColumns count="4">
    <tableColumn id="1" xr3:uid="{B77566C4-EF1C-5A41-908F-B6103DDEAEC0}" name="# exp" totalsRowLabel="Total" dataDxfId="7" totalsRowDxfId="3"/>
    <tableColumn id="2" xr3:uid="{896F0EAE-23EA-4A4B-94AE-7B93811895CF}" name="time" totalsRowFunction="average" dataDxfId="6" totalsRowDxfId="0" dataCellStyle="Comma"/>
    <tableColumn id="3" xr3:uid="{1476CDA2-0FFB-6B4D-BBC1-7217419E7797}" name="xi - av.x" dataDxfId="5" totalsRowDxfId="2">
      <calculatedColumnFormula>Table57[[#This Row],[time]]-Table57[[#Totals],[time]]</calculatedColumnFormula>
    </tableColumn>
    <tableColumn id="4" xr3:uid="{18C0EFC6-76A8-D04F-9F6C-1C2EDF4689BF}" name="(xi - av.x) ^ 2" totalsRowFunction="sum" dataDxfId="4" totalsRowDxfId="1">
      <calculatedColumnFormula>Table57[[#This Row],[xi - av.x]]^2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ACB7-8A56-7A44-BFC2-32672758B014}">
  <dimension ref="A1:D30"/>
  <sheetViews>
    <sheetView showGridLines="0" tabSelected="1" topLeftCell="A6" zoomScale="147" zoomScaleNormal="147" workbookViewId="0">
      <selection activeCell="B25" sqref="B25"/>
    </sheetView>
  </sheetViews>
  <sheetFormatPr baseColWidth="10" defaultRowHeight="16" x14ac:dyDescent="0.2"/>
  <cols>
    <col min="1" max="1" width="13" customWidth="1"/>
    <col min="3" max="3" width="12.6640625" bestFit="1" customWidth="1"/>
    <col min="6" max="6" width="11.6640625" bestFit="1" customWidth="1"/>
  </cols>
  <sheetData>
    <row r="1" spans="1:4" x14ac:dyDescent="0.2">
      <c r="A1" t="s">
        <v>0</v>
      </c>
    </row>
    <row r="3" spans="1:4" x14ac:dyDescent="0.2">
      <c r="A3" s="1" t="s">
        <v>10</v>
      </c>
    </row>
    <row r="4" spans="1:4" ht="6" customHeight="1" x14ac:dyDescent="0.2"/>
    <row r="5" spans="1:4" x14ac:dyDescent="0.2">
      <c r="A5" s="2" t="s">
        <v>3</v>
      </c>
      <c r="B5" s="2" t="s">
        <v>4</v>
      </c>
    </row>
    <row r="6" spans="1:4" x14ac:dyDescent="0.2">
      <c r="A6" s="3" t="s">
        <v>5</v>
      </c>
      <c r="B6" s="3">
        <v>0.28549999999999998</v>
      </c>
    </row>
    <row r="7" spans="1:4" x14ac:dyDescent="0.2">
      <c r="A7" s="3" t="s">
        <v>15</v>
      </c>
      <c r="B7" s="3">
        <v>7.8600000000000007E-3</v>
      </c>
      <c r="D7">
        <f>Table3[[#This Row],[result in C]]/2</f>
        <v>3.9300000000000003E-3</v>
      </c>
    </row>
    <row r="8" spans="1:4" x14ac:dyDescent="0.2">
      <c r="A8" s="3" t="s">
        <v>6</v>
      </c>
      <c r="B8" s="3">
        <v>0.11</v>
      </c>
    </row>
    <row r="9" spans="1:4" x14ac:dyDescent="0.2">
      <c r="A9" s="3" t="s">
        <v>7</v>
      </c>
      <c r="B9" s="3">
        <v>1.4999999999999999E-2</v>
      </c>
    </row>
    <row r="10" spans="1:4" x14ac:dyDescent="0.2">
      <c r="A10" s="3" t="s">
        <v>8</v>
      </c>
      <c r="B10" s="3">
        <v>0.3362</v>
      </c>
    </row>
    <row r="11" spans="1:4" x14ac:dyDescent="0.2">
      <c r="A11" s="5" t="s">
        <v>13</v>
      </c>
      <c r="B11" s="5">
        <v>9.0069999999999997E-2</v>
      </c>
      <c r="D11">
        <f>Table3[[#This Row],[result in C]]/2</f>
        <v>4.5034999999999999E-2</v>
      </c>
    </row>
    <row r="12" spans="1:4" x14ac:dyDescent="0.2">
      <c r="A12" s="5" t="s">
        <v>14</v>
      </c>
      <c r="B12" s="5">
        <v>0.10441</v>
      </c>
      <c r="D12">
        <f>Table3[[#This Row],[result in C]]/2</f>
        <v>5.2205000000000001E-2</v>
      </c>
    </row>
    <row r="13" spans="1:4" x14ac:dyDescent="0.2">
      <c r="A13" s="6"/>
      <c r="B13" s="6"/>
    </row>
    <row r="14" spans="1:4" x14ac:dyDescent="0.2">
      <c r="A14" s="7" t="s">
        <v>9</v>
      </c>
      <c r="B14" s="7">
        <f>SUM(B8:B10)</f>
        <v>0.4612</v>
      </c>
    </row>
    <row r="15" spans="1:4" x14ac:dyDescent="0.2">
      <c r="A15" s="7" t="s">
        <v>11</v>
      </c>
      <c r="B15" s="7">
        <v>9.8000000000000007</v>
      </c>
    </row>
    <row r="17" spans="1:4" x14ac:dyDescent="0.2">
      <c r="A17" s="2" t="s">
        <v>1</v>
      </c>
      <c r="B17" s="2" t="s">
        <v>2</v>
      </c>
      <c r="C17" s="2" t="s">
        <v>12</v>
      </c>
      <c r="D17" s="2" t="s">
        <v>17</v>
      </c>
    </row>
    <row r="18" spans="1:4" x14ac:dyDescent="0.2">
      <c r="A18" s="3">
        <v>1</v>
      </c>
      <c r="B18" s="3">
        <v>2.92</v>
      </c>
      <c r="C18" s="10">
        <f>($B$14*($B$7^2) / 4) * ( $B$15 * Table2[[#This Row],[time]]^2 / (2*$B$6) - 1)</f>
        <v>1.0352664120715127E-3</v>
      </c>
    </row>
    <row r="19" spans="1:4" x14ac:dyDescent="0.2">
      <c r="A19" s="3">
        <v>2</v>
      </c>
      <c r="B19" s="11">
        <v>2.68</v>
      </c>
      <c r="C19" s="3">
        <f>($B$14*($B$7^2) / 4) * ( $B$15 * Table2[[#This Row],[time]]^2 / (2*$B$6) - 1)</f>
        <v>8.709565483148474E-4</v>
      </c>
    </row>
    <row r="20" spans="1:4" x14ac:dyDescent="0.2">
      <c r="A20" s="3">
        <v>3</v>
      </c>
      <c r="B20" s="11">
        <v>2.81</v>
      </c>
      <c r="C20" s="12">
        <f>($B$14*($B$7^2) / 4) * ( $B$15 * Table2[[#This Row],[time]]^2 / (2*$B$6) - 1)</f>
        <v>9.5820948712670151E-4</v>
      </c>
    </row>
    <row r="21" spans="1:4" x14ac:dyDescent="0.2">
      <c r="A21" s="3">
        <v>4</v>
      </c>
      <c r="B21" s="11">
        <v>2.95</v>
      </c>
      <c r="C21" s="12">
        <f>($B$14*($B$7^2) / 4) * ( $B$15 * Table2[[#This Row],[time]]^2 / (2*$B$6) - 1)</f>
        <v>1.0567954053807007E-3</v>
      </c>
    </row>
    <row r="22" spans="1:4" x14ac:dyDescent="0.2">
      <c r="A22" s="5">
        <v>5</v>
      </c>
      <c r="B22" s="13">
        <v>3.04</v>
      </c>
      <c r="C22" s="14">
        <f>($B$14*($B$7^2) / 4) * ( $B$15 * Table2[[#This Row],[time]]^2 / (2*$B$6) - 1)</f>
        <v>1.1227027324277384E-3</v>
      </c>
    </row>
    <row r="24" spans="1:4" x14ac:dyDescent="0.2">
      <c r="A24" s="1" t="s">
        <v>16</v>
      </c>
    </row>
    <row r="26" spans="1:4" x14ac:dyDescent="0.2">
      <c r="A26">
        <f>B8*(B11 / 2)^2 / 2 + B9* (B7 / 2)^2 / 2 + B10*((B11 / 2)^2+(B12 / 2)^2) / 2</f>
        <v>9.1072973144999995E-4</v>
      </c>
    </row>
    <row r="29" spans="1:4" x14ac:dyDescent="0.2">
      <c r="A29" s="1" t="s">
        <v>18</v>
      </c>
    </row>
    <row r="30" spans="1:4" x14ac:dyDescent="0.2">
      <c r="A30" s="15">
        <f>ABS((A26 - SUM(Table2[result]) / COUNT(Table2[result])) / A26)</f>
        <v>0.10766793070231921</v>
      </c>
    </row>
  </sheetData>
  <pageMargins left="0.7" right="0.7" top="0.75" bottom="0.75" header="0.3" footer="0.3"/>
  <ignoredErrors>
    <ignoredError sqref="B14" formulaRange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72F05-9ACE-7D49-9541-8FBA2004E081}">
  <dimension ref="A1:F88"/>
  <sheetViews>
    <sheetView showGridLines="0" topLeftCell="A54" workbookViewId="0">
      <selection activeCell="F80" sqref="F80"/>
    </sheetView>
  </sheetViews>
  <sheetFormatPr baseColWidth="10" defaultRowHeight="16" x14ac:dyDescent="0.2"/>
  <cols>
    <col min="4" max="4" width="14.6640625" bestFit="1" customWidth="1"/>
    <col min="5" max="5" width="10.33203125" bestFit="1" customWidth="1"/>
    <col min="6" max="6" width="14.6640625" bestFit="1" customWidth="1"/>
  </cols>
  <sheetData>
    <row r="1" spans="1:4" x14ac:dyDescent="0.2">
      <c r="A1" s="21" t="s">
        <v>19</v>
      </c>
      <c r="B1" s="21" t="s">
        <v>2</v>
      </c>
      <c r="C1" s="21" t="s">
        <v>21</v>
      </c>
      <c r="D1" s="21" t="s">
        <v>22</v>
      </c>
    </row>
    <row r="2" spans="1:4" x14ac:dyDescent="0.2">
      <c r="A2" s="17">
        <v>1</v>
      </c>
      <c r="B2" s="18">
        <v>1.73</v>
      </c>
      <c r="C2" s="11">
        <f>Table5[[#This Row],[time]]-Table5[[#Totals],[time]]</f>
        <v>0.14140000000000019</v>
      </c>
      <c r="D2" s="25">
        <f>Table5[[#This Row],[xi - av.x]]^2</f>
        <v>1.9993960000000054E-2</v>
      </c>
    </row>
    <row r="3" spans="1:4" x14ac:dyDescent="0.2">
      <c r="A3" s="17">
        <v>2</v>
      </c>
      <c r="B3" s="18">
        <v>1.62</v>
      </c>
      <c r="C3" s="11">
        <f>Table5[[#This Row],[time]]-Table5[[#Totals],[time]]</f>
        <v>3.1400000000000317E-2</v>
      </c>
      <c r="D3" s="25">
        <f>Table5[[#This Row],[xi - av.x]]^2</f>
        <v>9.8596000000001987E-4</v>
      </c>
    </row>
    <row r="4" spans="1:4" x14ac:dyDescent="0.2">
      <c r="A4" s="17">
        <v>3</v>
      </c>
      <c r="B4" s="18">
        <v>1.62</v>
      </c>
      <c r="C4" s="11">
        <f>Table5[[#This Row],[time]]-Table5[[#Totals],[time]]</f>
        <v>3.1400000000000317E-2</v>
      </c>
      <c r="D4" s="25">
        <f>Table5[[#This Row],[xi - av.x]]^2</f>
        <v>9.8596000000001987E-4</v>
      </c>
    </row>
    <row r="5" spans="1:4" x14ac:dyDescent="0.2">
      <c r="A5" s="17">
        <v>4</v>
      </c>
      <c r="B5" s="18">
        <v>1.53</v>
      </c>
      <c r="C5" s="11">
        <f>Table5[[#This Row],[time]]-Table5[[#Totals],[time]]</f>
        <v>-5.8599999999999763E-2</v>
      </c>
      <c r="D5" s="25">
        <f>Table5[[#This Row],[xi - av.x]]^2</f>
        <v>3.4339599999999725E-3</v>
      </c>
    </row>
    <row r="6" spans="1:4" x14ac:dyDescent="0.2">
      <c r="A6" s="17">
        <v>5</v>
      </c>
      <c r="B6" s="18">
        <v>1.55</v>
      </c>
      <c r="C6" s="11">
        <f>Table5[[#This Row],[time]]-Table5[[#Totals],[time]]</f>
        <v>-3.8599999999999746E-2</v>
      </c>
      <c r="D6" s="25">
        <f>Table5[[#This Row],[xi - av.x]]^2</f>
        <v>1.4899599999999803E-3</v>
      </c>
    </row>
    <row r="7" spans="1:4" x14ac:dyDescent="0.2">
      <c r="A7" s="17">
        <v>6</v>
      </c>
      <c r="B7" s="18">
        <v>1.54</v>
      </c>
      <c r="C7" s="11">
        <f>Table5[[#This Row],[time]]-Table5[[#Totals],[time]]</f>
        <v>-4.8599999999999755E-2</v>
      </c>
      <c r="D7" s="25">
        <f>Table5[[#This Row],[xi - av.x]]^2</f>
        <v>2.3619599999999763E-3</v>
      </c>
    </row>
    <row r="8" spans="1:4" x14ac:dyDescent="0.2">
      <c r="A8" s="17">
        <v>7</v>
      </c>
      <c r="B8" s="18">
        <v>1.69</v>
      </c>
      <c r="C8" s="11">
        <f>Table5[[#This Row],[time]]-Table5[[#Totals],[time]]</f>
        <v>0.10140000000000016</v>
      </c>
      <c r="D8" s="25">
        <f>Table5[[#This Row],[xi - av.x]]^2</f>
        <v>1.0281960000000031E-2</v>
      </c>
    </row>
    <row r="9" spans="1:4" x14ac:dyDescent="0.2">
      <c r="A9" s="17">
        <v>8</v>
      </c>
      <c r="B9" s="18">
        <v>1.6</v>
      </c>
      <c r="C9" s="11">
        <f>Table5[[#This Row],[time]]-Table5[[#Totals],[time]]</f>
        <v>1.1400000000000299E-2</v>
      </c>
      <c r="D9" s="25">
        <f>Table5[[#This Row],[xi - av.x]]^2</f>
        <v>1.2996000000000681E-4</v>
      </c>
    </row>
    <row r="10" spans="1:4" x14ac:dyDescent="0.2">
      <c r="A10" s="17">
        <v>9</v>
      </c>
      <c r="B10" s="18">
        <v>1.52</v>
      </c>
      <c r="C10" s="11">
        <f>Table5[[#This Row],[time]]-Table5[[#Totals],[time]]</f>
        <v>-6.8599999999999772E-2</v>
      </c>
      <c r="D10" s="25">
        <f>Table5[[#This Row],[xi - av.x]]^2</f>
        <v>4.7059599999999691E-3</v>
      </c>
    </row>
    <row r="11" spans="1:4" x14ac:dyDescent="0.2">
      <c r="A11" s="17">
        <v>10</v>
      </c>
      <c r="B11" s="18">
        <v>1.71</v>
      </c>
      <c r="C11" s="11">
        <f>Table5[[#This Row],[time]]-Table5[[#Totals],[time]]</f>
        <v>0.12140000000000017</v>
      </c>
      <c r="D11" s="25">
        <f>Table5[[#This Row],[xi - av.x]]^2</f>
        <v>1.4737960000000043E-2</v>
      </c>
    </row>
    <row r="12" spans="1:4" x14ac:dyDescent="0.2">
      <c r="A12" s="17">
        <v>11</v>
      </c>
      <c r="B12" s="18">
        <v>1.36</v>
      </c>
      <c r="C12" s="11">
        <f>Table5[[#This Row],[time]]-Table5[[#Totals],[time]]</f>
        <v>-0.22859999999999969</v>
      </c>
      <c r="D12" s="25">
        <f>Table5[[#This Row],[xi - av.x]]^2</f>
        <v>5.225795999999986E-2</v>
      </c>
    </row>
    <row r="13" spans="1:4" x14ac:dyDescent="0.2">
      <c r="A13" s="17">
        <v>12</v>
      </c>
      <c r="B13" s="18">
        <v>1.7</v>
      </c>
      <c r="C13" s="11">
        <f>Table5[[#This Row],[time]]-Table5[[#Totals],[time]]</f>
        <v>0.11140000000000017</v>
      </c>
      <c r="D13" s="25">
        <f>Table5[[#This Row],[xi - av.x]]^2</f>
        <v>1.2409960000000038E-2</v>
      </c>
    </row>
    <row r="14" spans="1:4" x14ac:dyDescent="0.2">
      <c r="A14" s="17">
        <v>13</v>
      </c>
      <c r="B14" s="18">
        <v>1.69</v>
      </c>
      <c r="C14" s="11">
        <f>Table5[[#This Row],[time]]-Table5[[#Totals],[time]]</f>
        <v>0.10140000000000016</v>
      </c>
      <c r="D14" s="25">
        <f>Table5[[#This Row],[xi - av.x]]^2</f>
        <v>1.0281960000000031E-2</v>
      </c>
    </row>
    <row r="15" spans="1:4" x14ac:dyDescent="0.2">
      <c r="A15" s="17">
        <v>14</v>
      </c>
      <c r="B15" s="18">
        <v>1.6</v>
      </c>
      <c r="C15" s="11">
        <f>Table5[[#This Row],[time]]-Table5[[#Totals],[time]]</f>
        <v>1.1400000000000299E-2</v>
      </c>
      <c r="D15" s="25">
        <f>Table5[[#This Row],[xi - av.x]]^2</f>
        <v>1.2996000000000681E-4</v>
      </c>
    </row>
    <row r="16" spans="1:4" x14ac:dyDescent="0.2">
      <c r="A16" s="17">
        <v>15</v>
      </c>
      <c r="B16" s="18">
        <v>1.43</v>
      </c>
      <c r="C16" s="11">
        <f>Table5[[#This Row],[time]]-Table5[[#Totals],[time]]</f>
        <v>-0.15859999999999985</v>
      </c>
      <c r="D16" s="25">
        <f>Table5[[#This Row],[xi - av.x]]^2</f>
        <v>2.5153959999999954E-2</v>
      </c>
    </row>
    <row r="17" spans="1:4" x14ac:dyDescent="0.2">
      <c r="A17" s="17">
        <v>16</v>
      </c>
      <c r="B17" s="18">
        <v>1.63</v>
      </c>
      <c r="C17" s="11">
        <f>Table5[[#This Row],[time]]-Table5[[#Totals],[time]]</f>
        <v>4.1400000000000103E-2</v>
      </c>
      <c r="D17" s="25">
        <f>Table5[[#This Row],[xi - av.x]]^2</f>
        <v>1.7139600000000085E-3</v>
      </c>
    </row>
    <row r="18" spans="1:4" x14ac:dyDescent="0.2">
      <c r="A18" s="17">
        <v>17</v>
      </c>
      <c r="B18" s="18">
        <v>1.52</v>
      </c>
      <c r="C18" s="11">
        <f>Table5[[#This Row],[time]]-Table5[[#Totals],[time]]</f>
        <v>-6.8599999999999772E-2</v>
      </c>
      <c r="D18" s="25">
        <f>Table5[[#This Row],[xi - av.x]]^2</f>
        <v>4.7059599999999691E-3</v>
      </c>
    </row>
    <row r="19" spans="1:4" x14ac:dyDescent="0.2">
      <c r="A19" s="17">
        <v>18</v>
      </c>
      <c r="B19" s="18">
        <v>1.56</v>
      </c>
      <c r="C19" s="11">
        <f>Table5[[#This Row],[time]]-Table5[[#Totals],[time]]</f>
        <v>-2.8599999999999737E-2</v>
      </c>
      <c r="D19" s="25">
        <f>Table5[[#This Row],[xi - av.x]]^2</f>
        <v>8.1795999999998499E-4</v>
      </c>
    </row>
    <row r="20" spans="1:4" x14ac:dyDescent="0.2">
      <c r="A20" s="17">
        <v>19</v>
      </c>
      <c r="B20" s="18">
        <v>1.71</v>
      </c>
      <c r="C20" s="11">
        <f>Table5[[#This Row],[time]]-Table5[[#Totals],[time]]</f>
        <v>0.12140000000000017</v>
      </c>
      <c r="D20" s="25">
        <f>Table5[[#This Row],[xi - av.x]]^2</f>
        <v>1.4737960000000043E-2</v>
      </c>
    </row>
    <row r="21" spans="1:4" x14ac:dyDescent="0.2">
      <c r="A21" s="17">
        <v>20</v>
      </c>
      <c r="B21" s="18">
        <v>1.54</v>
      </c>
      <c r="C21" s="11">
        <f>Table5[[#This Row],[time]]-Table5[[#Totals],[time]]</f>
        <v>-4.8599999999999755E-2</v>
      </c>
      <c r="D21" s="25">
        <f>Table5[[#This Row],[xi - av.x]]^2</f>
        <v>2.3619599999999763E-3</v>
      </c>
    </row>
    <row r="22" spans="1:4" x14ac:dyDescent="0.2">
      <c r="A22" s="17">
        <v>21</v>
      </c>
      <c r="B22" s="18">
        <v>1.61</v>
      </c>
      <c r="C22" s="11">
        <f>Table5[[#This Row],[time]]-Table5[[#Totals],[time]]</f>
        <v>2.1400000000000308E-2</v>
      </c>
      <c r="D22" s="25">
        <f>Table5[[#This Row],[xi - av.x]]^2</f>
        <v>4.5796000000001316E-4</v>
      </c>
    </row>
    <row r="23" spans="1:4" x14ac:dyDescent="0.2">
      <c r="A23" s="17">
        <v>22</v>
      </c>
      <c r="B23" s="18">
        <v>1.56</v>
      </c>
      <c r="C23" s="11">
        <f>Table5[[#This Row],[time]]-Table5[[#Totals],[time]]</f>
        <v>-2.8599999999999737E-2</v>
      </c>
      <c r="D23" s="25">
        <f>Table5[[#This Row],[xi - av.x]]^2</f>
        <v>8.1795999999998499E-4</v>
      </c>
    </row>
    <row r="24" spans="1:4" x14ac:dyDescent="0.2">
      <c r="A24" s="17">
        <v>23</v>
      </c>
      <c r="B24" s="18">
        <v>1.67</v>
      </c>
      <c r="C24" s="11">
        <f>Table5[[#This Row],[time]]-Table5[[#Totals],[time]]</f>
        <v>8.1400000000000139E-2</v>
      </c>
      <c r="D24" s="25">
        <f>Table5[[#This Row],[xi - av.x]]^2</f>
        <v>6.6259600000000227E-3</v>
      </c>
    </row>
    <row r="25" spans="1:4" x14ac:dyDescent="0.2">
      <c r="A25" s="17">
        <v>24</v>
      </c>
      <c r="B25" s="18">
        <v>1.47</v>
      </c>
      <c r="C25" s="11">
        <f>Table5[[#This Row],[time]]-Table5[[#Totals],[time]]</f>
        <v>-0.11859999999999982</v>
      </c>
      <c r="D25" s="25">
        <f>Table5[[#This Row],[xi - av.x]]^2</f>
        <v>1.4065959999999957E-2</v>
      </c>
    </row>
    <row r="26" spans="1:4" x14ac:dyDescent="0.2">
      <c r="A26" s="17">
        <v>25</v>
      </c>
      <c r="B26" s="18">
        <v>1.68</v>
      </c>
      <c r="C26" s="11">
        <f>Table5[[#This Row],[time]]-Table5[[#Totals],[time]]</f>
        <v>9.1400000000000148E-2</v>
      </c>
      <c r="D26" s="25">
        <f>Table5[[#This Row],[xi - av.x]]^2</f>
        <v>8.3539600000000266E-3</v>
      </c>
    </row>
    <row r="27" spans="1:4" x14ac:dyDescent="0.2">
      <c r="A27" s="17">
        <v>26</v>
      </c>
      <c r="B27" s="18">
        <v>1.56</v>
      </c>
      <c r="C27" s="11">
        <f>Table5[[#This Row],[time]]-Table5[[#Totals],[time]]</f>
        <v>-2.8599999999999737E-2</v>
      </c>
      <c r="D27" s="25">
        <f>Table5[[#This Row],[xi - av.x]]^2</f>
        <v>8.1795999999998499E-4</v>
      </c>
    </row>
    <row r="28" spans="1:4" x14ac:dyDescent="0.2">
      <c r="A28" s="17">
        <v>27</v>
      </c>
      <c r="B28" s="18">
        <v>1.55</v>
      </c>
      <c r="C28" s="11">
        <f>Table5[[#This Row],[time]]-Table5[[#Totals],[time]]</f>
        <v>-3.8599999999999746E-2</v>
      </c>
      <c r="D28" s="25">
        <f>Table5[[#This Row],[xi - av.x]]^2</f>
        <v>1.4899599999999803E-3</v>
      </c>
    </row>
    <row r="29" spans="1:4" x14ac:dyDescent="0.2">
      <c r="A29" s="17">
        <v>28</v>
      </c>
      <c r="B29" s="18">
        <v>1.55</v>
      </c>
      <c r="C29" s="11">
        <f>Table5[[#This Row],[time]]-Table5[[#Totals],[time]]</f>
        <v>-3.8599999999999746E-2</v>
      </c>
      <c r="D29" s="25">
        <f>Table5[[#This Row],[xi - av.x]]^2</f>
        <v>1.4899599999999803E-3</v>
      </c>
    </row>
    <row r="30" spans="1:4" x14ac:dyDescent="0.2">
      <c r="A30" s="17">
        <v>29</v>
      </c>
      <c r="B30" s="18">
        <v>1.53</v>
      </c>
      <c r="C30" s="11">
        <f>Table5[[#This Row],[time]]-Table5[[#Totals],[time]]</f>
        <v>-5.8599999999999763E-2</v>
      </c>
      <c r="D30" s="25">
        <f>Table5[[#This Row],[xi - av.x]]^2</f>
        <v>3.4339599999999725E-3</v>
      </c>
    </row>
    <row r="31" spans="1:4" x14ac:dyDescent="0.2">
      <c r="A31" s="17">
        <v>30</v>
      </c>
      <c r="B31" s="18">
        <v>1.61</v>
      </c>
      <c r="C31" s="11">
        <f>Table5[[#This Row],[time]]-Table5[[#Totals],[time]]</f>
        <v>2.1400000000000308E-2</v>
      </c>
      <c r="D31" s="25">
        <f>Table5[[#This Row],[xi - av.x]]^2</f>
        <v>4.5796000000001316E-4</v>
      </c>
    </row>
    <row r="32" spans="1:4" x14ac:dyDescent="0.2">
      <c r="A32" s="17">
        <v>31</v>
      </c>
      <c r="B32" s="18">
        <v>1.53</v>
      </c>
      <c r="C32" s="11">
        <f>Table5[[#This Row],[time]]-Table5[[#Totals],[time]]</f>
        <v>-5.8599999999999763E-2</v>
      </c>
      <c r="D32" s="25">
        <f>Table5[[#This Row],[xi - av.x]]^2</f>
        <v>3.4339599999999725E-3</v>
      </c>
    </row>
    <row r="33" spans="1:4" x14ac:dyDescent="0.2">
      <c r="A33" s="17">
        <v>32</v>
      </c>
      <c r="B33" s="18">
        <v>1.76</v>
      </c>
      <c r="C33" s="11">
        <f>Table5[[#This Row],[time]]-Table5[[#Totals],[time]]</f>
        <v>0.17140000000000022</v>
      </c>
      <c r="D33" s="25">
        <f>Table5[[#This Row],[xi - av.x]]^2</f>
        <v>2.9377960000000074E-2</v>
      </c>
    </row>
    <row r="34" spans="1:4" x14ac:dyDescent="0.2">
      <c r="A34" s="17">
        <v>33</v>
      </c>
      <c r="B34" s="18">
        <v>1.55</v>
      </c>
      <c r="C34" s="11">
        <f>Table5[[#This Row],[time]]-Table5[[#Totals],[time]]</f>
        <v>-3.8599999999999746E-2</v>
      </c>
      <c r="D34" s="25">
        <f>Table5[[#This Row],[xi - av.x]]^2</f>
        <v>1.4899599999999803E-3</v>
      </c>
    </row>
    <row r="35" spans="1:4" x14ac:dyDescent="0.2">
      <c r="A35" s="17">
        <v>34</v>
      </c>
      <c r="B35" s="18">
        <v>1.62</v>
      </c>
      <c r="C35" s="11">
        <f>Table5[[#This Row],[time]]-Table5[[#Totals],[time]]</f>
        <v>3.1400000000000317E-2</v>
      </c>
      <c r="D35" s="25">
        <f>Table5[[#This Row],[xi - av.x]]^2</f>
        <v>9.8596000000001987E-4</v>
      </c>
    </row>
    <row r="36" spans="1:4" x14ac:dyDescent="0.2">
      <c r="A36" s="17">
        <v>35</v>
      </c>
      <c r="B36" s="18">
        <v>1.6</v>
      </c>
      <c r="C36" s="11">
        <f>Table5[[#This Row],[time]]-Table5[[#Totals],[time]]</f>
        <v>1.1400000000000299E-2</v>
      </c>
      <c r="D36" s="25">
        <f>Table5[[#This Row],[xi - av.x]]^2</f>
        <v>1.2996000000000681E-4</v>
      </c>
    </row>
    <row r="37" spans="1:4" x14ac:dyDescent="0.2">
      <c r="A37" s="17">
        <v>36</v>
      </c>
      <c r="B37" s="18">
        <v>1.61</v>
      </c>
      <c r="C37" s="11">
        <f>Table5[[#This Row],[time]]-Table5[[#Totals],[time]]</f>
        <v>2.1400000000000308E-2</v>
      </c>
      <c r="D37" s="25">
        <f>Table5[[#This Row],[xi - av.x]]^2</f>
        <v>4.5796000000001316E-4</v>
      </c>
    </row>
    <row r="38" spans="1:4" x14ac:dyDescent="0.2">
      <c r="A38" s="17">
        <v>37</v>
      </c>
      <c r="B38" s="18">
        <v>1.48</v>
      </c>
      <c r="C38" s="11">
        <f>Table5[[#This Row],[time]]-Table5[[#Totals],[time]]</f>
        <v>-0.10859999999999981</v>
      </c>
      <c r="D38" s="25">
        <f>Table5[[#This Row],[xi - av.x]]^2</f>
        <v>1.1793959999999958E-2</v>
      </c>
    </row>
    <row r="39" spans="1:4" x14ac:dyDescent="0.2">
      <c r="A39" s="17">
        <v>38</v>
      </c>
      <c r="B39" s="18">
        <v>1.63</v>
      </c>
      <c r="C39" s="11">
        <f>Table5[[#This Row],[time]]-Table5[[#Totals],[time]]</f>
        <v>4.1400000000000103E-2</v>
      </c>
      <c r="D39" s="25">
        <f>Table5[[#This Row],[xi - av.x]]^2</f>
        <v>1.7139600000000085E-3</v>
      </c>
    </row>
    <row r="40" spans="1:4" x14ac:dyDescent="0.2">
      <c r="A40" s="17">
        <v>39</v>
      </c>
      <c r="B40" s="18">
        <v>1.68</v>
      </c>
      <c r="C40" s="11">
        <f>Table5[[#This Row],[time]]-Table5[[#Totals],[time]]</f>
        <v>9.1400000000000148E-2</v>
      </c>
      <c r="D40" s="25">
        <f>Table5[[#This Row],[xi - av.x]]^2</f>
        <v>8.3539600000000266E-3</v>
      </c>
    </row>
    <row r="41" spans="1:4" x14ac:dyDescent="0.2">
      <c r="A41" s="17">
        <v>40</v>
      </c>
      <c r="B41" s="18">
        <v>1.55</v>
      </c>
      <c r="C41" s="11">
        <f>Table5[[#This Row],[time]]-Table5[[#Totals],[time]]</f>
        <v>-3.8599999999999746E-2</v>
      </c>
      <c r="D41" s="25">
        <f>Table5[[#This Row],[xi - av.x]]^2</f>
        <v>1.4899599999999803E-3</v>
      </c>
    </row>
    <row r="42" spans="1:4" x14ac:dyDescent="0.2">
      <c r="A42" s="17">
        <v>41</v>
      </c>
      <c r="B42" s="18">
        <v>1.67</v>
      </c>
      <c r="C42" s="11">
        <f>Table5[[#This Row],[time]]-Table5[[#Totals],[time]]</f>
        <v>8.1400000000000139E-2</v>
      </c>
      <c r="D42" s="25">
        <f>Table5[[#This Row],[xi - av.x]]^2</f>
        <v>6.6259600000000227E-3</v>
      </c>
    </row>
    <row r="43" spans="1:4" x14ac:dyDescent="0.2">
      <c r="A43" s="17">
        <v>42</v>
      </c>
      <c r="B43" s="18">
        <v>1.54</v>
      </c>
      <c r="C43" s="11">
        <f>Table5[[#This Row],[time]]-Table5[[#Totals],[time]]</f>
        <v>-4.8599999999999755E-2</v>
      </c>
      <c r="D43" s="25">
        <f>Table5[[#This Row],[xi - av.x]]^2</f>
        <v>2.3619599999999763E-3</v>
      </c>
    </row>
    <row r="44" spans="1:4" x14ac:dyDescent="0.2">
      <c r="A44" s="17">
        <v>43</v>
      </c>
      <c r="B44" s="18">
        <v>1.62</v>
      </c>
      <c r="C44" s="11">
        <f>Table5[[#This Row],[time]]-Table5[[#Totals],[time]]</f>
        <v>3.1400000000000317E-2</v>
      </c>
      <c r="D44" s="25">
        <f>Table5[[#This Row],[xi - av.x]]^2</f>
        <v>9.8596000000001987E-4</v>
      </c>
    </row>
    <row r="45" spans="1:4" x14ac:dyDescent="0.2">
      <c r="A45" s="17">
        <v>44</v>
      </c>
      <c r="B45" s="18">
        <v>1.6</v>
      </c>
      <c r="C45" s="11">
        <f>Table5[[#This Row],[time]]-Table5[[#Totals],[time]]</f>
        <v>1.1400000000000299E-2</v>
      </c>
      <c r="D45" s="25">
        <f>Table5[[#This Row],[xi - av.x]]^2</f>
        <v>1.2996000000000681E-4</v>
      </c>
    </row>
    <row r="46" spans="1:4" x14ac:dyDescent="0.2">
      <c r="A46" s="17">
        <v>45</v>
      </c>
      <c r="B46" s="18">
        <v>1.52</v>
      </c>
      <c r="C46" s="11">
        <f>Table5[[#This Row],[time]]-Table5[[#Totals],[time]]</f>
        <v>-6.8599999999999772E-2</v>
      </c>
      <c r="D46" s="25">
        <f>Table5[[#This Row],[xi - av.x]]^2</f>
        <v>4.7059599999999691E-3</v>
      </c>
    </row>
    <row r="47" spans="1:4" x14ac:dyDescent="0.2">
      <c r="A47" s="17">
        <v>46</v>
      </c>
      <c r="B47" s="18">
        <v>1.63</v>
      </c>
      <c r="C47" s="11">
        <f>Table5[[#This Row],[time]]-Table5[[#Totals],[time]]</f>
        <v>4.1400000000000103E-2</v>
      </c>
      <c r="D47" s="25">
        <f>Table5[[#This Row],[xi - av.x]]^2</f>
        <v>1.7139600000000085E-3</v>
      </c>
    </row>
    <row r="48" spans="1:4" x14ac:dyDescent="0.2">
      <c r="A48" s="17">
        <v>47</v>
      </c>
      <c r="B48" s="18">
        <v>1.47</v>
      </c>
      <c r="C48" s="11">
        <f>Table5[[#This Row],[time]]-Table5[[#Totals],[time]]</f>
        <v>-0.11859999999999982</v>
      </c>
      <c r="D48" s="25">
        <f>Table5[[#This Row],[xi - av.x]]^2</f>
        <v>1.4065959999999957E-2</v>
      </c>
    </row>
    <row r="49" spans="1:4" x14ac:dyDescent="0.2">
      <c r="A49" s="17">
        <v>48</v>
      </c>
      <c r="B49" s="18">
        <v>1.6</v>
      </c>
      <c r="C49" s="11">
        <f>Table5[[#This Row],[time]]-Table5[[#Totals],[time]]</f>
        <v>1.1400000000000299E-2</v>
      </c>
      <c r="D49" s="25">
        <f>Table5[[#This Row],[xi - av.x]]^2</f>
        <v>1.2996000000000681E-4</v>
      </c>
    </row>
    <row r="50" spans="1:4" x14ac:dyDescent="0.2">
      <c r="A50" s="17">
        <v>49</v>
      </c>
      <c r="B50" s="18">
        <v>1.62</v>
      </c>
      <c r="C50" s="11">
        <f>Table5[[#This Row],[time]]-Table5[[#Totals],[time]]</f>
        <v>3.1400000000000317E-2</v>
      </c>
      <c r="D50" s="25">
        <f>Table5[[#This Row],[xi - av.x]]^2</f>
        <v>9.8596000000001987E-4</v>
      </c>
    </row>
    <row r="51" spans="1:4" x14ac:dyDescent="0.2">
      <c r="A51" s="19">
        <v>50</v>
      </c>
      <c r="B51" s="20">
        <v>1.51</v>
      </c>
      <c r="C51" s="11">
        <f>Table5[[#This Row],[time]]-Table5[[#Totals],[time]]</f>
        <v>-7.8599999999999781E-2</v>
      </c>
      <c r="D51" s="25">
        <f>Table5[[#This Row],[xi - av.x]]^2</f>
        <v>6.1779599999999659E-3</v>
      </c>
    </row>
    <row r="52" spans="1:4" x14ac:dyDescent="0.2">
      <c r="A52" s="4" t="s">
        <v>20</v>
      </c>
      <c r="B52" s="22">
        <f>SUBTOTAL(101,Table5[time])</f>
        <v>1.5885999999999998</v>
      </c>
      <c r="C52" s="4"/>
      <c r="D52" s="24">
        <f>SUBTOTAL(109,Table5[(xi - av.x) ^ 2])</f>
        <v>0.31880199999999975</v>
      </c>
    </row>
    <row r="53" spans="1:4" x14ac:dyDescent="0.2">
      <c r="A53" s="9"/>
    </row>
    <row r="54" spans="1:4" x14ac:dyDescent="0.2">
      <c r="A54" s="9"/>
      <c r="D54" s="23">
        <f>Table5[[#Totals],[(xi - av.x) ^ 2]] / 50</f>
        <v>6.3760399999999951E-3</v>
      </c>
    </row>
    <row r="55" spans="1:4" x14ac:dyDescent="0.2">
      <c r="A55" s="9"/>
    </row>
    <row r="56" spans="1:4" x14ac:dyDescent="0.2">
      <c r="A56" s="9" t="s">
        <v>23</v>
      </c>
    </row>
    <row r="57" spans="1:4" x14ac:dyDescent="0.2">
      <c r="A57" s="9">
        <v>1.46</v>
      </c>
    </row>
    <row r="58" spans="1:4" x14ac:dyDescent="0.2">
      <c r="A58" s="9"/>
    </row>
    <row r="59" spans="1:4" x14ac:dyDescent="0.2">
      <c r="A59" s="9" t="s">
        <v>24</v>
      </c>
    </row>
    <row r="60" spans="1:4" x14ac:dyDescent="0.2">
      <c r="A60" s="9">
        <v>1.56</v>
      </c>
    </row>
    <row r="61" spans="1:4" x14ac:dyDescent="0.2">
      <c r="A61" s="9">
        <v>1.34</v>
      </c>
    </row>
    <row r="62" spans="1:4" x14ac:dyDescent="0.2">
      <c r="A62" s="9">
        <v>1.44</v>
      </c>
    </row>
    <row r="63" spans="1:4" x14ac:dyDescent="0.2">
      <c r="A63" s="9">
        <v>1.46</v>
      </c>
    </row>
    <row r="65" spans="1:6" x14ac:dyDescent="0.2">
      <c r="C65" s="21" t="s">
        <v>19</v>
      </c>
      <c r="D65" s="21" t="s">
        <v>2</v>
      </c>
      <c r="E65" s="21" t="s">
        <v>21</v>
      </c>
      <c r="F65" s="21" t="s">
        <v>22</v>
      </c>
    </row>
    <row r="66" spans="1:6" x14ac:dyDescent="0.2">
      <c r="A66" t="s">
        <v>25</v>
      </c>
      <c r="C66" s="17">
        <v>1</v>
      </c>
      <c r="D66" s="18">
        <v>1.47</v>
      </c>
      <c r="E66" s="11">
        <f>Table57[[#This Row],[time]]-Table57[[#Totals],[time]]</f>
        <v>6.25E-2</v>
      </c>
      <c r="F66" s="25">
        <f>Table57[[#This Row],[xi - av.x]]^2</f>
        <v>3.90625E-3</v>
      </c>
    </row>
    <row r="67" spans="1:6" x14ac:dyDescent="0.2">
      <c r="A67">
        <v>1.47</v>
      </c>
      <c r="C67" s="17">
        <v>2</v>
      </c>
      <c r="D67" s="18">
        <v>1.46</v>
      </c>
      <c r="E67" s="11">
        <f>Table57[[#This Row],[time]]-Table57[[#Totals],[time]]</f>
        <v>5.2499999999999991E-2</v>
      </c>
      <c r="F67" s="25">
        <f>Table57[[#This Row],[xi - av.x]]^2</f>
        <v>2.7562499999999992E-3</v>
      </c>
    </row>
    <row r="68" spans="1:6" x14ac:dyDescent="0.2">
      <c r="A68">
        <v>1.46</v>
      </c>
      <c r="C68" s="17">
        <v>3</v>
      </c>
      <c r="D68" s="18">
        <v>1.34</v>
      </c>
      <c r="E68" s="11">
        <f>Table57[[#This Row],[time]]-Table57[[#Totals],[time]]</f>
        <v>-6.7499999999999893E-2</v>
      </c>
      <c r="F68" s="25">
        <f>Table57[[#This Row],[xi - av.x]]^2</f>
        <v>4.5562499999999857E-3</v>
      </c>
    </row>
    <row r="69" spans="1:6" x14ac:dyDescent="0.2">
      <c r="A69">
        <v>1.34</v>
      </c>
      <c r="C69" s="17">
        <v>4</v>
      </c>
      <c r="D69" s="18">
        <v>1.33</v>
      </c>
      <c r="E69" s="11">
        <f>Table57[[#This Row],[time]]-Table57[[#Totals],[time]]</f>
        <v>-7.7499999999999902E-2</v>
      </c>
      <c r="F69" s="25">
        <f>Table57[[#This Row],[xi - av.x]]^2</f>
        <v>6.0062499999999847E-3</v>
      </c>
    </row>
    <row r="70" spans="1:6" x14ac:dyDescent="0.2">
      <c r="A70">
        <v>1.33</v>
      </c>
      <c r="C70" s="17">
        <v>5</v>
      </c>
      <c r="D70" s="18">
        <v>1.47</v>
      </c>
      <c r="E70" s="11">
        <f>Table57[[#This Row],[time]]-Table57[[#Totals],[time]]</f>
        <v>6.25E-2</v>
      </c>
      <c r="F70" s="25">
        <f>Table57[[#This Row],[xi - av.x]]^2</f>
        <v>3.90625E-3</v>
      </c>
    </row>
    <row r="71" spans="1:6" x14ac:dyDescent="0.2">
      <c r="A71">
        <v>1.47</v>
      </c>
      <c r="C71" s="17">
        <v>6</v>
      </c>
      <c r="D71" s="18">
        <v>1.5</v>
      </c>
      <c r="E71" s="11">
        <f>Table57[[#This Row],[time]]-Table57[[#Totals],[time]]</f>
        <v>9.2500000000000027E-2</v>
      </c>
      <c r="F71" s="25">
        <f>Table57[[#This Row],[xi - av.x]]^2</f>
        <v>8.5562500000000048E-3</v>
      </c>
    </row>
    <row r="72" spans="1:6" x14ac:dyDescent="0.2">
      <c r="A72">
        <v>1.5</v>
      </c>
      <c r="C72" s="17">
        <v>7</v>
      </c>
      <c r="D72" s="18">
        <v>1.4</v>
      </c>
      <c r="E72" s="11">
        <f>Table57[[#This Row],[time]]-Table57[[#Totals],[time]]</f>
        <v>-7.5000000000000622E-3</v>
      </c>
      <c r="F72" s="25">
        <f>Table57[[#This Row],[xi - av.x]]^2</f>
        <v>5.6250000000000934E-5</v>
      </c>
    </row>
    <row r="73" spans="1:6" x14ac:dyDescent="0.2">
      <c r="A73">
        <v>1.4</v>
      </c>
      <c r="C73" s="17">
        <v>8</v>
      </c>
      <c r="D73" s="18">
        <v>1.4</v>
      </c>
      <c r="E73" s="11">
        <f>Table57[[#This Row],[time]]-Table57[[#Totals],[time]]</f>
        <v>-7.5000000000000622E-3</v>
      </c>
      <c r="F73" s="25">
        <f>Table57[[#This Row],[xi - av.x]]^2</f>
        <v>5.6250000000000934E-5</v>
      </c>
    </row>
    <row r="74" spans="1:6" x14ac:dyDescent="0.2">
      <c r="A74">
        <v>1.4</v>
      </c>
      <c r="C74" s="17">
        <v>9</v>
      </c>
      <c r="D74" s="18">
        <v>1.41</v>
      </c>
      <c r="E74" s="11">
        <f>Table57[[#This Row],[time]]-Table57[[#Totals],[time]]</f>
        <v>2.4999999999999467E-3</v>
      </c>
      <c r="F74" s="25">
        <f>Table57[[#This Row],[xi - av.x]]^2</f>
        <v>6.2499999999997335E-6</v>
      </c>
    </row>
    <row r="75" spans="1:6" x14ac:dyDescent="0.2">
      <c r="A75">
        <v>1.41</v>
      </c>
      <c r="C75" s="17">
        <v>10</v>
      </c>
      <c r="D75" s="18">
        <v>1.34</v>
      </c>
      <c r="E75" s="11">
        <f>Table57[[#This Row],[time]]-Table57[[#Totals],[time]]</f>
        <v>-6.7499999999999893E-2</v>
      </c>
      <c r="F75" s="25">
        <f>Table57[[#This Row],[xi - av.x]]^2</f>
        <v>4.5562499999999857E-3</v>
      </c>
    </row>
    <row r="76" spans="1:6" x14ac:dyDescent="0.2">
      <c r="A76">
        <v>1.34</v>
      </c>
      <c r="C76" s="17">
        <v>11</v>
      </c>
      <c r="D76" s="18">
        <v>1.4</v>
      </c>
      <c r="E76" s="11">
        <f>Table57[[#This Row],[time]]-Table57[[#Totals],[time]]</f>
        <v>-7.5000000000000622E-3</v>
      </c>
      <c r="F76" s="25">
        <f>Table57[[#This Row],[xi - av.x]]^2</f>
        <v>5.6250000000000934E-5</v>
      </c>
    </row>
    <row r="77" spans="1:6" x14ac:dyDescent="0.2">
      <c r="A77">
        <v>1.4</v>
      </c>
      <c r="C77" s="17">
        <v>12</v>
      </c>
      <c r="D77" s="18">
        <v>1.37</v>
      </c>
      <c r="E77" s="11">
        <f>Table57[[#This Row],[time]]-Table57[[#Totals],[time]]</f>
        <v>-3.7499999999999867E-2</v>
      </c>
      <c r="F77" s="25">
        <f>Table57[[#This Row],[xi - av.x]]^2</f>
        <v>1.40624999999999E-3</v>
      </c>
    </row>
    <row r="78" spans="1:6" x14ac:dyDescent="0.2">
      <c r="A78">
        <v>1.37</v>
      </c>
      <c r="C78" s="4" t="s">
        <v>20</v>
      </c>
      <c r="D78" s="24">
        <f>SUBTOTAL(101,Table57[time])</f>
        <v>1.4075</v>
      </c>
      <c r="E78" s="4"/>
      <c r="F78" s="24">
        <f>SUBTOTAL(109,Table57[(xi - av.x) ^ 2])</f>
        <v>3.5824999999999954E-2</v>
      </c>
    </row>
    <row r="79" spans="1:6" x14ac:dyDescent="0.2">
      <c r="A79" s="16"/>
    </row>
    <row r="80" spans="1:6" x14ac:dyDescent="0.2">
      <c r="A80" s="16"/>
      <c r="F80" s="8">
        <f>Table57[[#Totals],[(xi - av.x) ^ 2]]/ 12</f>
        <v>2.9854166666666627E-3</v>
      </c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7" spans="1:1" x14ac:dyDescent="0.2">
      <c r="A87" s="16"/>
    </row>
    <row r="88" spans="1:1" x14ac:dyDescent="0.2">
      <c r="A88" s="16"/>
    </row>
  </sheetData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4419-C21A-BB4E-BDAA-741DB7E71EC6}">
  <dimension ref="A2:C12"/>
  <sheetViews>
    <sheetView showGridLines="0" workbookViewId="0">
      <selection activeCell="C14" sqref="C14"/>
    </sheetView>
  </sheetViews>
  <sheetFormatPr baseColWidth="10" defaultRowHeight="16" x14ac:dyDescent="0.2"/>
  <cols>
    <col min="1" max="1" width="26.6640625" bestFit="1" customWidth="1"/>
  </cols>
  <sheetData>
    <row r="2" spans="1:3" x14ac:dyDescent="0.2">
      <c r="A2" s="3" t="s">
        <v>27</v>
      </c>
      <c r="B2" t="s">
        <v>26</v>
      </c>
      <c r="C2" s="3" t="s">
        <v>28</v>
      </c>
    </row>
    <row r="3" spans="1:3" x14ac:dyDescent="0.2">
      <c r="A3" s="3">
        <v>1</v>
      </c>
      <c r="B3" s="3">
        <v>4.04</v>
      </c>
      <c r="C3" s="3">
        <v>3.85</v>
      </c>
    </row>
    <row r="4" spans="1:3" x14ac:dyDescent="0.2">
      <c r="A4" s="3">
        <v>2</v>
      </c>
      <c r="B4" s="3">
        <v>4.1900000000000004</v>
      </c>
      <c r="C4" s="3">
        <v>3.8</v>
      </c>
    </row>
    <row r="5" spans="1:3" x14ac:dyDescent="0.2">
      <c r="A5" s="3">
        <v>3</v>
      </c>
      <c r="B5" s="3">
        <v>3.98</v>
      </c>
      <c r="C5" s="3">
        <v>3.64</v>
      </c>
    </row>
    <row r="6" spans="1:3" x14ac:dyDescent="0.2">
      <c r="A6" s="3">
        <v>4</v>
      </c>
      <c r="B6" s="3">
        <v>3.85</v>
      </c>
      <c r="C6" s="3">
        <v>3.85</v>
      </c>
    </row>
    <row r="7" spans="1:3" x14ac:dyDescent="0.2">
      <c r="A7" s="3">
        <v>5</v>
      </c>
      <c r="B7" s="3">
        <v>3.85</v>
      </c>
      <c r="C7" s="3">
        <v>3.58</v>
      </c>
    </row>
    <row r="10" spans="1:3" x14ac:dyDescent="0.2">
      <c r="A10" t="s">
        <v>29</v>
      </c>
      <c r="B10">
        <v>800</v>
      </c>
      <c r="C10" t="s">
        <v>30</v>
      </c>
    </row>
    <row r="11" spans="1:3" x14ac:dyDescent="0.2">
      <c r="A11" t="s">
        <v>31</v>
      </c>
      <c r="B11" t="s">
        <v>32</v>
      </c>
    </row>
    <row r="12" spans="1:3" x14ac:dyDescent="0.2">
      <c r="A12" t="s">
        <v>31</v>
      </c>
      <c r="B12" t="s">
        <v>33</v>
      </c>
      <c r="C1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 #1. Maxwell's pendulum</vt:lpstr>
      <vt:lpstr>Lab #2. Pendulum 50</vt:lpstr>
      <vt:lpstr>Lab 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Khin</dc:creator>
  <cp:lastModifiedBy>Ilya Khin</cp:lastModifiedBy>
  <dcterms:created xsi:type="dcterms:W3CDTF">2023-10-07T11:49:48Z</dcterms:created>
  <dcterms:modified xsi:type="dcterms:W3CDTF">2023-10-08T05:09:21Z</dcterms:modified>
</cp:coreProperties>
</file>