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eliot\Desktop\"/>
    </mc:Choice>
  </mc:AlternateContent>
  <bookViews>
    <workbookView xWindow="0" yWindow="0" windowWidth="20490" windowHeight="8115" activeTab="1"/>
  </bookViews>
  <sheets>
    <sheet name="Hoja1" sheetId="1" r:id="rId1"/>
    <sheet name="Exame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2" l="1"/>
  <c r="I15" i="2"/>
  <c r="J14" i="2"/>
  <c r="C18" i="2"/>
  <c r="D16" i="2"/>
  <c r="B18" i="2"/>
  <c r="D6" i="2"/>
  <c r="D7" i="2"/>
  <c r="D8" i="2"/>
  <c r="D9" i="2"/>
  <c r="D10" i="2"/>
  <c r="C11" i="2"/>
  <c r="B11" i="2"/>
  <c r="B32" i="2"/>
  <c r="B36" i="2" s="1"/>
  <c r="J34" i="2"/>
  <c r="C45" i="2"/>
  <c r="F45" i="2" s="1"/>
  <c r="C44" i="2"/>
  <c r="E44" i="2" s="1"/>
  <c r="J31" i="2"/>
  <c r="J29" i="2"/>
  <c r="J28" i="2"/>
  <c r="J27" i="2"/>
  <c r="E34" i="2"/>
  <c r="D34" i="2"/>
  <c r="C32" i="2"/>
  <c r="C36" i="2" s="1"/>
  <c r="E31" i="2"/>
  <c r="D31" i="2"/>
  <c r="E29" i="2"/>
  <c r="D29" i="2"/>
  <c r="D20" i="2"/>
  <c r="H15" i="2"/>
  <c r="D17" i="2"/>
  <c r="J13" i="2"/>
  <c r="J15" i="2" s="1"/>
  <c r="D15" i="2"/>
  <c r="D14" i="2"/>
  <c r="D13" i="2"/>
  <c r="J10" i="2"/>
  <c r="I8" i="2"/>
  <c r="I11" i="2" s="1"/>
  <c r="H8" i="2"/>
  <c r="C40" i="2" s="1"/>
  <c r="E40" i="2" s="1"/>
  <c r="J7" i="2"/>
  <c r="J6" i="2"/>
  <c r="J5" i="2"/>
  <c r="D5" i="2"/>
  <c r="J32" i="2" l="1"/>
  <c r="I21" i="2"/>
  <c r="C41" i="2"/>
  <c r="E41" i="2" s="1"/>
  <c r="J8" i="2"/>
  <c r="C21" i="2"/>
  <c r="C43" i="2"/>
  <c r="E43" i="2" s="1"/>
  <c r="D11" i="2"/>
  <c r="E36" i="2"/>
  <c r="D36" i="2"/>
  <c r="H11" i="2"/>
  <c r="B21" i="2"/>
  <c r="D32" i="2"/>
  <c r="E32" i="2"/>
  <c r="D18" i="2"/>
  <c r="C54" i="1"/>
  <c r="C53" i="1"/>
  <c r="F53" i="1" s="1"/>
  <c r="C52" i="1"/>
  <c r="F52" i="1" s="1"/>
  <c r="C51" i="1"/>
  <c r="F51" i="1" s="1"/>
  <c r="C50" i="1"/>
  <c r="C49" i="1"/>
  <c r="L14" i="1"/>
  <c r="I34" i="1"/>
  <c r="E8" i="2" l="1"/>
  <c r="E6" i="2"/>
  <c r="E16" i="2"/>
  <c r="E7" i="2"/>
  <c r="E9" i="2"/>
  <c r="E10" i="2"/>
  <c r="E20" i="2"/>
  <c r="E14" i="2"/>
  <c r="E13" i="2"/>
  <c r="E15" i="2"/>
  <c r="E11" i="2"/>
  <c r="E5" i="2"/>
  <c r="E18" i="2"/>
  <c r="E17" i="2"/>
  <c r="J11" i="2"/>
  <c r="H21" i="2"/>
  <c r="C42" i="2"/>
  <c r="E42" i="2" s="1"/>
  <c r="F17" i="1"/>
  <c r="L13" i="1"/>
  <c r="L8" i="1"/>
  <c r="L11" i="1" s="1"/>
  <c r="F12" i="1"/>
  <c r="F11" i="1"/>
  <c r="K47" i="1"/>
  <c r="E21" i="2" l="1"/>
  <c r="K11" i="2"/>
  <c r="K14" i="2"/>
  <c r="K7" i="2"/>
  <c r="K6" i="2"/>
  <c r="K5" i="2"/>
  <c r="K13" i="2"/>
  <c r="K10" i="2"/>
  <c r="K15" i="2"/>
  <c r="K8" i="2"/>
  <c r="D21" i="1"/>
  <c r="K21" i="2" l="1"/>
  <c r="F9" i="1"/>
  <c r="F15" i="1"/>
  <c r="F14" i="1"/>
  <c r="F13" i="1"/>
  <c r="K45" i="1"/>
  <c r="K41" i="1"/>
  <c r="K40" i="1"/>
  <c r="K39" i="1"/>
  <c r="K38" i="1"/>
  <c r="G45" i="1"/>
  <c r="F44" i="1"/>
  <c r="F42" i="1"/>
  <c r="G41" i="1"/>
  <c r="G40" i="1"/>
  <c r="C45" i="1"/>
  <c r="C44" i="1"/>
  <c r="C43" i="1"/>
  <c r="F43" i="1" s="1"/>
  <c r="C42" i="1"/>
  <c r="C41" i="1"/>
  <c r="C40" i="1"/>
  <c r="H31" i="1"/>
  <c r="G31" i="1"/>
  <c r="F29" i="1"/>
  <c r="E29" i="1"/>
  <c r="E33" i="1" s="1"/>
  <c r="H28" i="1"/>
  <c r="G28" i="1"/>
  <c r="H26" i="1"/>
  <c r="G26" i="1"/>
  <c r="I11" i="1"/>
  <c r="I21" i="1" s="1"/>
  <c r="I8" i="1"/>
  <c r="C15" i="1"/>
  <c r="C9" i="1"/>
  <c r="C21" i="1" s="1"/>
  <c r="J5" i="1"/>
  <c r="J6" i="1"/>
  <c r="J7" i="1"/>
  <c r="J10" i="1"/>
  <c r="J11" i="1"/>
  <c r="J13" i="1"/>
  <c r="J14" i="1"/>
  <c r="J15" i="1"/>
  <c r="D17" i="1"/>
  <c r="H15" i="1"/>
  <c r="B15" i="1"/>
  <c r="D14" i="1"/>
  <c r="D13" i="1"/>
  <c r="D12" i="1"/>
  <c r="H11" i="1"/>
  <c r="H21" i="1" s="1"/>
  <c r="D11" i="1"/>
  <c r="B9" i="1"/>
  <c r="H8" i="1"/>
  <c r="D8" i="1"/>
  <c r="D7" i="1"/>
  <c r="D6" i="1"/>
  <c r="D5" i="1"/>
  <c r="K42" i="1" l="1"/>
  <c r="J8" i="1"/>
  <c r="I29" i="1"/>
  <c r="I33" i="1" s="1"/>
  <c r="L15" i="1" s="1"/>
  <c r="L21" i="1" s="1"/>
  <c r="G29" i="1"/>
  <c r="H29" i="1"/>
  <c r="H33" i="1"/>
  <c r="F33" i="1"/>
  <c r="G33" i="1" s="1"/>
  <c r="B21" i="1"/>
  <c r="E7" i="1" s="1"/>
  <c r="E9" i="1"/>
  <c r="E17" i="1"/>
  <c r="E12" i="1"/>
  <c r="E15" i="1"/>
  <c r="K15" i="1"/>
  <c r="K13" i="1"/>
  <c r="K8" i="1"/>
  <c r="K7" i="1"/>
  <c r="J21" i="1"/>
  <c r="K10" i="1"/>
  <c r="K14" i="1"/>
  <c r="K6" i="1"/>
  <c r="K5" i="1"/>
  <c r="F21" i="1"/>
  <c r="D15" i="1"/>
  <c r="D9" i="1"/>
  <c r="K11" i="1"/>
  <c r="E6" i="1" l="1"/>
  <c r="E5" i="1"/>
  <c r="E8" i="1"/>
  <c r="E13" i="1"/>
  <c r="E21" i="1" s="1"/>
  <c r="E11" i="1"/>
  <c r="E14" i="1"/>
  <c r="K21" i="1"/>
</calcChain>
</file>

<file path=xl/sharedStrings.xml><?xml version="1.0" encoding="utf-8"?>
<sst xmlns="http://schemas.openxmlformats.org/spreadsheetml/2006/main" count="164" uniqueCount="68">
  <si>
    <t>Activo</t>
  </si>
  <si>
    <t>Diferencias</t>
  </si>
  <si>
    <t>%</t>
  </si>
  <si>
    <t>Proforma</t>
  </si>
  <si>
    <t>Pasivo</t>
  </si>
  <si>
    <t>Circulante</t>
  </si>
  <si>
    <t>Efectivo</t>
  </si>
  <si>
    <t>Proveedores</t>
  </si>
  <si>
    <t>Bancos</t>
  </si>
  <si>
    <t>Acreedores</t>
  </si>
  <si>
    <t>Inventario</t>
  </si>
  <si>
    <t>Documentos por pagar</t>
  </si>
  <si>
    <t>Cuentas por cobrar</t>
  </si>
  <si>
    <t>SUMA DE CIRCULANTE</t>
  </si>
  <si>
    <t>SUMA CIRCULANTE</t>
  </si>
  <si>
    <t>Fijo</t>
  </si>
  <si>
    <t>Edificios</t>
  </si>
  <si>
    <t>SUMA DE PASIVO</t>
  </si>
  <si>
    <t>Mobiliario</t>
  </si>
  <si>
    <t>Capital</t>
  </si>
  <si>
    <t>Equipo de Reparto</t>
  </si>
  <si>
    <t>Capital Social</t>
  </si>
  <si>
    <t>Equipo de Cómputo</t>
  </si>
  <si>
    <t>Utilidad neta</t>
  </si>
  <si>
    <t>SUMA FIJO</t>
  </si>
  <si>
    <t>SUMA DE CAPITAL</t>
  </si>
  <si>
    <t>Diferido</t>
  </si>
  <si>
    <t>SUMA DE PASIVO Y CAPITAL</t>
  </si>
  <si>
    <t>Gastos de instalación</t>
  </si>
  <si>
    <t>SUMA DE ACTIVO</t>
  </si>
  <si>
    <t>Procter &amp; Gamble</t>
  </si>
  <si>
    <t>Balance General (millones)</t>
  </si>
  <si>
    <t>Inmuebles</t>
  </si>
  <si>
    <t>ventas</t>
  </si>
  <si>
    <t>menos</t>
  </si>
  <si>
    <t>costo de ventas</t>
  </si>
  <si>
    <t>Utilidad Bruta</t>
  </si>
  <si>
    <t>Gastos de operación</t>
  </si>
  <si>
    <t>Utilidad Neta</t>
  </si>
  <si>
    <t>Estado de resultados Comparativo</t>
  </si>
  <si>
    <t>Concepto</t>
  </si>
  <si>
    <t>+</t>
  </si>
  <si>
    <t>-</t>
  </si>
  <si>
    <t>Liquidez</t>
  </si>
  <si>
    <t>Solvencia</t>
  </si>
  <si>
    <t>Estabilidad Económica</t>
  </si>
  <si>
    <t>Inmovilización</t>
  </si>
  <si>
    <t>Rentabilidad en ventas</t>
  </si>
  <si>
    <t>Rentabilidad en inversión</t>
  </si>
  <si>
    <t>Estándar</t>
  </si>
  <si>
    <t>Financieras</t>
  </si>
  <si>
    <t>Depreciación</t>
  </si>
  <si>
    <t>Equipo de cómputo</t>
  </si>
  <si>
    <t>Depreciacion acumulada</t>
  </si>
  <si>
    <t>Amortización</t>
  </si>
  <si>
    <t>Total</t>
  </si>
  <si>
    <t>Gastos de Instalacion</t>
  </si>
  <si>
    <t>Otros Productos</t>
  </si>
  <si>
    <t>Utilidad Neta+Utilidad retenida</t>
  </si>
  <si>
    <t>Razones Financieras</t>
  </si>
  <si>
    <t>Razones Financieras Proforma</t>
  </si>
  <si>
    <t>Clientes</t>
  </si>
  <si>
    <t>Deudores</t>
  </si>
  <si>
    <t>DxC</t>
  </si>
  <si>
    <t>Eq. De Transporte</t>
  </si>
  <si>
    <t>Equipo de Transporte</t>
  </si>
  <si>
    <t>ALSEA SAB</t>
  </si>
  <si>
    <t>MONROY MARTOS ELIOTH 2CM10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</si>
</sst>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A5A5A5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7" borderId="9" applyNumberFormat="0" applyAlignment="0" applyProtection="0"/>
  </cellStyleXfs>
  <cellXfs count="79">
    <xf numFmtId="0" fontId="0" fillId="0" borderId="0" xfId="0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5" xfId="0" applyFill="1" applyBorder="1"/>
    <xf numFmtId="0" fontId="1" fillId="0" borderId="4" xfId="0" applyFont="1" applyBorder="1"/>
    <xf numFmtId="1" fontId="0" fillId="0" borderId="0" xfId="0" applyNumberFormat="1" applyBorder="1"/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1" fontId="0" fillId="0" borderId="5" xfId="0" applyNumberFormat="1" applyBorder="1"/>
    <xf numFmtId="1" fontId="0" fillId="6" borderId="8" xfId="0" applyNumberFormat="1" applyFill="1" applyBorder="1"/>
    <xf numFmtId="0" fontId="0" fillId="0" borderId="0" xfId="0" applyBorder="1"/>
    <xf numFmtId="0" fontId="1" fillId="0" borderId="0" xfId="0" applyFont="1" applyBorder="1"/>
    <xf numFmtId="0" fontId="0" fillId="0" borderId="5" xfId="0" applyBorder="1"/>
    <xf numFmtId="1" fontId="1" fillId="0" borderId="0" xfId="0" applyNumberFormat="1" applyFont="1" applyBorder="1"/>
    <xf numFmtId="2" fontId="1" fillId="0" borderId="0" xfId="0" applyNumberFormat="1" applyFont="1" applyBorder="1"/>
    <xf numFmtId="2" fontId="0" fillId="0" borderId="5" xfId="0" applyNumberFormat="1" applyBorder="1"/>
    <xf numFmtId="0" fontId="0" fillId="0" borderId="4" xfId="0" applyBorder="1"/>
    <xf numFmtId="0" fontId="0" fillId="0" borderId="6" xfId="0" applyBorder="1"/>
    <xf numFmtId="1" fontId="0" fillId="0" borderId="7" xfId="0" applyNumberFormat="1" applyBorder="1"/>
    <xf numFmtId="1" fontId="0" fillId="0" borderId="8" xfId="0" applyNumberFormat="1" applyBorder="1"/>
    <xf numFmtId="0" fontId="0" fillId="5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0" borderId="7" xfId="0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4" fillId="0" borderId="0" xfId="0" applyFont="1"/>
    <xf numFmtId="0" fontId="0" fillId="0" borderId="0" xfId="0"/>
    <xf numFmtId="0" fontId="3" fillId="7" borderId="9" xfId="1" applyAlignment="1">
      <alignment horizontal="center"/>
    </xf>
    <xf numFmtId="0" fontId="3" fillId="7" borderId="11" xfId="1" applyBorder="1" applyAlignment="1">
      <alignment horizontal="center"/>
    </xf>
    <xf numFmtId="0" fontId="1" fillId="0" borderId="10" xfId="0" applyFont="1" applyBorder="1"/>
    <xf numFmtId="0" fontId="0" fillId="0" borderId="10" xfId="0" applyBorder="1"/>
    <xf numFmtId="0" fontId="0" fillId="0" borderId="10" xfId="0" applyBorder="1" applyAlignment="1">
      <alignment horizontal="center"/>
    </xf>
    <xf numFmtId="1" fontId="0" fillId="0" borderId="10" xfId="0" applyNumberFormat="1" applyBorder="1"/>
    <xf numFmtId="2" fontId="0" fillId="0" borderId="10" xfId="0" applyNumberFormat="1" applyBorder="1"/>
    <xf numFmtId="1" fontId="1" fillId="0" borderId="10" xfId="0" applyNumberFormat="1" applyFont="1" applyBorder="1"/>
    <xf numFmtId="1" fontId="0" fillId="0" borderId="10" xfId="0" applyNumberFormat="1" applyBorder="1" applyAlignment="1">
      <alignment horizontal="center"/>
    </xf>
    <xf numFmtId="2" fontId="1" fillId="0" borderId="10" xfId="0" applyNumberFormat="1" applyFont="1" applyBorder="1"/>
    <xf numFmtId="0" fontId="3" fillId="7" borderId="11" xfId="1" applyBorder="1"/>
    <xf numFmtId="0" fontId="3" fillId="7" borderId="11" xfId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/>
    </xf>
    <xf numFmtId="0" fontId="3" fillId="7" borderId="12" xfId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7" borderId="13" xfId="1" applyBorder="1" applyAlignment="1">
      <alignment horizontal="center"/>
    </xf>
    <xf numFmtId="0" fontId="3" fillId="7" borderId="14" xfId="1" applyBorder="1" applyAlignment="1">
      <alignment horizontal="center"/>
    </xf>
    <xf numFmtId="0" fontId="3" fillId="7" borderId="15" xfId="1" applyBorder="1" applyAlignment="1">
      <alignment horizontal="center"/>
    </xf>
    <xf numFmtId="0" fontId="3" fillId="7" borderId="16" xfId="1" applyBorder="1" applyAlignment="1">
      <alignment horizontal="center"/>
    </xf>
    <xf numFmtId="0" fontId="3" fillId="7" borderId="17" xfId="1" applyBorder="1" applyAlignment="1">
      <alignment horizontal="center"/>
    </xf>
    <xf numFmtId="0" fontId="1" fillId="0" borderId="0" xfId="0" applyFont="1" applyFill="1" applyBorder="1"/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Porcientos</a:t>
            </a:r>
            <a:r>
              <a:rPr lang="es-MX" baseline="0"/>
              <a:t> Integrados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6C-48A7-AD96-FBFFDFF7A421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6C-48A7-AD96-FBFFDFF7A421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6C-48A7-AD96-FBFFDFF7A4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(Hoja1!$H$28,Hoja1!$H$31,Hoja1!$H$33)</c:f>
              <c:numCache>
                <c:formatCode>0.00</c:formatCode>
                <c:ptCount val="3"/>
                <c:pt idx="0">
                  <c:v>7.2943634173224305</c:v>
                </c:pt>
                <c:pt idx="1">
                  <c:v>17.396765180837157</c:v>
                </c:pt>
                <c:pt idx="2">
                  <c:v>75.308871401840406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6-454F-A5EB-19445A5DA9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16</xdr:row>
      <xdr:rowOff>0</xdr:rowOff>
    </xdr:from>
    <xdr:to>
      <xdr:col>6</xdr:col>
      <xdr:colOff>892969</xdr:colOff>
      <xdr:row>16</xdr:row>
      <xdr:rowOff>5953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2D1C1617-4D08-4A7D-97A5-B27DF81DA087}"/>
            </a:ext>
          </a:extLst>
        </xdr:cNvPr>
        <xdr:cNvCxnSpPr/>
      </xdr:nvCxnSpPr>
      <xdr:spPr>
        <a:xfrm>
          <a:off x="4743688" y="3095625"/>
          <a:ext cx="870109" cy="5953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892969</xdr:colOff>
      <xdr:row>16</xdr:row>
      <xdr:rowOff>5953</xdr:rowOff>
    </xdr:from>
    <xdr:to>
      <xdr:col>7</xdr:col>
      <xdr:colOff>7620</xdr:colOff>
      <xdr:row>20</xdr:row>
      <xdr:rowOff>15240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34FED6-3EC4-4F4C-8063-313788AE576C}"/>
            </a:ext>
          </a:extLst>
        </xdr:cNvPr>
        <xdr:cNvCxnSpPr/>
      </xdr:nvCxnSpPr>
      <xdr:spPr>
        <a:xfrm>
          <a:off x="5613797" y="3101578"/>
          <a:ext cx="412432" cy="771287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1275178</xdr:colOff>
      <xdr:row>19</xdr:row>
      <xdr:rowOff>183174</xdr:rowOff>
    </xdr:from>
    <xdr:to>
      <xdr:col>12</xdr:col>
      <xdr:colOff>0</xdr:colOff>
      <xdr:row>19</xdr:row>
      <xdr:rowOff>183760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9B2107A8-DA11-452F-B34F-6BB7AA3AD58F}"/>
            </a:ext>
          </a:extLst>
        </xdr:cNvPr>
        <xdr:cNvCxnSpPr/>
      </xdr:nvCxnSpPr>
      <xdr:spPr>
        <a:xfrm flipV="1">
          <a:off x="6001043" y="3853962"/>
          <a:ext cx="3743765" cy="586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65063</xdr:colOff>
      <xdr:row>18</xdr:row>
      <xdr:rowOff>0</xdr:rowOff>
    </xdr:from>
    <xdr:to>
      <xdr:col>0</xdr:col>
      <xdr:colOff>1101328</xdr:colOff>
      <xdr:row>18</xdr:row>
      <xdr:rowOff>4689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A365E917-0BF1-402B-B41F-BA7A10C9B198}"/>
            </a:ext>
          </a:extLst>
        </xdr:cNvPr>
        <xdr:cNvCxnSpPr/>
      </xdr:nvCxnSpPr>
      <xdr:spPr>
        <a:xfrm flipV="1">
          <a:off x="65063" y="3476625"/>
          <a:ext cx="1036265" cy="4689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1172</xdr:colOff>
      <xdr:row>18</xdr:row>
      <xdr:rowOff>587</xdr:rowOff>
    </xdr:from>
    <xdr:to>
      <xdr:col>1</xdr:col>
      <xdr:colOff>160020</xdr:colOff>
      <xdr:row>20</xdr:row>
      <xdr:rowOff>7620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74D3E30E-EF1B-4DE7-A153-9565FB585E49}"/>
            </a:ext>
          </a:extLst>
        </xdr:cNvPr>
        <xdr:cNvCxnSpPr/>
      </xdr:nvCxnSpPr>
      <xdr:spPr>
        <a:xfrm>
          <a:off x="664112" y="3292427"/>
          <a:ext cx="158848" cy="372793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137159</xdr:colOff>
      <xdr:row>19</xdr:row>
      <xdr:rowOff>183174</xdr:rowOff>
    </xdr:from>
    <xdr:to>
      <xdr:col>5</xdr:col>
      <xdr:colOff>798635</xdr:colOff>
      <xdr:row>20</xdr:row>
      <xdr:rowOff>4102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16DC5CD7-7863-40A1-9C19-95601830546A}"/>
            </a:ext>
          </a:extLst>
        </xdr:cNvPr>
        <xdr:cNvCxnSpPr/>
      </xdr:nvCxnSpPr>
      <xdr:spPr>
        <a:xfrm flipV="1">
          <a:off x="1250851" y="3853962"/>
          <a:ext cx="3460361" cy="11428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246529</xdr:colOff>
      <xdr:row>1</xdr:row>
      <xdr:rowOff>145677</xdr:rowOff>
    </xdr:from>
    <xdr:to>
      <xdr:col>16</xdr:col>
      <xdr:colOff>515470</xdr:colOff>
      <xdr:row>16</xdr:row>
      <xdr:rowOff>10481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AC6DE878-56FB-4444-AC19-2DF6A207E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1016261</xdr:colOff>
      <xdr:row>16</xdr:row>
      <xdr:rowOff>10886</xdr:rowOff>
    </xdr:from>
    <xdr:to>
      <xdr:col>6</xdr:col>
      <xdr:colOff>854529</xdr:colOff>
      <xdr:row>16</xdr:row>
      <xdr:rowOff>11206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BCDD75B-1F75-4B7B-939E-2F72E3E375C2}"/>
            </a:ext>
          </a:extLst>
        </xdr:cNvPr>
        <xdr:cNvCxnSpPr/>
      </xdr:nvCxnSpPr>
      <xdr:spPr>
        <a:xfrm flipV="1">
          <a:off x="5141947" y="3058886"/>
          <a:ext cx="856082" cy="32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851647</xdr:colOff>
      <xdr:row>16</xdr:row>
      <xdr:rowOff>11206</xdr:rowOff>
    </xdr:from>
    <xdr:to>
      <xdr:col>7</xdr:col>
      <xdr:colOff>11206</xdr:colOff>
      <xdr:row>19</xdr:row>
      <xdr:rowOff>168089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F2CFA87-2B0B-4988-A1A3-4A1D45809B1E}"/>
            </a:ext>
          </a:extLst>
        </xdr:cNvPr>
        <xdr:cNvCxnSpPr/>
      </xdr:nvCxnSpPr>
      <xdr:spPr>
        <a:xfrm>
          <a:off x="5995147" y="3115235"/>
          <a:ext cx="661147" cy="72838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topLeftCell="A32" zoomScale="70" zoomScaleNormal="70" workbookViewId="0">
      <selection sqref="A1:P54"/>
    </sheetView>
  </sheetViews>
  <sheetFormatPr baseColWidth="10" defaultRowHeight="15" x14ac:dyDescent="0.25"/>
  <cols>
    <col min="1" max="1" width="16.7109375" customWidth="1"/>
    <col min="2" max="2" width="12.42578125" customWidth="1"/>
    <col min="3" max="3" width="13" customWidth="1"/>
    <col min="4" max="4" width="16.140625" customWidth="1"/>
    <col min="5" max="5" width="12.85546875" customWidth="1"/>
    <col min="6" max="6" width="12.140625" customWidth="1"/>
    <col min="7" max="7" width="19.42578125" customWidth="1"/>
    <col min="8" max="8" width="10.7109375" customWidth="1"/>
    <col min="9" max="9" width="11.7109375" customWidth="1"/>
    <col min="10" max="10" width="12.5703125" customWidth="1"/>
    <col min="11" max="11" width="9" customWidth="1"/>
    <col min="12" max="12" width="14.5703125" customWidth="1"/>
  </cols>
  <sheetData>
    <row r="1" spans="1:12" x14ac:dyDescent="0.25">
      <c r="A1" s="39" t="s">
        <v>30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</row>
    <row r="2" spans="1:12" x14ac:dyDescent="0.25">
      <c r="A2" s="42" t="s">
        <v>31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1:12" ht="18.75" customHeight="1" x14ac:dyDescent="0.25">
      <c r="A3" s="5" t="s">
        <v>0</v>
      </c>
      <c r="B3" s="6">
        <v>2015</v>
      </c>
      <c r="C3" s="6">
        <v>2014</v>
      </c>
      <c r="D3" s="6" t="s">
        <v>1</v>
      </c>
      <c r="E3" s="7" t="s">
        <v>2</v>
      </c>
      <c r="F3" s="6" t="s">
        <v>3</v>
      </c>
      <c r="G3" s="6" t="s">
        <v>4</v>
      </c>
      <c r="H3" s="6">
        <v>2015</v>
      </c>
      <c r="I3" s="6">
        <v>2014</v>
      </c>
      <c r="J3" s="6" t="s">
        <v>1</v>
      </c>
      <c r="K3" s="6" t="s">
        <v>2</v>
      </c>
      <c r="L3" s="8" t="s">
        <v>3</v>
      </c>
    </row>
    <row r="4" spans="1:12" x14ac:dyDescent="0.25">
      <c r="A4" s="9" t="s">
        <v>5</v>
      </c>
      <c r="B4" s="15"/>
      <c r="C4" s="15"/>
      <c r="D4" s="15"/>
      <c r="E4" s="15"/>
      <c r="F4" s="15"/>
      <c r="G4" s="16" t="s">
        <v>5</v>
      </c>
      <c r="H4" s="15"/>
      <c r="I4" s="15"/>
      <c r="J4" s="15"/>
      <c r="K4" s="15"/>
      <c r="L4" s="17"/>
    </row>
    <row r="5" spans="1:12" x14ac:dyDescent="0.25">
      <c r="A5" s="9" t="s">
        <v>6</v>
      </c>
      <c r="B5" s="10">
        <v>21291</v>
      </c>
      <c r="C5" s="10">
        <v>22397</v>
      </c>
      <c r="D5" s="10">
        <f>B5-C5</f>
        <v>-1106</v>
      </c>
      <c r="E5" s="10">
        <f>(B5*100)/B21</f>
        <v>6.1787726034075972</v>
      </c>
      <c r="F5" s="10">
        <v>98680</v>
      </c>
      <c r="G5" s="18" t="s">
        <v>7</v>
      </c>
      <c r="H5" s="10">
        <v>43146</v>
      </c>
      <c r="I5" s="10">
        <v>33857</v>
      </c>
      <c r="J5" s="10">
        <f>H5-I5</f>
        <v>9289</v>
      </c>
      <c r="K5" s="10">
        <f>(H5*100)/H21</f>
        <v>12.5212213022697</v>
      </c>
      <c r="L5" s="13">
        <v>30202</v>
      </c>
    </row>
    <row r="6" spans="1:12" x14ac:dyDescent="0.25">
      <c r="A6" s="9" t="s">
        <v>8</v>
      </c>
      <c r="B6" s="10">
        <v>43014</v>
      </c>
      <c r="C6" s="10">
        <v>31360</v>
      </c>
      <c r="D6" s="10">
        <f>B6-C6</f>
        <v>11654</v>
      </c>
      <c r="E6" s="10">
        <f>(B6*100)/B21</f>
        <v>12.482914130993114</v>
      </c>
      <c r="F6" s="10">
        <v>107127</v>
      </c>
      <c r="G6" s="18" t="s">
        <v>9</v>
      </c>
      <c r="H6" s="10">
        <v>12845</v>
      </c>
      <c r="I6" s="10">
        <v>13235</v>
      </c>
      <c r="J6" s="10">
        <f t="shared" ref="J6:J15" si="0">H6-I6</f>
        <v>-390</v>
      </c>
      <c r="K6" s="10">
        <f>(H6*100)/H21</f>
        <v>3.7276940533920708</v>
      </c>
      <c r="L6" s="13">
        <v>8992</v>
      </c>
    </row>
    <row r="7" spans="1:12" x14ac:dyDescent="0.25">
      <c r="A7" s="9" t="s">
        <v>10</v>
      </c>
      <c r="B7" s="10">
        <v>99823</v>
      </c>
      <c r="C7" s="10">
        <v>89028</v>
      </c>
      <c r="D7" s="10">
        <f>B7-C7</f>
        <v>10795</v>
      </c>
      <c r="E7" s="10">
        <f>(B7*100)/B21</f>
        <v>28.969217866232519</v>
      </c>
      <c r="F7" s="10">
        <v>86668</v>
      </c>
      <c r="G7" s="18" t="s">
        <v>11</v>
      </c>
      <c r="H7" s="10">
        <v>31046</v>
      </c>
      <c r="I7" s="10">
        <v>16849</v>
      </c>
      <c r="J7" s="10">
        <f t="shared" si="0"/>
        <v>14197</v>
      </c>
      <c r="K7" s="10">
        <f>(H7*100)/H21</f>
        <v>9.0097306019159387</v>
      </c>
      <c r="L7" s="13">
        <v>21732</v>
      </c>
    </row>
    <row r="8" spans="1:12" x14ac:dyDescent="0.25">
      <c r="A8" s="9" t="s">
        <v>12</v>
      </c>
      <c r="B8" s="10">
        <v>15225</v>
      </c>
      <c r="C8" s="10">
        <v>24800</v>
      </c>
      <c r="D8" s="10">
        <f>B8-C8</f>
        <v>-9575</v>
      </c>
      <c r="E8" s="10">
        <f>(B8*100)/B21</f>
        <v>4.4183839597426458</v>
      </c>
      <c r="F8" s="10">
        <v>10658</v>
      </c>
      <c r="G8" s="18" t="s">
        <v>13</v>
      </c>
      <c r="H8" s="10">
        <f>H5+H6+H7</f>
        <v>87037</v>
      </c>
      <c r="I8" s="10">
        <f>I5+I6+I7</f>
        <v>63941</v>
      </c>
      <c r="J8" s="10">
        <f t="shared" si="0"/>
        <v>23096</v>
      </c>
      <c r="K8" s="10">
        <f>(H8*100)/H21</f>
        <v>25.258645957577709</v>
      </c>
      <c r="L8" s="13">
        <f>L5+L6+L7</f>
        <v>60926</v>
      </c>
    </row>
    <row r="9" spans="1:12" x14ac:dyDescent="0.25">
      <c r="A9" s="9" t="s">
        <v>14</v>
      </c>
      <c r="B9" s="10">
        <f>B5+B6+B7+B8</f>
        <v>179353</v>
      </c>
      <c r="C9" s="10">
        <f>C5+C6+C7+C8</f>
        <v>167585</v>
      </c>
      <c r="D9" s="10">
        <f>B9-C9</f>
        <v>11768</v>
      </c>
      <c r="E9" s="10">
        <f>(B9*100)/B21</f>
        <v>52.049288560375878</v>
      </c>
      <c r="F9" s="10">
        <f>F5+F6+F7+F8</f>
        <v>303133</v>
      </c>
      <c r="G9" s="18" t="s">
        <v>15</v>
      </c>
      <c r="H9" s="10"/>
      <c r="I9" s="10"/>
      <c r="J9" s="10"/>
      <c r="K9" s="10"/>
      <c r="L9" s="13"/>
    </row>
    <row r="10" spans="1:12" x14ac:dyDescent="0.25">
      <c r="A10" s="9" t="s">
        <v>15</v>
      </c>
      <c r="B10" s="10"/>
      <c r="C10" s="10"/>
      <c r="D10" s="10"/>
      <c r="E10" s="10"/>
      <c r="F10" s="10"/>
      <c r="G10" s="18" t="s">
        <v>11</v>
      </c>
      <c r="H10" s="10">
        <v>8974</v>
      </c>
      <c r="I10" s="10">
        <v>7523</v>
      </c>
      <c r="J10" s="10">
        <f t="shared" si="0"/>
        <v>1451</v>
      </c>
      <c r="K10" s="10">
        <f>(H10*100)/H21</f>
        <v>2.6043072351218721</v>
      </c>
      <c r="L10" s="13">
        <v>18974</v>
      </c>
    </row>
    <row r="11" spans="1:12" x14ac:dyDescent="0.25">
      <c r="A11" s="9" t="s">
        <v>32</v>
      </c>
      <c r="B11" s="10">
        <v>85155</v>
      </c>
      <c r="C11" s="10">
        <v>85045</v>
      </c>
      <c r="D11" s="10">
        <f>B11-C11</f>
        <v>110</v>
      </c>
      <c r="E11" s="10">
        <f>(B11*100)/B21</f>
        <v>24.712478561043348</v>
      </c>
      <c r="F11" s="10">
        <f>B11-K38</f>
        <v>80897.25</v>
      </c>
      <c r="G11" s="18" t="s">
        <v>17</v>
      </c>
      <c r="H11" s="10">
        <f>H10+H8</f>
        <v>96011</v>
      </c>
      <c r="I11" s="10">
        <f>I8+I10</f>
        <v>71464</v>
      </c>
      <c r="J11" s="10">
        <f t="shared" si="0"/>
        <v>24547</v>
      </c>
      <c r="K11" s="10">
        <f>(H11*100)/H21</f>
        <v>27.862953192699582</v>
      </c>
      <c r="L11" s="13">
        <f>L8+L10</f>
        <v>79900</v>
      </c>
    </row>
    <row r="12" spans="1:12" x14ac:dyDescent="0.25">
      <c r="A12" s="9" t="s">
        <v>18</v>
      </c>
      <c r="B12" s="10">
        <v>40705</v>
      </c>
      <c r="C12" s="10">
        <v>39709</v>
      </c>
      <c r="D12" s="10">
        <f>B12-C12</f>
        <v>996</v>
      </c>
      <c r="E12" s="10">
        <f>(B12*100)/B21</f>
        <v>11.812828839495854</v>
      </c>
      <c r="F12" s="10">
        <f>B12-K39</f>
        <v>36634.5</v>
      </c>
      <c r="G12" s="18" t="s">
        <v>19</v>
      </c>
      <c r="H12" s="10"/>
      <c r="I12" s="10"/>
      <c r="J12" s="10"/>
      <c r="K12" s="10"/>
      <c r="L12" s="13"/>
    </row>
    <row r="13" spans="1:12" x14ac:dyDescent="0.25">
      <c r="A13" s="9" t="s">
        <v>20</v>
      </c>
      <c r="B13" s="10">
        <v>22535</v>
      </c>
      <c r="C13" s="10">
        <v>21960</v>
      </c>
      <c r="D13" s="10">
        <f>B13-C13</f>
        <v>575</v>
      </c>
      <c r="E13" s="10">
        <f>(B13*100)/B21</f>
        <v>6.5397886721051242</v>
      </c>
      <c r="F13" s="10">
        <f>B13-K40</f>
        <v>16901.25</v>
      </c>
      <c r="G13" s="18" t="s">
        <v>21</v>
      </c>
      <c r="H13" s="10">
        <v>131051</v>
      </c>
      <c r="I13" s="10">
        <v>126294</v>
      </c>
      <c r="J13" s="10">
        <f t="shared" si="0"/>
        <v>4757</v>
      </c>
      <c r="K13" s="10">
        <f>(H13*100)/H21</f>
        <v>38.031765931575265</v>
      </c>
      <c r="L13" s="13">
        <f>H13</f>
        <v>131051</v>
      </c>
    </row>
    <row r="14" spans="1:12" x14ac:dyDescent="0.25">
      <c r="A14" s="9" t="s">
        <v>22</v>
      </c>
      <c r="B14" s="10">
        <v>2106</v>
      </c>
      <c r="C14" s="10">
        <v>2031</v>
      </c>
      <c r="D14" s="10">
        <f>B14-C14</f>
        <v>75</v>
      </c>
      <c r="E14" s="10">
        <f>(B14*100)/B21</f>
        <v>0.61117350536735704</v>
      </c>
      <c r="F14" s="10">
        <f>B14-K41</f>
        <v>1411.02</v>
      </c>
      <c r="G14" s="18" t="s">
        <v>23</v>
      </c>
      <c r="H14" s="10">
        <v>117521</v>
      </c>
      <c r="I14" s="10">
        <v>121076</v>
      </c>
      <c r="J14" s="10">
        <f t="shared" si="0"/>
        <v>-3555</v>
      </c>
      <c r="K14" s="10">
        <f>(H14*100)/H21</f>
        <v>34.10528087572515</v>
      </c>
      <c r="L14" s="13">
        <f>I34</f>
        <v>242019</v>
      </c>
    </row>
    <row r="15" spans="1:12" x14ac:dyDescent="0.25">
      <c r="A15" s="9" t="s">
        <v>24</v>
      </c>
      <c r="B15" s="10">
        <f>B11+B13+B12+B14</f>
        <v>150501</v>
      </c>
      <c r="C15" s="10">
        <f>C11+C12+C13+C14</f>
        <v>148745</v>
      </c>
      <c r="D15" s="10">
        <f>B15-C15</f>
        <v>1756</v>
      </c>
      <c r="E15" s="10">
        <f>(B15*100)/B21</f>
        <v>43.676269578011684</v>
      </c>
      <c r="F15" s="10">
        <f>F11+F12+F13+F14</f>
        <v>135844.01999999999</v>
      </c>
      <c r="G15" s="18" t="s">
        <v>25</v>
      </c>
      <c r="H15" s="10">
        <f>H13+H14</f>
        <v>248572</v>
      </c>
      <c r="I15" s="10">
        <v>247370</v>
      </c>
      <c r="J15" s="10">
        <f t="shared" si="0"/>
        <v>1202</v>
      </c>
      <c r="K15" s="10">
        <f>(H15*100)/H21</f>
        <v>72.137046807300422</v>
      </c>
      <c r="L15" s="13">
        <f>L13+L14</f>
        <v>373070</v>
      </c>
    </row>
    <row r="16" spans="1:12" x14ac:dyDescent="0.25">
      <c r="A16" s="9" t="s">
        <v>26</v>
      </c>
      <c r="B16" s="12"/>
      <c r="C16" s="12"/>
      <c r="D16" s="12"/>
      <c r="E16" s="12"/>
      <c r="F16" s="12"/>
      <c r="G16" s="19" t="s">
        <v>27</v>
      </c>
      <c r="H16" s="12"/>
      <c r="I16" s="12"/>
      <c r="J16" s="12"/>
      <c r="K16" s="12"/>
      <c r="L16" s="20"/>
    </row>
    <row r="17" spans="1:12" x14ac:dyDescent="0.25">
      <c r="A17" s="9" t="s">
        <v>28</v>
      </c>
      <c r="B17" s="12">
        <v>14729</v>
      </c>
      <c r="C17" s="12">
        <v>2504</v>
      </c>
      <c r="D17" s="12">
        <f>B17-C17</f>
        <v>12225</v>
      </c>
      <c r="E17" s="12">
        <f>(B17*100)/B21</f>
        <v>4.2744418616124413</v>
      </c>
      <c r="F17" s="12">
        <f>B17-K45</f>
        <v>13992.55</v>
      </c>
      <c r="G17" s="12"/>
      <c r="H17" s="12"/>
      <c r="I17" s="12"/>
      <c r="J17" s="12"/>
      <c r="K17" s="12"/>
      <c r="L17" s="20"/>
    </row>
    <row r="18" spans="1:12" x14ac:dyDescent="0.25">
      <c r="A18" s="9" t="s">
        <v>29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20"/>
    </row>
    <row r="19" spans="1:12" x14ac:dyDescent="0.25">
      <c r="A19" s="2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20"/>
    </row>
    <row r="20" spans="1:12" x14ac:dyDescent="0.25">
      <c r="A20" s="2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20"/>
    </row>
    <row r="21" spans="1:12" ht="15.75" thickBot="1" x14ac:dyDescent="0.3">
      <c r="A21" s="22"/>
      <c r="B21" s="23">
        <f>B9+B15+B17</f>
        <v>344583</v>
      </c>
      <c r="C21" s="23">
        <f>C9+C15+C17</f>
        <v>318834</v>
      </c>
      <c r="D21" s="23">
        <f>B21-C21</f>
        <v>25749</v>
      </c>
      <c r="E21" s="23">
        <f>E5+E6+E7+E8+E11+E13+E17+E12+E14</f>
        <v>100</v>
      </c>
      <c r="F21" s="23">
        <f>F17+F15+F9</f>
        <v>452969.56999999995</v>
      </c>
      <c r="G21" s="23"/>
      <c r="H21" s="23">
        <f>H11+H15</f>
        <v>344583</v>
      </c>
      <c r="I21" s="23">
        <f>I11+I15</f>
        <v>318834</v>
      </c>
      <c r="J21" s="23">
        <f>H21-I21</f>
        <v>25749</v>
      </c>
      <c r="K21" s="23">
        <f>K5+K6+K10+K7+K13+K14</f>
        <v>100</v>
      </c>
      <c r="L21" s="24">
        <f>L15+L11</f>
        <v>452970</v>
      </c>
    </row>
    <row r="22" spans="1:12" ht="15.75" thickBot="1" x14ac:dyDescent="0.3"/>
    <row r="23" spans="1:12" x14ac:dyDescent="0.25">
      <c r="D23" s="39" t="s">
        <v>30</v>
      </c>
      <c r="E23" s="40"/>
      <c r="F23" s="40"/>
      <c r="G23" s="40"/>
      <c r="H23" s="40"/>
      <c r="I23" s="41"/>
    </row>
    <row r="24" spans="1:12" x14ac:dyDescent="0.25">
      <c r="D24" s="42" t="s">
        <v>39</v>
      </c>
      <c r="E24" s="43"/>
      <c r="F24" s="43"/>
      <c r="G24" s="43"/>
      <c r="H24" s="43"/>
      <c r="I24" s="44"/>
    </row>
    <row r="25" spans="1:12" x14ac:dyDescent="0.25">
      <c r="D25" s="5"/>
      <c r="E25" s="6">
        <v>2015</v>
      </c>
      <c r="F25" s="6">
        <v>2014</v>
      </c>
      <c r="G25" s="6" t="s">
        <v>1</v>
      </c>
      <c r="H25" s="7" t="s">
        <v>2</v>
      </c>
      <c r="I25" s="8" t="s">
        <v>3</v>
      </c>
    </row>
    <row r="26" spans="1:12" x14ac:dyDescent="0.25">
      <c r="D26" s="9" t="s">
        <v>33</v>
      </c>
      <c r="E26" s="10">
        <v>156052</v>
      </c>
      <c r="F26" s="10">
        <v>168564</v>
      </c>
      <c r="G26" s="11">
        <f>E26-F26</f>
        <v>-12512</v>
      </c>
      <c r="H26" s="12">
        <f>(E26*100)/E26</f>
        <v>100</v>
      </c>
      <c r="I26" s="13">
        <v>180448</v>
      </c>
      <c r="J26" s="2"/>
    </row>
    <row r="27" spans="1:12" x14ac:dyDescent="0.25">
      <c r="D27" s="9" t="s">
        <v>34</v>
      </c>
      <c r="E27" s="10"/>
      <c r="F27" s="10"/>
      <c r="G27" s="11"/>
      <c r="H27" s="12"/>
      <c r="I27" s="13"/>
      <c r="J27" s="2"/>
    </row>
    <row r="28" spans="1:12" x14ac:dyDescent="0.25">
      <c r="D28" s="9" t="s">
        <v>35</v>
      </c>
      <c r="E28" s="10">
        <v>11383</v>
      </c>
      <c r="F28" s="10">
        <v>19893</v>
      </c>
      <c r="G28" s="11">
        <f t="shared" ref="G28:G31" si="1">E28-F28</f>
        <v>-8510</v>
      </c>
      <c r="H28" s="12">
        <f>(E28*100)/E26</f>
        <v>7.2943634173224305</v>
      </c>
      <c r="I28" s="13">
        <v>13155</v>
      </c>
      <c r="J28" s="2"/>
    </row>
    <row r="29" spans="1:12" x14ac:dyDescent="0.25">
      <c r="D29" s="9" t="s">
        <v>36</v>
      </c>
      <c r="E29" s="10">
        <f>E26-E28</f>
        <v>144669</v>
      </c>
      <c r="F29" s="10">
        <f>F26-F28</f>
        <v>148671</v>
      </c>
      <c r="G29" s="11">
        <f t="shared" si="1"/>
        <v>-4002</v>
      </c>
      <c r="H29" s="12">
        <f>(E29*100)/E26</f>
        <v>92.70563658267757</v>
      </c>
      <c r="I29" s="13">
        <f>I26-I28</f>
        <v>167293</v>
      </c>
      <c r="J29" s="2"/>
    </row>
    <row r="30" spans="1:12" x14ac:dyDescent="0.25">
      <c r="D30" s="9" t="s">
        <v>34</v>
      </c>
      <c r="E30" s="10"/>
      <c r="F30" s="10"/>
      <c r="G30" s="11"/>
      <c r="H30" s="12"/>
      <c r="I30" s="13"/>
      <c r="J30" s="2"/>
    </row>
    <row r="31" spans="1:12" x14ac:dyDescent="0.25">
      <c r="D31" s="9" t="s">
        <v>37</v>
      </c>
      <c r="E31" s="10">
        <v>27148</v>
      </c>
      <c r="F31" s="10">
        <v>27595</v>
      </c>
      <c r="G31" s="11">
        <f t="shared" si="1"/>
        <v>-447</v>
      </c>
      <c r="H31" s="12">
        <f>(E31*100)/E26</f>
        <v>17.396765180837157</v>
      </c>
      <c r="I31" s="13">
        <v>42795</v>
      </c>
      <c r="J31" s="2"/>
    </row>
    <row r="32" spans="1:12" x14ac:dyDescent="0.25">
      <c r="D32" s="9" t="s">
        <v>57</v>
      </c>
      <c r="E32" s="10"/>
      <c r="F32" s="10"/>
      <c r="G32" s="11"/>
      <c r="H32" s="12"/>
      <c r="I32" s="13"/>
      <c r="J32" s="2"/>
    </row>
    <row r="33" spans="1:11" x14ac:dyDescent="0.25">
      <c r="D33" s="9" t="s">
        <v>38</v>
      </c>
      <c r="E33" s="10">
        <f>E29-E31</f>
        <v>117521</v>
      </c>
      <c r="F33" s="10">
        <f>F29-F31</f>
        <v>121076</v>
      </c>
      <c r="G33" s="11">
        <f>E33-F33</f>
        <v>-3555</v>
      </c>
      <c r="H33" s="12">
        <f>(E33*100)/E26</f>
        <v>75.308871401840406</v>
      </c>
      <c r="I33" s="13">
        <f>I29-(I31-I32)</f>
        <v>124498</v>
      </c>
      <c r="J33" s="2"/>
    </row>
    <row r="34" spans="1:11" ht="15.75" thickBot="1" x14ac:dyDescent="0.3">
      <c r="D34" s="51" t="s">
        <v>58</v>
      </c>
      <c r="E34" s="52"/>
      <c r="F34" s="52"/>
      <c r="G34" s="52"/>
      <c r="H34" s="52"/>
      <c r="I34" s="14">
        <f>I33+H14</f>
        <v>242019</v>
      </c>
    </row>
    <row r="36" spans="1:11" ht="15.75" thickBot="1" x14ac:dyDescent="0.3"/>
    <row r="37" spans="1:11" ht="15.75" thickBot="1" x14ac:dyDescent="0.3">
      <c r="I37" s="45" t="s">
        <v>51</v>
      </c>
      <c r="J37" s="46"/>
      <c r="K37" s="47"/>
    </row>
    <row r="38" spans="1:11" x14ac:dyDescent="0.25">
      <c r="A38" s="39" t="s">
        <v>59</v>
      </c>
      <c r="B38" s="40"/>
      <c r="C38" s="40"/>
      <c r="D38" s="40"/>
      <c r="E38" s="40"/>
      <c r="F38" s="40"/>
      <c r="G38" s="25"/>
      <c r="I38" s="35" t="s">
        <v>16</v>
      </c>
      <c r="J38" s="36"/>
      <c r="K38" s="13">
        <f>B11*0.05</f>
        <v>4257.75</v>
      </c>
    </row>
    <row r="39" spans="1:11" x14ac:dyDescent="0.25">
      <c r="A39" s="26" t="s">
        <v>40</v>
      </c>
      <c r="B39" s="27"/>
      <c r="C39" s="27" t="s">
        <v>50</v>
      </c>
      <c r="D39" s="27" t="s">
        <v>49</v>
      </c>
      <c r="E39" s="27"/>
      <c r="F39" s="27" t="s">
        <v>41</v>
      </c>
      <c r="G39" s="28" t="s">
        <v>42</v>
      </c>
      <c r="I39" s="35" t="s">
        <v>18</v>
      </c>
      <c r="J39" s="36"/>
      <c r="K39" s="13">
        <f>B12*0.1</f>
        <v>4070.5</v>
      </c>
    </row>
    <row r="40" spans="1:11" x14ac:dyDescent="0.25">
      <c r="A40" s="35" t="s">
        <v>43</v>
      </c>
      <c r="B40" s="36"/>
      <c r="C40" s="12">
        <f>(B5+B6)/H8</f>
        <v>0.73882371864839091</v>
      </c>
      <c r="D40" s="15">
        <v>0.79</v>
      </c>
      <c r="E40" s="12"/>
      <c r="F40" s="15"/>
      <c r="G40" s="20">
        <f>D40-C40</f>
        <v>5.1176281351609121E-2</v>
      </c>
      <c r="I40" s="32" t="s">
        <v>20</v>
      </c>
      <c r="J40" s="33"/>
      <c r="K40" s="13">
        <f>B13*0.25</f>
        <v>5633.75</v>
      </c>
    </row>
    <row r="41" spans="1:11" x14ac:dyDescent="0.25">
      <c r="A41" s="35" t="s">
        <v>44</v>
      </c>
      <c r="B41" s="36"/>
      <c r="C41" s="12">
        <f>B9/H8</f>
        <v>2.0606523662350495</v>
      </c>
      <c r="D41" s="15">
        <v>3.32</v>
      </c>
      <c r="E41" s="12"/>
      <c r="F41" s="15"/>
      <c r="G41" s="20">
        <f>D41-C41</f>
        <v>1.2593476337649503</v>
      </c>
      <c r="I41" s="32" t="s">
        <v>52</v>
      </c>
      <c r="J41" s="33"/>
      <c r="K41" s="13">
        <f>B14*0.33</f>
        <v>694.98</v>
      </c>
    </row>
    <row r="42" spans="1:11" x14ac:dyDescent="0.25">
      <c r="A42" s="21" t="s">
        <v>45</v>
      </c>
      <c r="B42" s="15"/>
      <c r="C42" s="12">
        <f>H11/B21</f>
        <v>0.2786295319269958</v>
      </c>
      <c r="D42" s="15">
        <v>0.46</v>
      </c>
      <c r="E42" s="12"/>
      <c r="F42" s="12">
        <f>D42-C42</f>
        <v>0.18137046807300422</v>
      </c>
      <c r="G42" s="17"/>
      <c r="I42" s="35" t="s">
        <v>53</v>
      </c>
      <c r="J42" s="36"/>
      <c r="K42" s="13">
        <f>K38+K39+K40+K41</f>
        <v>14656.98</v>
      </c>
    </row>
    <row r="43" spans="1:11" x14ac:dyDescent="0.25">
      <c r="A43" s="35" t="s">
        <v>46</v>
      </c>
      <c r="B43" s="36"/>
      <c r="C43" s="12">
        <f>B15/H15</f>
        <v>0.60546240123585926</v>
      </c>
      <c r="D43" s="15">
        <v>0.85</v>
      </c>
      <c r="E43" s="12"/>
      <c r="F43" s="12">
        <f>D43-C43</f>
        <v>0.24453759876414072</v>
      </c>
      <c r="G43" s="17"/>
      <c r="I43" s="21"/>
      <c r="J43" s="15"/>
      <c r="K43" s="13"/>
    </row>
    <row r="44" spans="1:11" x14ac:dyDescent="0.25">
      <c r="A44" s="21" t="s">
        <v>47</v>
      </c>
      <c r="B44" s="15"/>
      <c r="C44" s="12">
        <f>H14/E26</f>
        <v>0.75308871401840416</v>
      </c>
      <c r="D44" s="15">
        <v>0.14000000000000001</v>
      </c>
      <c r="E44" s="12"/>
      <c r="F44" s="12">
        <f>C44-D44</f>
        <v>0.61308871401840415</v>
      </c>
      <c r="G44" s="17"/>
      <c r="I44" s="48" t="s">
        <v>54</v>
      </c>
      <c r="J44" s="49"/>
      <c r="K44" s="50"/>
    </row>
    <row r="45" spans="1:11" ht="15.75" thickBot="1" x14ac:dyDescent="0.3">
      <c r="A45" s="22" t="s">
        <v>48</v>
      </c>
      <c r="B45" s="29"/>
      <c r="C45" s="30">
        <f>H14/H13</f>
        <v>0.89675775079930709</v>
      </c>
      <c r="D45" s="29">
        <v>0.93</v>
      </c>
      <c r="E45" s="30"/>
      <c r="F45" s="29"/>
      <c r="G45" s="31">
        <f>D45-C45</f>
        <v>3.3242249200692964E-2</v>
      </c>
      <c r="I45" s="37" t="s">
        <v>56</v>
      </c>
      <c r="J45" s="38"/>
      <c r="K45" s="24">
        <f>B17*0.05</f>
        <v>736.45</v>
      </c>
    </row>
    <row r="46" spans="1:11" ht="15.75" thickBot="1" x14ac:dyDescent="0.3">
      <c r="K46" s="1"/>
    </row>
    <row r="47" spans="1:11" x14ac:dyDescent="0.25">
      <c r="A47" s="39" t="s">
        <v>60</v>
      </c>
      <c r="B47" s="40"/>
      <c r="C47" s="40"/>
      <c r="D47" s="40"/>
      <c r="E47" s="40"/>
      <c r="F47" s="40"/>
      <c r="G47" s="25"/>
      <c r="I47" t="s">
        <v>55</v>
      </c>
      <c r="K47" s="1">
        <f>K42+K45</f>
        <v>15393.43</v>
      </c>
    </row>
    <row r="48" spans="1:11" x14ac:dyDescent="0.25">
      <c r="A48" s="26" t="s">
        <v>40</v>
      </c>
      <c r="B48" s="27"/>
      <c r="C48" s="27" t="s">
        <v>50</v>
      </c>
      <c r="D48" s="27" t="s">
        <v>49</v>
      </c>
      <c r="E48" s="27"/>
      <c r="F48" s="27" t="s">
        <v>41</v>
      </c>
      <c r="G48" s="28" t="s">
        <v>42</v>
      </c>
    </row>
    <row r="49" spans="1:12" x14ac:dyDescent="0.25">
      <c r="A49" s="35" t="s">
        <v>43</v>
      </c>
      <c r="B49" s="36"/>
      <c r="C49" s="12">
        <f>(F5+F6)/L8</f>
        <v>3.3779831270721861</v>
      </c>
      <c r="D49" s="15">
        <v>0.79</v>
      </c>
      <c r="E49" s="12"/>
      <c r="F49" s="15">
        <v>2.59</v>
      </c>
      <c r="G49" s="20"/>
      <c r="H49" s="4"/>
      <c r="I49" s="34"/>
      <c r="J49" s="34"/>
      <c r="K49" s="34"/>
      <c r="L49" s="34"/>
    </row>
    <row r="50" spans="1:12" x14ac:dyDescent="0.25">
      <c r="A50" s="35" t="s">
        <v>44</v>
      </c>
      <c r="B50" s="36"/>
      <c r="C50" s="12">
        <f>F9/L8</f>
        <v>4.9754292092046093</v>
      </c>
      <c r="D50" s="15">
        <v>3.32</v>
      </c>
      <c r="E50" s="12"/>
      <c r="F50" s="15">
        <v>1.66</v>
      </c>
      <c r="G50" s="20"/>
      <c r="H50" s="1"/>
      <c r="I50" s="1"/>
      <c r="K50" s="1"/>
    </row>
    <row r="51" spans="1:12" x14ac:dyDescent="0.25">
      <c r="A51" s="21" t="s">
        <v>45</v>
      </c>
      <c r="B51" s="15"/>
      <c r="C51" s="12">
        <f>L11/F21</f>
        <v>0.17639153994384216</v>
      </c>
      <c r="D51" s="15">
        <v>0.46</v>
      </c>
      <c r="E51" s="12"/>
      <c r="F51" s="12">
        <f>D51-C51</f>
        <v>0.28360846005615786</v>
      </c>
      <c r="G51" s="17"/>
    </row>
    <row r="52" spans="1:12" x14ac:dyDescent="0.25">
      <c r="A52" s="35" t="s">
        <v>46</v>
      </c>
      <c r="B52" s="36"/>
      <c r="C52" s="12">
        <f>F15/L15</f>
        <v>0.36412474870667699</v>
      </c>
      <c r="D52" s="15">
        <v>0.85</v>
      </c>
      <c r="E52" s="12"/>
      <c r="F52" s="12">
        <f>D52-C52</f>
        <v>0.48587525129332299</v>
      </c>
      <c r="G52" s="17"/>
    </row>
    <row r="53" spans="1:12" x14ac:dyDescent="0.25">
      <c r="A53" s="21" t="s">
        <v>47</v>
      </c>
      <c r="B53" s="15"/>
      <c r="C53" s="12">
        <f>I26/L14</f>
        <v>0.74559435416227648</v>
      </c>
      <c r="D53" s="15">
        <v>0.14000000000000001</v>
      </c>
      <c r="E53" s="12"/>
      <c r="F53" s="12">
        <f>C53-D53</f>
        <v>0.60559435416227647</v>
      </c>
      <c r="G53" s="17"/>
    </row>
    <row r="54" spans="1:12" ht="15.75" thickBot="1" x14ac:dyDescent="0.3">
      <c r="A54" s="22" t="s">
        <v>48</v>
      </c>
      <c r="B54" s="29"/>
      <c r="C54" s="30">
        <f>L14/L13</f>
        <v>1.8467543170216176</v>
      </c>
      <c r="D54" s="29">
        <v>0.93</v>
      </c>
      <c r="E54" s="30"/>
      <c r="F54" s="29">
        <v>0.92</v>
      </c>
      <c r="G54" s="31"/>
    </row>
    <row r="57" spans="1:12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"/>
      <c r="L57" s="3"/>
    </row>
    <row r="58" spans="1:12" x14ac:dyDescent="0.25">
      <c r="A58" s="1"/>
      <c r="I58" s="1"/>
    </row>
  </sheetData>
  <mergeCells count="26">
    <mergeCell ref="K49:L49"/>
    <mergeCell ref="A1:L1"/>
    <mergeCell ref="A2:L2"/>
    <mergeCell ref="I37:K37"/>
    <mergeCell ref="I42:J42"/>
    <mergeCell ref="I44:K44"/>
    <mergeCell ref="I38:J38"/>
    <mergeCell ref="I39:J39"/>
    <mergeCell ref="A43:B43"/>
    <mergeCell ref="A40:B40"/>
    <mergeCell ref="A41:B41"/>
    <mergeCell ref="D34:H34"/>
    <mergeCell ref="D23:I23"/>
    <mergeCell ref="D24:I24"/>
    <mergeCell ref="A38:F38"/>
    <mergeCell ref="G57:H57"/>
    <mergeCell ref="I57:J57"/>
    <mergeCell ref="A49:B49"/>
    <mergeCell ref="I49:J49"/>
    <mergeCell ref="I45:J45"/>
    <mergeCell ref="A47:F47"/>
    <mergeCell ref="A50:B50"/>
    <mergeCell ref="A52:B52"/>
    <mergeCell ref="A57:B57"/>
    <mergeCell ref="C57:D57"/>
    <mergeCell ref="E57:F57"/>
  </mergeCells>
  <pageMargins left="0.7" right="0.7" top="0.75" bottom="0.75" header="0.3" footer="0.3"/>
  <pageSetup paperSize="3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5"/>
  <sheetViews>
    <sheetView tabSelected="1" topLeftCell="A8" zoomScale="85" zoomScaleNormal="85" workbookViewId="0">
      <selection activeCell="B23" sqref="B23"/>
    </sheetView>
  </sheetViews>
  <sheetFormatPr baseColWidth="10" defaultRowHeight="15" x14ac:dyDescent="0.25"/>
  <cols>
    <col min="1" max="1" width="16.140625" customWidth="1"/>
    <col min="6" max="6" width="15.28515625" customWidth="1"/>
    <col min="7" max="7" width="22.5703125" customWidth="1"/>
    <col min="10" max="10" width="13.42578125" customWidth="1"/>
    <col min="12" max="12" width="19.140625" customWidth="1"/>
  </cols>
  <sheetData>
    <row r="1" spans="1:12" ht="16.5" thickTop="1" thickBot="1" x14ac:dyDescent="0.3">
      <c r="A1" s="55" t="s">
        <v>66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12" ht="16.5" thickTop="1" thickBot="1" x14ac:dyDescent="0.3">
      <c r="A2" s="55" t="s">
        <v>31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12" ht="15.75" thickTop="1" x14ac:dyDescent="0.25">
      <c r="A3" s="56" t="s">
        <v>0</v>
      </c>
      <c r="B3" s="56">
        <v>2011</v>
      </c>
      <c r="C3" s="56">
        <v>2010</v>
      </c>
      <c r="D3" s="56" t="s">
        <v>1</v>
      </c>
      <c r="E3" s="56" t="s">
        <v>2</v>
      </c>
      <c r="F3" s="56" t="s">
        <v>3</v>
      </c>
      <c r="G3" s="56" t="s">
        <v>4</v>
      </c>
      <c r="H3" s="56">
        <v>2011</v>
      </c>
      <c r="I3" s="56">
        <v>2010</v>
      </c>
      <c r="J3" s="56" t="s">
        <v>1</v>
      </c>
      <c r="K3" s="56" t="s">
        <v>2</v>
      </c>
      <c r="L3" s="56" t="s">
        <v>3</v>
      </c>
    </row>
    <row r="4" spans="1:12" x14ac:dyDescent="0.25">
      <c r="A4" s="57" t="s">
        <v>5</v>
      </c>
      <c r="B4" s="58"/>
      <c r="C4" s="58"/>
      <c r="D4" s="58"/>
      <c r="E4" s="58"/>
      <c r="F4" s="58"/>
      <c r="G4" s="57" t="s">
        <v>5</v>
      </c>
      <c r="H4" s="58"/>
      <c r="I4" s="58"/>
      <c r="J4" s="58"/>
      <c r="K4" s="59"/>
      <c r="L4" s="58"/>
    </row>
    <row r="5" spans="1:12" x14ac:dyDescent="0.25">
      <c r="A5" s="57" t="s">
        <v>6</v>
      </c>
      <c r="B5" s="60">
        <v>1852466</v>
      </c>
      <c r="C5" s="60">
        <v>1852466</v>
      </c>
      <c r="D5" s="60">
        <f>B5-C5</f>
        <v>0</v>
      </c>
      <c r="E5" s="61">
        <f>(B5*100)/B21</f>
        <v>8.0093144091270077</v>
      </c>
      <c r="F5" s="60"/>
      <c r="G5" s="62" t="s">
        <v>7</v>
      </c>
      <c r="H5" s="60">
        <v>2191151</v>
      </c>
      <c r="I5" s="60">
        <v>3274521</v>
      </c>
      <c r="J5" s="60">
        <f>H5-I5</f>
        <v>-1083370</v>
      </c>
      <c r="K5" s="63">
        <f>(H5*100)/H21</f>
        <v>9.4736514877320559</v>
      </c>
      <c r="L5" s="60"/>
    </row>
    <row r="6" spans="1:12" x14ac:dyDescent="0.25">
      <c r="A6" s="57" t="s">
        <v>8</v>
      </c>
      <c r="B6" s="60">
        <v>9142327</v>
      </c>
      <c r="C6" s="60">
        <v>10577356</v>
      </c>
      <c r="D6" s="60">
        <f t="shared" ref="D6:D11" si="0">B6-C6</f>
        <v>-1435029</v>
      </c>
      <c r="E6" s="61">
        <f>(B6*100)/B21</f>
        <v>39.527727566417347</v>
      </c>
      <c r="F6" s="60"/>
      <c r="G6" s="62" t="s">
        <v>9</v>
      </c>
      <c r="H6" s="60">
        <v>1946786</v>
      </c>
      <c r="I6" s="60">
        <v>2056235</v>
      </c>
      <c r="J6" s="60">
        <f t="shared" ref="J6:J7" si="1">H6-I6</f>
        <v>-109449</v>
      </c>
      <c r="K6" s="63">
        <f>(H6*100)/H21</f>
        <v>8.4171159747529671</v>
      </c>
      <c r="L6" s="60"/>
    </row>
    <row r="7" spans="1:12" x14ac:dyDescent="0.25">
      <c r="A7" s="57" t="s">
        <v>10</v>
      </c>
      <c r="B7" s="60">
        <v>2927887</v>
      </c>
      <c r="C7" s="60">
        <v>2665846</v>
      </c>
      <c r="D7" s="60">
        <f t="shared" si="0"/>
        <v>262041</v>
      </c>
      <c r="E7" s="61">
        <f>(B7*100)/B21</f>
        <v>12.659000239354269</v>
      </c>
      <c r="F7" s="60"/>
      <c r="G7" s="62" t="s">
        <v>11</v>
      </c>
      <c r="H7" s="60">
        <v>5157247</v>
      </c>
      <c r="I7" s="60">
        <v>5069486</v>
      </c>
      <c r="J7" s="60">
        <f t="shared" si="1"/>
        <v>87761</v>
      </c>
      <c r="K7" s="63">
        <f>(H7*100)/H21</f>
        <v>22.297852002966334</v>
      </c>
      <c r="L7" s="60"/>
    </row>
    <row r="8" spans="1:12" x14ac:dyDescent="0.25">
      <c r="A8" s="57" t="s">
        <v>61</v>
      </c>
      <c r="B8" s="60">
        <v>1040907</v>
      </c>
      <c r="C8" s="60">
        <v>1040907</v>
      </c>
      <c r="D8" s="60">
        <f t="shared" si="0"/>
        <v>0</v>
      </c>
      <c r="E8" s="61">
        <f>(B8*100)/B21</f>
        <v>4.5004612412109939</v>
      </c>
      <c r="F8" s="60"/>
      <c r="G8" s="62" t="s">
        <v>13</v>
      </c>
      <c r="H8" s="60">
        <f>H5+H6+H7</f>
        <v>9295184</v>
      </c>
      <c r="I8" s="60">
        <f>I5+I6+I7</f>
        <v>10400242</v>
      </c>
      <c r="J8" s="60">
        <f>H8-I8</f>
        <v>-1105058</v>
      </c>
      <c r="K8" s="63">
        <f>(H8*100)/H21</f>
        <v>40.188619465451353</v>
      </c>
      <c r="L8" s="60"/>
    </row>
    <row r="9" spans="1:12" x14ac:dyDescent="0.25">
      <c r="A9" s="57" t="s">
        <v>62</v>
      </c>
      <c r="B9" s="60">
        <v>550051</v>
      </c>
      <c r="C9" s="60">
        <v>550051</v>
      </c>
      <c r="D9" s="60">
        <f t="shared" si="0"/>
        <v>0</v>
      </c>
      <c r="E9" s="61">
        <f>(B9*100)/B21</f>
        <v>2.3781982503617987</v>
      </c>
      <c r="F9" s="60"/>
      <c r="G9" s="62" t="s">
        <v>15</v>
      </c>
      <c r="H9" s="60"/>
      <c r="I9" s="60"/>
      <c r="J9" s="60"/>
      <c r="K9" s="63"/>
      <c r="L9" s="60"/>
    </row>
    <row r="10" spans="1:12" x14ac:dyDescent="0.25">
      <c r="A10" s="57" t="s">
        <v>63</v>
      </c>
      <c r="B10" s="60">
        <v>2402157</v>
      </c>
      <c r="C10" s="60">
        <v>2402157</v>
      </c>
      <c r="D10" s="60">
        <f t="shared" si="0"/>
        <v>0</v>
      </c>
      <c r="E10" s="61">
        <f>(B10*100)/B21</f>
        <v>10.385956164963515</v>
      </c>
      <c r="F10" s="60"/>
      <c r="G10" s="62" t="s">
        <v>11</v>
      </c>
      <c r="H10" s="60">
        <v>2273187</v>
      </c>
      <c r="I10" s="60">
        <v>2356158</v>
      </c>
      <c r="J10" s="60">
        <f>H10-I10</f>
        <v>-82971</v>
      </c>
      <c r="K10" s="63">
        <f>(H10*100)/H21</f>
        <v>9.8283420012784006</v>
      </c>
      <c r="L10" s="60"/>
    </row>
    <row r="11" spans="1:12" x14ac:dyDescent="0.25">
      <c r="A11" s="57" t="s">
        <v>14</v>
      </c>
      <c r="B11" s="60">
        <f>B5+B6+B7+B8+B9+B10</f>
        <v>17915795</v>
      </c>
      <c r="C11" s="60">
        <f>C5+C6+C7+C8+C9+C10</f>
        <v>19088783</v>
      </c>
      <c r="D11" s="60">
        <f t="shared" si="0"/>
        <v>-1172988</v>
      </c>
      <c r="E11" s="61">
        <f>(B11*100)/B21</f>
        <v>77.460657871434933</v>
      </c>
      <c r="F11" s="60"/>
      <c r="G11" s="62" t="s">
        <v>17</v>
      </c>
      <c r="H11" s="60">
        <f>H10+H8</f>
        <v>11568371</v>
      </c>
      <c r="I11" s="60">
        <f>I8+I10</f>
        <v>12756400</v>
      </c>
      <c r="J11" s="60">
        <f>H11-I11</f>
        <v>-1188029</v>
      </c>
      <c r="K11" s="63">
        <f>(H11*100)/H21</f>
        <v>50.016961466729754</v>
      </c>
      <c r="L11" s="60"/>
    </row>
    <row r="12" spans="1:12" x14ac:dyDescent="0.25">
      <c r="A12" s="57" t="s">
        <v>15</v>
      </c>
      <c r="B12" s="60"/>
      <c r="C12" s="60"/>
      <c r="D12" s="60"/>
      <c r="E12" s="61"/>
      <c r="F12" s="60"/>
      <c r="G12" s="62" t="s">
        <v>19</v>
      </c>
      <c r="H12" s="60"/>
      <c r="I12" s="60"/>
      <c r="J12" s="60"/>
      <c r="K12" s="63"/>
      <c r="L12" s="60"/>
    </row>
    <row r="13" spans="1:12" x14ac:dyDescent="0.25">
      <c r="A13" s="57" t="s">
        <v>32</v>
      </c>
      <c r="B13" s="60">
        <v>4240267</v>
      </c>
      <c r="C13" s="60">
        <v>4240267</v>
      </c>
      <c r="D13" s="60">
        <f t="shared" ref="D13:D18" si="2">B13-C13</f>
        <v>0</v>
      </c>
      <c r="E13" s="61">
        <f>(B13*100)/B21</f>
        <v>18.333201031298685</v>
      </c>
      <c r="F13" s="60"/>
      <c r="G13" s="62" t="s">
        <v>21</v>
      </c>
      <c r="H13" s="60">
        <v>7933488</v>
      </c>
      <c r="I13" s="60">
        <v>8765220</v>
      </c>
      <c r="J13" s="60">
        <f>H13-I13</f>
        <v>-831732</v>
      </c>
      <c r="K13" s="63">
        <f>(H13*100)/H21</f>
        <v>34.301196217925835</v>
      </c>
      <c r="L13" s="60"/>
    </row>
    <row r="14" spans="1:12" x14ac:dyDescent="0.25">
      <c r="A14" s="57" t="s">
        <v>18</v>
      </c>
      <c r="B14" s="60">
        <v>336378</v>
      </c>
      <c r="C14" s="60">
        <v>336378</v>
      </c>
      <c r="D14" s="60">
        <f t="shared" si="2"/>
        <v>0</v>
      </c>
      <c r="E14" s="61">
        <f>(B14*100)/B21</f>
        <v>1.4543625428554825</v>
      </c>
      <c r="F14" s="60"/>
      <c r="G14" s="62" t="s">
        <v>23</v>
      </c>
      <c r="H14" s="60">
        <v>3627037</v>
      </c>
      <c r="I14" s="60">
        <v>2780264</v>
      </c>
      <c r="J14" s="60">
        <f>H14-I14</f>
        <v>846773</v>
      </c>
      <c r="K14" s="63">
        <f>(H14*100)/H21</f>
        <v>15.681842315344408</v>
      </c>
      <c r="L14" s="60"/>
    </row>
    <row r="15" spans="1:12" x14ac:dyDescent="0.25">
      <c r="A15" s="57" t="s">
        <v>20</v>
      </c>
      <c r="B15" s="60">
        <v>413993</v>
      </c>
      <c r="C15" s="60">
        <v>413993</v>
      </c>
      <c r="D15" s="60">
        <f t="shared" si="2"/>
        <v>0</v>
      </c>
      <c r="E15" s="61">
        <f>(B15*100)/B21</f>
        <v>1.7899384389120865</v>
      </c>
      <c r="F15" s="60"/>
      <c r="G15" s="62" t="s">
        <v>25</v>
      </c>
      <c r="H15" s="60">
        <f>H13+H14</f>
        <v>11560525</v>
      </c>
      <c r="I15" s="60">
        <f>I13+I14</f>
        <v>11545484</v>
      </c>
      <c r="J15" s="60">
        <f>J13+J14</f>
        <v>15041</v>
      </c>
      <c r="K15" s="63">
        <f>(H15*100)/H21</f>
        <v>49.983038533270246</v>
      </c>
      <c r="L15" s="60"/>
    </row>
    <row r="16" spans="1:12" x14ac:dyDescent="0.25">
      <c r="A16" s="57" t="s">
        <v>64</v>
      </c>
      <c r="B16" s="60">
        <v>141911</v>
      </c>
      <c r="C16" s="60">
        <v>141911</v>
      </c>
      <c r="D16" s="60">
        <f t="shared" si="2"/>
        <v>0</v>
      </c>
      <c r="E16" s="61">
        <f>(B16*100)/B21</f>
        <v>0.61356581827338408</v>
      </c>
      <c r="F16" s="60"/>
      <c r="G16" s="64" t="s">
        <v>27</v>
      </c>
      <c r="H16" s="61"/>
      <c r="I16" s="61"/>
      <c r="J16" s="61"/>
      <c r="K16" s="61"/>
      <c r="L16" s="61"/>
    </row>
    <row r="17" spans="1:15" x14ac:dyDescent="0.25">
      <c r="A17" s="57" t="s">
        <v>22</v>
      </c>
      <c r="B17" s="60">
        <v>54378</v>
      </c>
      <c r="C17" s="60">
        <v>54378</v>
      </c>
      <c r="D17" s="60">
        <f t="shared" si="2"/>
        <v>0</v>
      </c>
      <c r="E17" s="61">
        <f>(B17*100)/B21</f>
        <v>0.23510849804504289</v>
      </c>
      <c r="F17" s="60"/>
      <c r="G17" s="58"/>
      <c r="H17" s="58"/>
      <c r="I17" s="58"/>
      <c r="J17" s="58"/>
      <c r="K17" s="58"/>
      <c r="L17" s="58"/>
    </row>
    <row r="18" spans="1:15" x14ac:dyDescent="0.25">
      <c r="A18" s="57" t="s">
        <v>24</v>
      </c>
      <c r="B18" s="60">
        <f>B17+B16+B15+B14+B13</f>
        <v>5186927</v>
      </c>
      <c r="C18" s="60">
        <f>C17+C16+C15+C14+C13</f>
        <v>5186927</v>
      </c>
      <c r="D18" s="60">
        <f t="shared" si="2"/>
        <v>0</v>
      </c>
      <c r="E18" s="61">
        <f>(B18*100)/B21</f>
        <v>22.426176329384681</v>
      </c>
      <c r="F18" s="60"/>
      <c r="G18" s="58"/>
      <c r="H18" s="58"/>
      <c r="I18" s="58"/>
      <c r="J18" s="58"/>
      <c r="K18" s="58"/>
      <c r="L18" s="58"/>
      <c r="O18" s="53"/>
    </row>
    <row r="19" spans="1:15" x14ac:dyDescent="0.25">
      <c r="A19" s="57" t="s">
        <v>26</v>
      </c>
      <c r="B19" s="61"/>
      <c r="C19" s="61"/>
      <c r="D19" s="61"/>
      <c r="E19" s="61"/>
      <c r="F19" s="61"/>
      <c r="G19" s="58"/>
      <c r="H19" s="58"/>
      <c r="I19" s="58"/>
      <c r="J19" s="58"/>
      <c r="K19" s="58"/>
      <c r="L19" s="58"/>
    </row>
    <row r="20" spans="1:15" x14ac:dyDescent="0.25">
      <c r="A20" s="57" t="s">
        <v>28</v>
      </c>
      <c r="B20" s="61">
        <v>26174</v>
      </c>
      <c r="C20" s="61">
        <v>26174</v>
      </c>
      <c r="D20" s="61">
        <f>B20-C20</f>
        <v>0</v>
      </c>
      <c r="E20" s="61">
        <f>(B20*100)/B21</f>
        <v>0.11316579918038457</v>
      </c>
      <c r="F20" s="60"/>
      <c r="G20" s="61"/>
      <c r="H20" s="61"/>
      <c r="I20" s="61"/>
      <c r="J20" s="61"/>
      <c r="K20" s="61"/>
      <c r="L20" s="61"/>
    </row>
    <row r="21" spans="1:15" x14ac:dyDescent="0.25">
      <c r="A21" s="57" t="s">
        <v>29</v>
      </c>
      <c r="B21" s="58">
        <f>B11+B18+B20</f>
        <v>23128896</v>
      </c>
      <c r="C21" s="58">
        <f>C11+C18+C20</f>
        <v>24301884</v>
      </c>
      <c r="D21" s="58"/>
      <c r="E21" s="58">
        <f>E11+E18+E20</f>
        <v>99.999999999999986</v>
      </c>
      <c r="F21" s="61"/>
      <c r="G21" s="61"/>
      <c r="H21" s="60">
        <f>H11+H15</f>
        <v>23128896</v>
      </c>
      <c r="I21" s="60">
        <f>I11+I15</f>
        <v>24301884</v>
      </c>
      <c r="J21" s="60"/>
      <c r="K21" s="60">
        <f>K5+K6+K10+K7+K13+K14</f>
        <v>100</v>
      </c>
      <c r="L21" s="61"/>
    </row>
    <row r="23" spans="1:15" x14ac:dyDescent="0.25">
      <c r="A23" s="78" t="s">
        <v>67</v>
      </c>
    </row>
    <row r="25" spans="1:15" ht="15.75" thickBot="1" x14ac:dyDescent="0.3"/>
    <row r="26" spans="1:15" ht="16.5" thickTop="1" thickBot="1" x14ac:dyDescent="0.3">
      <c r="A26" s="55" t="s">
        <v>66</v>
      </c>
      <c r="B26" s="55"/>
      <c r="C26" s="55"/>
      <c r="D26" s="55"/>
      <c r="E26" s="55"/>
      <c r="F26" s="55"/>
      <c r="H26" s="66" t="s">
        <v>51</v>
      </c>
      <c r="I26" s="66"/>
      <c r="J26" s="66"/>
    </row>
    <row r="27" spans="1:15" ht="16.5" thickTop="1" thickBot="1" x14ac:dyDescent="0.3">
      <c r="A27" s="55" t="s">
        <v>39</v>
      </c>
      <c r="B27" s="55"/>
      <c r="C27" s="55"/>
      <c r="D27" s="55"/>
      <c r="E27" s="55"/>
      <c r="F27" s="55"/>
      <c r="H27" s="67" t="s">
        <v>16</v>
      </c>
      <c r="I27" s="67"/>
      <c r="J27" s="60">
        <f>B13*0.05</f>
        <v>212013.35</v>
      </c>
    </row>
    <row r="28" spans="1:15" ht="15.75" thickTop="1" x14ac:dyDescent="0.25">
      <c r="A28" s="65"/>
      <c r="B28" s="65">
        <v>2011</v>
      </c>
      <c r="C28" s="65">
        <v>2010</v>
      </c>
      <c r="D28" s="65" t="s">
        <v>1</v>
      </c>
      <c r="E28" s="56" t="s">
        <v>2</v>
      </c>
      <c r="F28" s="56" t="s">
        <v>3</v>
      </c>
      <c r="H28" s="67" t="s">
        <v>18</v>
      </c>
      <c r="I28" s="67"/>
      <c r="J28" s="60">
        <f>B14*0.1</f>
        <v>33637.800000000003</v>
      </c>
    </row>
    <row r="29" spans="1:15" x14ac:dyDescent="0.25">
      <c r="A29" s="57" t="s">
        <v>33</v>
      </c>
      <c r="B29" s="60">
        <v>10668771</v>
      </c>
      <c r="C29" s="60">
        <v>8947499</v>
      </c>
      <c r="D29" s="63">
        <f>B29-C29</f>
        <v>1721272</v>
      </c>
      <c r="E29" s="70">
        <f>(B29*100)/B29</f>
        <v>100</v>
      </c>
      <c r="F29" s="60"/>
      <c r="H29" s="68" t="s">
        <v>20</v>
      </c>
      <c r="I29" s="68"/>
      <c r="J29" s="60">
        <f>B15*0.25</f>
        <v>103498.25</v>
      </c>
    </row>
    <row r="30" spans="1:15" x14ac:dyDescent="0.25">
      <c r="A30" s="57" t="s">
        <v>34</v>
      </c>
      <c r="B30" s="60"/>
      <c r="C30" s="60"/>
      <c r="D30" s="63"/>
      <c r="E30" s="70"/>
      <c r="F30" s="60"/>
      <c r="H30" s="58" t="s">
        <v>65</v>
      </c>
      <c r="I30" s="58"/>
      <c r="J30" s="60">
        <f>B16*0.25</f>
        <v>35477.75</v>
      </c>
    </row>
    <row r="31" spans="1:15" x14ac:dyDescent="0.25">
      <c r="A31" s="57" t="s">
        <v>35</v>
      </c>
      <c r="B31" s="60">
        <v>3787599</v>
      </c>
      <c r="C31" s="60">
        <v>3173081</v>
      </c>
      <c r="D31" s="63">
        <f t="shared" ref="D31:D34" si="3">B31-C31</f>
        <v>614518</v>
      </c>
      <c r="E31" s="70">
        <f>(B31*100)/B29</f>
        <v>35.50173679798732</v>
      </c>
      <c r="F31" s="60"/>
      <c r="H31" s="68" t="s">
        <v>52</v>
      </c>
      <c r="I31" s="68"/>
      <c r="J31" s="60">
        <f>B17*0.33</f>
        <v>17944.740000000002</v>
      </c>
    </row>
    <row r="32" spans="1:15" x14ac:dyDescent="0.25">
      <c r="A32" s="57" t="s">
        <v>36</v>
      </c>
      <c r="B32" s="60">
        <f>B29-B31</f>
        <v>6881172</v>
      </c>
      <c r="C32" s="60">
        <f>C29-C31</f>
        <v>5774418</v>
      </c>
      <c r="D32" s="63">
        <f t="shared" si="3"/>
        <v>1106754</v>
      </c>
      <c r="E32" s="70">
        <f>(B32*100)/B29</f>
        <v>64.49826320201268</v>
      </c>
      <c r="F32" s="60"/>
      <c r="H32" s="68" t="s">
        <v>53</v>
      </c>
      <c r="I32" s="68"/>
      <c r="J32" s="60">
        <f>J27+J28+J29+J31+J30</f>
        <v>402571.89</v>
      </c>
    </row>
    <row r="33" spans="1:10" x14ac:dyDescent="0.25">
      <c r="A33" s="57" t="s">
        <v>34</v>
      </c>
      <c r="B33" s="60"/>
      <c r="C33" s="60"/>
      <c r="D33" s="63"/>
      <c r="E33" s="70"/>
      <c r="F33" s="60"/>
      <c r="H33" s="69" t="s">
        <v>54</v>
      </c>
      <c r="I33" s="69"/>
      <c r="J33" s="69"/>
    </row>
    <row r="34" spans="1:10" x14ac:dyDescent="0.25">
      <c r="A34" s="57" t="s">
        <v>37</v>
      </c>
      <c r="B34" s="60">
        <v>3254135</v>
      </c>
      <c r="C34" s="60">
        <v>2994154</v>
      </c>
      <c r="D34" s="63">
        <f t="shared" si="3"/>
        <v>259981</v>
      </c>
      <c r="E34" s="70">
        <f>(B34*100)/B29</f>
        <v>30.501498251298113</v>
      </c>
      <c r="F34" s="60"/>
      <c r="H34" s="67" t="s">
        <v>56</v>
      </c>
      <c r="I34" s="67"/>
      <c r="J34" s="60">
        <f>B20*0.05</f>
        <v>1308.7</v>
      </c>
    </row>
    <row r="35" spans="1:10" x14ac:dyDescent="0.25">
      <c r="A35" s="57" t="s">
        <v>57</v>
      </c>
      <c r="B35" s="60"/>
      <c r="C35" s="60"/>
      <c r="D35" s="63"/>
      <c r="E35" s="70"/>
      <c r="F35" s="60"/>
      <c r="J35" s="2"/>
    </row>
    <row r="36" spans="1:10" x14ac:dyDescent="0.25">
      <c r="A36" s="57" t="s">
        <v>38</v>
      </c>
      <c r="B36" s="60">
        <f>B32-B34</f>
        <v>3627037</v>
      </c>
      <c r="C36" s="60">
        <f>C32-C34</f>
        <v>2780264</v>
      </c>
      <c r="D36" s="63">
        <f>B36-C36</f>
        <v>846773</v>
      </c>
      <c r="E36" s="70">
        <f>(B36*100)/B29</f>
        <v>33.996764950714564</v>
      </c>
      <c r="F36" s="60"/>
      <c r="J36" s="2"/>
    </row>
    <row r="37" spans="1:10" ht="15.75" thickBot="1" x14ac:dyDescent="0.3"/>
    <row r="38" spans="1:10" ht="16.5" thickTop="1" thickBot="1" x14ac:dyDescent="0.3">
      <c r="A38" s="75" t="s">
        <v>59</v>
      </c>
      <c r="B38" s="76"/>
      <c r="C38" s="76"/>
      <c r="D38" s="76"/>
      <c r="E38" s="76"/>
      <c r="F38" s="76"/>
      <c r="G38" s="76"/>
      <c r="H38" s="76"/>
      <c r="I38" s="77"/>
    </row>
    <row r="39" spans="1:10" ht="15.75" thickTop="1" x14ac:dyDescent="0.25">
      <c r="A39" s="73" t="s">
        <v>40</v>
      </c>
      <c r="B39" s="74"/>
      <c r="C39" s="56" t="s">
        <v>50</v>
      </c>
      <c r="D39" s="56" t="s">
        <v>49</v>
      </c>
      <c r="E39" s="56" t="s">
        <v>41</v>
      </c>
      <c r="F39" s="56" t="s">
        <v>42</v>
      </c>
      <c r="G39" s="56" t="s">
        <v>3</v>
      </c>
      <c r="H39" s="56" t="s">
        <v>41</v>
      </c>
      <c r="I39" s="56" t="s">
        <v>42</v>
      </c>
    </row>
    <row r="40" spans="1:10" x14ac:dyDescent="0.25">
      <c r="A40" s="68" t="s">
        <v>43</v>
      </c>
      <c r="B40" s="68"/>
      <c r="C40" s="70">
        <f>(B5+B6)/H8</f>
        <v>1.1828483438305255</v>
      </c>
      <c r="D40" s="59">
        <v>0.45</v>
      </c>
      <c r="E40" s="70">
        <f>C40-D40</f>
        <v>0.73284834383052555</v>
      </c>
      <c r="F40" s="70"/>
      <c r="G40" s="61"/>
      <c r="H40" s="71"/>
      <c r="I40" s="71"/>
    </row>
    <row r="41" spans="1:10" x14ac:dyDescent="0.25">
      <c r="A41" s="68" t="s">
        <v>44</v>
      </c>
      <c r="B41" s="68"/>
      <c r="C41" s="70">
        <f>B11/H8</f>
        <v>1.9274276872840816</v>
      </c>
      <c r="D41" s="59">
        <v>1.18</v>
      </c>
      <c r="E41" s="70">
        <f>C41-D41</f>
        <v>0.74742768728408171</v>
      </c>
      <c r="F41" s="70"/>
      <c r="G41" s="61"/>
      <c r="H41" s="71"/>
      <c r="I41" s="71"/>
    </row>
    <row r="42" spans="1:10" x14ac:dyDescent="0.25">
      <c r="A42" s="58" t="s">
        <v>45</v>
      </c>
      <c r="B42" s="58"/>
      <c r="C42" s="70">
        <f>H11/B21</f>
        <v>0.50016961466729759</v>
      </c>
      <c r="D42" s="59">
        <v>0.66</v>
      </c>
      <c r="E42" s="70">
        <f>D42-C42</f>
        <v>0.15983038533270244</v>
      </c>
      <c r="F42" s="59"/>
      <c r="G42" s="61"/>
      <c r="H42" s="71"/>
      <c r="I42" s="72"/>
    </row>
    <row r="43" spans="1:10" x14ac:dyDescent="0.25">
      <c r="A43" s="67" t="s">
        <v>46</v>
      </c>
      <c r="B43" s="67"/>
      <c r="C43" s="70">
        <f>B18/H15</f>
        <v>0.44867573055721949</v>
      </c>
      <c r="D43" s="59">
        <v>1.92</v>
      </c>
      <c r="E43" s="70">
        <f>D43-C43</f>
        <v>1.4713242694427804</v>
      </c>
      <c r="F43" s="59"/>
      <c r="G43" s="61"/>
      <c r="H43" s="71"/>
      <c r="I43" s="72"/>
    </row>
    <row r="44" spans="1:10" x14ac:dyDescent="0.25">
      <c r="A44" s="58" t="s">
        <v>47</v>
      </c>
      <c r="B44" s="58"/>
      <c r="C44" s="70">
        <f>H14/B29</f>
        <v>0.33996764950714564</v>
      </c>
      <c r="D44" s="59">
        <v>0.11</v>
      </c>
      <c r="E44" s="70">
        <f>C44-D44</f>
        <v>0.22996764950714566</v>
      </c>
      <c r="F44" s="59"/>
      <c r="G44" s="61"/>
      <c r="H44" s="71"/>
      <c r="I44" s="72"/>
    </row>
    <row r="45" spans="1:10" x14ac:dyDescent="0.25">
      <c r="A45" s="58" t="s">
        <v>48</v>
      </c>
      <c r="B45" s="58"/>
      <c r="C45" s="70">
        <f>H14/H13</f>
        <v>0.45718062471387111</v>
      </c>
      <c r="D45" s="59">
        <v>2.93</v>
      </c>
      <c r="E45" s="59"/>
      <c r="F45" s="70">
        <f>D45-C45</f>
        <v>2.4728193752861292</v>
      </c>
      <c r="G45" s="61"/>
      <c r="H45" s="72"/>
      <c r="I45" s="71"/>
    </row>
    <row r="49" spans="1:12" x14ac:dyDescent="0.25">
      <c r="K49" s="1"/>
    </row>
    <row r="50" spans="1:12" x14ac:dyDescent="0.25">
      <c r="A50" s="54"/>
      <c r="B50" s="54"/>
      <c r="C50" s="54"/>
      <c r="D50" s="54"/>
      <c r="E50" s="54"/>
      <c r="F50" s="54"/>
      <c r="K50" s="1"/>
    </row>
    <row r="52" spans="1:12" x14ac:dyDescent="0.25">
      <c r="A52" s="54"/>
      <c r="B52" s="54"/>
      <c r="I52" s="34"/>
      <c r="J52" s="34"/>
      <c r="K52" s="34"/>
      <c r="L52" s="34"/>
    </row>
    <row r="53" spans="1:12" x14ac:dyDescent="0.25">
      <c r="A53" s="54"/>
      <c r="B53" s="54"/>
      <c r="I53" s="1"/>
      <c r="K53" s="1"/>
    </row>
    <row r="55" spans="1:12" x14ac:dyDescent="0.25">
      <c r="A55" s="54"/>
      <c r="B55" s="54"/>
    </row>
  </sheetData>
  <mergeCells count="17">
    <mergeCell ref="H26:J26"/>
    <mergeCell ref="A1:L1"/>
    <mergeCell ref="A2:L2"/>
    <mergeCell ref="A27:F27"/>
    <mergeCell ref="A26:F26"/>
    <mergeCell ref="H27:I27"/>
    <mergeCell ref="H28:I28"/>
    <mergeCell ref="A38:I38"/>
    <mergeCell ref="A53:B53"/>
    <mergeCell ref="A55:B55"/>
    <mergeCell ref="A43:B43"/>
    <mergeCell ref="H33:J33"/>
    <mergeCell ref="H34:I34"/>
    <mergeCell ref="A50:F50"/>
    <mergeCell ref="A52:B52"/>
    <mergeCell ref="I52:J52"/>
    <mergeCell ref="K52:L52"/>
  </mergeCells>
  <pageMargins left="0.7" right="0.7" top="0.75" bottom="0.75" header="0.3" footer="0.3"/>
  <pageSetup scale="62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Examen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García Macías</dc:creator>
  <cp:lastModifiedBy>Elioth Monroy</cp:lastModifiedBy>
  <cp:lastPrinted>2017-06-15T15:19:26Z</cp:lastPrinted>
  <dcterms:created xsi:type="dcterms:W3CDTF">2017-06-12T16:42:31Z</dcterms:created>
  <dcterms:modified xsi:type="dcterms:W3CDTF">2017-06-15T15:20:05Z</dcterms:modified>
</cp:coreProperties>
</file>