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omnetpp-5.6.1\samples\CacheSimulation\simulations\data\"/>
    </mc:Choice>
  </mc:AlternateContent>
  <xr:revisionPtr revIDLastSave="0" documentId="13_ncr:1_{6D2046C5-78D3-44BF-B9AA-B8CC6EDB12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K29" i="1" s="1"/>
  <c r="E55" i="1"/>
  <c r="E80" i="1"/>
  <c r="K80" i="1" s="1"/>
  <c r="E81" i="1" s="1"/>
  <c r="K81" i="1" s="1"/>
  <c r="K82" i="1"/>
  <c r="K83" i="1"/>
  <c r="K84" i="1"/>
  <c r="K85" i="1"/>
  <c r="K86" i="1"/>
  <c r="E88" i="1" s="1"/>
  <c r="K88" i="1" s="1"/>
  <c r="K90" i="1"/>
  <c r="K91" i="1"/>
  <c r="K92" i="1"/>
  <c r="E79" i="1"/>
  <c r="K78" i="1"/>
  <c r="K77" i="1"/>
  <c r="K75" i="1"/>
  <c r="K76" i="1"/>
  <c r="E65" i="1"/>
  <c r="E73" i="1"/>
  <c r="E56" i="1"/>
  <c r="K58" i="1"/>
  <c r="K59" i="1"/>
  <c r="K60" i="1"/>
  <c r="K61" i="1"/>
  <c r="K62" i="1"/>
  <c r="E63" i="1" s="1"/>
  <c r="K66" i="1"/>
  <c r="K67" i="1"/>
  <c r="K68" i="1"/>
  <c r="K69" i="1"/>
  <c r="K70" i="1"/>
  <c r="E72" i="1" s="1"/>
  <c r="K74" i="1"/>
  <c r="K47" i="1"/>
  <c r="K48" i="1"/>
  <c r="K49" i="1"/>
  <c r="K50" i="1"/>
  <c r="K51" i="1"/>
  <c r="K52" i="1"/>
  <c r="K53" i="1"/>
  <c r="K54" i="1"/>
  <c r="E49" i="1"/>
  <c r="K46" i="1"/>
  <c r="K45" i="1"/>
  <c r="K44" i="1"/>
  <c r="E43" i="1"/>
  <c r="K43" i="1" s="1"/>
  <c r="K41" i="1"/>
  <c r="K40" i="1"/>
  <c r="K39" i="1"/>
  <c r="K38" i="1"/>
  <c r="K37" i="1"/>
  <c r="K36" i="1"/>
  <c r="K35" i="1"/>
  <c r="K34" i="1"/>
  <c r="K33" i="1"/>
  <c r="K32" i="1"/>
  <c r="K31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E87" i="1" l="1"/>
  <c r="K87" i="1"/>
  <c r="E89" i="1" s="1"/>
  <c r="E71" i="1"/>
  <c r="E64" i="1"/>
  <c r="K63" i="1"/>
  <c r="K72" i="1"/>
  <c r="K71" i="1"/>
  <c r="E42" i="1"/>
  <c r="K42" i="1" s="1"/>
  <c r="K56" i="1"/>
  <c r="K55" i="1"/>
  <c r="E57" i="1" s="1"/>
  <c r="K89" i="1" l="1"/>
  <c r="K73" i="1"/>
  <c r="K64" i="1"/>
  <c r="K65" i="1"/>
  <c r="K57" i="1"/>
  <c r="K79" i="1"/>
</calcChain>
</file>

<file path=xl/sharedStrings.xml><?xml version="1.0" encoding="utf-8"?>
<sst xmlns="http://schemas.openxmlformats.org/spreadsheetml/2006/main" count="140" uniqueCount="72">
  <si>
    <t>Omnet++ Simulation Parameters</t>
  </si>
  <si>
    <t>sumif</t>
  </si>
  <si>
    <t>value</t>
  </si>
  <si>
    <t>units</t>
  </si>
  <si>
    <t>comment</t>
  </si>
  <si>
    <t>value for reading in the simulation</t>
  </si>
  <si>
    <t>legend:</t>
  </si>
  <si>
    <t>Hardware:</t>
  </si>
  <si>
    <t>none</t>
  </si>
  <si>
    <t>Number of ToRs</t>
  </si>
  <si>
    <t>X</t>
  </si>
  <si>
    <t>Number of aggregation switches</t>
  </si>
  <si>
    <t>sec</t>
  </si>
  <si>
    <t>Policy size</t>
  </si>
  <si>
    <t>ms</t>
  </si>
  <si>
    <t>Cache size</t>
  </si>
  <si>
    <t>us</t>
  </si>
  <si>
    <t>Gbps</t>
  </si>
  <si>
    <t>Tbps</t>
  </si>
  <si>
    <t>Delays:</t>
  </si>
  <si>
    <t>Byte</t>
  </si>
  <si>
    <t>Propagation</t>
  </si>
  <si>
    <t>MByte</t>
  </si>
  <si>
    <t>Processing time on a data packet in switch</t>
  </si>
  <si>
    <t>packet</t>
  </si>
  <si>
    <t>Processing time for rule insertion</t>
  </si>
  <si>
    <t>Processing time on a data packet in controller</t>
  </si>
  <si>
    <t>flows</t>
  </si>
  <si>
    <t>Processing time for rule eviction</t>
  </si>
  <si>
    <t>if s = 1: 2 us</t>
  </si>
  <si>
    <t>if s = k: k*2 us</t>
  </si>
  <si>
    <t>Elephant Detector:</t>
  </si>
  <si>
    <t>Elephant table size</t>
  </si>
  <si>
    <t>Bandwidth threshold</t>
  </si>
  <si>
    <t>Sample rate</t>
  </si>
  <si>
    <t>every 1 packet</t>
  </si>
  <si>
    <t>Elephant detection timer</t>
  </si>
  <si>
    <t>Elephant flush table timer</t>
  </si>
  <si>
    <t>Timestamp threshold</t>
  </si>
  <si>
    <t>RTT</t>
  </si>
  <si>
    <t>Push insertion:</t>
  </si>
  <si>
    <t>end legend</t>
  </si>
  <si>
    <t>Threshold in aggregation</t>
  </si>
  <si>
    <t>packets count</t>
  </si>
  <si>
    <t>Threshold in controller switch</t>
  </si>
  <si>
    <t>Eviction:</t>
  </si>
  <si>
    <t>Cache percentage</t>
  </si>
  <si>
    <t>sample size</t>
  </si>
  <si>
    <t>Traffic:</t>
  </si>
  <si>
    <t>Line rate per flow</t>
  </si>
  <si>
    <t>number of flows</t>
  </si>
  <si>
    <t>Inter arrival time between flowlets</t>
  </si>
  <si>
    <t>Inter arrival time between packets</t>
  </si>
  <si>
    <t>packet size</t>
  </si>
  <si>
    <t>total capacity</t>
  </si>
  <si>
    <t>Large flow</t>
  </si>
  <si>
    <t>split into 10 flowlets</t>
  </si>
  <si>
    <t>to achieve 3% of the traffic</t>
  </si>
  <si>
    <t>Avarage flow size</t>
  </si>
  <si>
    <t>Inter arrival time between flows</t>
  </si>
  <si>
    <t>average flow duration</t>
  </si>
  <si>
    <t>How many flows are seen at any given moment</t>
  </si>
  <si>
    <t xml:space="preserve">flows per ToR per sec: target </t>
  </si>
  <si>
    <t>ps</t>
  </si>
  <si>
    <t>WebSearch:</t>
  </si>
  <si>
    <t>Datamining:</t>
  </si>
  <si>
    <t>Case Study:</t>
  </si>
  <si>
    <t>Pareto:</t>
  </si>
  <si>
    <t>Facebook Hadoop:</t>
  </si>
  <si>
    <t>-</t>
  </si>
  <si>
    <t>with elephant</t>
  </si>
  <si>
    <t>without elephant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</si>
</sst>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"/>
  </numFmts>
  <fonts count="6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24"/>
      <color theme="1"/>
      <name val="Calibri"/>
      <family val="2"/>
    </font>
    <font>
      <sz val="18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0" fontId="2" fillId="3" borderId="0" xfId="2"/>
    <xf numFmtId="164" fontId="1" fillId="2" borderId="0" xfId="1" applyNumberFormat="1"/>
    <xf numFmtId="11" fontId="0" fillId="0" borderId="0" xfId="0" applyNumberFormat="1"/>
    <xf numFmtId="11" fontId="1" fillId="2" borderId="0" xfId="1" applyNumberForma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topLeftCell="A8" workbookViewId="0">
      <selection activeCell="G26" sqref="G26"/>
    </sheetView>
  </sheetViews>
  <sheetFormatPr defaultRowHeight="14.25" x14ac:dyDescent="0.2"/>
  <cols>
    <col min="4" max="4" width="14" customWidth="1"/>
    <col min="5" max="5" width="9" customWidth="1"/>
    <col min="11" max="11" width="45.625" customWidth="1"/>
  </cols>
  <sheetData>
    <row r="1" spans="1:16" ht="31.5" x14ac:dyDescent="0.5">
      <c r="A1" s="6" t="s">
        <v>0</v>
      </c>
      <c r="M1" t="s">
        <v>1</v>
      </c>
    </row>
    <row r="3" spans="1:16" x14ac:dyDescent="0.2">
      <c r="E3" t="s">
        <v>2</v>
      </c>
      <c r="F3" t="s">
        <v>3</v>
      </c>
      <c r="G3" t="s">
        <v>4</v>
      </c>
      <c r="K3" t="s">
        <v>5</v>
      </c>
      <c r="O3" s="1" t="s">
        <v>6</v>
      </c>
      <c r="P3" s="1"/>
    </row>
    <row r="4" spans="1:16" ht="23.25" x14ac:dyDescent="0.35">
      <c r="A4" s="7" t="s">
        <v>7</v>
      </c>
      <c r="O4" s="1" t="s">
        <v>8</v>
      </c>
      <c r="P4" s="1">
        <v>1</v>
      </c>
    </row>
    <row r="5" spans="1:16" x14ac:dyDescent="0.2">
      <c r="A5" t="s">
        <v>9</v>
      </c>
      <c r="E5">
        <v>5</v>
      </c>
      <c r="F5" t="s">
        <v>8</v>
      </c>
      <c r="G5" s="2" t="s">
        <v>10</v>
      </c>
      <c r="K5" s="3">
        <f>SUMIF($O$4:$O$30,F5,$P$4:$P$30)*E5</f>
        <v>5</v>
      </c>
      <c r="O5" s="1"/>
      <c r="P5" s="1"/>
    </row>
    <row r="6" spans="1:16" x14ac:dyDescent="0.2">
      <c r="A6" t="s">
        <v>11</v>
      </c>
      <c r="E6">
        <v>3</v>
      </c>
      <c r="F6" t="s">
        <v>8</v>
      </c>
      <c r="G6" s="2" t="s">
        <v>10</v>
      </c>
      <c r="K6" s="3">
        <f t="shared" ref="K6:K69" si="0">SUMIF($O$4:$O$30,F6,$P$4:$P$30)*E6</f>
        <v>3</v>
      </c>
      <c r="O6" s="1" t="s">
        <v>12</v>
      </c>
      <c r="P6" s="1">
        <v>1</v>
      </c>
    </row>
    <row r="7" spans="1:16" x14ac:dyDescent="0.2">
      <c r="A7" t="s">
        <v>13</v>
      </c>
      <c r="E7">
        <v>100000000</v>
      </c>
      <c r="F7" t="s">
        <v>8</v>
      </c>
      <c r="K7" s="3">
        <f t="shared" si="0"/>
        <v>100000000</v>
      </c>
      <c r="O7" s="1" t="s">
        <v>14</v>
      </c>
      <c r="P7" s="1">
        <v>1E-3</v>
      </c>
    </row>
    <row r="8" spans="1:16" x14ac:dyDescent="0.2">
      <c r="A8" t="s">
        <v>15</v>
      </c>
      <c r="E8" s="4">
        <v>1000</v>
      </c>
      <c r="F8" t="s">
        <v>8</v>
      </c>
      <c r="K8" s="3">
        <f t="shared" si="0"/>
        <v>1000</v>
      </c>
      <c r="O8" s="1" t="s">
        <v>16</v>
      </c>
      <c r="P8" s="1">
        <v>9.9999999999999995E-7</v>
      </c>
    </row>
    <row r="9" spans="1:16" x14ac:dyDescent="0.2">
      <c r="K9" s="3">
        <f t="shared" si="0"/>
        <v>0</v>
      </c>
      <c r="O9" s="1"/>
      <c r="P9" s="1"/>
    </row>
    <row r="10" spans="1:16" x14ac:dyDescent="0.2">
      <c r="K10" s="3">
        <f t="shared" si="0"/>
        <v>0</v>
      </c>
      <c r="O10" s="1" t="s">
        <v>17</v>
      </c>
      <c r="P10" s="5">
        <v>1000000000</v>
      </c>
    </row>
    <row r="11" spans="1:16" x14ac:dyDescent="0.2">
      <c r="K11" s="3">
        <f t="shared" si="0"/>
        <v>0</v>
      </c>
      <c r="O11" s="1" t="s">
        <v>18</v>
      </c>
      <c r="P11" s="5">
        <v>1000000000000</v>
      </c>
    </row>
    <row r="12" spans="1:16" x14ac:dyDescent="0.2">
      <c r="K12" s="3">
        <f t="shared" si="0"/>
        <v>0</v>
      </c>
      <c r="O12" s="1"/>
      <c r="P12" s="1"/>
    </row>
    <row r="13" spans="1:16" ht="23.25" x14ac:dyDescent="0.35">
      <c r="A13" s="7" t="s">
        <v>19</v>
      </c>
      <c r="K13" s="3">
        <f t="shared" si="0"/>
        <v>0</v>
      </c>
      <c r="O13" s="1" t="s">
        <v>20</v>
      </c>
      <c r="P13" s="1">
        <v>1</v>
      </c>
    </row>
    <row r="14" spans="1:16" x14ac:dyDescent="0.2">
      <c r="A14" t="s">
        <v>21</v>
      </c>
      <c r="E14">
        <v>0.1</v>
      </c>
      <c r="F14" t="s">
        <v>16</v>
      </c>
      <c r="K14" s="3">
        <f t="shared" si="0"/>
        <v>9.9999999999999995E-8</v>
      </c>
      <c r="O14" s="1" t="s">
        <v>22</v>
      </c>
      <c r="P14" s="1">
        <v>1000000</v>
      </c>
    </row>
    <row r="15" spans="1:16" x14ac:dyDescent="0.2">
      <c r="A15" t="s">
        <v>23</v>
      </c>
      <c r="E15">
        <v>0.5</v>
      </c>
      <c r="F15" t="s">
        <v>16</v>
      </c>
      <c r="K15" s="3">
        <f t="shared" si="0"/>
        <v>4.9999999999999998E-7</v>
      </c>
      <c r="O15" s="1" t="s">
        <v>24</v>
      </c>
      <c r="P15" s="1">
        <v>1</v>
      </c>
    </row>
    <row r="16" spans="1:16" x14ac:dyDescent="0.2">
      <c r="A16" t="s">
        <v>25</v>
      </c>
      <c r="E16">
        <v>2</v>
      </c>
      <c r="F16" t="s">
        <v>16</v>
      </c>
      <c r="K16" s="3">
        <f t="shared" si="0"/>
        <v>1.9999999999999999E-6</v>
      </c>
      <c r="O16" s="1"/>
      <c r="P16" s="1"/>
    </row>
    <row r="17" spans="1:16" x14ac:dyDescent="0.2">
      <c r="A17" t="s">
        <v>26</v>
      </c>
      <c r="E17">
        <v>2</v>
      </c>
      <c r="F17" t="s">
        <v>16</v>
      </c>
      <c r="K17" s="3">
        <f t="shared" si="0"/>
        <v>1.9999999999999999E-6</v>
      </c>
      <c r="O17" s="1" t="s">
        <v>27</v>
      </c>
      <c r="P17" s="1">
        <v>1</v>
      </c>
    </row>
    <row r="18" spans="1:16" x14ac:dyDescent="0.2">
      <c r="K18" s="3">
        <f t="shared" si="0"/>
        <v>0</v>
      </c>
      <c r="O18" s="1"/>
      <c r="P18" s="1"/>
    </row>
    <row r="19" spans="1:16" x14ac:dyDescent="0.2">
      <c r="A19" t="s">
        <v>28</v>
      </c>
      <c r="E19">
        <v>2</v>
      </c>
      <c r="F19" t="s">
        <v>16</v>
      </c>
      <c r="G19" t="s">
        <v>29</v>
      </c>
      <c r="K19" s="3">
        <f t="shared" si="0"/>
        <v>1.9999999999999999E-6</v>
      </c>
      <c r="O19" s="1"/>
      <c r="P19" s="1"/>
    </row>
    <row r="20" spans="1:16" x14ac:dyDescent="0.2">
      <c r="G20" t="s">
        <v>30</v>
      </c>
      <c r="K20" s="3">
        <f t="shared" si="0"/>
        <v>0</v>
      </c>
      <c r="O20" s="1" t="s">
        <v>63</v>
      </c>
      <c r="P20" s="1">
        <v>1</v>
      </c>
    </row>
    <row r="21" spans="1:16" x14ac:dyDescent="0.2">
      <c r="K21" s="3">
        <f t="shared" si="0"/>
        <v>0</v>
      </c>
      <c r="O21" s="1"/>
      <c r="P21" s="1"/>
    </row>
    <row r="22" spans="1:16" x14ac:dyDescent="0.2">
      <c r="K22" s="3">
        <f t="shared" si="0"/>
        <v>0</v>
      </c>
      <c r="O22" s="1"/>
      <c r="P22" s="1"/>
    </row>
    <row r="23" spans="1:16" ht="23.25" x14ac:dyDescent="0.35">
      <c r="A23" s="7" t="s">
        <v>31</v>
      </c>
      <c r="K23" s="3">
        <f t="shared" si="0"/>
        <v>0</v>
      </c>
      <c r="O23" s="1"/>
      <c r="P23" s="1"/>
    </row>
    <row r="24" spans="1:16" x14ac:dyDescent="0.2">
      <c r="A24" t="s">
        <v>32</v>
      </c>
      <c r="E24">
        <v>50</v>
      </c>
      <c r="F24" t="s">
        <v>8</v>
      </c>
      <c r="K24" s="3">
        <f t="shared" si="0"/>
        <v>50</v>
      </c>
      <c r="O24" s="1"/>
      <c r="P24" s="1"/>
    </row>
    <row r="25" spans="1:16" x14ac:dyDescent="0.2">
      <c r="A25" t="s">
        <v>33</v>
      </c>
      <c r="E25">
        <v>1</v>
      </c>
      <c r="F25" t="s">
        <v>24</v>
      </c>
      <c r="K25" s="3">
        <f t="shared" si="0"/>
        <v>1</v>
      </c>
      <c r="O25" s="1"/>
      <c r="P25" s="1"/>
    </row>
    <row r="26" spans="1:16" x14ac:dyDescent="0.2">
      <c r="A26" t="s">
        <v>34</v>
      </c>
      <c r="E26">
        <v>1</v>
      </c>
      <c r="F26" t="s">
        <v>24</v>
      </c>
      <c r="G26" t="s">
        <v>35</v>
      </c>
      <c r="K26" s="3">
        <f t="shared" si="0"/>
        <v>1</v>
      </c>
      <c r="O26" s="1"/>
      <c r="P26" s="1"/>
    </row>
    <row r="27" spans="1:16" x14ac:dyDescent="0.2">
      <c r="A27" t="s">
        <v>36</v>
      </c>
      <c r="E27">
        <v>10</v>
      </c>
      <c r="F27" t="s">
        <v>16</v>
      </c>
      <c r="K27" s="3">
        <f t="shared" si="0"/>
        <v>9.9999999999999991E-6</v>
      </c>
      <c r="O27" s="1"/>
      <c r="P27" s="1"/>
    </row>
    <row r="28" spans="1:16" x14ac:dyDescent="0.2">
      <c r="A28" t="s">
        <v>37</v>
      </c>
      <c r="E28">
        <v>100</v>
      </c>
      <c r="F28" t="s">
        <v>16</v>
      </c>
      <c r="K28" s="3">
        <f t="shared" si="0"/>
        <v>9.9999999999999991E-5</v>
      </c>
      <c r="O28" s="1"/>
      <c r="P28" s="1"/>
    </row>
    <row r="29" spans="1:16" x14ac:dyDescent="0.2">
      <c r="A29" t="s">
        <v>38</v>
      </c>
      <c r="E29">
        <f>2*4*E14+2*3*E15+E17</f>
        <v>5.8</v>
      </c>
      <c r="F29" t="s">
        <v>16</v>
      </c>
      <c r="G29" t="s">
        <v>39</v>
      </c>
      <c r="H29" t="s">
        <v>70</v>
      </c>
      <c r="K29" s="3">
        <f t="shared" si="0"/>
        <v>5.7999999999999995E-6</v>
      </c>
      <c r="O29" s="1"/>
      <c r="P29" s="1"/>
    </row>
    <row r="30" spans="1:16" x14ac:dyDescent="0.2">
      <c r="E30">
        <f>17*E14+11*E15+E17</f>
        <v>9.1999999999999993</v>
      </c>
      <c r="F30" t="s">
        <v>16</v>
      </c>
      <c r="G30" t="s">
        <v>39</v>
      </c>
      <c r="H30" t="s">
        <v>71</v>
      </c>
      <c r="K30" s="3">
        <f t="shared" si="0"/>
        <v>9.1999999999999983E-6</v>
      </c>
      <c r="O30" s="1"/>
      <c r="P30" s="1"/>
    </row>
    <row r="31" spans="1:16" ht="23.25" x14ac:dyDescent="0.35">
      <c r="A31" s="7" t="s">
        <v>40</v>
      </c>
      <c r="K31" s="3">
        <f t="shared" si="0"/>
        <v>0</v>
      </c>
      <c r="O31" s="1" t="s">
        <v>41</v>
      </c>
      <c r="P31" s="1"/>
    </row>
    <row r="32" spans="1:16" x14ac:dyDescent="0.2">
      <c r="A32" t="s">
        <v>42</v>
      </c>
      <c r="E32">
        <v>2</v>
      </c>
      <c r="F32" t="s">
        <v>24</v>
      </c>
      <c r="G32" t="s">
        <v>43</v>
      </c>
      <c r="K32" s="3">
        <f t="shared" si="0"/>
        <v>2</v>
      </c>
    </row>
    <row r="33" spans="1:11" x14ac:dyDescent="0.2">
      <c r="A33" t="s">
        <v>44</v>
      </c>
      <c r="E33">
        <v>2</v>
      </c>
      <c r="F33" t="s">
        <v>24</v>
      </c>
      <c r="K33" s="3">
        <f t="shared" si="0"/>
        <v>2</v>
      </c>
    </row>
    <row r="34" spans="1:11" x14ac:dyDescent="0.2">
      <c r="K34" s="3">
        <f t="shared" si="0"/>
        <v>0</v>
      </c>
    </row>
    <row r="35" spans="1:11" ht="23.25" x14ac:dyDescent="0.35">
      <c r="A35" s="7" t="s">
        <v>45</v>
      </c>
      <c r="K35" s="3">
        <f t="shared" si="0"/>
        <v>0</v>
      </c>
    </row>
    <row r="36" spans="1:11" x14ac:dyDescent="0.2">
      <c r="A36" t="s">
        <v>46</v>
      </c>
      <c r="E36">
        <v>0.8</v>
      </c>
      <c r="F36" t="s">
        <v>8</v>
      </c>
      <c r="K36" s="3">
        <f t="shared" si="0"/>
        <v>0.8</v>
      </c>
    </row>
    <row r="37" spans="1:11" x14ac:dyDescent="0.2">
      <c r="A37" t="s">
        <v>47</v>
      </c>
      <c r="E37">
        <v>5</v>
      </c>
      <c r="F37" t="s">
        <v>8</v>
      </c>
      <c r="K37" s="3">
        <f t="shared" si="0"/>
        <v>5</v>
      </c>
    </row>
    <row r="38" spans="1:11" x14ac:dyDescent="0.2">
      <c r="K38" s="3">
        <f t="shared" si="0"/>
        <v>0</v>
      </c>
    </row>
    <row r="39" spans="1:11" ht="23.25" x14ac:dyDescent="0.35">
      <c r="A39" s="7" t="s">
        <v>48</v>
      </c>
      <c r="K39" s="3">
        <f t="shared" si="0"/>
        <v>0</v>
      </c>
    </row>
    <row r="40" spans="1:11" x14ac:dyDescent="0.2">
      <c r="A40" t="s">
        <v>49</v>
      </c>
      <c r="E40">
        <v>40</v>
      </c>
      <c r="F40" t="s">
        <v>17</v>
      </c>
      <c r="K40" s="3">
        <f t="shared" si="0"/>
        <v>40000000000</v>
      </c>
    </row>
    <row r="41" spans="1:11" x14ac:dyDescent="0.2">
      <c r="A41" t="s">
        <v>50</v>
      </c>
      <c r="E41" t="s">
        <v>69</v>
      </c>
      <c r="F41" t="s">
        <v>8</v>
      </c>
      <c r="G41" s="2" t="s">
        <v>10</v>
      </c>
      <c r="K41" s="3" t="e">
        <f t="shared" si="0"/>
        <v>#VALUE!</v>
      </c>
    </row>
    <row r="42" spans="1:11" x14ac:dyDescent="0.2">
      <c r="A42" t="s">
        <v>51</v>
      </c>
      <c r="E42">
        <f>100*E43</f>
        <v>30</v>
      </c>
      <c r="F42" t="s">
        <v>16</v>
      </c>
      <c r="K42" s="3">
        <f t="shared" si="0"/>
        <v>2.9999999999999997E-5</v>
      </c>
    </row>
    <row r="43" spans="1:11" x14ac:dyDescent="0.2">
      <c r="A43" t="s">
        <v>52</v>
      </c>
      <c r="E43">
        <f>(1500*8)/(E40*10^3)</f>
        <v>0.3</v>
      </c>
      <c r="F43" t="s">
        <v>16</v>
      </c>
      <c r="K43" s="3">
        <f t="shared" si="0"/>
        <v>2.9999999999999999E-7</v>
      </c>
    </row>
    <row r="44" spans="1:11" x14ac:dyDescent="0.2">
      <c r="A44" t="s">
        <v>53</v>
      </c>
      <c r="E44">
        <v>1500</v>
      </c>
      <c r="F44" t="s">
        <v>20</v>
      </c>
      <c r="K44" s="3">
        <f t="shared" si="0"/>
        <v>1500</v>
      </c>
    </row>
    <row r="45" spans="1:11" x14ac:dyDescent="0.2">
      <c r="A45" t="s">
        <v>54</v>
      </c>
      <c r="E45">
        <v>1.6</v>
      </c>
      <c r="F45" t="s">
        <v>18</v>
      </c>
      <c r="K45" s="3">
        <f t="shared" si="0"/>
        <v>1600000000000</v>
      </c>
    </row>
    <row r="46" spans="1:11" x14ac:dyDescent="0.2">
      <c r="A46" t="s">
        <v>55</v>
      </c>
      <c r="E46">
        <v>10</v>
      </c>
      <c r="F46" t="s">
        <v>22</v>
      </c>
      <c r="G46" t="s">
        <v>56</v>
      </c>
      <c r="K46" s="3">
        <f t="shared" si="0"/>
        <v>10000000</v>
      </c>
    </row>
    <row r="47" spans="1:11" x14ac:dyDescent="0.2">
      <c r="A47" t="s">
        <v>57</v>
      </c>
      <c r="E47">
        <v>10</v>
      </c>
      <c r="F47" t="s">
        <v>22</v>
      </c>
      <c r="K47" s="3">
        <f t="shared" si="0"/>
        <v>10000000</v>
      </c>
    </row>
    <row r="48" spans="1:11" x14ac:dyDescent="0.2">
      <c r="K48" s="3">
        <f t="shared" si="0"/>
        <v>0</v>
      </c>
    </row>
    <row r="49" spans="1:11" x14ac:dyDescent="0.2">
      <c r="A49" t="s">
        <v>62</v>
      </c>
      <c r="E49">
        <f>10^6</f>
        <v>1000000</v>
      </c>
      <c r="F49" t="s">
        <v>63</v>
      </c>
      <c r="K49" s="3">
        <f t="shared" si="0"/>
        <v>1000000</v>
      </c>
    </row>
    <row r="50" spans="1:11" x14ac:dyDescent="0.2">
      <c r="K50" s="3">
        <f t="shared" si="0"/>
        <v>0</v>
      </c>
    </row>
    <row r="51" spans="1:11" x14ac:dyDescent="0.2">
      <c r="K51" s="3">
        <f t="shared" si="0"/>
        <v>0</v>
      </c>
    </row>
    <row r="52" spans="1:11" x14ac:dyDescent="0.2">
      <c r="K52" s="3">
        <f t="shared" si="0"/>
        <v>0</v>
      </c>
    </row>
    <row r="53" spans="1:11" ht="21" x14ac:dyDescent="0.35">
      <c r="A53" s="8" t="s">
        <v>68</v>
      </c>
      <c r="K53" s="3">
        <f t="shared" si="0"/>
        <v>0</v>
      </c>
    </row>
    <row r="54" spans="1:11" x14ac:dyDescent="0.2">
      <c r="A54" t="s">
        <v>58</v>
      </c>
      <c r="E54">
        <v>4.865996</v>
      </c>
      <c r="F54" t="s">
        <v>22</v>
      </c>
      <c r="K54" s="3">
        <f t="shared" si="0"/>
        <v>4865996</v>
      </c>
    </row>
    <row r="55" spans="1:11" x14ac:dyDescent="0.2">
      <c r="A55" t="s">
        <v>59</v>
      </c>
      <c r="E55" s="4">
        <f>(K54*8)/($K$45)*10^6</f>
        <v>24.329980000000003</v>
      </c>
      <c r="F55" t="s">
        <v>16</v>
      </c>
      <c r="K55" s="3">
        <f t="shared" si="0"/>
        <v>2.4329980000000001E-5</v>
      </c>
    </row>
    <row r="56" spans="1:11" x14ac:dyDescent="0.2">
      <c r="A56" t="s">
        <v>60</v>
      </c>
      <c r="E56">
        <f>K54/($E$44/$K$43)*10^6</f>
        <v>973.19920000000002</v>
      </c>
      <c r="F56" t="s">
        <v>16</v>
      </c>
      <c r="K56" s="3">
        <f t="shared" si="0"/>
        <v>9.7319919999999996E-4</v>
      </c>
    </row>
    <row r="57" spans="1:11" x14ac:dyDescent="0.2">
      <c r="A57" t="s">
        <v>61</v>
      </c>
      <c r="E57" s="4">
        <f>K56/K55</f>
        <v>40</v>
      </c>
      <c r="F57" t="s">
        <v>27</v>
      </c>
      <c r="K57" s="3">
        <f t="shared" si="0"/>
        <v>40</v>
      </c>
    </row>
    <row r="58" spans="1:11" x14ac:dyDescent="0.2">
      <c r="K58" s="3">
        <f t="shared" si="0"/>
        <v>0</v>
      </c>
    </row>
    <row r="59" spans="1:11" x14ac:dyDescent="0.2">
      <c r="K59" s="3">
        <f t="shared" si="0"/>
        <v>0</v>
      </c>
    </row>
    <row r="60" spans="1:11" x14ac:dyDescent="0.2">
      <c r="K60" s="3">
        <f t="shared" si="0"/>
        <v>0</v>
      </c>
    </row>
    <row r="61" spans="1:11" ht="21" x14ac:dyDescent="0.35">
      <c r="A61" s="8" t="s">
        <v>64</v>
      </c>
      <c r="K61" s="3">
        <f t="shared" si="0"/>
        <v>0</v>
      </c>
    </row>
    <row r="62" spans="1:11" x14ac:dyDescent="0.2">
      <c r="A62" t="s">
        <v>58</v>
      </c>
      <c r="E62">
        <v>1.87</v>
      </c>
      <c r="F62" t="s">
        <v>22</v>
      </c>
      <c r="K62" s="3">
        <f t="shared" si="0"/>
        <v>1870000</v>
      </c>
    </row>
    <row r="63" spans="1:11" x14ac:dyDescent="0.2">
      <c r="A63" t="s">
        <v>59</v>
      </c>
      <c r="E63" s="4">
        <f>(K62*8)/($E$45*10^12)*10^6</f>
        <v>9.35</v>
      </c>
      <c r="F63" t="s">
        <v>16</v>
      </c>
      <c r="K63" s="3">
        <f t="shared" si="0"/>
        <v>9.3499999999999986E-6</v>
      </c>
    </row>
    <row r="64" spans="1:11" x14ac:dyDescent="0.2">
      <c r="A64" t="s">
        <v>60</v>
      </c>
      <c r="E64">
        <f>K62/($E$44/$K$43)*10^6</f>
        <v>374</v>
      </c>
      <c r="F64" t="s">
        <v>16</v>
      </c>
      <c r="K64" s="3">
        <f t="shared" si="0"/>
        <v>3.7399999999999998E-4</v>
      </c>
    </row>
    <row r="65" spans="1:11" x14ac:dyDescent="0.2">
      <c r="A65" t="s">
        <v>61</v>
      </c>
      <c r="E65" s="4">
        <f>K64/K63</f>
        <v>40.000000000000007</v>
      </c>
      <c r="F65" t="s">
        <v>27</v>
      </c>
      <c r="K65" s="3">
        <f t="shared" si="0"/>
        <v>40.000000000000007</v>
      </c>
    </row>
    <row r="66" spans="1:11" x14ac:dyDescent="0.2">
      <c r="K66" s="3">
        <f t="shared" si="0"/>
        <v>0</v>
      </c>
    </row>
    <row r="67" spans="1:11" x14ac:dyDescent="0.2">
      <c r="K67" s="3">
        <f t="shared" si="0"/>
        <v>0</v>
      </c>
    </row>
    <row r="68" spans="1:11" x14ac:dyDescent="0.2">
      <c r="K68" s="3">
        <f t="shared" si="0"/>
        <v>0</v>
      </c>
    </row>
    <row r="69" spans="1:11" ht="21" x14ac:dyDescent="0.35">
      <c r="A69" s="8" t="s">
        <v>65</v>
      </c>
      <c r="K69" s="3">
        <f t="shared" si="0"/>
        <v>0</v>
      </c>
    </row>
    <row r="70" spans="1:11" x14ac:dyDescent="0.2">
      <c r="A70" t="s">
        <v>58</v>
      </c>
      <c r="E70">
        <v>7.86</v>
      </c>
      <c r="F70" t="s">
        <v>22</v>
      </c>
      <c r="K70" s="3">
        <f t="shared" ref="K70:K77" si="1">SUMIF($O$4:$O$30,F70,$P$4:$P$30)*E70</f>
        <v>7860000</v>
      </c>
    </row>
    <row r="71" spans="1:11" x14ac:dyDescent="0.2">
      <c r="A71" t="s">
        <v>59</v>
      </c>
      <c r="E71" s="4">
        <f>(K70*8)/($E$45*10^12)*10^6</f>
        <v>39.299999999999997</v>
      </c>
      <c r="F71" t="s">
        <v>16</v>
      </c>
      <c r="K71" s="3">
        <f t="shared" si="1"/>
        <v>3.9299999999999993E-5</v>
      </c>
    </row>
    <row r="72" spans="1:11" x14ac:dyDescent="0.2">
      <c r="A72" t="s">
        <v>60</v>
      </c>
      <c r="E72">
        <f>K70/($E$44/$K$43)*10^6</f>
        <v>1572</v>
      </c>
      <c r="F72" t="s">
        <v>16</v>
      </c>
      <c r="K72" s="3">
        <f t="shared" si="1"/>
        <v>1.5719999999999998E-3</v>
      </c>
    </row>
    <row r="73" spans="1:11" x14ac:dyDescent="0.2">
      <c r="A73" t="s">
        <v>61</v>
      </c>
      <c r="E73" s="4">
        <f>K72/K71</f>
        <v>40</v>
      </c>
      <c r="F73" t="s">
        <v>27</v>
      </c>
      <c r="K73" s="3">
        <f t="shared" si="1"/>
        <v>40</v>
      </c>
    </row>
    <row r="74" spans="1:11" x14ac:dyDescent="0.2">
      <c r="K74" s="3">
        <f t="shared" si="1"/>
        <v>0</v>
      </c>
    </row>
    <row r="75" spans="1:11" x14ac:dyDescent="0.2">
      <c r="K75" s="3">
        <f t="shared" si="1"/>
        <v>0</v>
      </c>
    </row>
    <row r="76" spans="1:11" x14ac:dyDescent="0.2">
      <c r="K76" s="3">
        <f t="shared" si="1"/>
        <v>0</v>
      </c>
    </row>
    <row r="77" spans="1:11" ht="21" x14ac:dyDescent="0.35">
      <c r="A77" s="8" t="s">
        <v>66</v>
      </c>
      <c r="K77" s="3">
        <f t="shared" si="1"/>
        <v>0</v>
      </c>
    </row>
    <row r="78" spans="1:11" x14ac:dyDescent="0.2">
      <c r="A78" t="s">
        <v>58</v>
      </c>
      <c r="E78">
        <v>0.97</v>
      </c>
      <c r="F78" t="s">
        <v>22</v>
      </c>
      <c r="K78" s="3">
        <f>SUMIF($O$4:$O$30,F78,$P$4:$P$30)*E78</f>
        <v>970000</v>
      </c>
    </row>
    <row r="79" spans="1:11" x14ac:dyDescent="0.2">
      <c r="A79" t="s">
        <v>59</v>
      </c>
      <c r="E79" s="4">
        <f>(K78*8)/($E$45*10^12)*10^6</f>
        <v>4.8500000000000005</v>
      </c>
      <c r="F79" t="s">
        <v>16</v>
      </c>
      <c r="K79" s="3">
        <f>SUMIF($O$4:$O$30,F79,$P$4:$P$30)*E79</f>
        <v>4.8500000000000002E-6</v>
      </c>
    </row>
    <row r="80" spans="1:11" x14ac:dyDescent="0.2">
      <c r="A80" t="s">
        <v>60</v>
      </c>
      <c r="E80">
        <f>K78/($E$44/$K$43)*10^6</f>
        <v>194</v>
      </c>
      <c r="F80" t="s">
        <v>16</v>
      </c>
      <c r="K80" s="3">
        <f t="shared" ref="K80:K92" si="2">SUMIF($O$4:$O$30,F80,$P$4:$P$30)*E80</f>
        <v>1.94E-4</v>
      </c>
    </row>
    <row r="81" spans="1:11" x14ac:dyDescent="0.2">
      <c r="A81" t="s">
        <v>61</v>
      </c>
      <c r="E81" s="4">
        <f>K80/K79</f>
        <v>40</v>
      </c>
      <c r="F81" t="s">
        <v>27</v>
      </c>
      <c r="K81" s="3">
        <f t="shared" si="2"/>
        <v>40</v>
      </c>
    </row>
    <row r="82" spans="1:11" x14ac:dyDescent="0.2">
      <c r="K82" s="3">
        <f t="shared" si="2"/>
        <v>0</v>
      </c>
    </row>
    <row r="83" spans="1:11" x14ac:dyDescent="0.2">
      <c r="K83" s="3">
        <f t="shared" si="2"/>
        <v>0</v>
      </c>
    </row>
    <row r="84" spans="1:11" x14ac:dyDescent="0.2">
      <c r="K84" s="3">
        <f t="shared" si="2"/>
        <v>0</v>
      </c>
    </row>
    <row r="85" spans="1:11" ht="21" x14ac:dyDescent="0.35">
      <c r="A85" s="8" t="s">
        <v>67</v>
      </c>
      <c r="K85" s="3">
        <f t="shared" si="2"/>
        <v>0</v>
      </c>
    </row>
    <row r="86" spans="1:11" x14ac:dyDescent="0.2">
      <c r="A86" t="s">
        <v>58</v>
      </c>
      <c r="E86">
        <v>0.1</v>
      </c>
      <c r="F86" t="s">
        <v>22</v>
      </c>
      <c r="K86" s="3">
        <f t="shared" si="2"/>
        <v>100000</v>
      </c>
    </row>
    <row r="87" spans="1:11" x14ac:dyDescent="0.2">
      <c r="A87" t="s">
        <v>59</v>
      </c>
      <c r="E87" s="4">
        <f>(K86*8)/(K45)*10^6</f>
        <v>0.5</v>
      </c>
      <c r="F87" t="s">
        <v>16</v>
      </c>
      <c r="K87" s="3">
        <f t="shared" si="2"/>
        <v>4.9999999999999998E-7</v>
      </c>
    </row>
    <row r="88" spans="1:11" x14ac:dyDescent="0.2">
      <c r="A88" t="s">
        <v>60</v>
      </c>
      <c r="E88">
        <f>K86/($E$44/$K$43)*10^6</f>
        <v>20</v>
      </c>
      <c r="F88" t="s">
        <v>16</v>
      </c>
      <c r="K88" s="3">
        <f t="shared" si="2"/>
        <v>1.9999999999999998E-5</v>
      </c>
    </row>
    <row r="89" spans="1:11" x14ac:dyDescent="0.2">
      <c r="A89" t="s">
        <v>61</v>
      </c>
      <c r="E89" s="4">
        <f>K88/K87</f>
        <v>40</v>
      </c>
      <c r="F89" t="s">
        <v>27</v>
      </c>
      <c r="K89" s="3">
        <f t="shared" si="2"/>
        <v>40</v>
      </c>
    </row>
    <row r="90" spans="1:11" x14ac:dyDescent="0.2">
      <c r="K90" s="3">
        <f t="shared" si="2"/>
        <v>0</v>
      </c>
    </row>
    <row r="91" spans="1:11" x14ac:dyDescent="0.2">
      <c r="K91" s="3">
        <f t="shared" si="2"/>
        <v>0</v>
      </c>
    </row>
    <row r="92" spans="1:11" x14ac:dyDescent="0.2">
      <c r="K92" s="3">
        <f t="shared" si="2"/>
        <v>0</v>
      </c>
    </row>
    <row r="97" spans="1:5" ht="21" x14ac:dyDescent="0.35">
      <c r="A97" s="8"/>
    </row>
    <row r="99" spans="1:5" x14ac:dyDescent="0.2">
      <c r="E99" s="4"/>
    </row>
    <row r="101" spans="1:5" x14ac:dyDescent="0.2">
      <c r="E10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ELIOZ</dc:creator>
  <cp:lastModifiedBy>ELIOZ</cp:lastModifiedBy>
  <dcterms:created xsi:type="dcterms:W3CDTF">2015-06-05T18:17:20Z</dcterms:created>
  <dcterms:modified xsi:type="dcterms:W3CDTF">2022-12-07T17:04:35Z</dcterms:modified>
</cp:coreProperties>
</file>