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расчёт толщины минеральной ваты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0" i="2" l="1"/>
  <c r="I15" i="2"/>
  <c r="D17" i="2" l="1"/>
  <c r="D16" i="2"/>
  <c r="D12" i="2"/>
  <c r="D11" i="2"/>
  <c r="I3" i="2" s="1"/>
  <c r="D9" i="2"/>
  <c r="I7" i="2"/>
  <c r="L7" i="2" s="1"/>
  <c r="D6" i="2"/>
  <c r="D5" i="2"/>
  <c r="I13" i="2" s="1"/>
  <c r="I5" i="2" l="1"/>
  <c r="I4" i="2"/>
  <c r="I6" i="2" s="1"/>
  <c r="I11" i="2" s="1"/>
  <c r="L3" i="2"/>
  <c r="I8" i="2"/>
  <c r="I9" i="2" s="1"/>
  <c r="I19" i="1"/>
  <c r="I15" i="1"/>
  <c r="I14" i="1"/>
  <c r="D25" i="1"/>
  <c r="I16" i="1"/>
  <c r="D24" i="1"/>
  <c r="I17" i="1"/>
  <c r="I13" i="1"/>
  <c r="I12" i="1"/>
  <c r="I10" i="1"/>
  <c r="I9" i="1"/>
  <c r="I8" i="1"/>
  <c r="L7" i="1"/>
  <c r="I7" i="1"/>
  <c r="D17" i="1"/>
  <c r="D16" i="1"/>
  <c r="I12" i="2" l="1"/>
  <c r="D12" i="1"/>
  <c r="D11" i="1"/>
  <c r="D9" i="1"/>
  <c r="D6" i="1"/>
  <c r="D5" i="1"/>
  <c r="I3" i="1"/>
  <c r="L3" i="1" s="1"/>
  <c r="I2" i="2" l="1"/>
  <c r="I17" i="2" s="1"/>
  <c r="I16" i="2" s="1"/>
  <c r="I14" i="2" s="1"/>
  <c r="I4" i="1"/>
  <c r="I5" i="1"/>
  <c r="I21" i="2" l="1"/>
  <c r="I22" i="2" s="1"/>
  <c r="I20" i="2"/>
  <c r="I6" i="1"/>
  <c r="I11" i="1"/>
  <c r="I2" i="1"/>
</calcChain>
</file>

<file path=xl/sharedStrings.xml><?xml version="1.0" encoding="utf-8"?>
<sst xmlns="http://schemas.openxmlformats.org/spreadsheetml/2006/main" count="234" uniqueCount="96">
  <si>
    <t>Величина</t>
  </si>
  <si>
    <t>Буквенное обозначение</t>
  </si>
  <si>
    <t>Значение</t>
  </si>
  <si>
    <t>Единица измерения</t>
  </si>
  <si>
    <t>№ п/п</t>
  </si>
  <si>
    <t>Входные данные</t>
  </si>
  <si>
    <t>Температура внутри сауны</t>
  </si>
  <si>
    <r>
      <t>t</t>
    </r>
    <r>
      <rPr>
        <vertAlign val="subscript"/>
        <sz val="14"/>
        <color theme="1"/>
        <rFont val="Times New Roman"/>
        <family val="1"/>
        <charset val="204"/>
      </rPr>
      <t>вн</t>
    </r>
    <r>
      <rPr>
        <sz val="14"/>
        <color theme="1"/>
        <rFont val="Times New Roman"/>
        <family val="1"/>
        <charset val="204"/>
      </rPr>
      <t xml:space="preserve"> =</t>
    </r>
  </si>
  <si>
    <t>Температура снаружи</t>
  </si>
  <si>
    <r>
      <t>t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=</t>
    </r>
  </si>
  <si>
    <t>Толщина деревянной облицовки</t>
  </si>
  <si>
    <t>Толщина воздушного зазора</t>
  </si>
  <si>
    <t>Коэффициент теплопроводности дерева</t>
  </si>
  <si>
    <t>Коэффициент теплопроводности минеральной ваты</t>
  </si>
  <si>
    <r>
      <t>Коэффициент теплопроводности воздуха (140</t>
    </r>
    <r>
      <rPr>
        <vertAlign val="super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С)</t>
    </r>
  </si>
  <si>
    <r>
      <t>Коэффициент теплопроводности воздуха (40</t>
    </r>
    <r>
      <rPr>
        <vertAlign val="super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С)</t>
    </r>
  </si>
  <si>
    <r>
      <t>Коэффициент кинематической вязкости воздуха (140</t>
    </r>
    <r>
      <rPr>
        <vertAlign val="super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С)</t>
    </r>
  </si>
  <si>
    <r>
      <t>Коэффициент кинематической вязкости воздуха (40</t>
    </r>
    <r>
      <rPr>
        <vertAlign val="super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С)</t>
    </r>
  </si>
  <si>
    <r>
      <t>Безразмерное число Прандтля (140</t>
    </r>
    <r>
      <rPr>
        <vertAlign val="super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С)</t>
    </r>
  </si>
  <si>
    <r>
      <t>Безразмерное число Прандтля (40</t>
    </r>
    <r>
      <rPr>
        <vertAlign val="super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С)</t>
    </r>
  </si>
  <si>
    <r>
      <t>Pr</t>
    </r>
    <r>
      <rPr>
        <vertAlign val="subscript"/>
        <sz val="14"/>
        <color theme="1"/>
        <rFont val="Times New Roman"/>
        <family val="1"/>
        <charset val="204"/>
      </rPr>
      <t>140</t>
    </r>
    <r>
      <rPr>
        <sz val="14"/>
        <color theme="1"/>
        <rFont val="Times New Roman"/>
        <family val="1"/>
        <charset val="204"/>
      </rPr>
      <t xml:space="preserve"> = </t>
    </r>
  </si>
  <si>
    <r>
      <t>Pr</t>
    </r>
    <r>
      <rPr>
        <vertAlign val="subscript"/>
        <sz val="14"/>
        <color theme="1"/>
        <rFont val="Times New Roman"/>
        <family val="1"/>
        <charset val="204"/>
      </rPr>
      <t>40</t>
    </r>
    <r>
      <rPr>
        <sz val="14"/>
        <color theme="1"/>
        <rFont val="Times New Roman"/>
        <family val="1"/>
        <charset val="204"/>
      </rPr>
      <t xml:space="preserve"> = </t>
    </r>
  </si>
  <si>
    <r>
      <rPr>
        <sz val="14"/>
        <color theme="1"/>
        <rFont val="Calibri"/>
        <family val="2"/>
        <charset val="204"/>
      </rPr>
      <t>δ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</t>
    </r>
  </si>
  <si>
    <r>
      <rPr>
        <sz val="14"/>
        <color theme="1"/>
        <rFont val="Calibri"/>
        <family val="2"/>
        <charset val="204"/>
      </rPr>
      <t>δ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</t>
    </r>
  </si>
  <si>
    <r>
      <t>λ</t>
    </r>
    <r>
      <rPr>
        <vertAlign val="subscript"/>
        <sz val="14"/>
        <color theme="1"/>
        <rFont val="Calibri"/>
        <family val="2"/>
        <charset val="204"/>
      </rPr>
      <t>д</t>
    </r>
    <r>
      <rPr>
        <sz val="14"/>
        <color theme="1"/>
        <rFont val="Calibri"/>
        <family val="2"/>
        <charset val="204"/>
      </rPr>
      <t xml:space="preserve"> =</t>
    </r>
  </si>
  <si>
    <r>
      <t>λ</t>
    </r>
    <r>
      <rPr>
        <vertAlign val="subscript"/>
        <sz val="14"/>
        <color theme="1"/>
        <rFont val="Calibri"/>
        <family val="2"/>
        <charset val="204"/>
      </rPr>
      <t>м.в.</t>
    </r>
    <r>
      <rPr>
        <sz val="14"/>
        <color theme="1"/>
        <rFont val="Calibri"/>
        <family val="2"/>
        <charset val="204"/>
      </rPr>
      <t xml:space="preserve"> =</t>
    </r>
  </si>
  <si>
    <r>
      <t>λ</t>
    </r>
    <r>
      <rPr>
        <vertAlign val="subscript"/>
        <sz val="14"/>
        <color theme="1"/>
        <rFont val="Calibri"/>
        <family val="2"/>
        <charset val="204"/>
      </rPr>
      <t>в(140)</t>
    </r>
    <r>
      <rPr>
        <sz val="14"/>
        <color theme="1"/>
        <rFont val="Calibri"/>
        <family val="2"/>
        <charset val="204"/>
      </rPr>
      <t xml:space="preserve"> =</t>
    </r>
  </si>
  <si>
    <r>
      <t>λ</t>
    </r>
    <r>
      <rPr>
        <vertAlign val="subscript"/>
        <sz val="14"/>
        <color theme="1"/>
        <rFont val="Calibri"/>
        <family val="2"/>
        <charset val="204"/>
      </rPr>
      <t>в(40)</t>
    </r>
    <r>
      <rPr>
        <sz val="14"/>
        <color theme="1"/>
        <rFont val="Calibri"/>
        <family val="2"/>
        <charset val="204"/>
      </rPr>
      <t xml:space="preserve"> =</t>
    </r>
  </si>
  <si>
    <r>
      <rPr>
        <sz val="14"/>
        <color theme="1"/>
        <rFont val="Calibri"/>
        <family val="2"/>
        <charset val="204"/>
      </rPr>
      <t>ν</t>
    </r>
    <r>
      <rPr>
        <vertAlign val="subscript"/>
        <sz val="14"/>
        <color theme="1"/>
        <rFont val="Times New Roman"/>
        <family val="1"/>
        <charset val="204"/>
      </rPr>
      <t>в(140)</t>
    </r>
    <r>
      <rPr>
        <sz val="14"/>
        <color theme="1"/>
        <rFont val="Times New Roman"/>
        <family val="1"/>
        <charset val="204"/>
      </rPr>
      <t xml:space="preserve"> =</t>
    </r>
  </si>
  <si>
    <r>
      <rPr>
        <sz val="14"/>
        <color theme="1"/>
        <rFont val="Calibri"/>
        <family val="2"/>
        <charset val="204"/>
      </rPr>
      <t>ν</t>
    </r>
    <r>
      <rPr>
        <vertAlign val="subscript"/>
        <sz val="14"/>
        <color theme="1"/>
        <rFont val="Times New Roman"/>
        <family val="1"/>
        <charset val="204"/>
      </rPr>
      <t>в(40)</t>
    </r>
    <r>
      <rPr>
        <sz val="14"/>
        <color theme="1"/>
        <rFont val="Times New Roman"/>
        <family val="1"/>
        <charset val="204"/>
      </rPr>
      <t xml:space="preserve"> =</t>
    </r>
  </si>
  <si>
    <t>м</t>
  </si>
  <si>
    <r>
      <rPr>
        <vertAlign val="super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С</t>
    </r>
  </si>
  <si>
    <t>Вт/(м*К)</t>
  </si>
  <si>
    <r>
      <t>м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/с</t>
    </r>
  </si>
  <si>
    <t>-</t>
  </si>
  <si>
    <r>
      <t>Gr</t>
    </r>
    <r>
      <rPr>
        <vertAlign val="subscript"/>
        <sz val="14"/>
        <color theme="1"/>
        <rFont val="Times New Roman"/>
        <family val="1"/>
        <charset val="204"/>
      </rPr>
      <t>(140)</t>
    </r>
    <r>
      <rPr>
        <sz val="14"/>
        <color theme="1"/>
        <rFont val="Times New Roman"/>
        <family val="1"/>
        <charset val="204"/>
      </rPr>
      <t xml:space="preserve"> =</t>
    </r>
  </si>
  <si>
    <t>Высота стенки</t>
  </si>
  <si>
    <t>h =</t>
  </si>
  <si>
    <t>Температура стенки внутри сауны</t>
  </si>
  <si>
    <r>
      <t>t</t>
    </r>
    <r>
      <rPr>
        <vertAlign val="subscript"/>
        <sz val="14"/>
        <color theme="1"/>
        <rFont val="Times New Roman"/>
        <family val="1"/>
        <charset val="204"/>
      </rPr>
      <t>c1</t>
    </r>
    <r>
      <rPr>
        <sz val="14"/>
        <color theme="1"/>
        <rFont val="Times New Roman"/>
        <family val="1"/>
        <charset val="204"/>
      </rPr>
      <t xml:space="preserve"> =</t>
    </r>
  </si>
  <si>
    <r>
      <rPr>
        <vertAlign val="super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C</t>
    </r>
  </si>
  <si>
    <r>
      <t>β</t>
    </r>
    <r>
      <rPr>
        <vertAlign val="subscript"/>
        <sz val="14"/>
        <color theme="1"/>
        <rFont val="Calibri"/>
        <family val="2"/>
        <charset val="204"/>
      </rPr>
      <t>140</t>
    </r>
    <r>
      <rPr>
        <sz val="14"/>
        <color theme="1"/>
        <rFont val="Calibri"/>
        <family val="2"/>
        <charset val="204"/>
      </rPr>
      <t xml:space="preserve"> =</t>
    </r>
  </si>
  <si>
    <r>
      <t>β</t>
    </r>
    <r>
      <rPr>
        <vertAlign val="subscript"/>
        <sz val="14"/>
        <color theme="1"/>
        <rFont val="Calibri"/>
        <family val="2"/>
        <charset val="204"/>
      </rPr>
      <t>40</t>
    </r>
    <r>
      <rPr>
        <sz val="14"/>
        <color theme="1"/>
        <rFont val="Calibri"/>
        <family val="2"/>
        <charset val="204"/>
      </rPr>
      <t xml:space="preserve"> =</t>
    </r>
  </si>
  <si>
    <r>
      <t>K</t>
    </r>
    <r>
      <rPr>
        <vertAlign val="superscript"/>
        <sz val="14"/>
        <color theme="1"/>
        <rFont val="Times New Roman"/>
        <family val="1"/>
        <charset val="204"/>
      </rPr>
      <t>-1</t>
    </r>
  </si>
  <si>
    <t>Температура стенки снаружи сауны</t>
  </si>
  <si>
    <r>
      <t>t</t>
    </r>
    <r>
      <rPr>
        <vertAlign val="subscript"/>
        <sz val="14"/>
        <color theme="1"/>
        <rFont val="Times New Roman"/>
        <family val="1"/>
        <charset val="204"/>
      </rPr>
      <t>c4</t>
    </r>
    <r>
      <rPr>
        <sz val="14"/>
        <color theme="1"/>
        <rFont val="Times New Roman"/>
        <family val="1"/>
        <charset val="204"/>
      </rPr>
      <t xml:space="preserve"> =</t>
    </r>
  </si>
  <si>
    <r>
      <t>Gr*Pr/10</t>
    </r>
    <r>
      <rPr>
        <vertAlign val="superscript"/>
        <sz val="14"/>
        <color theme="1"/>
        <rFont val="Times New Roman"/>
        <family val="1"/>
        <charset val="204"/>
      </rPr>
      <t>9</t>
    </r>
    <r>
      <rPr>
        <sz val="14"/>
        <color theme="1"/>
        <rFont val="Times New Roman"/>
        <family val="1"/>
        <charset val="204"/>
      </rPr>
      <t xml:space="preserve"> =</t>
    </r>
  </si>
  <si>
    <r>
      <t>Nu</t>
    </r>
    <r>
      <rPr>
        <vertAlign val="subscript"/>
        <sz val="14"/>
        <color theme="1"/>
        <rFont val="Times New Roman"/>
        <family val="1"/>
        <charset val="204"/>
      </rPr>
      <t>140</t>
    </r>
    <r>
      <rPr>
        <sz val="14"/>
        <color theme="1"/>
        <rFont val="Times New Roman"/>
        <family val="1"/>
        <charset val="204"/>
      </rPr>
      <t xml:space="preserve"> =</t>
    </r>
  </si>
  <si>
    <r>
      <t>Nu</t>
    </r>
    <r>
      <rPr>
        <vertAlign val="subscript"/>
        <sz val="14"/>
        <color theme="1"/>
        <rFont val="Times New Roman"/>
        <family val="1"/>
        <charset val="204"/>
      </rPr>
      <t>140л</t>
    </r>
    <r>
      <rPr>
        <sz val="14"/>
        <color theme="1"/>
        <rFont val="Times New Roman"/>
        <family val="1"/>
        <charset val="204"/>
      </rPr>
      <t xml:space="preserve"> =</t>
    </r>
  </si>
  <si>
    <r>
      <rPr>
        <sz val="14"/>
        <color theme="1"/>
        <rFont val="Calibri"/>
        <family val="2"/>
        <charset val="204"/>
      </rPr>
      <t>α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</t>
    </r>
  </si>
  <si>
    <r>
      <t>Вт/м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*К</t>
    </r>
  </si>
  <si>
    <r>
      <t>Gr</t>
    </r>
    <r>
      <rPr>
        <vertAlign val="subscript"/>
        <sz val="14"/>
        <color theme="1"/>
        <rFont val="Times New Roman"/>
        <family val="1"/>
        <charset val="204"/>
      </rPr>
      <t>(40)</t>
    </r>
    <r>
      <rPr>
        <sz val="14"/>
        <color theme="1"/>
        <rFont val="Times New Roman"/>
        <family val="1"/>
        <charset val="204"/>
      </rPr>
      <t xml:space="preserve"> =</t>
    </r>
  </si>
  <si>
    <r>
      <t>Nu</t>
    </r>
    <r>
      <rPr>
        <vertAlign val="subscript"/>
        <sz val="14"/>
        <color theme="1"/>
        <rFont val="Times New Roman"/>
        <family val="1"/>
        <charset val="204"/>
      </rPr>
      <t>40</t>
    </r>
    <r>
      <rPr>
        <sz val="14"/>
        <color theme="1"/>
        <rFont val="Times New Roman"/>
        <family val="1"/>
        <charset val="204"/>
      </rPr>
      <t xml:space="preserve"> =</t>
    </r>
  </si>
  <si>
    <t>Безразмерное число Нуссельта для ламинарного режима</t>
  </si>
  <si>
    <t>Безразмерное число Нуссельта для турбулентного режима</t>
  </si>
  <si>
    <r>
      <rPr>
        <sz val="14"/>
        <color theme="1"/>
        <rFont val="Calibri"/>
        <family val="2"/>
        <charset val="204"/>
      </rPr>
      <t>α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</t>
    </r>
  </si>
  <si>
    <t>Безразмерное число Грасгофа</t>
  </si>
  <si>
    <t>Температурный коэффициент теплового расширения</t>
  </si>
  <si>
    <t>Степень черноты дерева</t>
  </si>
  <si>
    <t>Степень черноты фольги</t>
  </si>
  <si>
    <r>
      <t>ε</t>
    </r>
    <r>
      <rPr>
        <vertAlign val="subscript"/>
        <sz val="14"/>
        <color theme="1"/>
        <rFont val="Calibri"/>
        <family val="2"/>
        <charset val="204"/>
      </rPr>
      <t>1</t>
    </r>
    <r>
      <rPr>
        <sz val="14"/>
        <color theme="1"/>
        <rFont val="Calibri"/>
        <family val="2"/>
        <charset val="204"/>
      </rPr>
      <t xml:space="preserve"> =</t>
    </r>
  </si>
  <si>
    <r>
      <t>ε</t>
    </r>
    <r>
      <rPr>
        <vertAlign val="subscript"/>
        <sz val="14"/>
        <color theme="1"/>
        <rFont val="Calibri"/>
        <family val="2"/>
        <charset val="204"/>
      </rPr>
      <t>2</t>
    </r>
    <r>
      <rPr>
        <sz val="14"/>
        <color theme="1"/>
        <rFont val="Calibri"/>
        <family val="2"/>
        <charset val="204"/>
      </rPr>
      <t xml:space="preserve"> =</t>
    </r>
  </si>
  <si>
    <t>Коэффициент излучения АЧТ</t>
  </si>
  <si>
    <r>
      <t>с</t>
    </r>
    <r>
      <rPr>
        <vertAlign val="sub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 xml:space="preserve"> =</t>
    </r>
  </si>
  <si>
    <t>q =</t>
  </si>
  <si>
    <r>
      <t>Вт/м</t>
    </r>
    <r>
      <rPr>
        <vertAlign val="superscript"/>
        <sz val="14"/>
        <color theme="1"/>
        <rFont val="Times New Roman"/>
        <family val="1"/>
        <charset val="204"/>
      </rPr>
      <t>2</t>
    </r>
  </si>
  <si>
    <t>Плотность теплового потока</t>
  </si>
  <si>
    <t>Сопротивление теплоотдаче 1</t>
  </si>
  <si>
    <t>Сопротивление теплоотдаче 2</t>
  </si>
  <si>
    <r>
      <t>R</t>
    </r>
    <r>
      <rPr>
        <vertAlign val="subscript"/>
        <sz val="14"/>
        <color theme="1"/>
        <rFont val="Times New Roman"/>
        <family val="1"/>
        <charset val="204"/>
      </rPr>
      <t>α1</t>
    </r>
    <r>
      <rPr>
        <sz val="14"/>
        <color theme="1"/>
        <rFont val="Times New Roman"/>
        <family val="1"/>
        <charset val="204"/>
      </rPr>
      <t>=</t>
    </r>
  </si>
  <si>
    <r>
      <t>R</t>
    </r>
    <r>
      <rPr>
        <vertAlign val="subscript"/>
        <sz val="14"/>
        <color theme="1"/>
        <rFont val="Times New Roman"/>
        <family val="1"/>
        <charset val="204"/>
      </rPr>
      <t>α2</t>
    </r>
    <r>
      <rPr>
        <sz val="14"/>
        <color theme="1"/>
        <rFont val="Times New Roman"/>
        <family val="1"/>
        <charset val="204"/>
      </rPr>
      <t>=</t>
    </r>
  </si>
  <si>
    <r>
      <t>R</t>
    </r>
    <r>
      <rPr>
        <vertAlign val="subscript"/>
        <sz val="14"/>
        <color theme="1"/>
        <rFont val="Calibri"/>
        <family val="2"/>
        <charset val="204"/>
      </rPr>
      <t>λд</t>
    </r>
    <r>
      <rPr>
        <sz val="14"/>
        <color theme="1"/>
        <rFont val="Times New Roman"/>
        <family val="1"/>
        <charset val="204"/>
      </rPr>
      <t>=</t>
    </r>
  </si>
  <si>
    <t>Сопротивление теплопроводности дерева</t>
  </si>
  <si>
    <t>Сопротивление теплопроводности воздушного зазора</t>
  </si>
  <si>
    <r>
      <t>R</t>
    </r>
    <r>
      <rPr>
        <vertAlign val="subscript"/>
        <sz val="14"/>
        <color theme="1"/>
        <rFont val="Calibri"/>
        <family val="2"/>
        <charset val="204"/>
      </rPr>
      <t>λв</t>
    </r>
    <r>
      <rPr>
        <sz val="14"/>
        <color theme="1"/>
        <rFont val="Times New Roman"/>
        <family val="1"/>
        <charset val="204"/>
      </rPr>
      <t>=</t>
    </r>
  </si>
  <si>
    <t>Сопротивление теплопроводности минеральной ваты</t>
  </si>
  <si>
    <r>
      <t>м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*К/Вт</t>
    </r>
  </si>
  <si>
    <t>Коэффициент теплоотдачи</t>
  </si>
  <si>
    <r>
      <t>t</t>
    </r>
    <r>
      <rPr>
        <vertAlign val="subscript"/>
        <sz val="14"/>
        <color theme="1"/>
        <rFont val="Times New Roman"/>
        <family val="1"/>
        <charset val="204"/>
      </rPr>
      <t>c2</t>
    </r>
    <r>
      <rPr>
        <sz val="14"/>
        <color theme="1"/>
        <rFont val="Times New Roman"/>
        <family val="1"/>
        <charset val="204"/>
      </rPr>
      <t xml:space="preserve"> =</t>
    </r>
  </si>
  <si>
    <t>tc3 =</t>
  </si>
  <si>
    <r>
      <rPr>
        <sz val="14"/>
        <color theme="1"/>
        <rFont val="Calibri"/>
        <family val="2"/>
        <charset val="204"/>
      </rPr>
      <t>α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 xml:space="preserve"> =</t>
    </r>
  </si>
  <si>
    <t>tc3' =</t>
  </si>
  <si>
    <r>
      <t>t</t>
    </r>
    <r>
      <rPr>
        <vertAlign val="subscript"/>
        <sz val="14"/>
        <color theme="1"/>
        <rFont val="Times New Roman"/>
        <family val="1"/>
        <charset val="204"/>
      </rPr>
      <t>c3</t>
    </r>
    <r>
      <rPr>
        <sz val="14"/>
        <color theme="1"/>
        <rFont val="Times New Roman"/>
        <family val="1"/>
        <charset val="204"/>
      </rPr>
      <t xml:space="preserve"> =</t>
    </r>
  </si>
  <si>
    <r>
      <t>R</t>
    </r>
    <r>
      <rPr>
        <vertAlign val="subscript"/>
        <sz val="14"/>
        <color rgb="FFFF0000"/>
        <rFont val="Calibri"/>
        <family val="2"/>
        <charset val="204"/>
      </rPr>
      <t>λм.в.</t>
    </r>
    <r>
      <rPr>
        <sz val="14"/>
        <color rgb="FFFF0000"/>
        <rFont val="Times New Roman"/>
        <family val="1"/>
        <charset val="204"/>
      </rPr>
      <t>=</t>
    </r>
  </si>
  <si>
    <r>
      <t>м</t>
    </r>
    <r>
      <rPr>
        <vertAlign val="superscript"/>
        <sz val="14"/>
        <color rgb="FFFF0000"/>
        <rFont val="Times New Roman"/>
        <family val="1"/>
        <charset val="204"/>
      </rPr>
      <t>2</t>
    </r>
    <r>
      <rPr>
        <sz val="14"/>
        <color rgb="FFFF0000"/>
        <rFont val="Times New Roman"/>
        <family val="1"/>
        <charset val="204"/>
      </rPr>
      <t>*К/Вт</t>
    </r>
  </si>
  <si>
    <t>Толщина слоя минеральной ваты</t>
  </si>
  <si>
    <r>
      <rPr>
        <sz val="14"/>
        <color theme="1"/>
        <rFont val="Calibri"/>
        <family val="2"/>
        <charset val="204"/>
      </rPr>
      <t>δ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=</t>
    </r>
  </si>
  <si>
    <t>Коэффициент теплопроводности</t>
  </si>
  <si>
    <t xml:space="preserve">температура деревянной стенки со стороны воздушного зазора </t>
  </si>
  <si>
    <t xml:space="preserve">температура стенки из мин. ваты со стороны воздушного зазора </t>
  </si>
  <si>
    <t>Суммарное термическое сопротивление</t>
  </si>
  <si>
    <r>
      <t>R</t>
    </r>
    <r>
      <rPr>
        <vertAlign val="subscript"/>
        <sz val="14"/>
        <color theme="1"/>
        <rFont val="Times New Roman"/>
        <family val="1"/>
        <charset val="204"/>
      </rPr>
      <t xml:space="preserve">∑ </t>
    </r>
    <r>
      <rPr>
        <sz val="14"/>
        <color theme="1"/>
        <rFont val="Times New Roman"/>
        <family val="1"/>
        <charset val="204"/>
      </rPr>
      <t>=</t>
    </r>
  </si>
  <si>
    <t>q' =</t>
  </si>
  <si>
    <t>Плотность теплового потока при толщине слоя мин. ваты 100 мм</t>
  </si>
  <si>
    <t>наружная температура стенки из мин. ваты</t>
  </si>
  <si>
    <t>лучистый коэффициент теплоотдачи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</si>
</sst>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vertAlign val="subscript"/>
      <sz val="14"/>
      <color theme="1"/>
      <name val="Calibri"/>
      <family val="2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vertAlign val="subscript"/>
      <sz val="14"/>
      <color rgb="FFFF0000"/>
      <name val="Calibri"/>
      <family val="2"/>
      <charset val="204"/>
    </font>
    <font>
      <vertAlign val="superscript"/>
      <sz val="14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G25" sqref="G25"/>
    </sheetView>
  </sheetViews>
  <sheetFormatPr defaultRowHeight="18.75" x14ac:dyDescent="0.25"/>
  <cols>
    <col min="1" max="1" width="5.7109375" style="1" customWidth="1"/>
    <col min="2" max="2" width="37.28515625" style="1" customWidth="1"/>
    <col min="3" max="3" width="17" style="1" customWidth="1"/>
    <col min="4" max="4" width="14.42578125" style="1" customWidth="1"/>
    <col min="5" max="5" width="14.85546875" style="1" customWidth="1"/>
    <col min="6" max="6" width="9.140625" style="1"/>
    <col min="7" max="7" width="38" style="1" customWidth="1"/>
    <col min="8" max="8" width="10.85546875" style="1" customWidth="1"/>
    <col min="9" max="9" width="20.7109375" style="6" customWidth="1"/>
    <col min="10" max="10" width="10.28515625" style="1" customWidth="1"/>
    <col min="11" max="11" width="14" style="1" customWidth="1"/>
    <col min="12" max="12" width="15.5703125" style="1" bestFit="1" customWidth="1"/>
    <col min="13" max="16384" width="9.140625" style="1"/>
  </cols>
  <sheetData>
    <row r="1" spans="1:12" x14ac:dyDescent="0.25">
      <c r="A1" s="16" t="s">
        <v>5</v>
      </c>
      <c r="B1" s="16"/>
      <c r="C1" s="16"/>
      <c r="D1" s="16"/>
      <c r="E1" s="16"/>
    </row>
    <row r="2" spans="1:12" ht="39" x14ac:dyDescent="0.25">
      <c r="A2" s="15" t="s">
        <v>4</v>
      </c>
      <c r="B2" s="15" t="s">
        <v>0</v>
      </c>
      <c r="C2" s="15" t="s">
        <v>1</v>
      </c>
      <c r="D2" s="15" t="s">
        <v>2</v>
      </c>
      <c r="E2" s="15" t="s">
        <v>3</v>
      </c>
      <c r="H2" s="1" t="s">
        <v>39</v>
      </c>
      <c r="I2" s="6">
        <f>D3-I10/I6</f>
        <v>120.237942677481</v>
      </c>
    </row>
    <row r="3" spans="1:12" ht="41.25" x14ac:dyDescent="0.25">
      <c r="A3" s="3">
        <v>1</v>
      </c>
      <c r="B3" s="4" t="s">
        <v>6</v>
      </c>
      <c r="C3" s="3" t="s">
        <v>7</v>
      </c>
      <c r="D3" s="3">
        <v>140</v>
      </c>
      <c r="E3" s="3" t="s">
        <v>31</v>
      </c>
      <c r="G3" s="1" t="s">
        <v>56</v>
      </c>
      <c r="H3" s="1" t="s">
        <v>35</v>
      </c>
      <c r="I3" s="6">
        <f>9.81*D16*(D3-D18)*D15^3/(D11^2)</f>
        <v>9460533242.1922855</v>
      </c>
      <c r="K3" s="1" t="s">
        <v>46</v>
      </c>
      <c r="L3" s="1">
        <f>I3*D13/10^9</f>
        <v>11.920271885162279</v>
      </c>
    </row>
    <row r="4" spans="1:12" ht="37.5" x14ac:dyDescent="0.25">
      <c r="A4" s="3">
        <v>2</v>
      </c>
      <c r="B4" s="4" t="s">
        <v>8</v>
      </c>
      <c r="C4" s="3" t="s">
        <v>9</v>
      </c>
      <c r="D4" s="3">
        <v>22</v>
      </c>
      <c r="E4" s="3" t="s">
        <v>31</v>
      </c>
      <c r="G4" s="1" t="s">
        <v>54</v>
      </c>
      <c r="H4" s="1" t="s">
        <v>47</v>
      </c>
      <c r="I4" s="6">
        <f>0.15*(I3*D13)^0.33</f>
        <v>317.15071311355172</v>
      </c>
    </row>
    <row r="5" spans="1:12" ht="37.5" x14ac:dyDescent="0.25">
      <c r="A5" s="3">
        <v>3</v>
      </c>
      <c r="B5" s="4" t="s">
        <v>10</v>
      </c>
      <c r="C5" s="3" t="s">
        <v>22</v>
      </c>
      <c r="D5" s="3">
        <f>5*10^(-3)</f>
        <v>5.0000000000000001E-3</v>
      </c>
      <c r="E5" s="3" t="s">
        <v>30</v>
      </c>
      <c r="G5" s="1" t="s">
        <v>53</v>
      </c>
      <c r="H5" s="1" t="s">
        <v>48</v>
      </c>
      <c r="I5" s="6">
        <f>0.75*(I3*D13)^0.25</f>
        <v>247.81797488028803</v>
      </c>
    </row>
    <row r="6" spans="1:12" ht="41.25" x14ac:dyDescent="0.25">
      <c r="A6" s="3">
        <v>4</v>
      </c>
      <c r="B6" s="4" t="s">
        <v>11</v>
      </c>
      <c r="C6" s="3" t="s">
        <v>23</v>
      </c>
      <c r="D6" s="3">
        <f>1.5*10^(-3)</f>
        <v>1.5E-3</v>
      </c>
      <c r="E6" s="3" t="s">
        <v>30</v>
      </c>
      <c r="G6" s="1" t="s">
        <v>77</v>
      </c>
      <c r="H6" s="1" t="s">
        <v>49</v>
      </c>
      <c r="I6" s="6">
        <f>(I4+I5)/2*D9/D15</f>
        <v>3.943481442197001</v>
      </c>
      <c r="J6" s="1" t="s">
        <v>50</v>
      </c>
    </row>
    <row r="7" spans="1:12" ht="41.25" x14ac:dyDescent="0.25">
      <c r="A7" s="3">
        <v>5</v>
      </c>
      <c r="B7" s="4" t="s">
        <v>12</v>
      </c>
      <c r="C7" s="5" t="s">
        <v>24</v>
      </c>
      <c r="D7" s="3">
        <v>0.23</v>
      </c>
      <c r="E7" s="3" t="s">
        <v>32</v>
      </c>
      <c r="G7" s="1" t="s">
        <v>56</v>
      </c>
      <c r="H7" s="1" t="s">
        <v>51</v>
      </c>
      <c r="I7" s="6">
        <f>9.81*D17*(D19-D4)*D15/D12^2</f>
        <v>5202448734.6965866</v>
      </c>
      <c r="K7" s="1" t="s">
        <v>46</v>
      </c>
      <c r="L7" s="1">
        <f>I7*D14/10^9</f>
        <v>22.68267648327712</v>
      </c>
    </row>
    <row r="8" spans="1:12" ht="56.25" x14ac:dyDescent="0.25">
      <c r="A8" s="3">
        <v>6</v>
      </c>
      <c r="B8" s="4" t="s">
        <v>13</v>
      </c>
      <c r="C8" s="5" t="s">
        <v>25</v>
      </c>
      <c r="D8" s="3">
        <v>0.04</v>
      </c>
      <c r="E8" s="3" t="s">
        <v>32</v>
      </c>
      <c r="G8" s="1" t="s">
        <v>54</v>
      </c>
      <c r="H8" s="1" t="s">
        <v>52</v>
      </c>
      <c r="I8" s="6">
        <f>0.15*(I7*D14)^0.33</f>
        <v>392.16639649248719</v>
      </c>
    </row>
    <row r="9" spans="1:12" ht="60" x14ac:dyDescent="0.25">
      <c r="A9" s="3">
        <v>7</v>
      </c>
      <c r="B9" s="4" t="s">
        <v>14</v>
      </c>
      <c r="C9" s="5" t="s">
        <v>26</v>
      </c>
      <c r="D9" s="3">
        <f>3.49*10^(-2)</f>
        <v>3.49E-2</v>
      </c>
      <c r="E9" s="3" t="s">
        <v>32</v>
      </c>
      <c r="G9" s="1" t="s">
        <v>77</v>
      </c>
      <c r="H9" s="1" t="s">
        <v>55</v>
      </c>
      <c r="I9" s="6">
        <f>I8*D10/D15</f>
        <v>4.3295170172770581</v>
      </c>
      <c r="J9" s="1" t="s">
        <v>50</v>
      </c>
    </row>
    <row r="10" spans="1:12" ht="60" x14ac:dyDescent="0.25">
      <c r="A10" s="3">
        <v>8</v>
      </c>
      <c r="B10" s="4" t="s">
        <v>15</v>
      </c>
      <c r="C10" s="5" t="s">
        <v>27</v>
      </c>
      <c r="D10" s="3">
        <v>2.76E-2</v>
      </c>
      <c r="E10" s="3" t="s">
        <v>32</v>
      </c>
      <c r="G10" s="2" t="s">
        <v>66</v>
      </c>
      <c r="H10" s="1" t="s">
        <v>64</v>
      </c>
      <c r="I10" s="6">
        <f>I9*(D19-D4)</f>
        <v>77.93130631098704</v>
      </c>
      <c r="J10" s="1" t="s">
        <v>65</v>
      </c>
    </row>
    <row r="11" spans="1:12" ht="60" x14ac:dyDescent="0.25">
      <c r="A11" s="3">
        <v>9</v>
      </c>
      <c r="B11" s="4" t="s">
        <v>16</v>
      </c>
      <c r="C11" s="3" t="s">
        <v>28</v>
      </c>
      <c r="D11" s="3">
        <f>27.8*10^(-6)</f>
        <v>2.7799999999999998E-5</v>
      </c>
      <c r="E11" s="3" t="s">
        <v>33</v>
      </c>
      <c r="G11" s="2" t="s">
        <v>67</v>
      </c>
      <c r="H11" s="1" t="s">
        <v>69</v>
      </c>
      <c r="I11" s="6">
        <f>1/I6</f>
        <v>0.25358303688196837</v>
      </c>
      <c r="J11" s="1" t="s">
        <v>76</v>
      </c>
    </row>
    <row r="12" spans="1:12" ht="60" x14ac:dyDescent="0.25">
      <c r="A12" s="3">
        <v>10</v>
      </c>
      <c r="B12" s="4" t="s">
        <v>17</v>
      </c>
      <c r="C12" s="3" t="s">
        <v>29</v>
      </c>
      <c r="D12" s="3">
        <f>16.96*10^(-6)</f>
        <v>1.696E-5</v>
      </c>
      <c r="E12" s="3" t="s">
        <v>33</v>
      </c>
      <c r="G12" s="2" t="s">
        <v>68</v>
      </c>
      <c r="H12" s="1" t="s">
        <v>70</v>
      </c>
      <c r="I12" s="6">
        <f>1/I9</f>
        <v>0.23097264568067805</v>
      </c>
      <c r="J12" s="1" t="s">
        <v>76</v>
      </c>
    </row>
    <row r="13" spans="1:12" ht="41.25" x14ac:dyDescent="0.25">
      <c r="A13" s="3">
        <v>11</v>
      </c>
      <c r="B13" s="4" t="s">
        <v>18</v>
      </c>
      <c r="C13" s="3" t="s">
        <v>20</v>
      </c>
      <c r="D13" s="3">
        <v>1.26</v>
      </c>
      <c r="E13" s="3" t="s">
        <v>34</v>
      </c>
      <c r="G13" s="2" t="s">
        <v>72</v>
      </c>
      <c r="H13" s="1" t="s">
        <v>71</v>
      </c>
      <c r="I13" s="6">
        <f>D5/D7</f>
        <v>2.1739130434782608E-2</v>
      </c>
      <c r="J13" s="1" t="s">
        <v>76</v>
      </c>
    </row>
    <row r="14" spans="1:12" ht="56.25" x14ac:dyDescent="0.25">
      <c r="A14" s="3">
        <v>12</v>
      </c>
      <c r="B14" s="4" t="s">
        <v>19</v>
      </c>
      <c r="C14" s="3" t="s">
        <v>21</v>
      </c>
      <c r="D14" s="3">
        <v>4.3600000000000003</v>
      </c>
      <c r="E14" s="3" t="s">
        <v>34</v>
      </c>
      <c r="G14" s="2" t="s">
        <v>73</v>
      </c>
      <c r="H14" s="1" t="s">
        <v>74</v>
      </c>
      <c r="I14" s="9">
        <f>1/(0.0334/D6+I16)</f>
        <v>4.3477861405922566E-2</v>
      </c>
      <c r="J14" s="1" t="s">
        <v>76</v>
      </c>
    </row>
    <row r="15" spans="1:12" ht="56.25" x14ac:dyDescent="0.25">
      <c r="A15" s="3">
        <v>13</v>
      </c>
      <c r="B15" s="4" t="s">
        <v>36</v>
      </c>
      <c r="C15" s="3" t="s">
        <v>37</v>
      </c>
      <c r="D15" s="3">
        <v>2.5</v>
      </c>
      <c r="E15" s="3" t="s">
        <v>30</v>
      </c>
      <c r="G15" s="10" t="s">
        <v>75</v>
      </c>
      <c r="H15" s="11" t="s">
        <v>83</v>
      </c>
      <c r="I15" s="7">
        <f>(D3-D4)/I10-(I11+I12+I13+I14)</f>
        <v>0.96438133616998234</v>
      </c>
      <c r="J15" s="11" t="s">
        <v>84</v>
      </c>
    </row>
    <row r="16" spans="1:12" ht="37.5" x14ac:dyDescent="0.25">
      <c r="A16" s="3">
        <v>14</v>
      </c>
      <c r="B16" s="4" t="s">
        <v>57</v>
      </c>
      <c r="C16" s="5" t="s">
        <v>41</v>
      </c>
      <c r="D16" s="3">
        <f>1/(D3+273)</f>
        <v>2.4213075060532689E-3</v>
      </c>
      <c r="E16" s="3" t="s">
        <v>43</v>
      </c>
      <c r="G16" s="2"/>
      <c r="H16" s="1" t="s">
        <v>80</v>
      </c>
      <c r="I16" s="6">
        <f>D22*(((I17+273)/100)^2+((D24+273)/100)^2)*(I17+273+D24+273)/((1/D20+1/D21-1)*10000)</f>
        <v>0.73354465154181769</v>
      </c>
    </row>
    <row r="17" spans="1:10" ht="37.5" x14ac:dyDescent="0.25">
      <c r="A17" s="3">
        <v>15</v>
      </c>
      <c r="B17" s="4" t="s">
        <v>57</v>
      </c>
      <c r="C17" s="5" t="s">
        <v>42</v>
      </c>
      <c r="D17" s="3">
        <f>1/(D4+273)</f>
        <v>3.3898305084745762E-3</v>
      </c>
      <c r="E17" s="3" t="s">
        <v>43</v>
      </c>
      <c r="H17" s="1" t="s">
        <v>78</v>
      </c>
      <c r="I17" s="6">
        <f>I2-I10*D5/D7</f>
        <v>118.54378384463345</v>
      </c>
      <c r="J17" s="8" t="s">
        <v>31</v>
      </c>
    </row>
    <row r="18" spans="1:10" ht="37.5" x14ac:dyDescent="0.25">
      <c r="A18" s="3">
        <v>16</v>
      </c>
      <c r="B18" s="4" t="s">
        <v>38</v>
      </c>
      <c r="C18" s="3" t="s">
        <v>39</v>
      </c>
      <c r="D18" s="3">
        <v>120.3</v>
      </c>
      <c r="E18" s="3" t="s">
        <v>40</v>
      </c>
      <c r="H18" s="1" t="s">
        <v>82</v>
      </c>
      <c r="I18" s="6">
        <v>115</v>
      </c>
      <c r="J18" s="8" t="s">
        <v>31</v>
      </c>
    </row>
    <row r="19" spans="1:10" ht="42.75" customHeight="1" x14ac:dyDescent="0.25">
      <c r="A19" s="3">
        <v>17</v>
      </c>
      <c r="B19" s="4" t="s">
        <v>44</v>
      </c>
      <c r="C19" s="3" t="s">
        <v>45</v>
      </c>
      <c r="D19" s="3">
        <v>40</v>
      </c>
      <c r="E19" s="3" t="s">
        <v>40</v>
      </c>
      <c r="G19" s="12" t="s">
        <v>85</v>
      </c>
      <c r="H19" s="13" t="s">
        <v>86</v>
      </c>
      <c r="I19" s="14">
        <f>I15*D8</f>
        <v>3.8575253446799296E-2</v>
      </c>
      <c r="J19" s="13" t="s">
        <v>30</v>
      </c>
    </row>
    <row r="20" spans="1:10" ht="20.25" x14ac:dyDescent="0.25">
      <c r="A20" s="3">
        <v>18</v>
      </c>
      <c r="B20" s="3" t="s">
        <v>58</v>
      </c>
      <c r="C20" s="5" t="s">
        <v>60</v>
      </c>
      <c r="D20" s="3">
        <v>0.88500000000000001</v>
      </c>
      <c r="E20" s="3"/>
    </row>
    <row r="21" spans="1:10" ht="20.25" x14ac:dyDescent="0.25">
      <c r="A21" s="3">
        <v>19</v>
      </c>
      <c r="B21" s="3" t="s">
        <v>59</v>
      </c>
      <c r="C21" s="5" t="s">
        <v>61</v>
      </c>
      <c r="D21" s="3">
        <v>5.5E-2</v>
      </c>
      <c r="E21" s="3"/>
    </row>
    <row r="22" spans="1:10" ht="20.25" x14ac:dyDescent="0.25">
      <c r="A22" s="3">
        <v>20</v>
      </c>
      <c r="B22" s="3" t="s">
        <v>62</v>
      </c>
      <c r="C22" s="3" t="s">
        <v>63</v>
      </c>
      <c r="D22" s="3">
        <v>5.67</v>
      </c>
      <c r="E22" s="3"/>
    </row>
    <row r="24" spans="1:10" x14ac:dyDescent="0.25">
      <c r="C24" s="1" t="s">
        <v>79</v>
      </c>
      <c r="D24" s="1">
        <f>I17-I10*D6/0.0334</f>
        <v>115.04387487857116</v>
      </c>
    </row>
    <row r="25" spans="1:10" x14ac:dyDescent="0.25">
      <c r="C25" s="1" t="s">
        <v>81</v>
      </c>
      <c r="D25" s="1">
        <f>I17-I10/(D9/D6+I16)</f>
        <v>115.29667467222954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B1" workbookViewId="0">
      <selection activeCell="G17" sqref="G17"/>
    </sheetView>
  </sheetViews>
  <sheetFormatPr defaultRowHeight="15" x14ac:dyDescent="0.25"/>
  <cols>
    <col min="2" max="2" width="26.42578125" customWidth="1"/>
    <col min="3" max="3" width="17.42578125" customWidth="1"/>
    <col min="4" max="4" width="15.85546875" customWidth="1"/>
    <col min="5" max="5" width="15.140625" customWidth="1"/>
    <col min="7" max="7" width="36.7109375" customWidth="1"/>
    <col min="8" max="8" width="10" customWidth="1"/>
    <col min="9" max="9" width="22.85546875" customWidth="1"/>
    <col min="10" max="10" width="10.7109375" customWidth="1"/>
    <col min="11" max="11" width="18.28515625" customWidth="1"/>
    <col min="12" max="12" width="8.85546875" customWidth="1"/>
  </cols>
  <sheetData>
    <row r="1" spans="1:12" ht="18.75" x14ac:dyDescent="0.25">
      <c r="A1" s="16" t="s">
        <v>5</v>
      </c>
      <c r="B1" s="16"/>
      <c r="C1" s="16"/>
      <c r="D1" s="16"/>
      <c r="E1" s="16"/>
      <c r="F1" s="1"/>
      <c r="G1" s="1"/>
      <c r="H1" s="1"/>
      <c r="I1" s="6"/>
      <c r="J1" s="1"/>
      <c r="K1" s="1"/>
      <c r="L1" s="1"/>
    </row>
    <row r="2" spans="1:12" ht="58.5" customHeight="1" x14ac:dyDescent="0.25">
      <c r="A2" s="15" t="s">
        <v>4</v>
      </c>
      <c r="B2" s="15" t="s">
        <v>0</v>
      </c>
      <c r="C2" s="15" t="s">
        <v>1</v>
      </c>
      <c r="D2" s="15" t="s">
        <v>2</v>
      </c>
      <c r="E2" s="15" t="s">
        <v>3</v>
      </c>
      <c r="F2" s="1"/>
      <c r="G2" s="17" t="s">
        <v>38</v>
      </c>
      <c r="H2" s="1" t="s">
        <v>39</v>
      </c>
      <c r="I2" s="6">
        <f>D3-I10/I6</f>
        <v>120.237942677481</v>
      </c>
      <c r="J2" s="1"/>
      <c r="K2" s="1"/>
      <c r="L2" s="1"/>
    </row>
    <row r="3" spans="1:12" ht="54.75" customHeight="1" x14ac:dyDescent="0.25">
      <c r="A3" s="3">
        <v>1</v>
      </c>
      <c r="B3" s="4" t="s">
        <v>6</v>
      </c>
      <c r="C3" s="3" t="s">
        <v>7</v>
      </c>
      <c r="D3" s="3">
        <v>140</v>
      </c>
      <c r="E3" s="3" t="s">
        <v>31</v>
      </c>
      <c r="F3" s="1"/>
      <c r="G3" s="18" t="s">
        <v>56</v>
      </c>
      <c r="H3" s="1" t="s">
        <v>35</v>
      </c>
      <c r="I3" s="6">
        <f>9.81*D16*(D3-D18)*D15^3/(D11^2)</f>
        <v>9460533242.1922855</v>
      </c>
      <c r="J3" s="1"/>
      <c r="K3" s="1" t="s">
        <v>46</v>
      </c>
      <c r="L3" s="1">
        <f>I3*D13/10^9</f>
        <v>11.920271885162279</v>
      </c>
    </row>
    <row r="4" spans="1:12" ht="57" customHeight="1" x14ac:dyDescent="0.25">
      <c r="A4" s="3">
        <v>2</v>
      </c>
      <c r="B4" s="4" t="s">
        <v>8</v>
      </c>
      <c r="C4" s="3" t="s">
        <v>9</v>
      </c>
      <c r="D4" s="3">
        <v>22</v>
      </c>
      <c r="E4" s="3" t="s">
        <v>31</v>
      </c>
      <c r="F4" s="1"/>
      <c r="G4" s="18" t="s">
        <v>54</v>
      </c>
      <c r="H4" s="1" t="s">
        <v>47</v>
      </c>
      <c r="I4" s="6">
        <f>0.15*(I3*D13)^0.33</f>
        <v>317.15071311355172</v>
      </c>
      <c r="J4" s="1"/>
      <c r="K4" s="1"/>
      <c r="L4" s="1"/>
    </row>
    <row r="5" spans="1:12" ht="63.75" customHeight="1" x14ac:dyDescent="0.25">
      <c r="A5" s="3">
        <v>3</v>
      </c>
      <c r="B5" s="4" t="s">
        <v>10</v>
      </c>
      <c r="C5" s="3" t="s">
        <v>22</v>
      </c>
      <c r="D5" s="3">
        <f>5*10^(-3)</f>
        <v>5.0000000000000001E-3</v>
      </c>
      <c r="E5" s="3" t="s">
        <v>30</v>
      </c>
      <c r="F5" s="1"/>
      <c r="G5" s="18" t="s">
        <v>53</v>
      </c>
      <c r="H5" s="1" t="s">
        <v>48</v>
      </c>
      <c r="I5" s="6">
        <f>0.75*(I3*D13)^0.25</f>
        <v>247.81797488028803</v>
      </c>
      <c r="J5" s="1"/>
      <c r="K5" s="1"/>
      <c r="L5" s="1"/>
    </row>
    <row r="6" spans="1:12" ht="47.25" customHeight="1" x14ac:dyDescent="0.25">
      <c r="A6" s="3">
        <v>4</v>
      </c>
      <c r="B6" s="4" t="s">
        <v>11</v>
      </c>
      <c r="C6" s="3" t="s">
        <v>23</v>
      </c>
      <c r="D6" s="3">
        <f>1.5*10^(-3)</f>
        <v>1.5E-3</v>
      </c>
      <c r="E6" s="3" t="s">
        <v>30</v>
      </c>
      <c r="F6" s="1"/>
      <c r="G6" s="18" t="s">
        <v>77</v>
      </c>
      <c r="H6" s="1" t="s">
        <v>49</v>
      </c>
      <c r="I6" s="6">
        <f>(I4+I5)/2*D9/D15</f>
        <v>3.943481442197001</v>
      </c>
      <c r="J6" s="1" t="s">
        <v>50</v>
      </c>
      <c r="K6" s="1"/>
      <c r="L6" s="1"/>
    </row>
    <row r="7" spans="1:12" ht="58.5" customHeight="1" x14ac:dyDescent="0.25">
      <c r="A7" s="3">
        <v>5</v>
      </c>
      <c r="B7" s="4" t="s">
        <v>12</v>
      </c>
      <c r="C7" s="5" t="s">
        <v>24</v>
      </c>
      <c r="D7" s="3">
        <v>0.23</v>
      </c>
      <c r="E7" s="3" t="s">
        <v>32</v>
      </c>
      <c r="F7" s="1"/>
      <c r="G7" s="18" t="s">
        <v>56</v>
      </c>
      <c r="H7" s="1" t="s">
        <v>51</v>
      </c>
      <c r="I7" s="6">
        <f>9.81*D17*(D19-D4)*D15/D12^2</f>
        <v>5202448734.6965866</v>
      </c>
      <c r="J7" s="1"/>
      <c r="K7" s="1" t="s">
        <v>46</v>
      </c>
      <c r="L7" s="1">
        <f>I7*D14/10^9</f>
        <v>22.68267648327712</v>
      </c>
    </row>
    <row r="8" spans="1:12" ht="61.5" customHeight="1" x14ac:dyDescent="0.25">
      <c r="A8" s="3">
        <v>6</v>
      </c>
      <c r="B8" s="4" t="s">
        <v>13</v>
      </c>
      <c r="C8" s="5" t="s">
        <v>25</v>
      </c>
      <c r="D8" s="3">
        <v>0.04</v>
      </c>
      <c r="E8" s="3" t="s">
        <v>32</v>
      </c>
      <c r="F8" s="1"/>
      <c r="G8" s="18" t="s">
        <v>54</v>
      </c>
      <c r="H8" s="1" t="s">
        <v>52</v>
      </c>
      <c r="I8" s="6">
        <f>0.15*(I7*D14)^0.33</f>
        <v>392.16639649248719</v>
      </c>
      <c r="J8" s="1"/>
      <c r="K8" s="1"/>
      <c r="L8" s="1"/>
    </row>
    <row r="9" spans="1:12" ht="59.25" customHeight="1" x14ac:dyDescent="0.25">
      <c r="A9" s="3">
        <v>7</v>
      </c>
      <c r="B9" s="4" t="s">
        <v>14</v>
      </c>
      <c r="C9" s="5" t="s">
        <v>26</v>
      </c>
      <c r="D9" s="3">
        <f>3.49*10^(-2)</f>
        <v>3.49E-2</v>
      </c>
      <c r="E9" s="3" t="s">
        <v>32</v>
      </c>
      <c r="F9" s="1"/>
      <c r="G9" s="18" t="s">
        <v>77</v>
      </c>
      <c r="H9" s="1" t="s">
        <v>55</v>
      </c>
      <c r="I9" s="6">
        <f>I8*D10/D15</f>
        <v>4.3295170172770581</v>
      </c>
      <c r="J9" s="1" t="s">
        <v>50</v>
      </c>
      <c r="K9" s="1"/>
      <c r="L9" s="1"/>
    </row>
    <row r="10" spans="1:12" ht="61.5" customHeight="1" x14ac:dyDescent="0.25">
      <c r="A10" s="3">
        <v>8</v>
      </c>
      <c r="B10" s="4" t="s">
        <v>15</v>
      </c>
      <c r="C10" s="5" t="s">
        <v>27</v>
      </c>
      <c r="D10" s="3">
        <v>2.76E-2</v>
      </c>
      <c r="E10" s="3" t="s">
        <v>32</v>
      </c>
      <c r="F10" s="1"/>
      <c r="G10" s="17" t="s">
        <v>66</v>
      </c>
      <c r="H10" s="1" t="s">
        <v>64</v>
      </c>
      <c r="I10" s="6">
        <f>I9*(D19-D4)</f>
        <v>77.93130631098704</v>
      </c>
      <c r="J10" s="1" t="s">
        <v>65</v>
      </c>
      <c r="K10" s="1"/>
      <c r="L10" s="1"/>
    </row>
    <row r="11" spans="1:12" ht="83.25" customHeight="1" x14ac:dyDescent="0.25">
      <c r="A11" s="3">
        <v>9</v>
      </c>
      <c r="B11" s="4" t="s">
        <v>16</v>
      </c>
      <c r="C11" s="3" t="s">
        <v>28</v>
      </c>
      <c r="D11" s="3">
        <f>27.8*10^(-6)</f>
        <v>2.7799999999999998E-5</v>
      </c>
      <c r="E11" s="3" t="s">
        <v>33</v>
      </c>
      <c r="F11" s="1"/>
      <c r="G11" s="17" t="s">
        <v>67</v>
      </c>
      <c r="H11" s="1" t="s">
        <v>69</v>
      </c>
      <c r="I11" s="6">
        <f>1/I6</f>
        <v>0.25358303688196837</v>
      </c>
      <c r="J11" s="1" t="s">
        <v>76</v>
      </c>
      <c r="K11" s="1"/>
      <c r="L11" s="1"/>
    </row>
    <row r="12" spans="1:12" ht="78" customHeight="1" x14ac:dyDescent="0.25">
      <c r="A12" s="3">
        <v>10</v>
      </c>
      <c r="B12" s="4" t="s">
        <v>17</v>
      </c>
      <c r="C12" s="3" t="s">
        <v>29</v>
      </c>
      <c r="D12" s="3">
        <f>16.96*10^(-6)</f>
        <v>1.696E-5</v>
      </c>
      <c r="E12" s="3" t="s">
        <v>33</v>
      </c>
      <c r="F12" s="1"/>
      <c r="G12" s="17" t="s">
        <v>68</v>
      </c>
      <c r="H12" s="1" t="s">
        <v>70</v>
      </c>
      <c r="I12" s="6">
        <f>1/I9</f>
        <v>0.23097264568067805</v>
      </c>
      <c r="J12" s="1" t="s">
        <v>76</v>
      </c>
      <c r="K12" s="1"/>
      <c r="L12" s="1"/>
    </row>
    <row r="13" spans="1:12" ht="61.5" customHeight="1" x14ac:dyDescent="0.25">
      <c r="A13" s="3">
        <v>11</v>
      </c>
      <c r="B13" s="4" t="s">
        <v>18</v>
      </c>
      <c r="C13" s="3" t="s">
        <v>20</v>
      </c>
      <c r="D13" s="3">
        <v>1.26</v>
      </c>
      <c r="E13" s="3" t="s">
        <v>34</v>
      </c>
      <c r="F13" s="1"/>
      <c r="G13" s="17" t="s">
        <v>72</v>
      </c>
      <c r="H13" s="1" t="s">
        <v>71</v>
      </c>
      <c r="I13" s="6">
        <f>D5/D7</f>
        <v>2.1739130434782608E-2</v>
      </c>
      <c r="J13" s="1" t="s">
        <v>76</v>
      </c>
      <c r="K13" s="1"/>
      <c r="L13" s="1"/>
    </row>
    <row r="14" spans="1:12" ht="54.75" customHeight="1" x14ac:dyDescent="0.25">
      <c r="A14" s="3">
        <v>12</v>
      </c>
      <c r="B14" s="4" t="s">
        <v>19</v>
      </c>
      <c r="C14" s="3" t="s">
        <v>21</v>
      </c>
      <c r="D14" s="3">
        <v>4.3600000000000003</v>
      </c>
      <c r="E14" s="3" t="s">
        <v>34</v>
      </c>
      <c r="F14" s="1"/>
      <c r="G14" s="17" t="s">
        <v>73</v>
      </c>
      <c r="H14" s="1" t="s">
        <v>74</v>
      </c>
      <c r="I14" s="9">
        <f>1/(0.0334/D6+I16)</f>
        <v>4.3984120555841062E-2</v>
      </c>
      <c r="J14" s="1" t="s">
        <v>76</v>
      </c>
      <c r="K14" s="1"/>
      <c r="L14" s="1"/>
    </row>
    <row r="15" spans="1:12" ht="58.5" customHeight="1" x14ac:dyDescent="0.25">
      <c r="A15" s="3">
        <v>13</v>
      </c>
      <c r="B15" s="4" t="s">
        <v>36</v>
      </c>
      <c r="C15" s="3" t="s">
        <v>37</v>
      </c>
      <c r="D15" s="3">
        <v>2.5</v>
      </c>
      <c r="E15" s="3" t="s">
        <v>30</v>
      </c>
      <c r="F15" s="1"/>
      <c r="G15" s="19" t="s">
        <v>75</v>
      </c>
      <c r="H15" s="11" t="s">
        <v>83</v>
      </c>
      <c r="I15" s="7">
        <f>I19/D8</f>
        <v>1.25</v>
      </c>
      <c r="J15" s="11" t="s">
        <v>84</v>
      </c>
      <c r="K15" s="1"/>
      <c r="L15" s="1"/>
    </row>
    <row r="16" spans="1:12" ht="78.75" customHeight="1" x14ac:dyDescent="0.25">
      <c r="A16" s="3">
        <v>14</v>
      </c>
      <c r="B16" s="4" t="s">
        <v>57</v>
      </c>
      <c r="C16" s="5" t="s">
        <v>41</v>
      </c>
      <c r="D16" s="3">
        <f>1/(D3+273)</f>
        <v>2.4213075060532689E-3</v>
      </c>
      <c r="E16" s="3" t="s">
        <v>43</v>
      </c>
      <c r="F16" s="1"/>
      <c r="G16" s="17" t="s">
        <v>95</v>
      </c>
      <c r="H16" s="1" t="s">
        <v>80</v>
      </c>
      <c r="I16" s="6">
        <f>D22*(((I17+273)/100)^2+((D24+273)/100)^2)*(I17+273+D24+273)/((1/D20+1/D21-1)*10000)</f>
        <v>0.46881121404773357</v>
      </c>
      <c r="J16" s="1"/>
      <c r="K16" s="1"/>
      <c r="L16" s="1"/>
    </row>
    <row r="17" spans="1:12" ht="80.25" customHeight="1" x14ac:dyDescent="0.25">
      <c r="A17" s="3">
        <v>15</v>
      </c>
      <c r="B17" s="4" t="s">
        <v>57</v>
      </c>
      <c r="C17" s="5" t="s">
        <v>42</v>
      </c>
      <c r="D17" s="3">
        <f>1/(D4+273)</f>
        <v>3.3898305084745762E-3</v>
      </c>
      <c r="E17" s="3" t="s">
        <v>43</v>
      </c>
      <c r="F17" s="1"/>
      <c r="G17" s="17" t="s">
        <v>88</v>
      </c>
      <c r="H17" s="1" t="s">
        <v>78</v>
      </c>
      <c r="I17" s="6">
        <f>I2-I10*D5/D7</f>
        <v>118.54378384463345</v>
      </c>
      <c r="J17" s="8" t="s">
        <v>31</v>
      </c>
      <c r="K17" s="1"/>
      <c r="L17" s="1"/>
    </row>
    <row r="18" spans="1:12" ht="62.25" customHeight="1" x14ac:dyDescent="0.25">
      <c r="A18" s="3">
        <v>16</v>
      </c>
      <c r="B18" s="4" t="s">
        <v>38</v>
      </c>
      <c r="C18" s="3" t="s">
        <v>39</v>
      </c>
      <c r="D18" s="3">
        <v>120.3</v>
      </c>
      <c r="E18" s="3" t="s">
        <v>40</v>
      </c>
      <c r="F18" s="1"/>
      <c r="G18" s="20" t="s">
        <v>89</v>
      </c>
      <c r="H18" s="1" t="s">
        <v>82</v>
      </c>
      <c r="I18" s="6">
        <v>115</v>
      </c>
      <c r="J18" s="8" t="s">
        <v>31</v>
      </c>
      <c r="K18" s="1"/>
      <c r="L18" s="1"/>
    </row>
    <row r="19" spans="1:12" ht="47.25" customHeight="1" x14ac:dyDescent="0.25">
      <c r="A19" s="3">
        <v>17</v>
      </c>
      <c r="B19" s="4" t="s">
        <v>44</v>
      </c>
      <c r="C19" s="3" t="s">
        <v>45</v>
      </c>
      <c r="D19" s="3">
        <v>40</v>
      </c>
      <c r="E19" s="3" t="s">
        <v>40</v>
      </c>
      <c r="F19" s="1"/>
      <c r="G19" s="12" t="s">
        <v>85</v>
      </c>
      <c r="H19" s="13" t="s">
        <v>86</v>
      </c>
      <c r="I19" s="14">
        <v>0.05</v>
      </c>
      <c r="J19" s="13" t="s">
        <v>30</v>
      </c>
      <c r="K19" s="1"/>
      <c r="L19" s="1"/>
    </row>
    <row r="20" spans="1:12" ht="48.75" customHeight="1" x14ac:dyDescent="0.25">
      <c r="A20" s="3">
        <v>18</v>
      </c>
      <c r="B20" s="4" t="s">
        <v>58</v>
      </c>
      <c r="C20" s="5" t="s">
        <v>60</v>
      </c>
      <c r="D20" s="3">
        <v>0.88500000000000001</v>
      </c>
      <c r="E20" s="3"/>
      <c r="F20" s="1"/>
      <c r="G20" s="21" t="s">
        <v>90</v>
      </c>
      <c r="H20" s="1" t="s">
        <v>91</v>
      </c>
      <c r="I20" s="6">
        <f>I11+I12+I13+I14+I15</f>
        <v>1.8002789335532703</v>
      </c>
      <c r="J20" s="1" t="s">
        <v>76</v>
      </c>
      <c r="K20" s="1"/>
      <c r="L20" s="1"/>
    </row>
    <row r="21" spans="1:12" ht="55.5" customHeight="1" x14ac:dyDescent="0.25">
      <c r="A21" s="3">
        <v>19</v>
      </c>
      <c r="B21" s="4" t="s">
        <v>59</v>
      </c>
      <c r="C21" s="5" t="s">
        <v>61</v>
      </c>
      <c r="D21" s="3">
        <v>5.5E-2</v>
      </c>
      <c r="E21" s="3"/>
      <c r="F21" s="1"/>
      <c r="G21" s="22" t="s">
        <v>93</v>
      </c>
      <c r="H21" s="1" t="s">
        <v>92</v>
      </c>
      <c r="I21" s="6">
        <f>(D3-D4)/(I11+I12+I13+I14+I15)</f>
        <v>65.545398438396148</v>
      </c>
      <c r="J21" s="1" t="s">
        <v>65</v>
      </c>
      <c r="K21" s="1"/>
      <c r="L21" s="1"/>
    </row>
    <row r="22" spans="1:12" ht="54" customHeight="1" x14ac:dyDescent="0.25">
      <c r="A22" s="3">
        <v>20</v>
      </c>
      <c r="B22" s="4" t="s">
        <v>62</v>
      </c>
      <c r="C22" s="3" t="s">
        <v>63</v>
      </c>
      <c r="D22" s="3">
        <v>5.67</v>
      </c>
      <c r="E22" s="3"/>
      <c r="F22" s="1"/>
      <c r="G22" s="12" t="s">
        <v>94</v>
      </c>
      <c r="H22" s="13" t="s">
        <v>45</v>
      </c>
      <c r="I22" s="14">
        <f>D3-I21*(I11+I13+I14+I15)</f>
        <v>37.139194089510553</v>
      </c>
      <c r="J22" s="13" t="s">
        <v>31</v>
      </c>
      <c r="K22" s="1"/>
      <c r="L22" s="1"/>
    </row>
    <row r="23" spans="1:12" ht="37.5" x14ac:dyDescent="0.25">
      <c r="B23" s="4" t="s">
        <v>87</v>
      </c>
      <c r="C23" s="5" t="s">
        <v>24</v>
      </c>
      <c r="D23" s="3"/>
      <c r="E23" s="3" t="s">
        <v>32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расчёт толщины минеральной ваты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2012-10-18T06:15:27Z</dcterms:modified>
</cp:coreProperties>
</file>