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LIU\Desktop\9_Semestre\Rios y Costas\CNM\"/>
    </mc:Choice>
  </mc:AlternateContent>
  <xr:revisionPtr revIDLastSave="0" documentId="13_ncr:1_{97A9F9A7-CDA9-48CD-A70C-93215A1A350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9" i="1"/>
  <c r="S4" i="1"/>
  <c r="S3" i="1"/>
  <c r="S2" i="1"/>
  <c r="S1" i="1"/>
  <c r="T7" i="1"/>
  <c r="U7" i="1"/>
  <c r="S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T9" i="1"/>
  <c r="S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9" i="1"/>
  <c r="P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9" i="1"/>
  <c r="G1" i="1"/>
  <c r="N7" i="1" l="1"/>
  <c r="M7" i="1"/>
  <c r="L7" i="1"/>
  <c r="K7" i="1"/>
  <c r="J7" i="1"/>
  <c r="J2" i="1" l="1"/>
  <c r="J1" i="1"/>
</calcChain>
</file>

<file path=xl/sharedStrings.xml><?xml version="1.0" encoding="utf-8"?>
<sst xmlns="http://schemas.openxmlformats.org/spreadsheetml/2006/main" count="31" uniqueCount="25">
  <si>
    <t>Sin Correccion</t>
  </si>
  <si>
    <t>Media Aritmetica</t>
  </si>
  <si>
    <t>Ecuacion de una recta</t>
  </si>
  <si>
    <t>Ecuacion de una parabola</t>
  </si>
  <si>
    <t>Sumatoria</t>
  </si>
  <si>
    <t>A0</t>
  </si>
  <si>
    <t>A1</t>
  </si>
  <si>
    <t>N0</t>
  </si>
  <si>
    <t>N1</t>
  </si>
  <si>
    <t>N2</t>
  </si>
  <si>
    <t>Y0</t>
  </si>
  <si>
    <t>Y1</t>
  </si>
  <si>
    <t>t(s)</t>
  </si>
  <si>
    <t>n</t>
  </si>
  <si>
    <t>t</t>
  </si>
  <si>
    <t>nc</t>
  </si>
  <si>
    <t>no(m)</t>
  </si>
  <si>
    <t>ne</t>
  </si>
  <si>
    <t>N3</t>
  </si>
  <si>
    <t>N4</t>
  </si>
  <si>
    <t>Y2</t>
  </si>
  <si>
    <t>B0</t>
  </si>
  <si>
    <t>B1</t>
  </si>
  <si>
    <t>B2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</si>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</sst>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Nivel</a:t>
            </a:r>
            <a:r>
              <a:rPr lang="es-ES" baseline="0"/>
              <a:t>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 Correccion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Sheet1!$C$9:$C$40</c:f>
              <c:numCache>
                <c:formatCode>General</c:formatCode>
                <c:ptCount val="32"/>
                <c:pt idx="0">
                  <c:v>0.48909999999999998</c:v>
                </c:pt>
                <c:pt idx="1">
                  <c:v>0.4723</c:v>
                </c:pt>
                <c:pt idx="2">
                  <c:v>0.50849999999999995</c:v>
                </c:pt>
                <c:pt idx="3">
                  <c:v>0.58989999999999998</c:v>
                </c:pt>
                <c:pt idx="4">
                  <c:v>0.68720000000000003</c:v>
                </c:pt>
                <c:pt idx="5">
                  <c:v>0.76170000000000004</c:v>
                </c:pt>
                <c:pt idx="6">
                  <c:v>0.78129999999999999</c:v>
                </c:pt>
                <c:pt idx="7">
                  <c:v>0.73399999999999999</c:v>
                </c:pt>
                <c:pt idx="8">
                  <c:v>0.63170000000000004</c:v>
                </c:pt>
                <c:pt idx="9">
                  <c:v>0.504</c:v>
                </c:pt>
                <c:pt idx="10">
                  <c:v>0.38540000000000002</c:v>
                </c:pt>
                <c:pt idx="11">
                  <c:v>0.30220000000000002</c:v>
                </c:pt>
                <c:pt idx="12">
                  <c:v>0.26529999999999998</c:v>
                </c:pt>
                <c:pt idx="13">
                  <c:v>0.2717</c:v>
                </c:pt>
                <c:pt idx="14">
                  <c:v>0.31040000000000001</c:v>
                </c:pt>
                <c:pt idx="15">
                  <c:v>0.36919999999999997</c:v>
                </c:pt>
                <c:pt idx="16">
                  <c:v>0.43780000000000002</c:v>
                </c:pt>
                <c:pt idx="17">
                  <c:v>0.50570000000000004</c:v>
                </c:pt>
                <c:pt idx="18">
                  <c:v>0.55889999999999995</c:v>
                </c:pt>
                <c:pt idx="19">
                  <c:v>0.57899999999999996</c:v>
                </c:pt>
                <c:pt idx="20">
                  <c:v>0.54749999999999999</c:v>
                </c:pt>
                <c:pt idx="21">
                  <c:v>0.45450000000000002</c:v>
                </c:pt>
                <c:pt idx="22">
                  <c:v>0.3075</c:v>
                </c:pt>
                <c:pt idx="23">
                  <c:v>0.13389999999999999</c:v>
                </c:pt>
                <c:pt idx="24">
                  <c:v>-2.5499999999999998E-2</c:v>
                </c:pt>
                <c:pt idx="25">
                  <c:v>-0.1303</c:v>
                </c:pt>
                <c:pt idx="26">
                  <c:v>-0.15670000000000001</c:v>
                </c:pt>
                <c:pt idx="27">
                  <c:v>-0.1072</c:v>
                </c:pt>
                <c:pt idx="28">
                  <c:v>-1.0200000000000001E-2</c:v>
                </c:pt>
                <c:pt idx="29">
                  <c:v>9.1800000000000007E-2</c:v>
                </c:pt>
                <c:pt idx="30">
                  <c:v>0.15890000000000001</c:v>
                </c:pt>
                <c:pt idx="31">
                  <c:v>0.1686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535-ADF3-45591BC14612}"/>
            </c:ext>
          </c:extLst>
        </c:ser>
        <c:ser>
          <c:idx val="1"/>
          <c:order val="1"/>
          <c:tx>
            <c:v>Media Aritmetica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Sheet1!$G$9:$G$40</c:f>
              <c:numCache>
                <c:formatCode>General</c:formatCode>
                <c:ptCount val="32"/>
                <c:pt idx="0">
                  <c:v>0.12728437500000006</c:v>
                </c:pt>
                <c:pt idx="1">
                  <c:v>0.11048437500000008</c:v>
                </c:pt>
                <c:pt idx="2">
                  <c:v>0.14668437500000003</c:v>
                </c:pt>
                <c:pt idx="3">
                  <c:v>0.22808437500000006</c:v>
                </c:pt>
                <c:pt idx="4">
                  <c:v>0.32538437500000011</c:v>
                </c:pt>
                <c:pt idx="5">
                  <c:v>0.39988437500000013</c:v>
                </c:pt>
                <c:pt idx="6">
                  <c:v>0.41948437500000008</c:v>
                </c:pt>
                <c:pt idx="7">
                  <c:v>0.37218437500000007</c:v>
                </c:pt>
                <c:pt idx="8">
                  <c:v>0.26988437500000012</c:v>
                </c:pt>
                <c:pt idx="9">
                  <c:v>0.14218437500000008</c:v>
                </c:pt>
                <c:pt idx="10">
                  <c:v>2.3584375000000102E-2</c:v>
                </c:pt>
                <c:pt idx="11">
                  <c:v>-5.9615624999999894E-2</c:v>
                </c:pt>
                <c:pt idx="12">
                  <c:v>-9.6515624999999938E-2</c:v>
                </c:pt>
                <c:pt idx="13">
                  <c:v>-9.0115624999999921E-2</c:v>
                </c:pt>
                <c:pt idx="14">
                  <c:v>-5.1415624999999909E-2</c:v>
                </c:pt>
                <c:pt idx="15">
                  <c:v>7.3843750000000541E-3</c:v>
                </c:pt>
                <c:pt idx="16">
                  <c:v>7.5984375000000104E-2</c:v>
                </c:pt>
                <c:pt idx="17">
                  <c:v>0.14388437500000012</c:v>
                </c:pt>
                <c:pt idx="18">
                  <c:v>0.19708437500000003</c:v>
                </c:pt>
                <c:pt idx="19">
                  <c:v>0.21718437500000004</c:v>
                </c:pt>
                <c:pt idx="20">
                  <c:v>0.18568437500000007</c:v>
                </c:pt>
                <c:pt idx="21">
                  <c:v>9.2684375000000097E-2</c:v>
                </c:pt>
                <c:pt idx="22">
                  <c:v>-5.4315624999999923E-2</c:v>
                </c:pt>
                <c:pt idx="23">
                  <c:v>-0.22791562499999993</c:v>
                </c:pt>
                <c:pt idx="24">
                  <c:v>-0.38731562499999994</c:v>
                </c:pt>
                <c:pt idx="25">
                  <c:v>-0.49211562499999995</c:v>
                </c:pt>
                <c:pt idx="26">
                  <c:v>-0.51851562499999992</c:v>
                </c:pt>
                <c:pt idx="27">
                  <c:v>-0.46901562499999994</c:v>
                </c:pt>
                <c:pt idx="28">
                  <c:v>-0.37201562499999991</c:v>
                </c:pt>
                <c:pt idx="29">
                  <c:v>-0.27001562499999993</c:v>
                </c:pt>
                <c:pt idx="30">
                  <c:v>-0.20291562499999991</c:v>
                </c:pt>
                <c:pt idx="31">
                  <c:v>-0.19321562499999992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535-ADF3-45591BC14612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Ecuacion de una recta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Sheet1!$I$9:$I$40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Sheet1!$P$9:$P$40</c:f>
              <c:numCache>
                <c:formatCode>General</c:formatCode>
                <c:ptCount val="32"/>
                <c:pt idx="0">
                  <c:v>-0.20179034090909043</c:v>
                </c:pt>
                <c:pt idx="1">
                  <c:v>-0.19735971407624592</c:v>
                </c:pt>
                <c:pt idx="2">
                  <c:v>-0.13992908724340136</c:v>
                </c:pt>
                <c:pt idx="3">
                  <c:v>-3.7298460410556844E-2</c:v>
                </c:pt>
                <c:pt idx="4">
                  <c:v>8.123216642228781E-2</c:v>
                </c:pt>
                <c:pt idx="5">
                  <c:v>0.17696279325513231</c:v>
                </c:pt>
                <c:pt idx="6">
                  <c:v>0.21779342008797686</c:v>
                </c:pt>
                <c:pt idx="7">
                  <c:v>0.19172404692082146</c:v>
                </c:pt>
                <c:pt idx="8">
                  <c:v>0.110654673753666</c:v>
                </c:pt>
                <c:pt idx="9">
                  <c:v>4.1853005865105097E-3</c:v>
                </c:pt>
                <c:pt idx="10">
                  <c:v>-9.3184072580644928E-2</c:v>
                </c:pt>
                <c:pt idx="11">
                  <c:v>-0.15515344574780032</c:v>
                </c:pt>
                <c:pt idx="12">
                  <c:v>-0.17082281891495582</c:v>
                </c:pt>
                <c:pt idx="13">
                  <c:v>-0.14319219208211126</c:v>
                </c:pt>
                <c:pt idx="14">
                  <c:v>-8.32615652492667E-2</c:v>
                </c:pt>
                <c:pt idx="15">
                  <c:v>-3.230938416422191E-3</c:v>
                </c:pt>
                <c:pt idx="16">
                  <c:v>8.6599688416422405E-2</c:v>
                </c:pt>
                <c:pt idx="17">
                  <c:v>0.17573031524926697</c:v>
                </c:pt>
                <c:pt idx="18">
                  <c:v>0.25016094208211143</c:v>
                </c:pt>
                <c:pt idx="19">
                  <c:v>0.29149156891495598</c:v>
                </c:pt>
                <c:pt idx="20">
                  <c:v>0.28122219574780061</c:v>
                </c:pt>
                <c:pt idx="21">
                  <c:v>0.20945282258064518</c:v>
                </c:pt>
                <c:pt idx="22">
                  <c:v>8.3683449413489708E-2</c:v>
                </c:pt>
                <c:pt idx="23">
                  <c:v>-6.8685923753665695E-2</c:v>
                </c:pt>
                <c:pt idx="24">
                  <c:v>-0.20685529692082119</c:v>
                </c:pt>
                <c:pt idx="25">
                  <c:v>-0.29042467008797657</c:v>
                </c:pt>
                <c:pt idx="26">
                  <c:v>-0.29559404325513211</c:v>
                </c:pt>
                <c:pt idx="27">
                  <c:v>-0.22486341642228752</c:v>
                </c:pt>
                <c:pt idx="28">
                  <c:v>-0.10663278958944301</c:v>
                </c:pt>
                <c:pt idx="29">
                  <c:v>1.6597837243401595E-2</c:v>
                </c:pt>
                <c:pt idx="30">
                  <c:v>0.10492846407624609</c:v>
                </c:pt>
                <c:pt idx="31">
                  <c:v>0.13585909090909068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7D-4535-ADF3-45591BC14612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Ecuacion de una 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Sheet1!$R$9:$R$40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Sheet1!$W$9:$W$40</c:f>
              <c:numCache>
                <c:formatCode>General</c:formatCode>
                <c:ptCount val="32"/>
                <c:pt idx="0">
                  <c:v>-0.11368564505347445</c:v>
                </c:pt>
                <c:pt idx="1">
                  <c:v>-0.12878039287562387</c:v>
                </c:pt>
                <c:pt idx="2">
                  <c:v>-8.9738305912539507E-2</c:v>
                </c:pt>
                <c:pt idx="3">
                  <c:v>-4.3593841642213249E-3</c:v>
                </c:pt>
                <c:pt idx="4">
                  <c:v>9.8056372369330624E-2</c:v>
                </c:pt>
                <c:pt idx="5">
                  <c:v>0.17880896368811638</c:v>
                </c:pt>
                <c:pt idx="6">
                  <c:v>0.20579838979213572</c:v>
                </c:pt>
                <c:pt idx="7">
                  <c:v>0.16702465068138894</c:v>
                </c:pt>
                <c:pt idx="8">
                  <c:v>7.4387746355875861E-2</c:v>
                </c:pt>
                <c:pt idx="9">
                  <c:v>-4.2512323184403455E-2</c:v>
                </c:pt>
                <c:pt idx="10">
                  <c:v>-0.14917555793944898</c:v>
                </c:pt>
                <c:pt idx="11">
                  <c:v>-0.21930195790926077</c:v>
                </c:pt>
                <c:pt idx="12">
                  <c:v>-0.24199152309383876</c:v>
                </c:pt>
                <c:pt idx="13">
                  <c:v>-0.220244253493183</c:v>
                </c:pt>
                <c:pt idx="14">
                  <c:v>-0.1650601491072935</c:v>
                </c:pt>
                <c:pt idx="15">
                  <c:v>-8.8639209936170249E-2</c:v>
                </c:pt>
                <c:pt idx="16">
                  <c:v>-1.2814359798131725E-3</c:v>
                </c:pt>
                <c:pt idx="17">
                  <c:v>8.6513172761777613E-2</c:v>
                </c:pt>
                <c:pt idx="18">
                  <c:v>0.16074461628860204</c:v>
                </c:pt>
                <c:pt idx="19">
                  <c:v>0.2030128946006603</c:v>
                </c:pt>
                <c:pt idx="20">
                  <c:v>0.19481800769795243</c:v>
                </c:pt>
                <c:pt idx="21">
                  <c:v>0.12625995558047826</c:v>
                </c:pt>
                <c:pt idx="22">
                  <c:v>4.8387382482377728E-3</c:v>
                </c:pt>
                <c:pt idx="23">
                  <c:v>-0.1420456442987689</c:v>
                </c:pt>
                <c:pt idx="24">
                  <c:v>-0.27359319206054178</c:v>
                </c:pt>
                <c:pt idx="25">
                  <c:v>-0.34940390503708096</c:v>
                </c:pt>
                <c:pt idx="26">
                  <c:v>-0.34567778322838633</c:v>
                </c:pt>
                <c:pt idx="27">
                  <c:v>-0.26491482663445798</c:v>
                </c:pt>
                <c:pt idx="28">
                  <c:v>-0.13551503525529585</c:v>
                </c:pt>
                <c:pt idx="29">
                  <c:v>2.1590909100047129E-5</c:v>
                </c:pt>
                <c:pt idx="30">
                  <c:v>0.1017950518587297</c:v>
                </c:pt>
                <c:pt idx="31">
                  <c:v>0.14730534759359307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7D-4535-ADF3-45591BC1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98400"/>
        <c:axId val="2002925840"/>
      </c:scatterChart>
      <c:valAx>
        <c:axId val="20037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925840"/>
        <c:crosses val="autoZero"/>
        <c:crossBetween val="midCat"/>
      </c:valAx>
      <c:valAx>
        <c:axId val="2002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7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19049</xdr:colOff>
      <xdr:row>1</xdr:row>
      <xdr:rowOff>19049</xdr:rowOff>
    </xdr:from>
    <xdr:to>
      <xdr:col>33</xdr:col>
      <xdr:colOff>238124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8CAF-31C3-411F-9D2B-E8716EF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AC35" sqref="AC35"/>
    </sheetView>
  </sheetViews>
  <sheetFormatPr defaultRowHeight="15" x14ac:dyDescent="0.25"/>
  <cols>
    <col min="2" max="2" width="5" bestFit="1" customWidth="1"/>
    <col min="4" max="4" width="4.42578125" customWidth="1"/>
    <col min="5" max="5" width="10" bestFit="1" customWidth="1"/>
    <col min="6" max="6" width="7.140625" customWidth="1"/>
    <col min="9" max="9" width="5" bestFit="1" customWidth="1"/>
    <col min="10" max="10" width="6" customWidth="1"/>
    <col min="11" max="11" width="5.42578125" customWidth="1"/>
    <col min="12" max="12" width="5.85546875" customWidth="1"/>
    <col min="13" max="13" width="3" bestFit="1" customWidth="1"/>
    <col min="14" max="15" width="6" customWidth="1"/>
    <col min="16" max="16" width="6.5703125" customWidth="1"/>
    <col min="18" max="18" width="5.5703125" customWidth="1"/>
    <col min="19" max="19" width="7.5703125" customWidth="1"/>
    <col min="20" max="20" width="8" bestFit="1" customWidth="1"/>
    <col min="21" max="21" width="7.85546875" customWidth="1"/>
    <col min="22" max="22" width="5.140625" customWidth="1"/>
    <col min="23" max="23" width="3.85546875" customWidth="1"/>
  </cols>
  <sheetData>
    <row r="1" spans="1:23" x14ac:dyDescent="0.25">
      <c r="E1" t="s">
        <v>4</v>
      </c>
      <c r="G1">
        <f>SUM($C$9:$C$40)</f>
        <v>11.578099999999997</v>
      </c>
      <c r="I1" t="s">
        <v>5</v>
      </c>
      <c r="J1">
        <f>(((L7*M7)-(K7*N7))/((J7*L7)-(K7^2)))</f>
        <v>0.71212096774193501</v>
      </c>
      <c r="R1" t="s">
        <v>24</v>
      </c>
      <c r="S1">
        <f>J7*L7*T7+2*K7*L7*S7-L7^3-J7*S7^2-K7^2*T7</f>
        <v>16193757184</v>
      </c>
    </row>
    <row r="2" spans="1:23" x14ac:dyDescent="0.25">
      <c r="I2" t="s">
        <v>6</v>
      </c>
      <c r="J2">
        <f>(((J7*N7)-(K7*M7))/((J7*L7)-(K7^2)))</f>
        <v>-2.1230626832844553E-2</v>
      </c>
      <c r="R2" t="s">
        <v>21</v>
      </c>
      <c r="S2">
        <f>(1/S1)*(M7*(L7*T7-S7^2)+N7*(L7*S7-K7*T7)+U7*(K7*S7-L7^2))</f>
        <v>0.60582691532257893</v>
      </c>
    </row>
    <row r="3" spans="1:23" x14ac:dyDescent="0.25">
      <c r="R3" t="s">
        <v>22</v>
      </c>
      <c r="S3">
        <f>(1/S1)*(M7*(L7*S7-K7*T7)+N7*(J7*T7-L7^2)+U7*(K7*L7-J7*S7))</f>
        <v>-2.4728528764875351E-3</v>
      </c>
    </row>
    <row r="4" spans="1:23" x14ac:dyDescent="0.25">
      <c r="R4" t="s">
        <v>23</v>
      </c>
      <c r="S4">
        <f>(1/S1)*(M7*(K7*S7-L7^2)+N7*(K7*L7-J7*S7)+U7*(J7*L7-K7^2))</f>
        <v>-5.6841739261687932E-4</v>
      </c>
    </row>
    <row r="6" spans="1:23" x14ac:dyDescent="0.25">
      <c r="B6" s="3" t="s">
        <v>0</v>
      </c>
      <c r="C6" s="3"/>
      <c r="E6" s="3" t="s">
        <v>1</v>
      </c>
      <c r="F6" s="3"/>
      <c r="G6" s="3"/>
      <c r="I6" s="3" t="s">
        <v>2</v>
      </c>
      <c r="J6" s="3"/>
      <c r="K6" s="3"/>
      <c r="L6" s="3"/>
      <c r="M6" s="3"/>
      <c r="N6" s="3"/>
      <c r="O6" s="3"/>
      <c r="P6" s="3"/>
      <c r="R6" s="3" t="s">
        <v>3</v>
      </c>
      <c r="S6" s="3"/>
      <c r="T6" s="3"/>
      <c r="U6" s="3"/>
      <c r="V6" s="3"/>
      <c r="W6" s="3"/>
    </row>
    <row r="7" spans="1:23" x14ac:dyDescent="0.25">
      <c r="B7" s="1"/>
      <c r="C7" s="1"/>
      <c r="E7" s="1"/>
      <c r="F7" s="1"/>
      <c r="G7" s="1"/>
      <c r="I7" s="1"/>
      <c r="J7" s="1">
        <f>SUM(J9:J40)</f>
        <v>32</v>
      </c>
      <c r="K7" s="1">
        <f t="shared" ref="K7:L7" si="0">SUM(K9:K40)</f>
        <v>528</v>
      </c>
      <c r="L7" s="1">
        <f t="shared" si="0"/>
        <v>11440</v>
      </c>
      <c r="M7" s="1">
        <f>SUM(M9:M40)</f>
        <v>11.578099999999997</v>
      </c>
      <c r="N7" s="1">
        <f>SUM(N9:N40)</f>
        <v>133.12150000000003</v>
      </c>
      <c r="O7" s="1"/>
      <c r="P7" s="1"/>
      <c r="R7" s="1"/>
      <c r="S7" s="1">
        <f>SUM(S9:S40)</f>
        <v>278784</v>
      </c>
      <c r="T7" s="1">
        <f t="shared" ref="T7:U7" si="1">SUM(T9:T40)</f>
        <v>7246096</v>
      </c>
      <c r="U7" s="1">
        <f t="shared" si="1"/>
        <v>2122.4611</v>
      </c>
      <c r="V7" s="1"/>
      <c r="W7" s="1"/>
    </row>
    <row r="8" spans="1:23" x14ac:dyDescent="0.25">
      <c r="A8" t="s">
        <v>13</v>
      </c>
      <c r="B8" s="1" t="s">
        <v>12</v>
      </c>
      <c r="C8" s="1" t="s">
        <v>16</v>
      </c>
      <c r="E8" s="1" t="s">
        <v>14</v>
      </c>
      <c r="F8" s="1" t="s">
        <v>17</v>
      </c>
      <c r="G8" s="1" t="s">
        <v>15</v>
      </c>
      <c r="I8" s="1" t="s">
        <v>14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17</v>
      </c>
      <c r="P8" s="1" t="s">
        <v>15</v>
      </c>
      <c r="R8" s="1" t="s">
        <v>14</v>
      </c>
      <c r="S8" s="1" t="s">
        <v>18</v>
      </c>
      <c r="T8" s="1" t="s">
        <v>19</v>
      </c>
      <c r="U8" s="1" t="s">
        <v>20</v>
      </c>
      <c r="V8" s="1" t="s">
        <v>17</v>
      </c>
      <c r="W8" s="1" t="s">
        <v>15</v>
      </c>
    </row>
    <row r="9" spans="1:23" x14ac:dyDescent="0.25">
      <c r="A9">
        <v>1</v>
      </c>
      <c r="B9">
        <v>0</v>
      </c>
      <c r="C9">
        <v>0.48909999999999998</v>
      </c>
      <c r="E9">
        <v>0</v>
      </c>
      <c r="F9">
        <f t="shared" ref="F9:F40" si="2">(1/COUNT($E$9:$E$43))*$G$1</f>
        <v>0.36181562499999992</v>
      </c>
      <c r="G9">
        <f>C9-F9</f>
        <v>0.12728437500000006</v>
      </c>
      <c r="I9">
        <v>0</v>
      </c>
      <c r="J9">
        <f>A9^0</f>
        <v>1</v>
      </c>
      <c r="K9">
        <f>A9^1</f>
        <v>1</v>
      </c>
      <c r="L9">
        <f>A9^2</f>
        <v>1</v>
      </c>
      <c r="M9">
        <f t="shared" ref="M9:M40" si="3">(A9^0)*C9</f>
        <v>0.48909999999999998</v>
      </c>
      <c r="N9">
        <f>(A9^1)*C9</f>
        <v>0.48909999999999998</v>
      </c>
      <c r="O9">
        <f>$J$1+$J$2*A9</f>
        <v>0.69089034090909041</v>
      </c>
      <c r="P9">
        <f>C9-O9</f>
        <v>-0.20179034090909043</v>
      </c>
      <c r="R9">
        <v>0</v>
      </c>
      <c r="S9">
        <f>A9^3</f>
        <v>1</v>
      </c>
      <c r="T9">
        <f>A9^4</f>
        <v>1</v>
      </c>
      <c r="U9">
        <f>(A9^2)*C9</f>
        <v>0.48909999999999998</v>
      </c>
      <c r="V9">
        <f>$S$2+$S$3+$S$4*A9^2</f>
        <v>0.60278564505347443</v>
      </c>
      <c r="W9">
        <f>C9-V9</f>
        <v>-0.11368564505347445</v>
      </c>
    </row>
    <row r="10" spans="1:23" x14ac:dyDescent="0.25">
      <c r="A10">
        <v>2</v>
      </c>
      <c r="B10">
        <v>0.5</v>
      </c>
      <c r="C10">
        <v>0.4723</v>
      </c>
      <c r="E10">
        <v>0.5</v>
      </c>
      <c r="F10">
        <f t="shared" si="2"/>
        <v>0.36181562499999992</v>
      </c>
      <c r="G10">
        <f t="shared" ref="G10:G40" si="4">C10-F10</f>
        <v>0.11048437500000008</v>
      </c>
      <c r="I10">
        <v>0.5</v>
      </c>
      <c r="J10">
        <f t="shared" ref="J10:J40" si="5">A10^0</f>
        <v>1</v>
      </c>
      <c r="K10">
        <f t="shared" ref="K10:K40" si="6">A10^1</f>
        <v>2</v>
      </c>
      <c r="L10">
        <f t="shared" ref="L10:L40" si="7">A10^2</f>
        <v>4</v>
      </c>
      <c r="M10">
        <f t="shared" si="3"/>
        <v>0.4723</v>
      </c>
      <c r="N10">
        <f t="shared" ref="N10:N40" si="8">(A10^1)*C10</f>
        <v>0.9446</v>
      </c>
      <c r="O10">
        <f t="shared" ref="O10:O40" si="9">$J$1+$J$2*A10</f>
        <v>0.66965971407624592</v>
      </c>
      <c r="P10">
        <f t="shared" ref="P10:P40" si="10">C10-O10</f>
        <v>-0.19735971407624592</v>
      </c>
      <c r="R10">
        <v>0.5</v>
      </c>
      <c r="S10">
        <f t="shared" ref="S10:S40" si="11">A10^3</f>
        <v>8</v>
      </c>
      <c r="T10">
        <f t="shared" ref="T10:T40" si="12">A10^4</f>
        <v>16</v>
      </c>
      <c r="U10">
        <f t="shared" ref="U10:U40" si="13">(A10^2)*C10</f>
        <v>1.8892</v>
      </c>
      <c r="V10">
        <f t="shared" ref="V10:V40" si="14">$S$2+$S$3+$S$4*A10^2</f>
        <v>0.60108039287562387</v>
      </c>
      <c r="W10">
        <f t="shared" ref="W10:W40" si="15">C10-V10</f>
        <v>-0.12878039287562387</v>
      </c>
    </row>
    <row r="11" spans="1:23" x14ac:dyDescent="0.25">
      <c r="A11">
        <v>3</v>
      </c>
      <c r="B11">
        <v>1</v>
      </c>
      <c r="C11">
        <v>0.50849999999999995</v>
      </c>
      <c r="E11">
        <v>1</v>
      </c>
      <c r="F11">
        <f t="shared" si="2"/>
        <v>0.36181562499999992</v>
      </c>
      <c r="G11">
        <f t="shared" si="4"/>
        <v>0.14668437500000003</v>
      </c>
      <c r="I11">
        <v>1</v>
      </c>
      <c r="J11">
        <f t="shared" si="5"/>
        <v>1</v>
      </c>
      <c r="K11">
        <f t="shared" si="6"/>
        <v>3</v>
      </c>
      <c r="L11">
        <f t="shared" si="7"/>
        <v>9</v>
      </c>
      <c r="M11">
        <f t="shared" si="3"/>
        <v>0.50849999999999995</v>
      </c>
      <c r="N11">
        <f t="shared" si="8"/>
        <v>1.5254999999999999</v>
      </c>
      <c r="O11">
        <f t="shared" si="9"/>
        <v>0.64842908724340131</v>
      </c>
      <c r="P11">
        <f t="shared" si="10"/>
        <v>-0.13992908724340136</v>
      </c>
      <c r="R11">
        <v>1</v>
      </c>
      <c r="S11">
        <f t="shared" si="11"/>
        <v>27</v>
      </c>
      <c r="T11">
        <f t="shared" si="12"/>
        <v>81</v>
      </c>
      <c r="U11">
        <f t="shared" si="13"/>
        <v>4.5764999999999993</v>
      </c>
      <c r="V11">
        <f t="shared" si="14"/>
        <v>0.59823830591253946</v>
      </c>
      <c r="W11">
        <f t="shared" si="15"/>
        <v>-8.9738305912539507E-2</v>
      </c>
    </row>
    <row r="12" spans="1:23" x14ac:dyDescent="0.25">
      <c r="A12">
        <v>4</v>
      </c>
      <c r="B12">
        <v>1.5</v>
      </c>
      <c r="C12">
        <v>0.58989999999999998</v>
      </c>
      <c r="E12">
        <v>1.5</v>
      </c>
      <c r="F12">
        <f t="shared" si="2"/>
        <v>0.36181562499999992</v>
      </c>
      <c r="G12">
        <f t="shared" si="4"/>
        <v>0.22808437500000006</v>
      </c>
      <c r="I12">
        <v>1.5</v>
      </c>
      <c r="J12">
        <f t="shared" si="5"/>
        <v>1</v>
      </c>
      <c r="K12">
        <f t="shared" si="6"/>
        <v>4</v>
      </c>
      <c r="L12">
        <f t="shared" si="7"/>
        <v>16</v>
      </c>
      <c r="M12">
        <f t="shared" si="3"/>
        <v>0.58989999999999998</v>
      </c>
      <c r="N12">
        <f t="shared" si="8"/>
        <v>2.3595999999999999</v>
      </c>
      <c r="O12">
        <f t="shared" si="9"/>
        <v>0.62719846041055682</v>
      </c>
      <c r="P12">
        <f t="shared" si="10"/>
        <v>-3.7298460410556844E-2</v>
      </c>
      <c r="R12">
        <v>1.5</v>
      </c>
      <c r="S12">
        <f t="shared" si="11"/>
        <v>64</v>
      </c>
      <c r="T12">
        <f t="shared" si="12"/>
        <v>256</v>
      </c>
      <c r="U12">
        <f t="shared" si="13"/>
        <v>9.4383999999999997</v>
      </c>
      <c r="V12">
        <f t="shared" si="14"/>
        <v>0.5942593841642213</v>
      </c>
      <c r="W12">
        <f t="shared" si="15"/>
        <v>-4.3593841642213249E-3</v>
      </c>
    </row>
    <row r="13" spans="1:23" x14ac:dyDescent="0.25">
      <c r="A13">
        <v>5</v>
      </c>
      <c r="B13">
        <v>2</v>
      </c>
      <c r="C13">
        <v>0.68720000000000003</v>
      </c>
      <c r="E13">
        <v>2</v>
      </c>
      <c r="F13">
        <f t="shared" si="2"/>
        <v>0.36181562499999992</v>
      </c>
      <c r="G13">
        <f t="shared" si="4"/>
        <v>0.32538437500000011</v>
      </c>
      <c r="I13">
        <v>2</v>
      </c>
      <c r="J13">
        <f t="shared" si="5"/>
        <v>1</v>
      </c>
      <c r="K13">
        <f t="shared" si="6"/>
        <v>5</v>
      </c>
      <c r="L13">
        <f t="shared" si="7"/>
        <v>25</v>
      </c>
      <c r="M13">
        <f t="shared" si="3"/>
        <v>0.68720000000000003</v>
      </c>
      <c r="N13">
        <f t="shared" si="8"/>
        <v>3.4359999999999999</v>
      </c>
      <c r="O13">
        <f t="shared" si="9"/>
        <v>0.60596783357771222</v>
      </c>
      <c r="P13">
        <f t="shared" si="10"/>
        <v>8.123216642228781E-2</v>
      </c>
      <c r="R13">
        <v>2</v>
      </c>
      <c r="S13">
        <f t="shared" si="11"/>
        <v>125</v>
      </c>
      <c r="T13">
        <f t="shared" si="12"/>
        <v>625</v>
      </c>
      <c r="U13">
        <f t="shared" si="13"/>
        <v>17.18</v>
      </c>
      <c r="V13">
        <f t="shared" si="14"/>
        <v>0.58914362763066941</v>
      </c>
      <c r="W13">
        <f t="shared" si="15"/>
        <v>9.8056372369330624E-2</v>
      </c>
    </row>
    <row r="14" spans="1:23" x14ac:dyDescent="0.25">
      <c r="A14">
        <v>6</v>
      </c>
      <c r="B14">
        <v>2.5</v>
      </c>
      <c r="C14">
        <v>0.76170000000000004</v>
      </c>
      <c r="E14">
        <v>2.5</v>
      </c>
      <c r="F14">
        <f t="shared" si="2"/>
        <v>0.36181562499999992</v>
      </c>
      <c r="G14">
        <f t="shared" si="4"/>
        <v>0.39988437500000013</v>
      </c>
      <c r="I14">
        <v>2.5</v>
      </c>
      <c r="J14">
        <f t="shared" si="5"/>
        <v>1</v>
      </c>
      <c r="K14">
        <f t="shared" si="6"/>
        <v>6</v>
      </c>
      <c r="L14">
        <f t="shared" si="7"/>
        <v>36</v>
      </c>
      <c r="M14">
        <f t="shared" si="3"/>
        <v>0.76170000000000004</v>
      </c>
      <c r="N14">
        <f t="shared" si="8"/>
        <v>4.5701999999999998</v>
      </c>
      <c r="O14">
        <f t="shared" si="9"/>
        <v>0.58473720674486773</v>
      </c>
      <c r="P14">
        <f t="shared" si="10"/>
        <v>0.17696279325513231</v>
      </c>
      <c r="R14">
        <v>2.5</v>
      </c>
      <c r="S14">
        <f t="shared" si="11"/>
        <v>216</v>
      </c>
      <c r="T14">
        <f t="shared" si="12"/>
        <v>1296</v>
      </c>
      <c r="U14">
        <f t="shared" si="13"/>
        <v>27.421200000000002</v>
      </c>
      <c r="V14">
        <f t="shared" si="14"/>
        <v>0.58289103631188366</v>
      </c>
      <c r="W14">
        <f t="shared" si="15"/>
        <v>0.17880896368811638</v>
      </c>
    </row>
    <row r="15" spans="1:23" x14ac:dyDescent="0.25">
      <c r="A15">
        <v>7</v>
      </c>
      <c r="B15">
        <v>3</v>
      </c>
      <c r="C15">
        <v>0.78129999999999999</v>
      </c>
      <c r="E15">
        <v>3</v>
      </c>
      <c r="F15">
        <f t="shared" si="2"/>
        <v>0.36181562499999992</v>
      </c>
      <c r="G15">
        <f t="shared" si="4"/>
        <v>0.41948437500000008</v>
      </c>
      <c r="I15">
        <v>3</v>
      </c>
      <c r="J15">
        <f t="shared" si="5"/>
        <v>1</v>
      </c>
      <c r="K15">
        <f t="shared" si="6"/>
        <v>7</v>
      </c>
      <c r="L15">
        <f t="shared" si="7"/>
        <v>49</v>
      </c>
      <c r="M15">
        <f t="shared" si="3"/>
        <v>0.78129999999999999</v>
      </c>
      <c r="N15">
        <f t="shared" si="8"/>
        <v>5.4691000000000001</v>
      </c>
      <c r="O15">
        <f t="shared" si="9"/>
        <v>0.56350657991202313</v>
      </c>
      <c r="P15">
        <f t="shared" si="10"/>
        <v>0.21779342008797686</v>
      </c>
      <c r="R15">
        <v>3</v>
      </c>
      <c r="S15">
        <f t="shared" si="11"/>
        <v>343</v>
      </c>
      <c r="T15">
        <f t="shared" si="12"/>
        <v>2401</v>
      </c>
      <c r="U15">
        <f t="shared" si="13"/>
        <v>38.283700000000003</v>
      </c>
      <c r="V15">
        <f t="shared" si="14"/>
        <v>0.57550161020786428</v>
      </c>
      <c r="W15">
        <f t="shared" si="15"/>
        <v>0.20579838979213572</v>
      </c>
    </row>
    <row r="16" spans="1:23" x14ac:dyDescent="0.25">
      <c r="A16">
        <v>8</v>
      </c>
      <c r="B16">
        <v>3.5</v>
      </c>
      <c r="C16">
        <v>0.73399999999999999</v>
      </c>
      <c r="E16">
        <v>3.5</v>
      </c>
      <c r="F16">
        <f t="shared" si="2"/>
        <v>0.36181562499999992</v>
      </c>
      <c r="G16">
        <f t="shared" si="4"/>
        <v>0.37218437500000007</v>
      </c>
      <c r="I16">
        <v>3.5</v>
      </c>
      <c r="J16">
        <f t="shared" si="5"/>
        <v>1</v>
      </c>
      <c r="K16">
        <f t="shared" si="6"/>
        <v>8</v>
      </c>
      <c r="L16">
        <f t="shared" si="7"/>
        <v>64</v>
      </c>
      <c r="M16">
        <f t="shared" si="3"/>
        <v>0.73399999999999999</v>
      </c>
      <c r="N16">
        <f t="shared" si="8"/>
        <v>5.8719999999999999</v>
      </c>
      <c r="O16">
        <f t="shared" si="9"/>
        <v>0.54227595307917853</v>
      </c>
      <c r="P16">
        <f t="shared" si="10"/>
        <v>0.19172404692082146</v>
      </c>
      <c r="R16">
        <v>3.5</v>
      </c>
      <c r="S16">
        <f t="shared" si="11"/>
        <v>512</v>
      </c>
      <c r="T16">
        <f t="shared" si="12"/>
        <v>4096</v>
      </c>
      <c r="U16">
        <f t="shared" si="13"/>
        <v>46.975999999999999</v>
      </c>
      <c r="V16">
        <f t="shared" si="14"/>
        <v>0.56697534931861104</v>
      </c>
      <c r="W16">
        <f t="shared" si="15"/>
        <v>0.16702465068138894</v>
      </c>
    </row>
    <row r="17" spans="1:23" x14ac:dyDescent="0.25">
      <c r="A17">
        <v>9</v>
      </c>
      <c r="B17">
        <v>4</v>
      </c>
      <c r="C17">
        <v>0.63170000000000004</v>
      </c>
      <c r="E17">
        <v>4</v>
      </c>
      <c r="F17">
        <f t="shared" si="2"/>
        <v>0.36181562499999992</v>
      </c>
      <c r="G17">
        <f t="shared" si="4"/>
        <v>0.26988437500000012</v>
      </c>
      <c r="I17">
        <v>4</v>
      </c>
      <c r="J17">
        <f t="shared" si="5"/>
        <v>1</v>
      </c>
      <c r="K17">
        <f t="shared" si="6"/>
        <v>9</v>
      </c>
      <c r="L17">
        <f t="shared" si="7"/>
        <v>81</v>
      </c>
      <c r="M17">
        <f t="shared" si="3"/>
        <v>0.63170000000000004</v>
      </c>
      <c r="N17">
        <f t="shared" si="8"/>
        <v>5.6853000000000007</v>
      </c>
      <c r="O17">
        <f t="shared" si="9"/>
        <v>0.52104532624633404</v>
      </c>
      <c r="P17">
        <f t="shared" si="10"/>
        <v>0.110654673753666</v>
      </c>
      <c r="R17">
        <v>4</v>
      </c>
      <c r="S17">
        <f t="shared" si="11"/>
        <v>729</v>
      </c>
      <c r="T17">
        <f t="shared" si="12"/>
        <v>6561</v>
      </c>
      <c r="U17">
        <f t="shared" si="13"/>
        <v>51.167700000000004</v>
      </c>
      <c r="V17">
        <f t="shared" si="14"/>
        <v>0.55731225364412418</v>
      </c>
      <c r="W17">
        <f t="shared" si="15"/>
        <v>7.4387746355875861E-2</v>
      </c>
    </row>
    <row r="18" spans="1:23" x14ac:dyDescent="0.25">
      <c r="A18">
        <v>10</v>
      </c>
      <c r="B18">
        <v>4.5</v>
      </c>
      <c r="C18">
        <v>0.504</v>
      </c>
      <c r="E18">
        <v>4.5</v>
      </c>
      <c r="F18">
        <f t="shared" si="2"/>
        <v>0.36181562499999992</v>
      </c>
      <c r="G18">
        <f t="shared" si="4"/>
        <v>0.14218437500000008</v>
      </c>
      <c r="I18">
        <v>4.5</v>
      </c>
      <c r="J18">
        <f t="shared" si="5"/>
        <v>1</v>
      </c>
      <c r="K18">
        <f t="shared" si="6"/>
        <v>10</v>
      </c>
      <c r="L18">
        <f t="shared" si="7"/>
        <v>100</v>
      </c>
      <c r="M18">
        <f t="shared" si="3"/>
        <v>0.504</v>
      </c>
      <c r="N18">
        <f t="shared" si="8"/>
        <v>5.04</v>
      </c>
      <c r="O18">
        <f t="shared" si="9"/>
        <v>0.49981469941348949</v>
      </c>
      <c r="P18">
        <f t="shared" si="10"/>
        <v>4.1853005865105097E-3</v>
      </c>
      <c r="R18">
        <v>4.5</v>
      </c>
      <c r="S18">
        <f t="shared" si="11"/>
        <v>1000</v>
      </c>
      <c r="T18">
        <f t="shared" si="12"/>
        <v>10000</v>
      </c>
      <c r="U18">
        <f t="shared" si="13"/>
        <v>50.4</v>
      </c>
      <c r="V18">
        <f t="shared" si="14"/>
        <v>0.54651232318440346</v>
      </c>
      <c r="W18">
        <f t="shared" si="15"/>
        <v>-4.2512323184403455E-2</v>
      </c>
    </row>
    <row r="19" spans="1:23" x14ac:dyDescent="0.25">
      <c r="A19">
        <v>11</v>
      </c>
      <c r="B19">
        <v>5</v>
      </c>
      <c r="C19">
        <v>0.38540000000000002</v>
      </c>
      <c r="E19">
        <v>5</v>
      </c>
      <c r="F19">
        <f t="shared" si="2"/>
        <v>0.36181562499999992</v>
      </c>
      <c r="G19">
        <f t="shared" si="4"/>
        <v>2.3584375000000102E-2</v>
      </c>
      <c r="I19">
        <v>5</v>
      </c>
      <c r="J19">
        <f t="shared" si="5"/>
        <v>1</v>
      </c>
      <c r="K19">
        <f t="shared" si="6"/>
        <v>11</v>
      </c>
      <c r="L19">
        <f t="shared" si="7"/>
        <v>121</v>
      </c>
      <c r="M19">
        <f t="shared" si="3"/>
        <v>0.38540000000000002</v>
      </c>
      <c r="N19">
        <f t="shared" si="8"/>
        <v>4.2393999999999998</v>
      </c>
      <c r="O19">
        <f t="shared" si="9"/>
        <v>0.47858407258064495</v>
      </c>
      <c r="P19">
        <f t="shared" si="10"/>
        <v>-9.3184072580644928E-2</v>
      </c>
      <c r="R19">
        <v>5</v>
      </c>
      <c r="S19">
        <f t="shared" si="11"/>
        <v>1331</v>
      </c>
      <c r="T19">
        <f t="shared" si="12"/>
        <v>14641</v>
      </c>
      <c r="U19">
        <f t="shared" si="13"/>
        <v>46.633400000000002</v>
      </c>
      <c r="V19">
        <f t="shared" si="14"/>
        <v>0.534575557939449</v>
      </c>
      <c r="W19">
        <f t="shared" si="15"/>
        <v>-0.14917555793944898</v>
      </c>
    </row>
    <row r="20" spans="1:23" x14ac:dyDescent="0.25">
      <c r="A20">
        <v>12</v>
      </c>
      <c r="B20">
        <v>5.5</v>
      </c>
      <c r="C20">
        <v>0.30220000000000002</v>
      </c>
      <c r="E20">
        <v>5.5</v>
      </c>
      <c r="F20">
        <f t="shared" si="2"/>
        <v>0.36181562499999992</v>
      </c>
      <c r="G20">
        <f t="shared" si="4"/>
        <v>-5.9615624999999894E-2</v>
      </c>
      <c r="I20">
        <v>5.5</v>
      </c>
      <c r="J20">
        <f t="shared" si="5"/>
        <v>1</v>
      </c>
      <c r="K20">
        <f t="shared" si="6"/>
        <v>12</v>
      </c>
      <c r="L20">
        <f t="shared" si="7"/>
        <v>144</v>
      </c>
      <c r="M20">
        <f t="shared" si="3"/>
        <v>0.30220000000000002</v>
      </c>
      <c r="N20">
        <f t="shared" si="8"/>
        <v>3.6264000000000003</v>
      </c>
      <c r="O20">
        <f t="shared" si="9"/>
        <v>0.45735344574780035</v>
      </c>
      <c r="P20">
        <f t="shared" si="10"/>
        <v>-0.15515344574780032</v>
      </c>
      <c r="R20">
        <v>5.5</v>
      </c>
      <c r="S20">
        <f t="shared" si="11"/>
        <v>1728</v>
      </c>
      <c r="T20">
        <f t="shared" si="12"/>
        <v>20736</v>
      </c>
      <c r="U20">
        <f t="shared" si="13"/>
        <v>43.516800000000003</v>
      </c>
      <c r="V20">
        <f t="shared" si="14"/>
        <v>0.52150195790926079</v>
      </c>
      <c r="W20">
        <f t="shared" si="15"/>
        <v>-0.21930195790926077</v>
      </c>
    </row>
    <row r="21" spans="1:23" x14ac:dyDescent="0.25">
      <c r="A21">
        <v>13</v>
      </c>
      <c r="B21">
        <v>6</v>
      </c>
      <c r="C21">
        <v>0.26529999999999998</v>
      </c>
      <c r="E21">
        <v>6</v>
      </c>
      <c r="F21">
        <f t="shared" si="2"/>
        <v>0.36181562499999992</v>
      </c>
      <c r="G21">
        <f t="shared" si="4"/>
        <v>-9.6515624999999938E-2</v>
      </c>
      <c r="I21">
        <v>6</v>
      </c>
      <c r="J21">
        <f t="shared" si="5"/>
        <v>1</v>
      </c>
      <c r="K21">
        <f t="shared" si="6"/>
        <v>13</v>
      </c>
      <c r="L21">
        <f t="shared" si="7"/>
        <v>169</v>
      </c>
      <c r="M21">
        <f t="shared" si="3"/>
        <v>0.26529999999999998</v>
      </c>
      <c r="N21">
        <f t="shared" si="8"/>
        <v>3.4488999999999996</v>
      </c>
      <c r="O21">
        <f t="shared" si="9"/>
        <v>0.4361228189149558</v>
      </c>
      <c r="P21">
        <f t="shared" si="10"/>
        <v>-0.17082281891495582</v>
      </c>
      <c r="R21">
        <v>6</v>
      </c>
      <c r="S21">
        <f t="shared" si="11"/>
        <v>2197</v>
      </c>
      <c r="T21">
        <f t="shared" si="12"/>
        <v>28561</v>
      </c>
      <c r="U21">
        <f t="shared" si="13"/>
        <v>44.835699999999996</v>
      </c>
      <c r="V21">
        <f t="shared" si="14"/>
        <v>0.50729152309383874</v>
      </c>
      <c r="W21">
        <f t="shared" si="15"/>
        <v>-0.24199152309383876</v>
      </c>
    </row>
    <row r="22" spans="1:23" x14ac:dyDescent="0.25">
      <c r="A22">
        <v>14</v>
      </c>
      <c r="B22">
        <v>6.5</v>
      </c>
      <c r="C22">
        <v>0.2717</v>
      </c>
      <c r="E22">
        <v>6.5</v>
      </c>
      <c r="F22">
        <f t="shared" si="2"/>
        <v>0.36181562499999992</v>
      </c>
      <c r="G22">
        <f t="shared" si="4"/>
        <v>-9.0115624999999921E-2</v>
      </c>
      <c r="I22">
        <v>6.5</v>
      </c>
      <c r="J22">
        <f t="shared" si="5"/>
        <v>1</v>
      </c>
      <c r="K22">
        <f t="shared" si="6"/>
        <v>14</v>
      </c>
      <c r="L22">
        <f t="shared" si="7"/>
        <v>196</v>
      </c>
      <c r="M22">
        <f t="shared" si="3"/>
        <v>0.2717</v>
      </c>
      <c r="N22">
        <f t="shared" si="8"/>
        <v>3.8037999999999998</v>
      </c>
      <c r="O22">
        <f t="shared" si="9"/>
        <v>0.41489219208211126</v>
      </c>
      <c r="P22">
        <f t="shared" si="10"/>
        <v>-0.14319219208211126</v>
      </c>
      <c r="R22">
        <v>6.5</v>
      </c>
      <c r="S22">
        <f t="shared" si="11"/>
        <v>2744</v>
      </c>
      <c r="T22">
        <f t="shared" si="12"/>
        <v>38416</v>
      </c>
      <c r="U22">
        <f t="shared" si="13"/>
        <v>53.2532</v>
      </c>
      <c r="V22">
        <f t="shared" si="14"/>
        <v>0.49194425349318299</v>
      </c>
      <c r="W22">
        <f t="shared" si="15"/>
        <v>-0.220244253493183</v>
      </c>
    </row>
    <row r="23" spans="1:23" x14ac:dyDescent="0.25">
      <c r="A23">
        <v>15</v>
      </c>
      <c r="B23">
        <v>7</v>
      </c>
      <c r="C23">
        <v>0.31040000000000001</v>
      </c>
      <c r="E23">
        <v>7</v>
      </c>
      <c r="F23">
        <f t="shared" si="2"/>
        <v>0.36181562499999992</v>
      </c>
      <c r="G23">
        <f t="shared" si="4"/>
        <v>-5.1415624999999909E-2</v>
      </c>
      <c r="I23">
        <v>7</v>
      </c>
      <c r="J23">
        <f t="shared" si="5"/>
        <v>1</v>
      </c>
      <c r="K23">
        <f t="shared" si="6"/>
        <v>15</v>
      </c>
      <c r="L23">
        <f t="shared" si="7"/>
        <v>225</v>
      </c>
      <c r="M23">
        <f t="shared" si="3"/>
        <v>0.31040000000000001</v>
      </c>
      <c r="N23">
        <f t="shared" si="8"/>
        <v>4.6560000000000006</v>
      </c>
      <c r="O23">
        <f t="shared" si="9"/>
        <v>0.39366156524926671</v>
      </c>
      <c r="P23">
        <f t="shared" si="10"/>
        <v>-8.32615652492667E-2</v>
      </c>
      <c r="R23">
        <v>7</v>
      </c>
      <c r="S23">
        <f t="shared" si="11"/>
        <v>3375</v>
      </c>
      <c r="T23">
        <f t="shared" si="12"/>
        <v>50625</v>
      </c>
      <c r="U23">
        <f t="shared" si="13"/>
        <v>69.84</v>
      </c>
      <c r="V23">
        <f t="shared" si="14"/>
        <v>0.47546014910729351</v>
      </c>
      <c r="W23">
        <f t="shared" si="15"/>
        <v>-0.1650601491072935</v>
      </c>
    </row>
    <row r="24" spans="1:23" x14ac:dyDescent="0.25">
      <c r="A24">
        <v>16</v>
      </c>
      <c r="B24">
        <v>7.5</v>
      </c>
      <c r="C24">
        <v>0.36919999999999997</v>
      </c>
      <c r="E24">
        <v>7.5</v>
      </c>
      <c r="F24">
        <f t="shared" si="2"/>
        <v>0.36181562499999992</v>
      </c>
      <c r="G24">
        <f t="shared" si="4"/>
        <v>7.3843750000000541E-3</v>
      </c>
      <c r="I24">
        <v>7.5</v>
      </c>
      <c r="J24">
        <f t="shared" si="5"/>
        <v>1</v>
      </c>
      <c r="K24">
        <f t="shared" si="6"/>
        <v>16</v>
      </c>
      <c r="L24">
        <f t="shared" si="7"/>
        <v>256</v>
      </c>
      <c r="M24">
        <f t="shared" si="3"/>
        <v>0.36919999999999997</v>
      </c>
      <c r="N24">
        <f t="shared" si="8"/>
        <v>5.9071999999999996</v>
      </c>
      <c r="O24">
        <f t="shared" si="9"/>
        <v>0.37243093841642216</v>
      </c>
      <c r="P24">
        <f t="shared" si="10"/>
        <v>-3.230938416422191E-3</v>
      </c>
      <c r="R24">
        <v>7.5</v>
      </c>
      <c r="S24">
        <f t="shared" si="11"/>
        <v>4096</v>
      </c>
      <c r="T24">
        <f t="shared" si="12"/>
        <v>65536</v>
      </c>
      <c r="U24">
        <f t="shared" si="13"/>
        <v>94.515199999999993</v>
      </c>
      <c r="V24">
        <f t="shared" si="14"/>
        <v>0.45783920993617022</v>
      </c>
      <c r="W24">
        <f t="shared" si="15"/>
        <v>-8.8639209936170249E-2</v>
      </c>
    </row>
    <row r="25" spans="1:23" x14ac:dyDescent="0.25">
      <c r="A25">
        <v>17</v>
      </c>
      <c r="B25">
        <v>8</v>
      </c>
      <c r="C25">
        <v>0.43780000000000002</v>
      </c>
      <c r="E25">
        <v>8</v>
      </c>
      <c r="F25">
        <f t="shared" si="2"/>
        <v>0.36181562499999992</v>
      </c>
      <c r="G25">
        <f t="shared" si="4"/>
        <v>7.5984375000000104E-2</v>
      </c>
      <c r="I25">
        <v>8</v>
      </c>
      <c r="J25">
        <f t="shared" si="5"/>
        <v>1</v>
      </c>
      <c r="K25">
        <f t="shared" si="6"/>
        <v>17</v>
      </c>
      <c r="L25">
        <f t="shared" si="7"/>
        <v>289</v>
      </c>
      <c r="M25">
        <f t="shared" si="3"/>
        <v>0.43780000000000002</v>
      </c>
      <c r="N25">
        <f t="shared" si="8"/>
        <v>7.4426000000000005</v>
      </c>
      <c r="O25">
        <f t="shared" si="9"/>
        <v>0.35120031158357762</v>
      </c>
      <c r="P25">
        <f t="shared" si="10"/>
        <v>8.6599688416422405E-2</v>
      </c>
      <c r="R25">
        <v>8</v>
      </c>
      <c r="S25">
        <f t="shared" si="11"/>
        <v>4913</v>
      </c>
      <c r="T25">
        <f t="shared" si="12"/>
        <v>83521</v>
      </c>
      <c r="U25">
        <f t="shared" si="13"/>
        <v>126.52420000000001</v>
      </c>
      <c r="V25">
        <f t="shared" si="14"/>
        <v>0.43908143597981319</v>
      </c>
      <c r="W25">
        <f t="shared" si="15"/>
        <v>-1.2814359798131725E-3</v>
      </c>
    </row>
    <row r="26" spans="1:23" x14ac:dyDescent="0.25">
      <c r="A26">
        <v>18</v>
      </c>
      <c r="B26">
        <v>8.5</v>
      </c>
      <c r="C26">
        <v>0.50570000000000004</v>
      </c>
      <c r="E26">
        <v>8.5</v>
      </c>
      <c r="F26">
        <f t="shared" si="2"/>
        <v>0.36181562499999992</v>
      </c>
      <c r="G26">
        <f t="shared" si="4"/>
        <v>0.14388437500000012</v>
      </c>
      <c r="I26">
        <v>8.5</v>
      </c>
      <c r="J26">
        <f t="shared" si="5"/>
        <v>1</v>
      </c>
      <c r="K26">
        <f t="shared" si="6"/>
        <v>18</v>
      </c>
      <c r="L26">
        <f t="shared" si="7"/>
        <v>324</v>
      </c>
      <c r="M26">
        <f t="shared" si="3"/>
        <v>0.50570000000000004</v>
      </c>
      <c r="N26">
        <f t="shared" si="8"/>
        <v>9.1026000000000007</v>
      </c>
      <c r="O26">
        <f t="shared" si="9"/>
        <v>0.32996968475073307</v>
      </c>
      <c r="P26">
        <f t="shared" si="10"/>
        <v>0.17573031524926697</v>
      </c>
      <c r="R26">
        <v>8.5</v>
      </c>
      <c r="S26">
        <f t="shared" si="11"/>
        <v>5832</v>
      </c>
      <c r="T26">
        <f t="shared" si="12"/>
        <v>104976</v>
      </c>
      <c r="U26">
        <f t="shared" si="13"/>
        <v>163.8468</v>
      </c>
      <c r="V26">
        <f t="shared" si="14"/>
        <v>0.41918682723822243</v>
      </c>
      <c r="W26">
        <f t="shared" si="15"/>
        <v>8.6513172761777613E-2</v>
      </c>
    </row>
    <row r="27" spans="1:23" x14ac:dyDescent="0.25">
      <c r="A27">
        <v>19</v>
      </c>
      <c r="B27">
        <v>9</v>
      </c>
      <c r="C27">
        <v>0.55889999999999995</v>
      </c>
      <c r="E27">
        <v>9</v>
      </c>
      <c r="F27">
        <f t="shared" si="2"/>
        <v>0.36181562499999992</v>
      </c>
      <c r="G27">
        <f t="shared" si="4"/>
        <v>0.19708437500000003</v>
      </c>
      <c r="I27">
        <v>9</v>
      </c>
      <c r="J27">
        <f t="shared" si="5"/>
        <v>1</v>
      </c>
      <c r="K27">
        <f t="shared" si="6"/>
        <v>19</v>
      </c>
      <c r="L27">
        <f t="shared" si="7"/>
        <v>361</v>
      </c>
      <c r="M27">
        <f t="shared" si="3"/>
        <v>0.55889999999999995</v>
      </c>
      <c r="N27">
        <f t="shared" si="8"/>
        <v>10.6191</v>
      </c>
      <c r="O27">
        <f t="shared" si="9"/>
        <v>0.30873905791788853</v>
      </c>
      <c r="P27">
        <f t="shared" si="10"/>
        <v>0.25016094208211143</v>
      </c>
      <c r="R27">
        <v>9</v>
      </c>
      <c r="S27">
        <f t="shared" si="11"/>
        <v>6859</v>
      </c>
      <c r="T27">
        <f t="shared" si="12"/>
        <v>130321</v>
      </c>
      <c r="U27">
        <f t="shared" si="13"/>
        <v>201.76289999999997</v>
      </c>
      <c r="V27">
        <f t="shared" si="14"/>
        <v>0.39815538371139791</v>
      </c>
      <c r="W27">
        <f t="shared" si="15"/>
        <v>0.16074461628860204</v>
      </c>
    </row>
    <row r="28" spans="1:23" x14ac:dyDescent="0.25">
      <c r="A28">
        <v>20</v>
      </c>
      <c r="B28">
        <v>9.5</v>
      </c>
      <c r="C28">
        <v>0.57899999999999996</v>
      </c>
      <c r="E28">
        <v>9.5</v>
      </c>
      <c r="F28">
        <f t="shared" si="2"/>
        <v>0.36181562499999992</v>
      </c>
      <c r="G28">
        <f t="shared" si="4"/>
        <v>0.21718437500000004</v>
      </c>
      <c r="I28">
        <v>9.5</v>
      </c>
      <c r="J28">
        <f t="shared" si="5"/>
        <v>1</v>
      </c>
      <c r="K28">
        <f t="shared" si="6"/>
        <v>20</v>
      </c>
      <c r="L28">
        <f t="shared" si="7"/>
        <v>400</v>
      </c>
      <c r="M28">
        <f t="shared" si="3"/>
        <v>0.57899999999999996</v>
      </c>
      <c r="N28">
        <f t="shared" si="8"/>
        <v>11.579999999999998</v>
      </c>
      <c r="O28">
        <f t="shared" si="9"/>
        <v>0.28750843108504398</v>
      </c>
      <c r="P28">
        <f t="shared" si="10"/>
        <v>0.29149156891495598</v>
      </c>
      <c r="R28">
        <v>9.5</v>
      </c>
      <c r="S28">
        <f t="shared" si="11"/>
        <v>8000</v>
      </c>
      <c r="T28">
        <f t="shared" si="12"/>
        <v>160000</v>
      </c>
      <c r="U28">
        <f t="shared" si="13"/>
        <v>231.6</v>
      </c>
      <c r="V28">
        <f t="shared" si="14"/>
        <v>0.37598710539933966</v>
      </c>
      <c r="W28">
        <f t="shared" si="15"/>
        <v>0.2030128946006603</v>
      </c>
    </row>
    <row r="29" spans="1:23" x14ac:dyDescent="0.25">
      <c r="A29">
        <v>21</v>
      </c>
      <c r="B29">
        <v>10</v>
      </c>
      <c r="C29">
        <v>0.54749999999999999</v>
      </c>
      <c r="E29">
        <v>10</v>
      </c>
      <c r="F29">
        <f t="shared" si="2"/>
        <v>0.36181562499999992</v>
      </c>
      <c r="G29">
        <f t="shared" si="4"/>
        <v>0.18568437500000007</v>
      </c>
      <c r="I29">
        <v>10</v>
      </c>
      <c r="J29">
        <f t="shared" si="5"/>
        <v>1</v>
      </c>
      <c r="K29">
        <f t="shared" si="6"/>
        <v>21</v>
      </c>
      <c r="L29">
        <f t="shared" si="7"/>
        <v>441</v>
      </c>
      <c r="M29">
        <f t="shared" si="3"/>
        <v>0.54749999999999999</v>
      </c>
      <c r="N29">
        <f t="shared" si="8"/>
        <v>11.4975</v>
      </c>
      <c r="O29">
        <f t="shared" si="9"/>
        <v>0.26627780425219938</v>
      </c>
      <c r="P29">
        <f t="shared" si="10"/>
        <v>0.28122219574780061</v>
      </c>
      <c r="R29">
        <v>10</v>
      </c>
      <c r="S29">
        <f t="shared" si="11"/>
        <v>9261</v>
      </c>
      <c r="T29">
        <f t="shared" si="12"/>
        <v>194481</v>
      </c>
      <c r="U29">
        <f t="shared" si="13"/>
        <v>241.44749999999999</v>
      </c>
      <c r="V29">
        <f t="shared" si="14"/>
        <v>0.35268199230204755</v>
      </c>
      <c r="W29">
        <f t="shared" si="15"/>
        <v>0.19481800769795243</v>
      </c>
    </row>
    <row r="30" spans="1:23" x14ac:dyDescent="0.25">
      <c r="A30">
        <v>22</v>
      </c>
      <c r="B30">
        <v>10.5</v>
      </c>
      <c r="C30">
        <v>0.45450000000000002</v>
      </c>
      <c r="E30">
        <v>10.5</v>
      </c>
      <c r="F30">
        <f t="shared" si="2"/>
        <v>0.36181562499999992</v>
      </c>
      <c r="G30">
        <f t="shared" si="4"/>
        <v>9.2684375000000097E-2</v>
      </c>
      <c r="I30">
        <v>10.5</v>
      </c>
      <c r="J30">
        <f t="shared" si="5"/>
        <v>1</v>
      </c>
      <c r="K30">
        <f t="shared" si="6"/>
        <v>22</v>
      </c>
      <c r="L30">
        <f t="shared" si="7"/>
        <v>484</v>
      </c>
      <c r="M30">
        <f t="shared" si="3"/>
        <v>0.45450000000000002</v>
      </c>
      <c r="N30">
        <f t="shared" si="8"/>
        <v>9.9990000000000006</v>
      </c>
      <c r="O30">
        <f t="shared" si="9"/>
        <v>0.24504717741935483</v>
      </c>
      <c r="P30">
        <f t="shared" si="10"/>
        <v>0.20945282258064518</v>
      </c>
      <c r="R30">
        <v>10.5</v>
      </c>
      <c r="S30">
        <f t="shared" si="11"/>
        <v>10648</v>
      </c>
      <c r="T30">
        <f t="shared" si="12"/>
        <v>234256</v>
      </c>
      <c r="U30">
        <f t="shared" si="13"/>
        <v>219.97800000000001</v>
      </c>
      <c r="V30">
        <f t="shared" si="14"/>
        <v>0.32824004441952176</v>
      </c>
      <c r="W30">
        <f t="shared" si="15"/>
        <v>0.12625995558047826</v>
      </c>
    </row>
    <row r="31" spans="1:23" x14ac:dyDescent="0.25">
      <c r="A31">
        <v>23</v>
      </c>
      <c r="B31">
        <v>11</v>
      </c>
      <c r="C31">
        <v>0.3075</v>
      </c>
      <c r="E31">
        <v>11</v>
      </c>
      <c r="F31">
        <f t="shared" si="2"/>
        <v>0.36181562499999992</v>
      </c>
      <c r="G31">
        <f t="shared" si="4"/>
        <v>-5.4315624999999923E-2</v>
      </c>
      <c r="I31">
        <v>11</v>
      </c>
      <c r="J31">
        <f t="shared" si="5"/>
        <v>1</v>
      </c>
      <c r="K31">
        <f t="shared" si="6"/>
        <v>23</v>
      </c>
      <c r="L31">
        <f t="shared" si="7"/>
        <v>529</v>
      </c>
      <c r="M31">
        <f t="shared" si="3"/>
        <v>0.3075</v>
      </c>
      <c r="N31">
        <f t="shared" si="8"/>
        <v>7.0724999999999998</v>
      </c>
      <c r="O31">
        <f t="shared" si="9"/>
        <v>0.22381655058651029</v>
      </c>
      <c r="P31">
        <f t="shared" si="10"/>
        <v>8.3683449413489708E-2</v>
      </c>
      <c r="R31">
        <v>11</v>
      </c>
      <c r="S31">
        <f t="shared" si="11"/>
        <v>12167</v>
      </c>
      <c r="T31">
        <f t="shared" si="12"/>
        <v>279841</v>
      </c>
      <c r="U31">
        <f t="shared" si="13"/>
        <v>162.66749999999999</v>
      </c>
      <c r="V31">
        <f t="shared" si="14"/>
        <v>0.30266126175176222</v>
      </c>
      <c r="W31">
        <f t="shared" si="15"/>
        <v>4.8387382482377728E-3</v>
      </c>
    </row>
    <row r="32" spans="1:23" x14ac:dyDescent="0.25">
      <c r="A32">
        <v>24</v>
      </c>
      <c r="B32">
        <v>11.5</v>
      </c>
      <c r="C32">
        <v>0.13389999999999999</v>
      </c>
      <c r="E32">
        <v>11.5</v>
      </c>
      <c r="F32">
        <f t="shared" si="2"/>
        <v>0.36181562499999992</v>
      </c>
      <c r="G32">
        <f t="shared" si="4"/>
        <v>-0.22791562499999993</v>
      </c>
      <c r="I32">
        <v>11.5</v>
      </c>
      <c r="J32">
        <f t="shared" si="5"/>
        <v>1</v>
      </c>
      <c r="K32">
        <f t="shared" si="6"/>
        <v>24</v>
      </c>
      <c r="L32">
        <f t="shared" si="7"/>
        <v>576</v>
      </c>
      <c r="M32">
        <f t="shared" si="3"/>
        <v>0.13389999999999999</v>
      </c>
      <c r="N32">
        <f t="shared" si="8"/>
        <v>3.2135999999999996</v>
      </c>
      <c r="O32">
        <f t="shared" si="9"/>
        <v>0.20258592375366569</v>
      </c>
      <c r="P32">
        <f t="shared" si="10"/>
        <v>-6.8685923753665695E-2</v>
      </c>
      <c r="R32">
        <v>11.5</v>
      </c>
      <c r="S32">
        <f t="shared" si="11"/>
        <v>13824</v>
      </c>
      <c r="T32">
        <f t="shared" si="12"/>
        <v>331776</v>
      </c>
      <c r="U32">
        <f t="shared" si="13"/>
        <v>77.12639999999999</v>
      </c>
      <c r="V32">
        <f t="shared" si="14"/>
        <v>0.27594564429876889</v>
      </c>
      <c r="W32">
        <f t="shared" si="15"/>
        <v>-0.1420456442987689</v>
      </c>
    </row>
    <row r="33" spans="1:23" x14ac:dyDescent="0.25">
      <c r="A33">
        <v>25</v>
      </c>
      <c r="B33">
        <v>12</v>
      </c>
      <c r="C33">
        <v>-2.5499999999999998E-2</v>
      </c>
      <c r="E33">
        <v>12</v>
      </c>
      <c r="F33">
        <f t="shared" si="2"/>
        <v>0.36181562499999992</v>
      </c>
      <c r="G33">
        <f t="shared" si="4"/>
        <v>-0.38731562499999994</v>
      </c>
      <c r="I33">
        <v>12</v>
      </c>
      <c r="J33">
        <f t="shared" si="5"/>
        <v>1</v>
      </c>
      <c r="K33">
        <f t="shared" si="6"/>
        <v>25</v>
      </c>
      <c r="L33">
        <f t="shared" si="7"/>
        <v>625</v>
      </c>
      <c r="M33">
        <f t="shared" si="3"/>
        <v>-2.5499999999999998E-2</v>
      </c>
      <c r="N33">
        <f t="shared" si="8"/>
        <v>-0.63749999999999996</v>
      </c>
      <c r="O33">
        <f t="shared" si="9"/>
        <v>0.1813552969208212</v>
      </c>
      <c r="P33">
        <f t="shared" si="10"/>
        <v>-0.20685529692082119</v>
      </c>
      <c r="R33">
        <v>12</v>
      </c>
      <c r="S33">
        <f t="shared" si="11"/>
        <v>15625</v>
      </c>
      <c r="T33">
        <f t="shared" si="12"/>
        <v>390625</v>
      </c>
      <c r="U33">
        <f t="shared" si="13"/>
        <v>-15.937499999999998</v>
      </c>
      <c r="V33">
        <f t="shared" si="14"/>
        <v>0.24809319206054176</v>
      </c>
      <c r="W33">
        <f t="shared" si="15"/>
        <v>-0.27359319206054178</v>
      </c>
    </row>
    <row r="34" spans="1:23" x14ac:dyDescent="0.25">
      <c r="A34">
        <v>26</v>
      </c>
      <c r="B34">
        <v>12.5</v>
      </c>
      <c r="C34">
        <v>-0.1303</v>
      </c>
      <c r="E34">
        <v>12.5</v>
      </c>
      <c r="F34">
        <f t="shared" si="2"/>
        <v>0.36181562499999992</v>
      </c>
      <c r="G34">
        <f t="shared" si="4"/>
        <v>-0.49211562499999995</v>
      </c>
      <c r="I34">
        <v>12.5</v>
      </c>
      <c r="J34">
        <f t="shared" si="5"/>
        <v>1</v>
      </c>
      <c r="K34">
        <f t="shared" si="6"/>
        <v>26</v>
      </c>
      <c r="L34">
        <f t="shared" si="7"/>
        <v>676</v>
      </c>
      <c r="M34">
        <f t="shared" si="3"/>
        <v>-0.1303</v>
      </c>
      <c r="N34">
        <f t="shared" si="8"/>
        <v>-3.3877999999999999</v>
      </c>
      <c r="O34">
        <f t="shared" si="9"/>
        <v>0.16012467008797659</v>
      </c>
      <c r="P34">
        <f t="shared" si="10"/>
        <v>-0.29042467008797657</v>
      </c>
      <c r="R34">
        <v>12.5</v>
      </c>
      <c r="S34">
        <f t="shared" si="11"/>
        <v>17576</v>
      </c>
      <c r="T34">
        <f t="shared" si="12"/>
        <v>456976</v>
      </c>
      <c r="U34">
        <f t="shared" si="13"/>
        <v>-88.082800000000006</v>
      </c>
      <c r="V34">
        <f t="shared" si="14"/>
        <v>0.21910390503708094</v>
      </c>
      <c r="W34">
        <f t="shared" si="15"/>
        <v>-0.34940390503708096</v>
      </c>
    </row>
    <row r="35" spans="1:23" x14ac:dyDescent="0.25">
      <c r="A35">
        <v>27</v>
      </c>
      <c r="B35">
        <v>13</v>
      </c>
      <c r="C35">
        <v>-0.15670000000000001</v>
      </c>
      <c r="E35">
        <v>13</v>
      </c>
      <c r="F35">
        <f t="shared" si="2"/>
        <v>0.36181562499999992</v>
      </c>
      <c r="G35">
        <f t="shared" si="4"/>
        <v>-0.51851562499999992</v>
      </c>
      <c r="I35">
        <v>13</v>
      </c>
      <c r="J35">
        <f t="shared" si="5"/>
        <v>1</v>
      </c>
      <c r="K35">
        <f t="shared" si="6"/>
        <v>27</v>
      </c>
      <c r="L35">
        <f t="shared" si="7"/>
        <v>729</v>
      </c>
      <c r="M35">
        <f t="shared" si="3"/>
        <v>-0.15670000000000001</v>
      </c>
      <c r="N35">
        <f t="shared" si="8"/>
        <v>-4.2309000000000001</v>
      </c>
      <c r="O35">
        <f t="shared" si="9"/>
        <v>0.1388940432551321</v>
      </c>
      <c r="P35">
        <f t="shared" si="10"/>
        <v>-0.29559404325513211</v>
      </c>
      <c r="R35">
        <v>13</v>
      </c>
      <c r="S35">
        <f t="shared" si="11"/>
        <v>19683</v>
      </c>
      <c r="T35">
        <f t="shared" si="12"/>
        <v>531441</v>
      </c>
      <c r="U35">
        <f t="shared" si="13"/>
        <v>-114.2343</v>
      </c>
      <c r="V35">
        <f t="shared" si="14"/>
        <v>0.18897778322838632</v>
      </c>
      <c r="W35">
        <f t="shared" si="15"/>
        <v>-0.34567778322838633</v>
      </c>
    </row>
    <row r="36" spans="1:23" x14ac:dyDescent="0.25">
      <c r="A36">
        <v>28</v>
      </c>
      <c r="B36">
        <v>13.5</v>
      </c>
      <c r="C36">
        <v>-0.1072</v>
      </c>
      <c r="E36">
        <v>13.5</v>
      </c>
      <c r="F36">
        <f t="shared" si="2"/>
        <v>0.36181562499999992</v>
      </c>
      <c r="G36">
        <f t="shared" si="4"/>
        <v>-0.46901562499999994</v>
      </c>
      <c r="I36">
        <v>13.5</v>
      </c>
      <c r="J36">
        <f t="shared" si="5"/>
        <v>1</v>
      </c>
      <c r="K36">
        <f t="shared" si="6"/>
        <v>28</v>
      </c>
      <c r="L36">
        <f t="shared" si="7"/>
        <v>784</v>
      </c>
      <c r="M36">
        <f t="shared" si="3"/>
        <v>-0.1072</v>
      </c>
      <c r="N36">
        <f t="shared" si="8"/>
        <v>-3.0016000000000003</v>
      </c>
      <c r="O36">
        <f t="shared" si="9"/>
        <v>0.1176634164222875</v>
      </c>
      <c r="P36">
        <f t="shared" si="10"/>
        <v>-0.22486341642228752</v>
      </c>
      <c r="R36">
        <v>13.5</v>
      </c>
      <c r="S36">
        <f t="shared" si="11"/>
        <v>21952</v>
      </c>
      <c r="T36">
        <f t="shared" si="12"/>
        <v>614656</v>
      </c>
      <c r="U36">
        <f t="shared" si="13"/>
        <v>-84.044800000000009</v>
      </c>
      <c r="V36">
        <f t="shared" si="14"/>
        <v>0.15771482663445796</v>
      </c>
      <c r="W36">
        <f t="shared" si="15"/>
        <v>-0.26491482663445798</v>
      </c>
    </row>
    <row r="37" spans="1:23" x14ac:dyDescent="0.25">
      <c r="A37">
        <v>29</v>
      </c>
      <c r="B37">
        <v>14</v>
      </c>
      <c r="C37">
        <v>-1.0200000000000001E-2</v>
      </c>
      <c r="E37">
        <v>14</v>
      </c>
      <c r="F37">
        <f t="shared" si="2"/>
        <v>0.36181562499999992</v>
      </c>
      <c r="G37">
        <f t="shared" si="4"/>
        <v>-0.37201562499999991</v>
      </c>
      <c r="I37">
        <v>14</v>
      </c>
      <c r="J37">
        <f t="shared" si="5"/>
        <v>1</v>
      </c>
      <c r="K37">
        <f t="shared" si="6"/>
        <v>29</v>
      </c>
      <c r="L37">
        <f t="shared" si="7"/>
        <v>841</v>
      </c>
      <c r="M37">
        <f t="shared" si="3"/>
        <v>-1.0200000000000001E-2</v>
      </c>
      <c r="N37">
        <f t="shared" si="8"/>
        <v>-0.29580000000000001</v>
      </c>
      <c r="O37">
        <f t="shared" si="9"/>
        <v>9.6432789589443013E-2</v>
      </c>
      <c r="P37">
        <f t="shared" si="10"/>
        <v>-0.10663278958944301</v>
      </c>
      <c r="R37">
        <v>14</v>
      </c>
      <c r="S37">
        <f t="shared" si="11"/>
        <v>24389</v>
      </c>
      <c r="T37">
        <f t="shared" si="12"/>
        <v>707281</v>
      </c>
      <c r="U37">
        <f t="shared" si="13"/>
        <v>-8.5782000000000007</v>
      </c>
      <c r="V37">
        <f t="shared" si="14"/>
        <v>0.12531503525529586</v>
      </c>
      <c r="W37">
        <f t="shared" si="15"/>
        <v>-0.13551503525529585</v>
      </c>
    </row>
    <row r="38" spans="1:23" x14ac:dyDescent="0.25">
      <c r="A38">
        <v>30</v>
      </c>
      <c r="B38">
        <v>14.5</v>
      </c>
      <c r="C38">
        <v>9.1800000000000007E-2</v>
      </c>
      <c r="E38">
        <v>14.5</v>
      </c>
      <c r="F38">
        <f t="shared" si="2"/>
        <v>0.36181562499999992</v>
      </c>
      <c r="G38">
        <f t="shared" si="4"/>
        <v>-0.27001562499999993</v>
      </c>
      <c r="I38">
        <v>14.5</v>
      </c>
      <c r="J38">
        <f t="shared" si="5"/>
        <v>1</v>
      </c>
      <c r="K38">
        <f t="shared" si="6"/>
        <v>30</v>
      </c>
      <c r="L38">
        <f t="shared" si="7"/>
        <v>900</v>
      </c>
      <c r="M38">
        <f t="shared" si="3"/>
        <v>9.1800000000000007E-2</v>
      </c>
      <c r="N38">
        <f t="shared" si="8"/>
        <v>2.754</v>
      </c>
      <c r="O38">
        <f t="shared" si="9"/>
        <v>7.5202162756598412E-2</v>
      </c>
      <c r="P38">
        <f t="shared" si="10"/>
        <v>1.6597837243401595E-2</v>
      </c>
      <c r="R38">
        <v>14.5</v>
      </c>
      <c r="S38">
        <f t="shared" si="11"/>
        <v>27000</v>
      </c>
      <c r="T38">
        <f t="shared" si="12"/>
        <v>810000</v>
      </c>
      <c r="U38">
        <f t="shared" si="13"/>
        <v>82.62</v>
      </c>
      <c r="V38">
        <f t="shared" si="14"/>
        <v>9.1778409090899959E-2</v>
      </c>
      <c r="W38">
        <f t="shared" si="15"/>
        <v>2.1590909100047129E-5</v>
      </c>
    </row>
    <row r="39" spans="1:23" x14ac:dyDescent="0.25">
      <c r="A39">
        <v>31</v>
      </c>
      <c r="B39">
        <v>15</v>
      </c>
      <c r="C39">
        <v>0.15890000000000001</v>
      </c>
      <c r="E39">
        <v>15</v>
      </c>
      <c r="F39">
        <f t="shared" si="2"/>
        <v>0.36181562499999992</v>
      </c>
      <c r="G39">
        <f t="shared" si="4"/>
        <v>-0.20291562499999991</v>
      </c>
      <c r="I39">
        <v>15</v>
      </c>
      <c r="J39">
        <f t="shared" si="5"/>
        <v>1</v>
      </c>
      <c r="K39">
        <f t="shared" si="6"/>
        <v>31</v>
      </c>
      <c r="L39">
        <f t="shared" si="7"/>
        <v>961</v>
      </c>
      <c r="M39">
        <f t="shared" si="3"/>
        <v>0.15890000000000001</v>
      </c>
      <c r="N39">
        <f t="shared" si="8"/>
        <v>4.9259000000000004</v>
      </c>
      <c r="O39">
        <f t="shared" si="9"/>
        <v>5.3971535923753922E-2</v>
      </c>
      <c r="P39">
        <f t="shared" si="10"/>
        <v>0.10492846407624609</v>
      </c>
      <c r="R39">
        <v>15</v>
      </c>
      <c r="S39">
        <f t="shared" si="11"/>
        <v>29791</v>
      </c>
      <c r="T39">
        <f t="shared" si="12"/>
        <v>923521</v>
      </c>
      <c r="U39">
        <f t="shared" si="13"/>
        <v>152.7029</v>
      </c>
      <c r="V39">
        <f t="shared" si="14"/>
        <v>5.7104948141270317E-2</v>
      </c>
      <c r="W39">
        <f t="shared" si="15"/>
        <v>0.1017950518587297</v>
      </c>
    </row>
    <row r="40" spans="1:23" x14ac:dyDescent="0.25">
      <c r="A40">
        <v>32</v>
      </c>
      <c r="B40">
        <v>15.5</v>
      </c>
      <c r="C40">
        <v>0.1686</v>
      </c>
      <c r="E40">
        <v>15.5</v>
      </c>
      <c r="F40">
        <f t="shared" si="2"/>
        <v>0.36181562499999992</v>
      </c>
      <c r="G40">
        <f t="shared" si="4"/>
        <v>-0.19321562499999992</v>
      </c>
      <c r="I40">
        <v>15.5</v>
      </c>
      <c r="J40">
        <f t="shared" si="5"/>
        <v>1</v>
      </c>
      <c r="K40">
        <f t="shared" si="6"/>
        <v>32</v>
      </c>
      <c r="L40">
        <f t="shared" si="7"/>
        <v>1024</v>
      </c>
      <c r="M40">
        <f t="shared" si="3"/>
        <v>0.1686</v>
      </c>
      <c r="N40">
        <f t="shared" si="8"/>
        <v>5.3952</v>
      </c>
      <c r="O40">
        <f t="shared" si="9"/>
        <v>3.274090909090932E-2</v>
      </c>
      <c r="P40">
        <f t="shared" si="10"/>
        <v>0.13585909090909068</v>
      </c>
      <c r="R40">
        <v>15.5</v>
      </c>
      <c r="S40">
        <f t="shared" si="11"/>
        <v>32768</v>
      </c>
      <c r="T40">
        <f t="shared" si="12"/>
        <v>1048576</v>
      </c>
      <c r="U40">
        <f t="shared" si="13"/>
        <v>172.6464</v>
      </c>
      <c r="V40">
        <f t="shared" si="14"/>
        <v>2.1294652406406933E-2</v>
      </c>
      <c r="W40">
        <f t="shared" si="15"/>
        <v>0.14730534759359307</v>
      </c>
    </row>
    <row r="43" spans="1:23" x14ac:dyDescent="0.25">
      <c r="G43" s="2"/>
    </row>
  </sheetData>
  <mergeCells count="4">
    <mergeCell ref="B6:C6"/>
    <mergeCell ref="E6:G6"/>
    <mergeCell ref="I6:P6"/>
    <mergeCell ref="R6:W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</dc:creator>
  <cp:lastModifiedBy>Eliu</cp:lastModifiedBy>
  <dcterms:created xsi:type="dcterms:W3CDTF">2015-06-05T18:17:20Z</dcterms:created>
  <dcterms:modified xsi:type="dcterms:W3CDTF">2020-08-08T22:18:40Z</dcterms:modified>
</cp:coreProperties>
</file>