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Банковские информационные системы\"/>
    </mc:Choice>
  </mc:AlternateContent>
  <xr:revisionPtr revIDLastSave="0" documentId="13_ncr:1_{AAE07435-986D-4874-8928-C63183A1F5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ЗАДАНИЕ 1" sheetId="7" r:id="rId1"/>
    <sheet name="ИНФОРМАЦИОННЫЙ СПРАВОЧНИК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7" i="7" l="1"/>
  <c r="I47" i="7"/>
  <c r="K47" i="7" s="1"/>
  <c r="J47" i="7"/>
  <c r="L47" i="7" s="1"/>
  <c r="E41" i="7"/>
  <c r="I41" i="7"/>
  <c r="K41" i="7" s="1"/>
  <c r="J41" i="7"/>
  <c r="L41" i="7" s="1"/>
  <c r="E42" i="7"/>
  <c r="I42" i="7"/>
  <c r="K42" i="7" s="1"/>
  <c r="J42" i="7"/>
  <c r="L42" i="7"/>
  <c r="E43" i="7"/>
  <c r="I43" i="7"/>
  <c r="K43" i="7" s="1"/>
  <c r="J43" i="7"/>
  <c r="L43" i="7" s="1"/>
  <c r="E44" i="7"/>
  <c r="I44" i="7"/>
  <c r="K44" i="7" s="1"/>
  <c r="J44" i="7"/>
  <c r="L44" i="7" s="1"/>
  <c r="E45" i="7"/>
  <c r="I45" i="7"/>
  <c r="K45" i="7" s="1"/>
  <c r="J45" i="7"/>
  <c r="L45" i="7"/>
  <c r="E46" i="7"/>
  <c r="I46" i="7"/>
  <c r="K46" i="7" s="1"/>
  <c r="J46" i="7"/>
  <c r="L46" i="7" s="1"/>
  <c r="J40" i="7"/>
  <c r="L40" i="7" s="1"/>
  <c r="I40" i="7"/>
  <c r="K40" i="7" s="1"/>
  <c r="E40" i="7"/>
  <c r="L30" i="7"/>
  <c r="K33" i="7"/>
  <c r="K38" i="7"/>
  <c r="E38" i="7"/>
  <c r="I38" i="7"/>
  <c r="J38" i="7"/>
  <c r="L38" i="7" s="1"/>
  <c r="E39" i="7"/>
  <c r="I39" i="7"/>
  <c r="K39" i="7" s="1"/>
  <c r="J39" i="7"/>
  <c r="L39" i="7" s="1"/>
  <c r="E29" i="7"/>
  <c r="F29" i="7" s="1"/>
  <c r="M29" i="7" s="1"/>
  <c r="I29" i="7"/>
  <c r="K29" i="7" s="1"/>
  <c r="J29" i="7"/>
  <c r="L29" i="7" s="1"/>
  <c r="E30" i="7"/>
  <c r="I30" i="7"/>
  <c r="K30" i="7" s="1"/>
  <c r="J30" i="7"/>
  <c r="E31" i="7"/>
  <c r="I31" i="7"/>
  <c r="K31" i="7" s="1"/>
  <c r="J31" i="7"/>
  <c r="L31" i="7" s="1"/>
  <c r="E32" i="7"/>
  <c r="I32" i="7"/>
  <c r="K32" i="7" s="1"/>
  <c r="J32" i="7"/>
  <c r="L32" i="7" s="1"/>
  <c r="E33" i="7"/>
  <c r="I33" i="7"/>
  <c r="J33" i="7"/>
  <c r="L33" i="7" s="1"/>
  <c r="E34" i="7"/>
  <c r="I34" i="7"/>
  <c r="K34" i="7" s="1"/>
  <c r="J34" i="7"/>
  <c r="L34" i="7" s="1"/>
  <c r="E35" i="7"/>
  <c r="I35" i="7"/>
  <c r="K35" i="7" s="1"/>
  <c r="J35" i="7"/>
  <c r="L35" i="7" s="1"/>
  <c r="E36" i="7"/>
  <c r="I36" i="7"/>
  <c r="K36" i="7" s="1"/>
  <c r="J36" i="7"/>
  <c r="L36" i="7" s="1"/>
  <c r="E37" i="7"/>
  <c r="I37" i="7"/>
  <c r="K37" i="7" s="1"/>
  <c r="J37" i="7"/>
  <c r="L37" i="7" s="1"/>
  <c r="J28" i="7"/>
  <c r="L28" i="7" s="1"/>
  <c r="E54" i="7" s="1"/>
  <c r="I28" i="7"/>
  <c r="K28" i="7" s="1"/>
  <c r="E28" i="7"/>
  <c r="F28" i="7" s="1"/>
  <c r="M28" i="7" s="1"/>
  <c r="F42" i="7" l="1"/>
  <c r="M42" i="7" s="1"/>
  <c r="F41" i="7"/>
  <c r="M41" i="7" s="1"/>
  <c r="F33" i="7"/>
  <c r="M33" i="7" s="1"/>
  <c r="F35" i="7"/>
  <c r="M35" i="7" s="1"/>
  <c r="F38" i="7"/>
  <c r="M38" i="7" s="1"/>
  <c r="F32" i="7"/>
  <c r="M32" i="7" s="1"/>
  <c r="F37" i="7"/>
  <c r="M37" i="7" s="1"/>
  <c r="F34" i="7"/>
  <c r="M34" i="7" s="1"/>
  <c r="F43" i="7"/>
  <c r="M43" i="7" s="1"/>
  <c r="F30" i="7"/>
  <c r="M30" i="7" s="1"/>
  <c r="F44" i="7"/>
  <c r="M44" i="7" s="1"/>
  <c r="F46" i="7"/>
  <c r="M46" i="7" s="1"/>
  <c r="F31" i="7"/>
  <c r="M31" i="7" s="1"/>
  <c r="F40" i="7"/>
  <c r="M40" i="7" s="1"/>
  <c r="F36" i="7"/>
  <c r="M36" i="7" s="1"/>
  <c r="F39" i="7"/>
  <c r="M39" i="7" s="1"/>
  <c r="F45" i="7"/>
  <c r="M45" i="7" s="1"/>
  <c r="F47" i="7"/>
  <c r="M47" i="7" s="1"/>
  <c r="N29" i="7"/>
  <c r="E51" i="7" s="1"/>
  <c r="N28" i="7"/>
  <c r="E50" i="7" s="1"/>
  <c r="N34" i="7" l="1"/>
  <c r="N36" i="7"/>
  <c r="N37" i="7"/>
  <c r="N39" i="7"/>
  <c r="E62" i="7" s="1"/>
  <c r="N32" i="7"/>
  <c r="N31" i="7"/>
  <c r="E53" i="7" s="1"/>
  <c r="N38" i="7"/>
  <c r="E61" i="7" s="1"/>
  <c r="N46" i="7"/>
  <c r="N35" i="7"/>
  <c r="N40" i="7"/>
  <c r="N47" i="7"/>
  <c r="E49" i="7" s="1"/>
  <c r="N41" i="7"/>
  <c r="N44" i="7"/>
  <c r="N30" i="7"/>
  <c r="E52" i="7" s="1"/>
  <c r="N45" i="7"/>
  <c r="N43" i="7"/>
  <c r="N42" i="7"/>
  <c r="C66" i="7"/>
  <c r="N33" i="7"/>
  <c r="E59" i="7"/>
  <c r="E58" i="7" l="1"/>
  <c r="E60" i="7"/>
  <c r="E56" i="7"/>
  <c r="E55" i="7"/>
  <c r="E57" i="7"/>
  <c r="C65" i="7"/>
</calcChain>
</file>

<file path=xl/sharedStrings.xml><?xml version="1.0" encoding="utf-8"?>
<sst xmlns="http://schemas.openxmlformats.org/spreadsheetml/2006/main" count="156" uniqueCount="78">
  <si>
    <t>Постановка задачи</t>
  </si>
  <si>
    <t>Цифровой код валюты</t>
  </si>
  <si>
    <t>Буквенный код валюты</t>
  </si>
  <si>
    <t>Наименование валюты</t>
  </si>
  <si>
    <t>Курс, руб.</t>
  </si>
  <si>
    <t>AUD</t>
  </si>
  <si>
    <t>Австралийский доллар</t>
  </si>
  <si>
    <t>GBP</t>
  </si>
  <si>
    <t>Английский фунт стерлингов</t>
  </si>
  <si>
    <t>USD</t>
  </si>
  <si>
    <t>Доллар США</t>
  </si>
  <si>
    <t>EUR</t>
  </si>
  <si>
    <t>ЕВРО</t>
  </si>
  <si>
    <t>CAD</t>
  </si>
  <si>
    <t>Канадский доллар</t>
  </si>
  <si>
    <t>TRY</t>
  </si>
  <si>
    <t>Турецкая лира</t>
  </si>
  <si>
    <t>SGD</t>
  </si>
  <si>
    <t>Сингапурский доллар</t>
  </si>
  <si>
    <t>CHF</t>
  </si>
  <si>
    <t>Швейцарский франк</t>
  </si>
  <si>
    <t>BRL</t>
  </si>
  <si>
    <t>Бразильский реал</t>
  </si>
  <si>
    <t>LVL</t>
  </si>
  <si>
    <t>Латвийский лат</t>
  </si>
  <si>
    <t>XDR</t>
  </si>
  <si>
    <r>
      <t xml:space="preserve">СДР </t>
    </r>
    <r>
      <rPr>
        <i/>
        <sz val="11"/>
        <color theme="1"/>
        <rFont val="Arial"/>
        <family val="2"/>
        <charset val="204"/>
      </rPr>
      <t>(специальные права заимствования)</t>
    </r>
  </si>
  <si>
    <t>AZN</t>
  </si>
  <si>
    <t>Азербайджанский манат</t>
  </si>
  <si>
    <t>BGN</t>
  </si>
  <si>
    <t>Болгарский лев</t>
  </si>
  <si>
    <t>RUB</t>
  </si>
  <si>
    <t>Российский рубль</t>
  </si>
  <si>
    <t>Выдержка из «Информационного справочника Банка России»</t>
  </si>
  <si>
    <t>В банке N в таблице учитываются вклады в разных валютах. Необходимо рассчитать срок размещения в месяцах, определить валюту вклада, определить будущую стоимость вклада в зависимости от годовой процентной ставки, получить стоимость вклада в рублевом эквиваленте.</t>
  </si>
  <si>
    <t>Пояснения.</t>
  </si>
  <si>
    <t>Значение графы 13 рассчитайте с помощью финансовых функций.</t>
  </si>
  <si>
    <t>Таблица 1</t>
  </si>
  <si>
    <t>№ п/п</t>
  </si>
  <si>
    <t>ФИО вкладчика</t>
  </si>
  <si>
    <t>Дата начала вклада</t>
  </si>
  <si>
    <t>Расчетный счет</t>
  </si>
  <si>
    <t>Текущая дата</t>
  </si>
  <si>
    <t>Срок вклада в месяцах</t>
  </si>
  <si>
    <t>Процентная ставка</t>
  </si>
  <si>
    <t>Сумма вклада</t>
  </si>
  <si>
    <t>Валюта вклада 1</t>
  </si>
  <si>
    <t>Валюта вклада 2</t>
  </si>
  <si>
    <t>Наименование валюты 1</t>
  </si>
  <si>
    <t>Наименование валюты 2</t>
  </si>
  <si>
    <t>Будущая стоимость вклада</t>
  </si>
  <si>
    <t>Будущая стоимость вклада в рублях</t>
  </si>
  <si>
    <r>
      <t>Значение граф 5 и 6 вычислите с помощью функций даты и времени</t>
    </r>
    <r>
      <rPr>
        <sz val="12"/>
        <color theme="1"/>
        <rFont val="Arial"/>
        <family val="2"/>
        <charset val="204"/>
      </rPr>
      <t>.</t>
    </r>
  </si>
  <si>
    <t xml:space="preserve">Код валюты определяется исходя из расчетного счета вкладчика. При этом код валюты занимает место с 6 по 8 символ в счете клиента. </t>
  </si>
  <si>
    <t>Значение граф 11 и 12 вычислите с помощью функций ВПР и Просмотр  соответственно, ссылаясь на «Информационный справочник Банка России».</t>
  </si>
  <si>
    <t>Отдельно, рассчитайте рублевый эквивалент по каждой валюте ( 1 вариант - с помощью функции СУММЕСЛИ; 2 вариант - с помощью инструмента промежуточные итоги). С помощью функции СУММЕСЛИМН рассчитайте суммарную стоимость вклада по валюте (840) и на срок более 6 месяцев. Определите сколько таких вкладчиков.</t>
  </si>
  <si>
    <t xml:space="preserve">Данные граф  2, 3, 4 и 8 Таблицы 1 задайте самостоятельно. </t>
  </si>
  <si>
    <t xml:space="preserve">Расчетный счет вкладчика (графа 4)  состоит из 20 символов. При вводе расчетного счета предусмотрите ограничение на ввод данных ячейки по количеству символов. </t>
  </si>
  <si>
    <t xml:space="preserve">Данные графы 7 ввести с использованием выпадающего списка. </t>
  </si>
  <si>
    <r>
      <t xml:space="preserve">Для расчета графы 14 используются функция </t>
    </r>
    <r>
      <rPr>
        <sz val="12"/>
        <color theme="1"/>
        <rFont val="Arial"/>
        <family val="2"/>
        <charset val="204"/>
      </rPr>
      <t>ПРОСМОТР</t>
    </r>
    <r>
      <rPr>
        <sz val="14"/>
        <color theme="1"/>
        <rFont val="Cambria"/>
        <family val="1"/>
        <charset val="204"/>
      </rPr>
      <t xml:space="preserve"> и «Информационный справочник Банка России». </t>
    </r>
  </si>
  <si>
    <t>Лисенкова Елизавета Андреевна</t>
  </si>
  <si>
    <t>Аджамян</t>
  </si>
  <si>
    <t>Киреев</t>
  </si>
  <si>
    <t>Мамедова</t>
  </si>
  <si>
    <t>Волков</t>
  </si>
  <si>
    <t>Дибиров</t>
  </si>
  <si>
    <t>Гришин</t>
  </si>
  <si>
    <t>Батманова</t>
  </si>
  <si>
    <t>Слуцкий</t>
  </si>
  <si>
    <t>Божедаров</t>
  </si>
  <si>
    <t>Хоперский</t>
  </si>
  <si>
    <t>Абрамова</t>
  </si>
  <si>
    <t>Кучина</t>
  </si>
  <si>
    <t>Рублевый эквивалент по</t>
  </si>
  <si>
    <t>равен</t>
  </si>
  <si>
    <t>Спирина</t>
  </si>
  <si>
    <t>Суммарная стоимость по валюте 840 и более 6 месяцев</t>
  </si>
  <si>
    <t>Количество таких вкладчиков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</si>
</sst>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0\ _₽;[Red]\-#,##0.00\ _₽"/>
    <numFmt numFmtId="166" formatCode="#,##0.00\ &quot;₽&quot;"/>
    <numFmt numFmtId="168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u/>
      <sz val="14"/>
      <color theme="1"/>
      <name val="Times New Roman"/>
      <family val="1"/>
      <charset val="204"/>
    </font>
    <font>
      <sz val="14"/>
      <color theme="1"/>
      <name val="Cambria"/>
      <family val="1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4"/>
      <color theme="1"/>
      <name val="Cambria"/>
      <family val="1"/>
      <charset val="204"/>
    </font>
    <font>
      <b/>
      <i/>
      <u/>
      <sz val="14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0" fillId="0" borderId="8" xfId="0" applyBorder="1"/>
    <xf numFmtId="0" fontId="5" fillId="0" borderId="4" xfId="0" applyFont="1" applyBorder="1" applyAlignment="1">
      <alignment horizontal="justify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6" xfId="0" applyBorder="1"/>
    <xf numFmtId="0" fontId="5" fillId="0" borderId="0" xfId="0" applyFont="1" applyBorder="1" applyAlignment="1">
      <alignment horizontal="justify" vertical="center" wrapText="1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 xr:uid="{00000000-0005-0000-0000-000001000000}"/>
    <cellStyle name="Процентный 2" xfId="3" xr:uid="{00000000-0005-0000-0000-000002000000}"/>
    <cellStyle name="Финансов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topLeftCell="B22" zoomScale="54" workbookViewId="0">
      <selection activeCell="H36" sqref="H36"/>
    </sheetView>
  </sheetViews>
  <sheetFormatPr defaultRowHeight="14.4" x14ac:dyDescent="0.3"/>
  <cols>
    <col min="1" max="1" width="19.33203125" customWidth="1"/>
    <col min="2" max="2" width="56.33203125" customWidth="1"/>
    <col min="3" max="3" width="28.88671875" customWidth="1"/>
    <col min="4" max="4" width="28.33203125" customWidth="1"/>
    <col min="5" max="5" width="12.6640625" customWidth="1"/>
    <col min="6" max="6" width="12.109375" customWidth="1"/>
    <col min="7" max="7" width="16.109375" customWidth="1"/>
    <col min="8" max="8" width="13.109375" customWidth="1"/>
    <col min="9" max="9" width="13.88671875" customWidth="1"/>
    <col min="10" max="10" width="12.5546875" customWidth="1"/>
    <col min="11" max="11" width="24" customWidth="1"/>
    <col min="12" max="12" width="26" customWidth="1"/>
    <col min="13" max="13" width="20.5546875" customWidth="1"/>
    <col min="14" max="14" width="25.44140625" customWidth="1"/>
  </cols>
  <sheetData>
    <row r="1" spans="1:14" ht="18" x14ac:dyDescent="0.3">
      <c r="A1" s="30" t="s">
        <v>0</v>
      </c>
      <c r="B1" s="30"/>
      <c r="C1" s="30"/>
    </row>
    <row r="2" spans="1:14" ht="18" customHeight="1" x14ac:dyDescent="0.3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4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4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4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4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8" spans="1:14" ht="17.399999999999999" x14ac:dyDescent="0.3">
      <c r="A8" s="32" t="s">
        <v>35</v>
      </c>
      <c r="B8" s="32"/>
      <c r="C8" s="32"/>
    </row>
    <row r="9" spans="1:14" ht="17.399999999999999" x14ac:dyDescent="0.3">
      <c r="A9" s="33" t="s">
        <v>56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 ht="18" customHeight="1" x14ac:dyDescent="0.3">
      <c r="A10" s="31" t="s">
        <v>57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8"/>
      <c r="M10" s="8"/>
      <c r="N10" s="8"/>
    </row>
    <row r="11" spans="1:14" ht="55.5" customHeight="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8"/>
      <c r="M11" s="8"/>
      <c r="N11" s="8"/>
    </row>
    <row r="12" spans="1:14" ht="17.399999999999999" x14ac:dyDescent="0.3">
      <c r="A12" s="33" t="s">
        <v>52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7"/>
      <c r="M12" s="7"/>
      <c r="N12" s="7"/>
    </row>
    <row r="13" spans="1:14" ht="18" customHeight="1" x14ac:dyDescent="0.3">
      <c r="A13" s="31" t="s">
        <v>58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8"/>
      <c r="M13" s="8"/>
      <c r="N13" s="8"/>
    </row>
    <row r="14" spans="1:14" ht="18" customHeigh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8"/>
      <c r="M14" s="8"/>
      <c r="N14" s="8"/>
    </row>
    <row r="15" spans="1:14" ht="18" customHeight="1" x14ac:dyDescent="0.3">
      <c r="A15" s="31" t="s">
        <v>53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8"/>
      <c r="M15" s="8"/>
      <c r="N15" s="8"/>
    </row>
    <row r="16" spans="1:14" ht="43.5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8"/>
      <c r="M16" s="8"/>
      <c r="N16" s="8"/>
    </row>
    <row r="17" spans="1:16" ht="43.5" customHeight="1" x14ac:dyDescent="0.3">
      <c r="A17" s="31" t="s">
        <v>54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8"/>
      <c r="M17" s="8"/>
      <c r="N17" s="8"/>
    </row>
    <row r="18" spans="1:16" ht="7.5" customHeight="1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8"/>
      <c r="M18" s="8"/>
      <c r="N18" s="8"/>
    </row>
    <row r="19" spans="1:16" ht="17.399999999999999" x14ac:dyDescent="0.3">
      <c r="A19" s="33" t="s">
        <v>36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7"/>
      <c r="M19" s="7"/>
      <c r="N19" s="7"/>
    </row>
    <row r="20" spans="1:16" ht="18" customHeight="1" x14ac:dyDescent="0.3">
      <c r="A20" s="31" t="s">
        <v>59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8"/>
      <c r="M20" s="8"/>
      <c r="N20" s="8"/>
    </row>
    <row r="21" spans="1:16" ht="19.5" customHeight="1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8"/>
      <c r="M21" s="8"/>
      <c r="N21" s="8"/>
    </row>
    <row r="22" spans="1:16" ht="31.5" customHeight="1" x14ac:dyDescent="0.3">
      <c r="A22" s="31" t="s">
        <v>55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8"/>
      <c r="M22" s="8"/>
      <c r="N22" s="8"/>
    </row>
    <row r="23" spans="1:16" ht="26.25" customHeight="1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8"/>
      <c r="M23" s="8"/>
      <c r="N23" s="8"/>
    </row>
    <row r="25" spans="1:16" ht="18" x14ac:dyDescent="0.3">
      <c r="A25" s="34" t="s">
        <v>37</v>
      </c>
      <c r="B25" s="34"/>
      <c r="C25" s="34"/>
    </row>
    <row r="27" spans="1:16" ht="65.25" customHeight="1" x14ac:dyDescent="0.3">
      <c r="A27" s="9" t="s">
        <v>38</v>
      </c>
      <c r="B27" s="11" t="s">
        <v>39</v>
      </c>
      <c r="C27" s="12" t="s">
        <v>40</v>
      </c>
      <c r="D27" s="11" t="s">
        <v>41</v>
      </c>
      <c r="E27" s="10" t="s">
        <v>42</v>
      </c>
      <c r="F27" s="10" t="s">
        <v>43</v>
      </c>
      <c r="G27" s="10" t="s">
        <v>44</v>
      </c>
      <c r="H27" s="12" t="s">
        <v>45</v>
      </c>
      <c r="I27" s="10" t="s">
        <v>46</v>
      </c>
      <c r="J27" s="10" t="s">
        <v>47</v>
      </c>
      <c r="K27" s="10" t="s">
        <v>48</v>
      </c>
      <c r="L27" s="10" t="s">
        <v>49</v>
      </c>
      <c r="M27" s="9" t="s">
        <v>50</v>
      </c>
      <c r="N27" s="9" t="s">
        <v>51</v>
      </c>
      <c r="P27">
        <v>1</v>
      </c>
    </row>
    <row r="28" spans="1:16" ht="15" x14ac:dyDescent="0.3">
      <c r="A28" s="9">
        <v>1</v>
      </c>
      <c r="B28" s="9" t="s">
        <v>60</v>
      </c>
      <c r="C28" s="13">
        <v>44075</v>
      </c>
      <c r="D28" s="15">
        <v>1234112412341230</v>
      </c>
      <c r="E28" s="13">
        <f ca="1">TODAY()</f>
        <v>44141</v>
      </c>
      <c r="F28" s="35">
        <f ca="1">DATEDIF(C28,E28,"m")</f>
        <v>2</v>
      </c>
      <c r="G28" s="9">
        <v>8</v>
      </c>
      <c r="H28" s="9">
        <v>1000</v>
      </c>
      <c r="I28" s="9">
        <f>VALUE(MID(D28,6,3))</f>
        <v>124</v>
      </c>
      <c r="J28" s="9">
        <f>VALUE(RIGHT(LEFT(D28,8),3))</f>
        <v>124</v>
      </c>
      <c r="K28" s="9" t="str">
        <f>VLOOKUP(I28,'ИНФОРМАЦИОННЫЙ СПРАВОЧНИК'!$A$2:$D$16,3)</f>
        <v>Канадский доллар</v>
      </c>
      <c r="L28" s="9" t="str">
        <f>LOOKUP(J28,'ИНФОРМАЦИОННЫЙ СПРАВОЧНИК'!$A$3:$A$16,'ИНФОРМАЦИОННЫЙ СПРАВОЧНИК'!$C$3:$C$16)</f>
        <v>Канадский доллар</v>
      </c>
      <c r="M28" s="16">
        <f ca="1">FV(G28%/12,F28,0,-H28)</f>
        <v>1013.3777777777777</v>
      </c>
      <c r="N28" s="17">
        <f ca="1">LOOKUP(L28,'ИНФОРМАЦИОННЫЙ СПРАВОЧНИК'!$C$20:$C$33,'ИНФОРМАЦИОННЫЙ СПРАВОЧНИК'!$D$20:$D$33)*M28</f>
        <v>53273.269777777779</v>
      </c>
      <c r="P28" s="14">
        <v>2</v>
      </c>
    </row>
    <row r="29" spans="1:16" ht="15" x14ac:dyDescent="0.3">
      <c r="A29" s="9">
        <v>2</v>
      </c>
      <c r="B29" s="9" t="s">
        <v>61</v>
      </c>
      <c r="C29" s="13">
        <v>43892</v>
      </c>
      <c r="D29" s="15">
        <v>1234142882341230</v>
      </c>
      <c r="E29" s="13">
        <f t="shared" ref="E29:E47" ca="1" si="0">TODAY()</f>
        <v>44141</v>
      </c>
      <c r="F29" s="35">
        <f t="shared" ref="F29:F47" ca="1" si="1">DATEDIF(C29,E29,"m")</f>
        <v>8</v>
      </c>
      <c r="G29" s="9">
        <v>10</v>
      </c>
      <c r="H29" s="9">
        <v>1000</v>
      </c>
      <c r="I29" s="9">
        <f t="shared" ref="I29:I37" si="2">VALUE(MID(D29,6,3))</f>
        <v>428</v>
      </c>
      <c r="J29" s="9">
        <f t="shared" ref="J29:J37" si="3">VALUE(RIGHT(LEFT(D29,8),3))</f>
        <v>428</v>
      </c>
      <c r="K29" s="9" t="str">
        <f>VLOOKUP(I29,'ИНФОРМАЦИОННЫЙ СПРАВОЧНИК'!$A$2:$D$16,3)</f>
        <v>Латвийский лат</v>
      </c>
      <c r="L29" s="9" t="str">
        <f>LOOKUP(J29,'ИНФОРМАЦИОННЫЙ СПРАВОЧНИК'!$A$3:$A$16,'ИНФОРМАЦИОННЫЙ СПРАВОЧНИК'!$C$3:$C$16)</f>
        <v>Латвийский лат</v>
      </c>
      <c r="M29" s="16">
        <f t="shared" ref="M29:M47" ca="1" si="4">FV(G29%/12,F29,0,-H29)</f>
        <v>1068.6438583555926</v>
      </c>
      <c r="N29" s="17">
        <f ca="1">LOOKUP(L29,'ИНФОРМАЦИОННЫЙ СПРАВОЧНИК'!$C$20:$C$33,'ИНФОРМАЦИОННЫЙ СПРАВОЧНИК'!$D$20:$D$33)*M29</f>
        <v>91561.405783907176</v>
      </c>
      <c r="P29">
        <v>3</v>
      </c>
    </row>
    <row r="30" spans="1:16" ht="15" x14ac:dyDescent="0.3">
      <c r="A30" s="9">
        <v>3</v>
      </c>
      <c r="B30" s="9" t="s">
        <v>62</v>
      </c>
      <c r="C30" s="13">
        <v>43893</v>
      </c>
      <c r="D30" s="15">
        <v>123417022341230</v>
      </c>
      <c r="E30" s="13">
        <f t="shared" ca="1" si="0"/>
        <v>44141</v>
      </c>
      <c r="F30" s="35">
        <f t="shared" ca="1" si="1"/>
        <v>8</v>
      </c>
      <c r="G30" s="9">
        <v>9</v>
      </c>
      <c r="H30" s="9">
        <v>1000</v>
      </c>
      <c r="I30" s="9">
        <f t="shared" si="2"/>
        <v>702</v>
      </c>
      <c r="J30" s="9">
        <f t="shared" si="3"/>
        <v>702</v>
      </c>
      <c r="K30" s="9" t="str">
        <f>VLOOKUP(I30,'ИНФОРМАЦИОННЫЙ СПРАВОЧНИК'!$A$2:$D$16,3)</f>
        <v>Сингапурский доллар</v>
      </c>
      <c r="L30" s="9" t="str">
        <f>LOOKUP(J30,'ИНФОРМАЦИОННЫЙ СПРАВОЧНИК'!$A$3:$A$16,'ИНФОРМАЦИОННЫЙ СПРАВОЧНИК'!$C$3:$C$16)</f>
        <v>Сингапурский доллар</v>
      </c>
      <c r="M30" s="16">
        <f t="shared" ca="1" si="4"/>
        <v>1061.598847818276</v>
      </c>
      <c r="N30" s="17">
        <f ca="1">LOOKUP(L30,'ИНФОРМАЦИОННЫЙ СПРАВОЧНИК'!$C$20:$C$33,'ИНФОРМАЦИОННЫЙ СПРАВОЧНИК'!$D$20:$D$33)*M30</f>
        <v>53292.262160477461</v>
      </c>
      <c r="P30" s="14">
        <v>4</v>
      </c>
    </row>
    <row r="31" spans="1:16" ht="15" x14ac:dyDescent="0.3">
      <c r="A31" s="9">
        <v>4</v>
      </c>
      <c r="B31" s="9" t="s">
        <v>63</v>
      </c>
      <c r="C31" s="13">
        <v>43894</v>
      </c>
      <c r="D31" s="15">
        <v>123417562341230</v>
      </c>
      <c r="E31" s="13">
        <f t="shared" ca="1" si="0"/>
        <v>44141</v>
      </c>
      <c r="F31" s="35">
        <f t="shared" ca="1" si="1"/>
        <v>8</v>
      </c>
      <c r="G31" s="9">
        <v>12</v>
      </c>
      <c r="H31" s="9">
        <v>1000</v>
      </c>
      <c r="I31" s="9">
        <f t="shared" si="2"/>
        <v>756</v>
      </c>
      <c r="J31" s="9">
        <f t="shared" si="3"/>
        <v>756</v>
      </c>
      <c r="K31" s="9" t="str">
        <f>VLOOKUP(I31,'ИНФОРМАЦИОННЫЙ СПРАВОЧНИК'!$A$2:$D$16,3)</f>
        <v>Швейцарский франк</v>
      </c>
      <c r="L31" s="9" t="str">
        <f>LOOKUP(J31,'ИНФОРМАЦИОННЫЙ СПРАВОЧНИК'!$A$3:$A$16,'ИНФОРМАЦИОННЫЙ СПРАВОЧНИК'!$C$3:$C$16)</f>
        <v>Швейцарский франк</v>
      </c>
      <c r="M31" s="16">
        <f t="shared" ca="1" si="4"/>
        <v>1082.8567056280801</v>
      </c>
      <c r="N31" s="17">
        <f ca="1">LOOKUP(L31,'ИНФОРМАЦИОННЫЙ СПРАВОЧНИК'!$C$20:$C$33,'ИНФОРМАЦИОННЫЙ СПРАВОЧНИК'!$D$20:$D$33)*M31</f>
        <v>77445.911586520291</v>
      </c>
      <c r="P31">
        <v>5</v>
      </c>
    </row>
    <row r="32" spans="1:16" ht="30" x14ac:dyDescent="0.3">
      <c r="A32" s="9">
        <v>5</v>
      </c>
      <c r="B32" s="9" t="s">
        <v>64</v>
      </c>
      <c r="C32" s="13">
        <v>43895</v>
      </c>
      <c r="D32" s="15">
        <v>1234182612341230</v>
      </c>
      <c r="E32" s="13">
        <f t="shared" ca="1" si="0"/>
        <v>44141</v>
      </c>
      <c r="F32" s="35">
        <f t="shared" ca="1" si="1"/>
        <v>8</v>
      </c>
      <c r="G32" s="9">
        <v>9</v>
      </c>
      <c r="H32" s="9">
        <v>1000</v>
      </c>
      <c r="I32" s="9">
        <f t="shared" si="2"/>
        <v>826</v>
      </c>
      <c r="J32" s="9">
        <f t="shared" si="3"/>
        <v>826</v>
      </c>
      <c r="K32" s="9" t="str">
        <f>VLOOKUP(I32,'ИНФОРМАЦИОННЫЙ СПРАВОЧНИК'!$A$2:$D$16,3)</f>
        <v>Английский фунт стерлингов</v>
      </c>
      <c r="L32" s="9" t="str">
        <f>LOOKUP(J32,'ИНФОРМАЦИОННЫЙ СПРАВОЧНИК'!$A$3:$A$16,'ИНФОРМАЦИОННЫЙ СПРАВОЧНИК'!$C$3:$C$16)</f>
        <v>Английский фунт стерлингов</v>
      </c>
      <c r="M32" s="16">
        <f t="shared" ca="1" si="4"/>
        <v>1061.598847818276</v>
      </c>
      <c r="N32" s="17">
        <f ca="1">LOOKUP(L32,'ИНФОРМАЦИОННЫЙ СПРАВОЧНИК'!$C$20:$C$33,'ИНФОРМАЦИОННЫЙ СПРАВОЧНИК'!$D$20:$D$33)*M32</f>
        <v>94800.777110172043</v>
      </c>
      <c r="P32" s="14">
        <v>6</v>
      </c>
    </row>
    <row r="33" spans="1:16" ht="15" x14ac:dyDescent="0.3">
      <c r="A33" s="9">
        <v>6</v>
      </c>
      <c r="B33" s="9" t="s">
        <v>65</v>
      </c>
      <c r="C33" s="13">
        <v>43896</v>
      </c>
      <c r="D33" s="15">
        <v>123418402341240</v>
      </c>
      <c r="E33" s="13">
        <f t="shared" ca="1" si="0"/>
        <v>44141</v>
      </c>
      <c r="F33" s="35">
        <f t="shared" ca="1" si="1"/>
        <v>8</v>
      </c>
      <c r="G33" s="9">
        <v>8</v>
      </c>
      <c r="H33" s="9">
        <v>1000</v>
      </c>
      <c r="I33" s="9">
        <f t="shared" si="2"/>
        <v>840</v>
      </c>
      <c r="J33" s="9">
        <f t="shared" si="3"/>
        <v>840</v>
      </c>
      <c r="K33" s="9" t="str">
        <f>VLOOKUP(I33,'ИНФОРМАЦИОННЫЙ СПРАВОЧНИК'!$A$2:$D$16,3)</f>
        <v>Доллар США</v>
      </c>
      <c r="L33" s="9" t="str">
        <f>LOOKUP(J33,'ИНФОРМАЦИОННЫЙ СПРАВОЧНИК'!$A$3:$A$16,'ИНФОРМАЦИОННЫЙ СПРАВОЧНИК'!$C$3:$C$16)</f>
        <v>Доллар США</v>
      </c>
      <c r="M33" s="16">
        <f t="shared" ca="1" si="4"/>
        <v>1054.5945093818862</v>
      </c>
      <c r="N33" s="17">
        <f ca="1">LOOKUP(L33,'ИНФОРМАЦИОННЫЙ СПРАВОЧНИК'!$C$20:$C$33,'ИНФОРМАЦИОННЫЙ СПРАВОЧНИК'!$D$20:$D$33)*M33</f>
        <v>72798.658982631605</v>
      </c>
      <c r="P33">
        <v>7</v>
      </c>
    </row>
    <row r="34" spans="1:16" ht="30" x14ac:dyDescent="0.3">
      <c r="A34" s="9">
        <v>7</v>
      </c>
      <c r="B34" s="9" t="s">
        <v>66</v>
      </c>
      <c r="C34" s="13">
        <v>43897</v>
      </c>
      <c r="D34" s="15">
        <v>1234194442341240</v>
      </c>
      <c r="E34" s="13">
        <f t="shared" ca="1" si="0"/>
        <v>44141</v>
      </c>
      <c r="F34" s="35">
        <f t="shared" ca="1" si="1"/>
        <v>7</v>
      </c>
      <c r="G34" s="9">
        <v>8</v>
      </c>
      <c r="H34" s="9">
        <v>1000</v>
      </c>
      <c r="I34" s="9">
        <f t="shared" si="2"/>
        <v>944</v>
      </c>
      <c r="J34" s="9">
        <f t="shared" si="3"/>
        <v>944</v>
      </c>
      <c r="K34" s="9" t="str">
        <f>VLOOKUP(I34,'ИНФОРМАЦИОННЫЙ СПРАВОЧНИК'!$A$2:$D$16,3)</f>
        <v>Азербайджанский манат</v>
      </c>
      <c r="L34" s="9" t="str">
        <f>LOOKUP(J34,'ИНФОРМАЦИОННЫЙ СПРАВОЧНИК'!$A$3:$A$16,'ИНФОРМАЦИОННЫЙ СПРАВОЧНИК'!$C$3:$C$16)</f>
        <v>Азербайджанский манат</v>
      </c>
      <c r="M34" s="16">
        <f t="shared" ca="1" si="4"/>
        <v>1047.6104397833308</v>
      </c>
      <c r="N34" s="17">
        <f ca="1">LOOKUP(L34,'ИНФОРМАЦИОННЫЙ СПРАВОЧНИК'!$C$20:$C$33,'ИНФОРМАЦИОННЫЙ СПРАВОЧНИК'!$D$20:$D$33)*M34</f>
        <v>42627.268794783726</v>
      </c>
      <c r="P34" s="14">
        <v>8</v>
      </c>
    </row>
    <row r="35" spans="1:16" ht="15" x14ac:dyDescent="0.3">
      <c r="A35" s="9">
        <v>8</v>
      </c>
      <c r="B35" s="9" t="s">
        <v>67</v>
      </c>
      <c r="C35" s="13">
        <v>43898</v>
      </c>
      <c r="D35" s="15">
        <v>1234194912341240</v>
      </c>
      <c r="E35" s="13">
        <f t="shared" ca="1" si="0"/>
        <v>44141</v>
      </c>
      <c r="F35" s="35">
        <f t="shared" ca="1" si="1"/>
        <v>7</v>
      </c>
      <c r="G35" s="9">
        <v>8</v>
      </c>
      <c r="H35" s="9">
        <v>1000</v>
      </c>
      <c r="I35" s="9">
        <f t="shared" si="2"/>
        <v>949</v>
      </c>
      <c r="J35" s="9">
        <f t="shared" si="3"/>
        <v>949</v>
      </c>
      <c r="K35" s="9" t="str">
        <f>VLOOKUP(I35,'ИНФОРМАЦИОННЫЙ СПРАВОЧНИК'!$A$2:$D$16,3)</f>
        <v>Турецкая лира</v>
      </c>
      <c r="L35" s="9" t="str">
        <f>LOOKUP(J35,'ИНФОРМАЦИОННЫЙ СПРАВОЧНИК'!$A$3:$A$16,'ИНФОРМАЦИОННЫЙ СПРАВОЧНИК'!$C$3:$C$16)</f>
        <v>Турецкая лира</v>
      </c>
      <c r="M35" s="16">
        <f t="shared" ca="1" si="4"/>
        <v>1047.6104397833308</v>
      </c>
      <c r="N35" s="17">
        <f ca="1">LOOKUP(L35,'ИНФОРМАЦИОННЫЙ СПРАВОЧНИК'!$C$20:$C$33,'ИНФОРМАЦИОННЫЙ СПРАВОЧНИК'!$D$20:$D$33)*M35</f>
        <v>11125.622870498972</v>
      </c>
      <c r="P35">
        <v>9</v>
      </c>
    </row>
    <row r="36" spans="1:16" ht="45" x14ac:dyDescent="0.3">
      <c r="A36" s="9">
        <v>9</v>
      </c>
      <c r="B36" s="9" t="s">
        <v>68</v>
      </c>
      <c r="C36" s="13">
        <v>43899</v>
      </c>
      <c r="D36" s="15">
        <v>1234196012341240</v>
      </c>
      <c r="E36" s="13">
        <f t="shared" ca="1" si="0"/>
        <v>44141</v>
      </c>
      <c r="F36" s="35">
        <f t="shared" ca="1" si="1"/>
        <v>7</v>
      </c>
      <c r="G36" s="9">
        <v>13</v>
      </c>
      <c r="H36" s="9">
        <v>1000</v>
      </c>
      <c r="I36" s="9">
        <f t="shared" si="2"/>
        <v>960</v>
      </c>
      <c r="J36" s="9">
        <f t="shared" si="3"/>
        <v>960</v>
      </c>
      <c r="K36" s="9" t="str">
        <f>VLOOKUP(I36,'ИНФОРМАЦИОННЫЙ СПРАВОЧНИК'!$A$2:$D$16,3)</f>
        <v>СДР (специальные права заимствования)</v>
      </c>
      <c r="L36" s="9" t="str">
        <f>LOOKUP(J36,'ИНФОРМАЦИОННЫЙ СПРАВОЧНИК'!$A$3:$A$16,'ИНФОРМАЦИОННЫЙ СПРАВОЧНИК'!$C$3:$C$16)</f>
        <v>СДР (специальные права заимствования)</v>
      </c>
      <c r="M36" s="16">
        <f t="shared" ca="1" si="4"/>
        <v>1078.3429013098605</v>
      </c>
      <c r="N36" s="17">
        <f ca="1">LOOKUP(L36,'ИНФОРМАЦИОННЫЙ СПРАВОЧНИК'!$C$20:$C$33,'ИНФОРМАЦИОННЫЙ СПРАВОЧНИК'!$D$20:$D$33)*M36</f>
        <v>53453.457617929787</v>
      </c>
      <c r="P36" s="14">
        <v>10</v>
      </c>
    </row>
    <row r="37" spans="1:16" ht="15" x14ac:dyDescent="0.3">
      <c r="A37" s="9">
        <v>10</v>
      </c>
      <c r="B37" s="9" t="s">
        <v>69</v>
      </c>
      <c r="C37" s="13">
        <v>43900</v>
      </c>
      <c r="D37" s="15">
        <v>1234197512341240</v>
      </c>
      <c r="E37" s="13">
        <f t="shared" ca="1" si="0"/>
        <v>44141</v>
      </c>
      <c r="F37" s="35">
        <f t="shared" ca="1" si="1"/>
        <v>7</v>
      </c>
      <c r="G37" s="9">
        <v>8</v>
      </c>
      <c r="H37" s="9">
        <v>1000</v>
      </c>
      <c r="I37" s="9">
        <f t="shared" si="2"/>
        <v>975</v>
      </c>
      <c r="J37" s="9">
        <f t="shared" si="3"/>
        <v>975</v>
      </c>
      <c r="K37" s="9" t="str">
        <f>VLOOKUP(I37,'ИНФОРМАЦИОННЫЙ СПРАВОЧНИК'!$A$2:$D$16,3)</f>
        <v>Болгарский лев</v>
      </c>
      <c r="L37" s="9" t="str">
        <f>LOOKUP(J37,'ИНФОРМАЦИОННЫЙ СПРАВОЧНИК'!$A$3:$A$16,'ИНФОРМАЦИОННЫЙ СПРАВОЧНИК'!$C$3:$C$16)</f>
        <v>Болгарский лев</v>
      </c>
      <c r="M37" s="16">
        <f t="shared" ca="1" si="4"/>
        <v>1047.6104397833308</v>
      </c>
      <c r="N37" s="17">
        <f ca="1">LOOKUP(L37,'ИНФОРМАЦИОННЫЙ СПРАВОЧНИК'!$C$20:$C$33,'ИНФОРМАЦИОННЫЙ СПРАВОЧНИК'!$D$20:$D$33)*M37</f>
        <v>43056.789075094894</v>
      </c>
      <c r="P37">
        <v>11</v>
      </c>
    </row>
    <row r="38" spans="1:16" ht="15" x14ac:dyDescent="0.3">
      <c r="A38" s="9">
        <v>11</v>
      </c>
      <c r="B38" s="9" t="s">
        <v>70</v>
      </c>
      <c r="C38" s="13">
        <v>43901</v>
      </c>
      <c r="D38" s="15">
        <v>1234197812341240</v>
      </c>
      <c r="E38" s="13">
        <f t="shared" ca="1" si="0"/>
        <v>44141</v>
      </c>
      <c r="F38" s="35">
        <f t="shared" ca="1" si="1"/>
        <v>7</v>
      </c>
      <c r="G38" s="9">
        <v>8</v>
      </c>
      <c r="H38" s="9">
        <v>1000</v>
      </c>
      <c r="I38" s="9">
        <f t="shared" ref="I38:I40" si="5">VALUE(MID(D38,6,3))</f>
        <v>978</v>
      </c>
      <c r="J38" s="9">
        <f t="shared" ref="J38:J40" si="6">VALUE(RIGHT(LEFT(D38,8),3))</f>
        <v>978</v>
      </c>
      <c r="K38" s="9" t="str">
        <f>VLOOKUP(I38,'ИНФОРМАЦИОННЫЙ СПРАВОЧНИК'!$A$2:$D$16,3)</f>
        <v>ЕВРО</v>
      </c>
      <c r="L38" s="9" t="str">
        <f>LOOKUP(J38,'ИНФОРМАЦИОННЫЙ СПРАВОЧНИК'!$A$3:$A$16,'ИНФОРМАЦИОННЫЙ СПРАВОЧНИК'!$C$3:$C$16)</f>
        <v>ЕВРО</v>
      </c>
      <c r="M38" s="16">
        <f t="shared" ca="1" si="4"/>
        <v>1047.6104397833308</v>
      </c>
      <c r="N38" s="17">
        <f ca="1">LOOKUP(L38,'ИНФОРМАЦИОННЫЙ СПРАВОЧНИК'!$C$20:$C$33,'ИНФОРМАЦИОННЫЙ СПРАВОЧНИК'!$D$20:$D$33)*M38</f>
        <v>84185.974940988453</v>
      </c>
      <c r="P38" s="14">
        <v>12</v>
      </c>
    </row>
    <row r="39" spans="1:16" ht="15" x14ac:dyDescent="0.3">
      <c r="A39" s="9">
        <v>12</v>
      </c>
      <c r="B39" s="9" t="s">
        <v>71</v>
      </c>
      <c r="C39" s="13">
        <v>43902</v>
      </c>
      <c r="D39" s="15">
        <v>1234198612341240</v>
      </c>
      <c r="E39" s="13">
        <f t="shared" ca="1" si="0"/>
        <v>44141</v>
      </c>
      <c r="F39" s="35">
        <f t="shared" ca="1" si="1"/>
        <v>7</v>
      </c>
      <c r="G39" s="9">
        <v>8</v>
      </c>
      <c r="H39" s="9">
        <v>1000</v>
      </c>
      <c r="I39" s="9">
        <f t="shared" si="5"/>
        <v>986</v>
      </c>
      <c r="J39" s="9">
        <f t="shared" si="6"/>
        <v>986</v>
      </c>
      <c r="K39" s="9" t="str">
        <f>VLOOKUP(I39,'ИНФОРМАЦИОННЫЙ СПРАВОЧНИК'!$A$2:$D$16,3)</f>
        <v>Бразильский реал</v>
      </c>
      <c r="L39" s="9" t="str">
        <f>LOOKUP(J39,'ИНФОРМАЦИОННЫЙ СПРАВОЧНИК'!$A$3:$A$16,'ИНФОРМАЦИОННЫЙ СПРАВОЧНИК'!$C$3:$C$16)</f>
        <v>Бразильский реал</v>
      </c>
      <c r="M39" s="16">
        <f t="shared" ca="1" si="4"/>
        <v>1047.6104397833308</v>
      </c>
      <c r="N39" s="17">
        <f ca="1">LOOKUP(L39,'ИНФОРМАЦИОННЫЙ СПРАВОЧНИК'!$C$20:$C$33,'ИНФОРМАЦИОННЫЙ СПРАВОЧНИК'!$D$20:$D$33)*M39</f>
        <v>18647.465828143289</v>
      </c>
      <c r="P39">
        <v>13</v>
      </c>
    </row>
    <row r="40" spans="1:16" ht="15" x14ac:dyDescent="0.3">
      <c r="A40" s="9">
        <v>13</v>
      </c>
      <c r="B40" s="9" t="s">
        <v>72</v>
      </c>
      <c r="C40" s="13">
        <v>43896</v>
      </c>
      <c r="D40" s="15">
        <v>123418402341240</v>
      </c>
      <c r="E40" s="13">
        <f t="shared" ca="1" si="0"/>
        <v>44141</v>
      </c>
      <c r="F40" s="35">
        <f t="shared" ca="1" si="1"/>
        <v>8</v>
      </c>
      <c r="G40" s="9">
        <v>8</v>
      </c>
      <c r="H40" s="9">
        <v>1000</v>
      </c>
      <c r="I40" s="9">
        <f t="shared" si="5"/>
        <v>840</v>
      </c>
      <c r="J40" s="9">
        <f t="shared" si="6"/>
        <v>840</v>
      </c>
      <c r="K40" s="9" t="str">
        <f>VLOOKUP(I40,'ИНФОРМАЦИОННЫЙ СПРАВОЧНИК'!$A$2:$D$16,3)</f>
        <v>Доллар США</v>
      </c>
      <c r="L40" s="9" t="str">
        <f>LOOKUP(J40,'ИНФОРМАЦИОННЫЙ СПРАВОЧНИК'!$A$3:$A$16,'ИНФОРМАЦИОННЫЙ СПРАВОЧНИК'!$C$3:$C$16)</f>
        <v>Доллар США</v>
      </c>
      <c r="M40" s="16">
        <f t="shared" ca="1" si="4"/>
        <v>1054.5945093818862</v>
      </c>
      <c r="N40" s="17">
        <f ca="1">LOOKUP(L40,'ИНФОРМАЦИОННЫЙ СПРАВОЧНИК'!$C$20:$C$33,'ИНФОРМАЦИОННЫЙ СПРАВОЧНИК'!$D$20:$D$33)*M40</f>
        <v>72798.658982631605</v>
      </c>
      <c r="P40" s="14">
        <v>14</v>
      </c>
    </row>
    <row r="41" spans="1:16" ht="30" x14ac:dyDescent="0.3">
      <c r="A41" s="9">
        <v>14</v>
      </c>
      <c r="B41" s="9" t="s">
        <v>75</v>
      </c>
      <c r="C41" s="13">
        <v>43897</v>
      </c>
      <c r="D41" s="15">
        <v>12341826341241</v>
      </c>
      <c r="E41" s="13">
        <f t="shared" ca="1" si="0"/>
        <v>44141</v>
      </c>
      <c r="F41" s="35">
        <f t="shared" ca="1" si="1"/>
        <v>7</v>
      </c>
      <c r="G41" s="9">
        <v>8</v>
      </c>
      <c r="H41" s="9">
        <v>1000</v>
      </c>
      <c r="I41" s="9">
        <f t="shared" ref="I41:I46" si="7">VALUE(MID(D41,6,3))</f>
        <v>826</v>
      </c>
      <c r="J41" s="9">
        <f t="shared" ref="J41:J46" si="8">VALUE(RIGHT(LEFT(D41,8),3))</f>
        <v>826</v>
      </c>
      <c r="K41" s="9" t="str">
        <f>VLOOKUP(I41,'ИНФОРМАЦИОННЫЙ СПРАВОЧНИК'!$A$2:$D$16,3)</f>
        <v>Английский фунт стерлингов</v>
      </c>
      <c r="L41" s="9" t="str">
        <f>LOOKUP(J41,'ИНФОРМАЦИОННЫЙ СПРАВОЧНИК'!$A$3:$A$16,'ИНФОРМАЦИОННЫЙ СПРАВОЧНИК'!$C$3:$C$16)</f>
        <v>Английский фунт стерлингов</v>
      </c>
      <c r="M41" s="16">
        <f t="shared" ca="1" si="4"/>
        <v>1047.6104397833308</v>
      </c>
      <c r="N41" s="17">
        <f ca="1">LOOKUP(L41,'ИНФОРМАЦИОННЫЙ СПРАВОЧНИК'!$C$20:$C$33,'ИНФОРМАЦИОННЫЙ СПРАВОЧНИК'!$D$20:$D$33)*M41</f>
        <v>93551.61227265143</v>
      </c>
      <c r="P41">
        <v>15</v>
      </c>
    </row>
    <row r="42" spans="1:16" ht="15" x14ac:dyDescent="0.3">
      <c r="A42" s="9">
        <v>15</v>
      </c>
      <c r="B42" s="9" t="s">
        <v>60</v>
      </c>
      <c r="C42" s="13">
        <v>43898</v>
      </c>
      <c r="D42" s="15">
        <v>123418402341242</v>
      </c>
      <c r="E42" s="13">
        <f t="shared" ca="1" si="0"/>
        <v>44141</v>
      </c>
      <c r="F42" s="35">
        <f t="shared" ca="1" si="1"/>
        <v>7</v>
      </c>
      <c r="G42" s="9">
        <v>8</v>
      </c>
      <c r="H42" s="9">
        <v>1000</v>
      </c>
      <c r="I42" s="9">
        <f t="shared" si="7"/>
        <v>840</v>
      </c>
      <c r="J42" s="9">
        <f t="shared" si="8"/>
        <v>840</v>
      </c>
      <c r="K42" s="9" t="str">
        <f>VLOOKUP(I42,'ИНФОРМАЦИОННЫЙ СПРАВОЧНИК'!$A$2:$D$16,3)</f>
        <v>Доллар США</v>
      </c>
      <c r="L42" s="9" t="str">
        <f>LOOKUP(J42,'ИНФОРМАЦИОННЫЙ СПРАВОЧНИК'!$A$3:$A$16,'ИНФОРМАЦИОННЫЙ СПРАВОЧНИК'!$C$3:$C$16)</f>
        <v>Доллар США</v>
      </c>
      <c r="M42" s="16">
        <f t="shared" ca="1" si="4"/>
        <v>1047.6104397833308</v>
      </c>
      <c r="N42" s="17">
        <f ca="1">LOOKUP(L42,'ИНФОРМАЦИОННЫЙ СПРАВОЧНИК'!$C$20:$C$33,'ИНФОРМАЦИОННЫЙ СПРАВОЧНИК'!$D$20:$D$33)*M42</f>
        <v>72316.548658243322</v>
      </c>
      <c r="P42" s="14">
        <v>16</v>
      </c>
    </row>
    <row r="43" spans="1:16" ht="30" x14ac:dyDescent="0.3">
      <c r="A43" s="9">
        <v>16</v>
      </c>
      <c r="B43" s="9" t="s">
        <v>72</v>
      </c>
      <c r="C43" s="13">
        <v>44021</v>
      </c>
      <c r="D43" s="15">
        <v>123419442341243</v>
      </c>
      <c r="E43" s="13">
        <f t="shared" ca="1" si="0"/>
        <v>44141</v>
      </c>
      <c r="F43" s="35">
        <f t="shared" ca="1" si="1"/>
        <v>3</v>
      </c>
      <c r="G43" s="9">
        <v>8</v>
      </c>
      <c r="H43" s="9">
        <v>1000</v>
      </c>
      <c r="I43" s="9">
        <f t="shared" si="7"/>
        <v>944</v>
      </c>
      <c r="J43" s="9">
        <f t="shared" si="8"/>
        <v>944</v>
      </c>
      <c r="K43" s="9" t="str">
        <f>VLOOKUP(I43,'ИНФОРМАЦИОННЫЙ СПРАВОЧНИК'!$A$2:$D$16,3)</f>
        <v>Азербайджанский манат</v>
      </c>
      <c r="L43" s="9" t="str">
        <f>LOOKUP(J43,'ИНФОРМАЦИОННЫЙ СПРАВОЧНИК'!$A$3:$A$16,'ИНФОРМАЦИОННЫЙ СПРАВОЧНИК'!$C$3:$C$16)</f>
        <v>Азербайджанский манат</v>
      </c>
      <c r="M43" s="16">
        <f t="shared" ca="1" si="4"/>
        <v>1020.1336296296295</v>
      </c>
      <c r="N43" s="17">
        <f ca="1">LOOKUP(L43,'ИНФОРМАЦИОННЫЙ СПРАВОЧНИК'!$C$20:$C$33,'ИНФОРМАЦИОННЫЙ СПРАВОЧНИК'!$D$20:$D$33)*M43</f>
        <v>41509.237389629619</v>
      </c>
      <c r="P43">
        <v>17</v>
      </c>
    </row>
    <row r="44" spans="1:16" ht="15" x14ac:dyDescent="0.3">
      <c r="A44" s="9">
        <v>17</v>
      </c>
      <c r="B44" s="9" t="s">
        <v>72</v>
      </c>
      <c r="C44" s="13">
        <v>43900</v>
      </c>
      <c r="D44" s="15">
        <v>123419492341244</v>
      </c>
      <c r="E44" s="13">
        <f t="shared" ca="1" si="0"/>
        <v>44141</v>
      </c>
      <c r="F44" s="35">
        <f t="shared" ca="1" si="1"/>
        <v>7</v>
      </c>
      <c r="G44" s="9">
        <v>8</v>
      </c>
      <c r="H44" s="9">
        <v>1000</v>
      </c>
      <c r="I44" s="9">
        <f t="shared" si="7"/>
        <v>949</v>
      </c>
      <c r="J44" s="9">
        <f t="shared" si="8"/>
        <v>949</v>
      </c>
      <c r="K44" s="9" t="str">
        <f>VLOOKUP(I44,'ИНФОРМАЦИОННЫЙ СПРАВОЧНИК'!$A$2:$D$16,3)</f>
        <v>Турецкая лира</v>
      </c>
      <c r="L44" s="9" t="str">
        <f>LOOKUP(J44,'ИНФОРМАЦИОННЫЙ СПРАВОЧНИК'!$A$3:$A$16,'ИНФОРМАЦИОННЫЙ СПРАВОЧНИК'!$C$3:$C$16)</f>
        <v>Турецкая лира</v>
      </c>
      <c r="M44" s="16">
        <f t="shared" ca="1" si="4"/>
        <v>1047.6104397833308</v>
      </c>
      <c r="N44" s="17">
        <f ca="1">LOOKUP(L44,'ИНФОРМАЦИОННЫЙ СПРАВОЧНИК'!$C$20:$C$33,'ИНФОРМАЦИОННЫЙ СПРАВОЧНИК'!$D$20:$D$33)*M44</f>
        <v>11125.622870498972</v>
      </c>
      <c r="P44" s="14">
        <v>18</v>
      </c>
    </row>
    <row r="45" spans="1:16" ht="15" x14ac:dyDescent="0.3">
      <c r="A45" s="9">
        <v>18</v>
      </c>
      <c r="B45" s="9" t="s">
        <v>72</v>
      </c>
      <c r="C45" s="13">
        <v>43901</v>
      </c>
      <c r="D45" s="15">
        <v>123419752341245</v>
      </c>
      <c r="E45" s="13">
        <f t="shared" ca="1" si="0"/>
        <v>44141</v>
      </c>
      <c r="F45" s="35">
        <f t="shared" ca="1" si="1"/>
        <v>7</v>
      </c>
      <c r="G45" s="9">
        <v>8</v>
      </c>
      <c r="H45" s="9">
        <v>1000</v>
      </c>
      <c r="I45" s="9">
        <f t="shared" si="7"/>
        <v>975</v>
      </c>
      <c r="J45" s="9">
        <f t="shared" si="8"/>
        <v>975</v>
      </c>
      <c r="K45" s="9" t="str">
        <f>VLOOKUP(I45,'ИНФОРМАЦИОННЫЙ СПРАВОЧНИК'!$A$2:$D$16,3)</f>
        <v>Болгарский лев</v>
      </c>
      <c r="L45" s="9" t="str">
        <f>LOOKUP(J45,'ИНФОРМАЦИОННЫЙ СПРАВОЧНИК'!$A$3:$A$16,'ИНФОРМАЦИОННЫЙ СПРАВОЧНИК'!$C$3:$C$16)</f>
        <v>Болгарский лев</v>
      </c>
      <c r="M45" s="16">
        <f t="shared" ca="1" si="4"/>
        <v>1047.6104397833308</v>
      </c>
      <c r="N45" s="17">
        <f ca="1">LOOKUP(L45,'ИНФОРМАЦИОННЫЙ СПРАВОЧНИК'!$C$20:$C$33,'ИНФОРМАЦИОННЫЙ СПРАВОЧНИК'!$D$20:$D$33)*M45</f>
        <v>43056.789075094894</v>
      </c>
      <c r="P45">
        <v>19</v>
      </c>
    </row>
    <row r="46" spans="1:16" ht="15" x14ac:dyDescent="0.3">
      <c r="A46" s="9">
        <v>19</v>
      </c>
      <c r="B46" s="9" t="s">
        <v>72</v>
      </c>
      <c r="C46" s="13">
        <v>44055</v>
      </c>
      <c r="D46" s="15">
        <v>123418402341246</v>
      </c>
      <c r="E46" s="13">
        <f t="shared" ca="1" si="0"/>
        <v>44141</v>
      </c>
      <c r="F46" s="35">
        <f t="shared" ca="1" si="1"/>
        <v>2</v>
      </c>
      <c r="G46" s="9">
        <v>8</v>
      </c>
      <c r="H46" s="9">
        <v>1000</v>
      </c>
      <c r="I46" s="9">
        <f t="shared" si="7"/>
        <v>840</v>
      </c>
      <c r="J46" s="9">
        <f t="shared" si="8"/>
        <v>840</v>
      </c>
      <c r="K46" s="9" t="str">
        <f>VLOOKUP(I46,'ИНФОРМАЦИОННЫЙ СПРАВОЧНИК'!$A$2:$D$16,3)</f>
        <v>Доллар США</v>
      </c>
      <c r="L46" s="9" t="str">
        <f>LOOKUP(J46,'ИНФОРМАЦИОННЫЙ СПРАВОЧНИК'!$A$3:$A$16,'ИНФОРМАЦИОННЫЙ СПРАВОЧНИК'!$C$3:$C$16)</f>
        <v>Доллар США</v>
      </c>
      <c r="M46" s="16">
        <f t="shared" ca="1" si="4"/>
        <v>1013.3777777777777</v>
      </c>
      <c r="N46" s="17">
        <f ca="1">LOOKUP(L46,'ИНФОРМАЦИОННЫЙ СПРАВОЧНИК'!$C$20:$C$33,'ИНФОРМАЦИОННЫЙ СПРАВОЧНИК'!$D$20:$D$33)*M46</f>
        <v>69953.467999999993</v>
      </c>
      <c r="P46" s="14">
        <v>20</v>
      </c>
    </row>
    <row r="47" spans="1:16" ht="30" x14ac:dyDescent="0.3">
      <c r="A47" s="9">
        <v>20</v>
      </c>
      <c r="B47" s="9" t="s">
        <v>72</v>
      </c>
      <c r="C47" s="13">
        <v>44056</v>
      </c>
      <c r="D47" s="15">
        <v>12341036341247</v>
      </c>
      <c r="E47" s="13">
        <f t="shared" ca="1" si="0"/>
        <v>44141</v>
      </c>
      <c r="F47" s="35">
        <f t="shared" ca="1" si="1"/>
        <v>2</v>
      </c>
      <c r="G47" s="9">
        <v>8</v>
      </c>
      <c r="H47" s="9">
        <v>1000</v>
      </c>
      <c r="I47" s="9">
        <f t="shared" ref="I47" si="9">VALUE(MID(D47,6,3))</f>
        <v>36</v>
      </c>
      <c r="J47" s="9">
        <f t="shared" ref="J47" si="10">VALUE(RIGHT(LEFT(D47,8),3))</f>
        <v>36</v>
      </c>
      <c r="K47" s="9" t="str">
        <f>VLOOKUP(I47,'ИНФОРМАЦИОННЫЙ СПРАВОЧНИК'!$A$2:$D$16,3)</f>
        <v>Австралийский доллар</v>
      </c>
      <c r="L47" s="9" t="str">
        <f>LOOKUP(J47,'ИНФОРМАЦИОННЫЙ СПРАВОЧНИК'!$A$3:$A$16,'ИНФОРМАЦИОННЫЙ СПРАВОЧНИК'!$C$3:$C$16)</f>
        <v>Австралийский доллар</v>
      </c>
      <c r="M47" s="16">
        <f t="shared" ca="1" si="4"/>
        <v>1013.3777777777777</v>
      </c>
      <c r="N47" s="17">
        <f ca="1">LOOKUP(L47,'ИНФОРМАЦИОННЫЙ СПРАВОЧНИК'!$C$20:$C$33,'ИНФОРМАЦИОННЫЙ СПРАВОЧНИК'!$D$20:$D$33)*M47</f>
        <v>50060.862222222218</v>
      </c>
      <c r="P47">
        <v>21</v>
      </c>
    </row>
    <row r="48" spans="1:16" ht="15.6" thickBot="1" x14ac:dyDescent="0.35">
      <c r="P48" s="14">
        <v>22</v>
      </c>
    </row>
    <row r="49" spans="1:16" ht="16.2" thickBot="1" x14ac:dyDescent="0.35">
      <c r="B49" s="18" t="s">
        <v>73</v>
      </c>
      <c r="C49" s="19" t="s">
        <v>6</v>
      </c>
      <c r="D49" s="20" t="s">
        <v>74</v>
      </c>
      <c r="E49" s="21">
        <f ca="1">SUMIF($L$28:$L$47,C49,$N$28:$N$47)</f>
        <v>50060.862222222218</v>
      </c>
      <c r="P49">
        <v>23</v>
      </c>
    </row>
    <row r="50" spans="1:16" ht="16.2" thickBot="1" x14ac:dyDescent="0.35">
      <c r="B50" s="22" t="s">
        <v>73</v>
      </c>
      <c r="C50" s="4" t="s">
        <v>14</v>
      </c>
      <c r="D50" s="23" t="s">
        <v>74</v>
      </c>
      <c r="E50" s="24">
        <f t="shared" ref="E50:E62" ca="1" si="11">SUMIF($L$28:$L$47,C50,$N$28:$N$47)</f>
        <v>53273.269777777779</v>
      </c>
      <c r="P50" s="14">
        <v>24</v>
      </c>
    </row>
    <row r="51" spans="1:16" ht="16.2" thickBot="1" x14ac:dyDescent="0.35">
      <c r="B51" s="22" t="s">
        <v>73</v>
      </c>
      <c r="C51" s="4" t="s">
        <v>24</v>
      </c>
      <c r="D51" s="23" t="s">
        <v>74</v>
      </c>
      <c r="E51" s="24">
        <f t="shared" ca="1" si="11"/>
        <v>91561.405783907176</v>
      </c>
      <c r="P51">
        <v>25</v>
      </c>
    </row>
    <row r="52" spans="1:16" ht="16.2" thickBot="1" x14ac:dyDescent="0.35">
      <c r="B52" s="22" t="s">
        <v>73</v>
      </c>
      <c r="C52" s="4" t="s">
        <v>18</v>
      </c>
      <c r="D52" s="23" t="s">
        <v>74</v>
      </c>
      <c r="E52" s="24">
        <f t="shared" ca="1" si="11"/>
        <v>53292.262160477461</v>
      </c>
      <c r="P52" s="14">
        <v>26</v>
      </c>
    </row>
    <row r="53" spans="1:16" ht="16.2" thickBot="1" x14ac:dyDescent="0.35">
      <c r="B53" s="22" t="s">
        <v>73</v>
      </c>
      <c r="C53" s="4" t="s">
        <v>20</v>
      </c>
      <c r="D53" s="23" t="s">
        <v>74</v>
      </c>
      <c r="E53" s="24">
        <f t="shared" ca="1" si="11"/>
        <v>77445.911586520291</v>
      </c>
      <c r="P53">
        <v>27</v>
      </c>
    </row>
    <row r="54" spans="1:16" ht="16.2" thickBot="1" x14ac:dyDescent="0.35">
      <c r="B54" s="22" t="s">
        <v>73</v>
      </c>
      <c r="C54" s="4" t="s">
        <v>32</v>
      </c>
      <c r="D54" s="23" t="s">
        <v>74</v>
      </c>
      <c r="E54" s="24">
        <f t="shared" si="11"/>
        <v>0</v>
      </c>
      <c r="P54" s="14">
        <v>28</v>
      </c>
    </row>
    <row r="55" spans="1:16" ht="31.8" thickBot="1" x14ac:dyDescent="0.35">
      <c r="B55" s="22" t="s">
        <v>73</v>
      </c>
      <c r="C55" s="4" t="s">
        <v>8</v>
      </c>
      <c r="D55" s="23" t="s">
        <v>74</v>
      </c>
      <c r="E55" s="24">
        <f t="shared" ca="1" si="11"/>
        <v>188352.38938282349</v>
      </c>
      <c r="P55">
        <v>29</v>
      </c>
    </row>
    <row r="56" spans="1:16" ht="16.2" thickBot="1" x14ac:dyDescent="0.35">
      <c r="B56" s="22" t="s">
        <v>73</v>
      </c>
      <c r="C56" s="4" t="s">
        <v>10</v>
      </c>
      <c r="D56" s="23" t="s">
        <v>74</v>
      </c>
      <c r="E56" s="24">
        <f t="shared" ca="1" si="11"/>
        <v>287867.33462350653</v>
      </c>
      <c r="P56" s="14">
        <v>30</v>
      </c>
    </row>
    <row r="57" spans="1:16" ht="16.2" thickBot="1" x14ac:dyDescent="0.35">
      <c r="B57" s="22" t="s">
        <v>73</v>
      </c>
      <c r="C57" s="4" t="s">
        <v>28</v>
      </c>
      <c r="D57" s="23" t="s">
        <v>74</v>
      </c>
      <c r="E57" s="24">
        <f t="shared" ca="1" si="11"/>
        <v>84136.506184413345</v>
      </c>
      <c r="P57">
        <v>31</v>
      </c>
    </row>
    <row r="58" spans="1:16" ht="16.2" thickBot="1" x14ac:dyDescent="0.35">
      <c r="B58" s="22" t="s">
        <v>73</v>
      </c>
      <c r="C58" s="4" t="s">
        <v>16</v>
      </c>
      <c r="D58" s="23" t="s">
        <v>74</v>
      </c>
      <c r="E58" s="24">
        <f t="shared" ca="1" si="11"/>
        <v>22251.245740997943</v>
      </c>
      <c r="P58" s="14">
        <v>32</v>
      </c>
    </row>
    <row r="59" spans="1:16" ht="30.6" thickBot="1" x14ac:dyDescent="0.35">
      <c r="B59" s="22" t="s">
        <v>73</v>
      </c>
      <c r="C59" s="4" t="s">
        <v>26</v>
      </c>
      <c r="D59" s="23" t="s">
        <v>74</v>
      </c>
      <c r="E59" s="24">
        <f t="shared" ca="1" si="11"/>
        <v>53453.457617929787</v>
      </c>
      <c r="P59">
        <v>33</v>
      </c>
    </row>
    <row r="60" spans="1:16" ht="16.2" thickBot="1" x14ac:dyDescent="0.35">
      <c r="B60" s="22" t="s">
        <v>73</v>
      </c>
      <c r="C60" s="4" t="s">
        <v>30</v>
      </c>
      <c r="D60" s="23" t="s">
        <v>74</v>
      </c>
      <c r="E60" s="24">
        <f t="shared" ca="1" si="11"/>
        <v>86113.578150189787</v>
      </c>
      <c r="P60" s="14">
        <v>34</v>
      </c>
    </row>
    <row r="61" spans="1:16" ht="16.2" thickBot="1" x14ac:dyDescent="0.35">
      <c r="B61" s="22" t="s">
        <v>73</v>
      </c>
      <c r="C61" s="4" t="s">
        <v>12</v>
      </c>
      <c r="D61" s="23" t="s">
        <v>74</v>
      </c>
      <c r="E61" s="24">
        <f t="shared" ca="1" si="11"/>
        <v>84185.974940988453</v>
      </c>
      <c r="P61">
        <v>35</v>
      </c>
    </row>
    <row r="62" spans="1:16" ht="16.2" thickBot="1" x14ac:dyDescent="0.35">
      <c r="B62" s="25" t="s">
        <v>73</v>
      </c>
      <c r="C62" s="4" t="s">
        <v>22</v>
      </c>
      <c r="D62" s="26" t="s">
        <v>74</v>
      </c>
      <c r="E62" s="27">
        <f t="shared" ca="1" si="11"/>
        <v>18647.465828143289</v>
      </c>
      <c r="P62" s="14">
        <v>36</v>
      </c>
    </row>
    <row r="63" spans="1:16" x14ac:dyDescent="0.3">
      <c r="P63">
        <v>37</v>
      </c>
    </row>
    <row r="64" spans="1:16" ht="15.6" x14ac:dyDescent="0.3">
      <c r="A64" s="23"/>
      <c r="B64" s="23"/>
      <c r="C64" s="28"/>
      <c r="D64" s="23"/>
      <c r="E64" s="23"/>
      <c r="P64" s="14">
        <v>38</v>
      </c>
    </row>
    <row r="65" spans="1:16" ht="15.6" x14ac:dyDescent="0.3">
      <c r="A65" s="23"/>
      <c r="B65" s="29" t="s">
        <v>76</v>
      </c>
      <c r="C65" s="36">
        <f ca="1">SUMIFS(N28:N47,I28:I47,840,F28:F47,"&gt;6")</f>
        <v>217913.86662350653</v>
      </c>
      <c r="D65" s="23"/>
      <c r="E65" s="23"/>
      <c r="P65">
        <v>39</v>
      </c>
    </row>
    <row r="66" spans="1:16" ht="15.6" x14ac:dyDescent="0.3">
      <c r="A66" s="23"/>
      <c r="B66" s="29" t="s">
        <v>77</v>
      </c>
      <c r="C66" s="28">
        <f ca="1">COUNTIFS(I28:I47,840,F28:F47,"&gt;6")</f>
        <v>3</v>
      </c>
      <c r="D66" s="23"/>
      <c r="E66" s="23"/>
      <c r="P66" s="14">
        <v>40</v>
      </c>
    </row>
    <row r="67" spans="1:16" ht="15.6" x14ac:dyDescent="0.3">
      <c r="A67" s="23"/>
      <c r="B67" s="23"/>
      <c r="C67" s="28"/>
      <c r="D67" s="23"/>
      <c r="E67" s="23"/>
      <c r="P67">
        <v>41</v>
      </c>
    </row>
    <row r="68" spans="1:16" ht="15.6" x14ac:dyDescent="0.3">
      <c r="A68" s="23"/>
      <c r="B68" s="23"/>
      <c r="C68" s="28"/>
      <c r="D68" s="23"/>
      <c r="E68" s="23"/>
      <c r="P68" s="14">
        <v>42</v>
      </c>
    </row>
    <row r="69" spans="1:16" ht="15.6" x14ac:dyDescent="0.3">
      <c r="A69" s="23"/>
      <c r="B69" s="23"/>
      <c r="C69" s="28"/>
      <c r="D69" s="23"/>
      <c r="E69" s="23"/>
      <c r="P69">
        <v>43</v>
      </c>
    </row>
    <row r="70" spans="1:16" ht="15.6" x14ac:dyDescent="0.3">
      <c r="A70" s="23"/>
      <c r="B70" s="23"/>
      <c r="C70" s="28"/>
      <c r="D70" s="23"/>
      <c r="E70" s="23"/>
      <c r="P70" s="14">
        <v>44</v>
      </c>
    </row>
    <row r="71" spans="1:16" ht="15.6" x14ac:dyDescent="0.3">
      <c r="A71" s="23"/>
      <c r="B71" s="23"/>
      <c r="C71" s="28"/>
      <c r="D71" s="23"/>
      <c r="E71" s="23"/>
      <c r="P71">
        <v>45</v>
      </c>
    </row>
    <row r="72" spans="1:16" ht="15.6" x14ac:dyDescent="0.3">
      <c r="A72" s="23"/>
      <c r="B72" s="23"/>
      <c r="C72" s="28"/>
      <c r="D72" s="23"/>
      <c r="E72" s="23"/>
      <c r="P72" s="14">
        <v>46</v>
      </c>
    </row>
    <row r="73" spans="1:16" ht="15.6" x14ac:dyDescent="0.3">
      <c r="A73" s="23"/>
      <c r="B73" s="23"/>
      <c r="C73" s="28"/>
      <c r="D73" s="23"/>
      <c r="E73" s="23"/>
      <c r="P73">
        <v>47</v>
      </c>
    </row>
    <row r="74" spans="1:16" ht="15.6" x14ac:dyDescent="0.3">
      <c r="A74" s="23"/>
      <c r="B74" s="23"/>
      <c r="C74" s="28"/>
      <c r="D74" s="23"/>
      <c r="E74" s="23"/>
      <c r="P74" s="14">
        <v>48</v>
      </c>
    </row>
    <row r="75" spans="1:16" ht="15.6" x14ac:dyDescent="0.3">
      <c r="A75" s="23"/>
      <c r="B75" s="23"/>
      <c r="C75" s="28"/>
      <c r="D75" s="23"/>
      <c r="E75" s="23"/>
      <c r="P75">
        <v>49</v>
      </c>
    </row>
    <row r="76" spans="1:16" ht="15.6" x14ac:dyDescent="0.3">
      <c r="A76" s="23"/>
      <c r="B76" s="23"/>
      <c r="C76" s="28"/>
      <c r="D76" s="23"/>
      <c r="E76" s="23"/>
      <c r="P76" s="14">
        <v>50</v>
      </c>
    </row>
    <row r="77" spans="1:16" ht="15.6" x14ac:dyDescent="0.3">
      <c r="A77" s="23"/>
      <c r="B77" s="23"/>
      <c r="C77" s="28"/>
      <c r="D77" s="23"/>
      <c r="E77" s="23"/>
      <c r="P77">
        <v>51</v>
      </c>
    </row>
    <row r="78" spans="1:16" ht="15" x14ac:dyDescent="0.3">
      <c r="A78" s="23"/>
      <c r="B78" s="23"/>
      <c r="C78" s="23"/>
      <c r="D78" s="23"/>
      <c r="E78" s="23"/>
      <c r="P78" s="14">
        <v>52</v>
      </c>
    </row>
    <row r="79" spans="1:16" x14ac:dyDescent="0.3">
      <c r="A79" s="23"/>
      <c r="B79" s="23"/>
      <c r="C79" s="23"/>
      <c r="D79" s="23"/>
      <c r="E79" s="23"/>
      <c r="P79">
        <v>53</v>
      </c>
    </row>
    <row r="80" spans="1:16" ht="15" x14ac:dyDescent="0.3">
      <c r="P80" s="14">
        <v>54</v>
      </c>
    </row>
    <row r="81" spans="16:16" x14ac:dyDescent="0.3">
      <c r="P81">
        <v>55</v>
      </c>
    </row>
    <row r="82" spans="16:16" ht="15" x14ac:dyDescent="0.3">
      <c r="P82" s="14">
        <v>56</v>
      </c>
    </row>
    <row r="83" spans="16:16" x14ac:dyDescent="0.3">
      <c r="P83">
        <v>57</v>
      </c>
    </row>
    <row r="84" spans="16:16" ht="15" x14ac:dyDescent="0.3">
      <c r="P84" s="14">
        <v>58</v>
      </c>
    </row>
    <row r="85" spans="16:16" x14ac:dyDescent="0.3">
      <c r="P85">
        <v>59</v>
      </c>
    </row>
    <row r="86" spans="16:16" ht="15" x14ac:dyDescent="0.3">
      <c r="P86" s="14">
        <v>60</v>
      </c>
    </row>
    <row r="87" spans="16:16" x14ac:dyDescent="0.3">
      <c r="P87">
        <v>61</v>
      </c>
    </row>
    <row r="88" spans="16:16" ht="15" x14ac:dyDescent="0.3">
      <c r="P88" s="14">
        <v>62</v>
      </c>
    </row>
    <row r="89" spans="16:16" x14ac:dyDescent="0.3">
      <c r="P89">
        <v>63</v>
      </c>
    </row>
    <row r="90" spans="16:16" ht="15" x14ac:dyDescent="0.3">
      <c r="P90" s="14">
        <v>64</v>
      </c>
    </row>
    <row r="91" spans="16:16" x14ac:dyDescent="0.3">
      <c r="P91">
        <v>65</v>
      </c>
    </row>
    <row r="92" spans="16:16" ht="15" x14ac:dyDescent="0.3">
      <c r="P92" s="14">
        <v>66</v>
      </c>
    </row>
    <row r="93" spans="16:16" x14ac:dyDescent="0.3">
      <c r="P93">
        <v>67</v>
      </c>
    </row>
    <row r="94" spans="16:16" ht="15" x14ac:dyDescent="0.3">
      <c r="P94" s="14">
        <v>68</v>
      </c>
    </row>
    <row r="95" spans="16:16" x14ac:dyDescent="0.3">
      <c r="P95">
        <v>69</v>
      </c>
    </row>
    <row r="96" spans="16:16" ht="15" x14ac:dyDescent="0.3">
      <c r="P96" s="14">
        <v>70</v>
      </c>
    </row>
    <row r="97" spans="16:16" x14ac:dyDescent="0.3">
      <c r="P97">
        <v>71</v>
      </c>
    </row>
    <row r="98" spans="16:16" ht="15" x14ac:dyDescent="0.3">
      <c r="P98" s="14">
        <v>72</v>
      </c>
    </row>
    <row r="99" spans="16:16" x14ac:dyDescent="0.3">
      <c r="P99">
        <v>73</v>
      </c>
    </row>
    <row r="100" spans="16:16" ht="15" x14ac:dyDescent="0.3">
      <c r="P100" s="14">
        <v>74</v>
      </c>
    </row>
    <row r="101" spans="16:16" x14ac:dyDescent="0.3">
      <c r="P101">
        <v>75</v>
      </c>
    </row>
    <row r="102" spans="16:16" ht="15" x14ac:dyDescent="0.3">
      <c r="P102" s="14">
        <v>76</v>
      </c>
    </row>
    <row r="103" spans="16:16" x14ac:dyDescent="0.3">
      <c r="P103">
        <v>77</v>
      </c>
    </row>
    <row r="104" spans="16:16" ht="15" x14ac:dyDescent="0.3">
      <c r="P104" s="14">
        <v>78</v>
      </c>
    </row>
    <row r="105" spans="16:16" x14ac:dyDescent="0.3">
      <c r="P105">
        <v>79</v>
      </c>
    </row>
    <row r="106" spans="16:16" ht="15" x14ac:dyDescent="0.3">
      <c r="P106" s="14">
        <v>80</v>
      </c>
    </row>
    <row r="107" spans="16:16" x14ac:dyDescent="0.3">
      <c r="P107">
        <v>81</v>
      </c>
    </row>
    <row r="108" spans="16:16" ht="15" x14ac:dyDescent="0.3">
      <c r="P108" s="14">
        <v>82</v>
      </c>
    </row>
    <row r="109" spans="16:16" x14ac:dyDescent="0.3">
      <c r="P109">
        <v>83</v>
      </c>
    </row>
    <row r="110" spans="16:16" ht="15" x14ac:dyDescent="0.3">
      <c r="P110" s="14">
        <v>84</v>
      </c>
    </row>
    <row r="111" spans="16:16" x14ac:dyDescent="0.3">
      <c r="P111">
        <v>85</v>
      </c>
    </row>
    <row r="112" spans="16:16" ht="15" x14ac:dyDescent="0.3">
      <c r="P112" s="14">
        <v>86</v>
      </c>
    </row>
    <row r="113" spans="16:16" x14ac:dyDescent="0.3">
      <c r="P113">
        <v>87</v>
      </c>
    </row>
    <row r="114" spans="16:16" ht="15" x14ac:dyDescent="0.3">
      <c r="P114" s="14">
        <v>88</v>
      </c>
    </row>
    <row r="115" spans="16:16" x14ac:dyDescent="0.3">
      <c r="P115">
        <v>89</v>
      </c>
    </row>
    <row r="116" spans="16:16" ht="15" x14ac:dyDescent="0.3">
      <c r="P116" s="14">
        <v>90</v>
      </c>
    </row>
    <row r="117" spans="16:16" x14ac:dyDescent="0.3">
      <c r="P117">
        <v>91</v>
      </c>
    </row>
    <row r="118" spans="16:16" ht="15" x14ac:dyDescent="0.3">
      <c r="P118" s="14">
        <v>92</v>
      </c>
    </row>
    <row r="119" spans="16:16" x14ac:dyDescent="0.3">
      <c r="P119">
        <v>93</v>
      </c>
    </row>
    <row r="120" spans="16:16" ht="15" x14ac:dyDescent="0.3">
      <c r="P120" s="14">
        <v>94</v>
      </c>
    </row>
    <row r="121" spans="16:16" x14ac:dyDescent="0.3">
      <c r="P121">
        <v>95</v>
      </c>
    </row>
    <row r="122" spans="16:16" ht="15" x14ac:dyDescent="0.3">
      <c r="P122" s="14">
        <v>96</v>
      </c>
    </row>
    <row r="123" spans="16:16" x14ac:dyDescent="0.3">
      <c r="P123">
        <v>97</v>
      </c>
    </row>
    <row r="124" spans="16:16" ht="15" x14ac:dyDescent="0.3">
      <c r="P124" s="14">
        <v>98</v>
      </c>
    </row>
    <row r="125" spans="16:16" x14ac:dyDescent="0.3">
      <c r="P125">
        <v>99</v>
      </c>
    </row>
    <row r="126" spans="16:16" ht="15" x14ac:dyDescent="0.3">
      <c r="P126" s="14">
        <v>100</v>
      </c>
    </row>
  </sheetData>
  <mergeCells count="13">
    <mergeCell ref="A1:C1"/>
    <mergeCell ref="A2:M6"/>
    <mergeCell ref="A8:C8"/>
    <mergeCell ref="A9:N9"/>
    <mergeCell ref="A25:C25"/>
    <mergeCell ref="A10:K11"/>
    <mergeCell ref="A13:K14"/>
    <mergeCell ref="A15:K16"/>
    <mergeCell ref="A17:K18"/>
    <mergeCell ref="A19:K19"/>
    <mergeCell ref="A12:K12"/>
    <mergeCell ref="A20:K21"/>
    <mergeCell ref="A22:K23"/>
  </mergeCells>
  <dataValidations count="1">
    <dataValidation type="list" allowBlank="1" showInputMessage="1" showErrorMessage="1" sqref="G28:G47" xr:uid="{00000000-0002-0000-0000-000000000000}">
      <formula1>$P$27:$P$126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A3" sqref="A3"/>
    </sheetView>
  </sheetViews>
  <sheetFormatPr defaultRowHeight="14.4" x14ac:dyDescent="0.3"/>
  <cols>
    <col min="1" max="1" width="14" customWidth="1"/>
    <col min="2" max="2" width="21" customWidth="1"/>
    <col min="3" max="3" width="32.109375" customWidth="1"/>
    <col min="4" max="4" width="29.33203125" customWidth="1"/>
  </cols>
  <sheetData>
    <row r="1" spans="1:4" ht="18" thickBot="1" x14ac:dyDescent="0.35">
      <c r="A1" s="6" t="s">
        <v>33</v>
      </c>
      <c r="B1" s="6"/>
      <c r="C1" s="6"/>
      <c r="D1" s="6"/>
    </row>
    <row r="2" spans="1:4" ht="30.6" thickBot="1" x14ac:dyDescent="0.35">
      <c r="A2" s="1" t="s">
        <v>1</v>
      </c>
      <c r="B2" s="2" t="s">
        <v>2</v>
      </c>
      <c r="C2" s="2" t="s">
        <v>3</v>
      </c>
      <c r="D2" s="2" t="s">
        <v>4</v>
      </c>
    </row>
    <row r="3" spans="1:4" ht="16.2" thickBot="1" x14ac:dyDescent="0.35">
      <c r="A3" s="3">
        <v>36</v>
      </c>
      <c r="B3" s="4" t="s">
        <v>5</v>
      </c>
      <c r="C3" s="4" t="s">
        <v>6</v>
      </c>
      <c r="D3" s="5">
        <v>49.4</v>
      </c>
    </row>
    <row r="4" spans="1:4" ht="16.2" thickBot="1" x14ac:dyDescent="0.35">
      <c r="A4" s="3">
        <v>124</v>
      </c>
      <c r="B4" s="4" t="s">
        <v>13</v>
      </c>
      <c r="C4" s="4" t="s">
        <v>14</v>
      </c>
      <c r="D4" s="5">
        <v>52.57</v>
      </c>
    </row>
    <row r="5" spans="1:4" ht="16.2" thickBot="1" x14ac:dyDescent="0.35">
      <c r="A5" s="3">
        <v>428</v>
      </c>
      <c r="B5" s="4" t="s">
        <v>23</v>
      </c>
      <c r="C5" s="4" t="s">
        <v>24</v>
      </c>
      <c r="D5" s="5">
        <v>85.68</v>
      </c>
    </row>
    <row r="6" spans="1:4" ht="16.2" thickBot="1" x14ac:dyDescent="0.35">
      <c r="A6" s="3">
        <v>702</v>
      </c>
      <c r="B6" s="4" t="s">
        <v>17</v>
      </c>
      <c r="C6" s="4" t="s">
        <v>18</v>
      </c>
      <c r="D6" s="5">
        <v>50.2</v>
      </c>
    </row>
    <row r="7" spans="1:4" ht="16.2" thickBot="1" x14ac:dyDescent="0.35">
      <c r="A7" s="3">
        <v>756</v>
      </c>
      <c r="B7" s="4" t="s">
        <v>19</v>
      </c>
      <c r="C7" s="4" t="s">
        <v>20</v>
      </c>
      <c r="D7" s="5">
        <v>71.52</v>
      </c>
    </row>
    <row r="8" spans="1:4" ht="16.2" thickBot="1" x14ac:dyDescent="0.35">
      <c r="A8" s="3">
        <v>810</v>
      </c>
      <c r="B8" s="4" t="s">
        <v>31</v>
      </c>
      <c r="C8" s="4" t="s">
        <v>32</v>
      </c>
      <c r="D8" s="5">
        <v>1</v>
      </c>
    </row>
    <row r="9" spans="1:4" ht="31.8" thickBot="1" x14ac:dyDescent="0.35">
      <c r="A9" s="3">
        <v>826</v>
      </c>
      <c r="B9" s="4" t="s">
        <v>7</v>
      </c>
      <c r="C9" s="4" t="s">
        <v>8</v>
      </c>
      <c r="D9" s="5">
        <v>89.3</v>
      </c>
    </row>
    <row r="10" spans="1:4" ht="16.2" thickBot="1" x14ac:dyDescent="0.35">
      <c r="A10" s="3">
        <v>840</v>
      </c>
      <c r="B10" s="4" t="s">
        <v>9</v>
      </c>
      <c r="C10" s="4" t="s">
        <v>10</v>
      </c>
      <c r="D10" s="5">
        <v>69.03</v>
      </c>
    </row>
    <row r="11" spans="1:4" ht="16.2" thickBot="1" x14ac:dyDescent="0.35">
      <c r="A11" s="3">
        <v>944</v>
      </c>
      <c r="B11" s="4" t="s">
        <v>27</v>
      </c>
      <c r="C11" s="4" t="s">
        <v>28</v>
      </c>
      <c r="D11" s="5">
        <v>40.69</v>
      </c>
    </row>
    <row r="12" spans="1:4" ht="16.2" thickBot="1" x14ac:dyDescent="0.35">
      <c r="A12" s="3">
        <v>949</v>
      </c>
      <c r="B12" s="4" t="s">
        <v>15</v>
      </c>
      <c r="C12" s="4" t="s">
        <v>16</v>
      </c>
      <c r="D12" s="5">
        <v>10.62</v>
      </c>
    </row>
    <row r="13" spans="1:4" ht="30.6" thickBot="1" x14ac:dyDescent="0.35">
      <c r="A13" s="3">
        <v>960</v>
      </c>
      <c r="B13" s="4" t="s">
        <v>25</v>
      </c>
      <c r="C13" s="4" t="s">
        <v>26</v>
      </c>
      <c r="D13" s="5">
        <v>49.57</v>
      </c>
    </row>
    <row r="14" spans="1:4" ht="16.2" thickBot="1" x14ac:dyDescent="0.35">
      <c r="A14" s="3">
        <v>975</v>
      </c>
      <c r="B14" s="4" t="s">
        <v>29</v>
      </c>
      <c r="C14" s="4" t="s">
        <v>30</v>
      </c>
      <c r="D14" s="5">
        <v>41.1</v>
      </c>
    </row>
    <row r="15" spans="1:4" ht="16.2" thickBot="1" x14ac:dyDescent="0.35">
      <c r="A15" s="3">
        <v>978</v>
      </c>
      <c r="B15" s="4" t="s">
        <v>11</v>
      </c>
      <c r="C15" s="4" t="s">
        <v>12</v>
      </c>
      <c r="D15" s="5">
        <v>80.36</v>
      </c>
    </row>
    <row r="16" spans="1:4" ht="16.2" thickBot="1" x14ac:dyDescent="0.35">
      <c r="A16" s="3">
        <v>986</v>
      </c>
      <c r="B16" s="4" t="s">
        <v>21</v>
      </c>
      <c r="C16" s="4" t="s">
        <v>22</v>
      </c>
      <c r="D16" s="5">
        <v>17.8</v>
      </c>
    </row>
    <row r="18" spans="1:4" ht="15" thickBot="1" x14ac:dyDescent="0.35"/>
    <row r="19" spans="1:4" ht="30.6" thickBot="1" x14ac:dyDescent="0.35">
      <c r="A19" s="1" t="s">
        <v>1</v>
      </c>
      <c r="B19" s="2" t="s">
        <v>2</v>
      </c>
      <c r="C19" s="2" t="s">
        <v>3</v>
      </c>
      <c r="D19" s="2" t="s">
        <v>4</v>
      </c>
    </row>
    <row r="20" spans="1:4" ht="16.2" thickBot="1" x14ac:dyDescent="0.35">
      <c r="A20" s="3">
        <v>36</v>
      </c>
      <c r="B20" s="4" t="s">
        <v>5</v>
      </c>
      <c r="C20" s="4" t="s">
        <v>6</v>
      </c>
      <c r="D20" s="5">
        <v>49.4</v>
      </c>
    </row>
    <row r="21" spans="1:4" ht="16.2" thickBot="1" x14ac:dyDescent="0.35">
      <c r="A21" s="3">
        <v>944</v>
      </c>
      <c r="B21" s="4" t="s">
        <v>27</v>
      </c>
      <c r="C21" s="4" t="s">
        <v>28</v>
      </c>
      <c r="D21" s="5">
        <v>40.69</v>
      </c>
    </row>
    <row r="22" spans="1:4" ht="31.8" thickBot="1" x14ac:dyDescent="0.35">
      <c r="A22" s="3">
        <v>826</v>
      </c>
      <c r="B22" s="4" t="s">
        <v>7</v>
      </c>
      <c r="C22" s="4" t="s">
        <v>8</v>
      </c>
      <c r="D22" s="5">
        <v>89.3</v>
      </c>
    </row>
    <row r="23" spans="1:4" ht="16.2" thickBot="1" x14ac:dyDescent="0.35">
      <c r="A23" s="3">
        <v>975</v>
      </c>
      <c r="B23" s="4" t="s">
        <v>29</v>
      </c>
      <c r="C23" s="4" t="s">
        <v>30</v>
      </c>
      <c r="D23" s="5">
        <v>41.1</v>
      </c>
    </row>
    <row r="24" spans="1:4" ht="16.2" thickBot="1" x14ac:dyDescent="0.35">
      <c r="A24" s="3">
        <v>986</v>
      </c>
      <c r="B24" s="4" t="s">
        <v>21</v>
      </c>
      <c r="C24" s="4" t="s">
        <v>22</v>
      </c>
      <c r="D24" s="5">
        <v>17.8</v>
      </c>
    </row>
    <row r="25" spans="1:4" ht="16.2" thickBot="1" x14ac:dyDescent="0.35">
      <c r="A25" s="3">
        <v>840</v>
      </c>
      <c r="B25" s="4" t="s">
        <v>9</v>
      </c>
      <c r="C25" s="4" t="s">
        <v>10</v>
      </c>
      <c r="D25" s="5">
        <v>69.03</v>
      </c>
    </row>
    <row r="26" spans="1:4" ht="16.2" thickBot="1" x14ac:dyDescent="0.35">
      <c r="A26" s="3">
        <v>978</v>
      </c>
      <c r="B26" s="4" t="s">
        <v>11</v>
      </c>
      <c r="C26" s="4" t="s">
        <v>12</v>
      </c>
      <c r="D26" s="5">
        <v>80.36</v>
      </c>
    </row>
    <row r="27" spans="1:4" ht="16.2" thickBot="1" x14ac:dyDescent="0.35">
      <c r="A27" s="3">
        <v>124</v>
      </c>
      <c r="B27" s="4" t="s">
        <v>13</v>
      </c>
      <c r="C27" s="4" t="s">
        <v>14</v>
      </c>
      <c r="D27" s="5">
        <v>52.57</v>
      </c>
    </row>
    <row r="28" spans="1:4" ht="16.2" thickBot="1" x14ac:dyDescent="0.35">
      <c r="A28" s="3">
        <v>428</v>
      </c>
      <c r="B28" s="4" t="s">
        <v>23</v>
      </c>
      <c r="C28" s="4" t="s">
        <v>24</v>
      </c>
      <c r="D28" s="5">
        <v>85.68</v>
      </c>
    </row>
    <row r="29" spans="1:4" ht="16.2" thickBot="1" x14ac:dyDescent="0.35">
      <c r="A29" s="3">
        <v>810</v>
      </c>
      <c r="B29" s="4" t="s">
        <v>31</v>
      </c>
      <c r="C29" s="4" t="s">
        <v>32</v>
      </c>
      <c r="D29" s="5">
        <v>1</v>
      </c>
    </row>
    <row r="30" spans="1:4" ht="30.6" thickBot="1" x14ac:dyDescent="0.35">
      <c r="A30" s="3">
        <v>960</v>
      </c>
      <c r="B30" s="4" t="s">
        <v>25</v>
      </c>
      <c r="C30" s="4" t="s">
        <v>26</v>
      </c>
      <c r="D30" s="5">
        <v>49.57</v>
      </c>
    </row>
    <row r="31" spans="1:4" ht="16.2" thickBot="1" x14ac:dyDescent="0.35">
      <c r="A31" s="3">
        <v>702</v>
      </c>
      <c r="B31" s="4" t="s">
        <v>17</v>
      </c>
      <c r="C31" s="4" t="s">
        <v>18</v>
      </c>
      <c r="D31" s="5">
        <v>50.2</v>
      </c>
    </row>
    <row r="32" spans="1:4" ht="16.2" thickBot="1" x14ac:dyDescent="0.35">
      <c r="A32" s="3">
        <v>949</v>
      </c>
      <c r="B32" s="4" t="s">
        <v>15</v>
      </c>
      <c r="C32" s="4" t="s">
        <v>16</v>
      </c>
      <c r="D32" s="5">
        <v>10.62</v>
      </c>
    </row>
    <row r="33" spans="1:4" ht="16.2" thickBot="1" x14ac:dyDescent="0.35">
      <c r="A33" s="3">
        <v>756</v>
      </c>
      <c r="B33" s="4" t="s">
        <v>19</v>
      </c>
      <c r="C33" s="4" t="s">
        <v>20</v>
      </c>
      <c r="D33" s="5">
        <v>71.52</v>
      </c>
    </row>
  </sheetData>
  <sortState xmlns:xlrd2="http://schemas.microsoft.com/office/spreadsheetml/2017/richdata2" ref="A20:D33">
    <sortCondition ref="C20:C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ИНФОРМАЦИОННЫЙ 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Елизавета Лисенкова</cp:lastModifiedBy>
  <dcterms:created xsi:type="dcterms:W3CDTF">2013-09-25T08:10:16Z</dcterms:created>
  <dcterms:modified xsi:type="dcterms:W3CDTF">2020-11-06T14:03:02Z</dcterms:modified>
</cp:coreProperties>
</file>