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19416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E43" i="1"/>
  <c r="E42"/>
  <c r="W27"/>
  <c r="W26"/>
  <c r="E39"/>
  <c r="E35"/>
  <c r="I27" l="1"/>
  <c r="T111"/>
  <c r="T110"/>
  <c r="T109"/>
  <c r="U100"/>
  <c r="U101"/>
  <c r="U102"/>
  <c r="U103"/>
  <c r="U104"/>
  <c r="U105"/>
  <c r="U106"/>
  <c r="U107"/>
  <c r="U108"/>
  <c r="U99"/>
  <c r="K118" l="1"/>
  <c r="K116"/>
  <c r="S109" s="1"/>
  <c r="S110" s="1"/>
  <c r="S111" s="1"/>
  <c r="P100"/>
  <c r="R100" s="1"/>
  <c r="P101"/>
  <c r="R101" s="1"/>
  <c r="P102"/>
  <c r="R102" s="1"/>
  <c r="P103"/>
  <c r="R103" s="1"/>
  <c r="P104"/>
  <c r="R104" s="1"/>
  <c r="P105"/>
  <c r="R105" s="1"/>
  <c r="P106"/>
  <c r="R106" s="1"/>
  <c r="P107"/>
  <c r="R107" s="1"/>
  <c r="P108"/>
  <c r="R108" s="1"/>
  <c r="P99"/>
  <c r="R99" s="1"/>
  <c r="O100"/>
  <c r="Q100" s="1"/>
  <c r="O101"/>
  <c r="Q101" s="1"/>
  <c r="O102"/>
  <c r="Q102" s="1"/>
  <c r="O103"/>
  <c r="Q103" s="1"/>
  <c r="O104"/>
  <c r="Q104" s="1"/>
  <c r="O105"/>
  <c r="Q105" s="1"/>
  <c r="O106"/>
  <c r="Q106" s="1"/>
  <c r="O107"/>
  <c r="Q107" s="1"/>
  <c r="O108"/>
  <c r="Q108" s="1"/>
  <c r="O99"/>
  <c r="Q99" s="1"/>
  <c r="N100"/>
  <c r="N101"/>
  <c r="N102"/>
  <c r="N103"/>
  <c r="N104"/>
  <c r="N105"/>
  <c r="N106"/>
  <c r="N107"/>
  <c r="N108"/>
  <c r="N99"/>
  <c r="M100"/>
  <c r="M101"/>
  <c r="M102"/>
  <c r="M103"/>
  <c r="M104"/>
  <c r="M105"/>
  <c r="M106"/>
  <c r="M107"/>
  <c r="M108"/>
  <c r="M99"/>
  <c r="K120" l="1"/>
  <c r="E27" l="1"/>
  <c r="E24"/>
  <c r="E23"/>
  <c r="E25" l="1"/>
  <c r="E26" s="1"/>
  <c r="I26" s="1"/>
  <c r="H27" s="1"/>
  <c r="E37"/>
  <c r="P27" l="1"/>
  <c r="I28" l="1"/>
  <c r="P28" s="1"/>
  <c r="H28"/>
  <c r="P29" l="1"/>
  <c r="I29"/>
  <c r="H29"/>
  <c r="P30" l="1"/>
  <c r="I30"/>
  <c r="H30"/>
  <c r="P31" l="1"/>
  <c r="I31"/>
  <c r="H31"/>
  <c r="H32" l="1"/>
  <c r="I32"/>
  <c r="P32" s="1"/>
  <c r="H33" l="1"/>
  <c r="P33"/>
  <c r="I33"/>
  <c r="J26" s="1" a="1"/>
  <c r="J33" s="1"/>
  <c r="E38" l="1"/>
  <c r="L33"/>
  <c r="N33" s="1"/>
  <c r="Q33"/>
  <c r="J26"/>
  <c r="J29"/>
  <c r="J30"/>
  <c r="J27"/>
  <c r="J31"/>
  <c r="J28"/>
  <c r="J32"/>
  <c r="L29" l="1"/>
  <c r="N29" s="1"/>
  <c r="Q29"/>
  <c r="L27"/>
  <c r="N27" s="1"/>
  <c r="E32"/>
  <c r="Q27"/>
  <c r="L32"/>
  <c r="N32" s="1"/>
  <c r="Q32"/>
  <c r="K26"/>
  <c r="M26" s="1"/>
  <c r="E31"/>
  <c r="L30"/>
  <c r="N30" s="1"/>
  <c r="Q30"/>
  <c r="L31"/>
  <c r="N31" s="1"/>
  <c r="Q31"/>
  <c r="L28"/>
  <c r="N28" s="1"/>
  <c r="Q28"/>
  <c r="L26" l="1"/>
  <c r="N26" s="1"/>
  <c r="K27"/>
  <c r="M27" s="1"/>
  <c r="Q34"/>
  <c r="E30" s="1"/>
  <c r="R31" s="1"/>
  <c r="S31" s="1"/>
  <c r="R28" l="1"/>
  <c r="S28" s="1"/>
  <c r="R32"/>
  <c r="S32" s="1"/>
  <c r="R30"/>
  <c r="S30" s="1"/>
  <c r="K28"/>
  <c r="U27"/>
  <c r="T27"/>
  <c r="R27"/>
  <c r="S27" s="1"/>
  <c r="T28"/>
  <c r="U28"/>
  <c r="U29"/>
  <c r="T29"/>
  <c r="U30"/>
  <c r="T30"/>
  <c r="U31"/>
  <c r="T31"/>
  <c r="U32"/>
  <c r="T32"/>
  <c r="T33"/>
  <c r="U33"/>
  <c r="R33"/>
  <c r="S33" s="1"/>
  <c r="R29"/>
  <c r="S29" s="1"/>
  <c r="K29" l="1"/>
  <c r="M28"/>
  <c r="S34"/>
  <c r="E36" s="1"/>
  <c r="U34"/>
  <c r="E50" s="1"/>
  <c r="T34"/>
  <c r="E49" s="1"/>
  <c r="K30" l="1"/>
  <c r="K31" s="1"/>
  <c r="M31" s="1"/>
  <c r="M29"/>
  <c r="E52"/>
  <c r="E48" s="1"/>
  <c r="E51"/>
  <c r="E47" s="1"/>
  <c r="K32" l="1"/>
  <c r="M32" s="1"/>
  <c r="M30"/>
  <c r="K33" l="1"/>
  <c r="M33" s="1"/>
</calcChain>
</file>

<file path=xl/sharedStrings.xml><?xml version="1.0" encoding="utf-8"?>
<sst xmlns="http://schemas.openxmlformats.org/spreadsheetml/2006/main" count="294" uniqueCount="188">
  <si>
    <t>январь-август 2022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</si>
  <si>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</si>
  <si>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</si>
  <si>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</si>
  <si>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</si>
  <si>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</si>
  <si>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</si>
  <si>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</si>
  <si>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</si>
  <si>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</si>
  <si>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</si>
  <si>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</si>
  <si>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</si>
  <si>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</si>
  <si>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</si>
  <si>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</si>
  <si>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</si>
  <si>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</si>
  <si>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</si>
  <si>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</si>
  <si>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</si>
  <si>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</si>
  <si>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</si>
  <si>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</si>
  <si>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</si>
  <si>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</si>
  <si>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</si>
  <si>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</si>
  <si>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</si>
  <si>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</si>
  <si>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</si>
  <si>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</si>
  <si>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</si>
  <si>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</si>
  <si>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</si>
  <si>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</si>
  <si>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</si>
  <si>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</si>
  <si>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</si>
  <si>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</si>
  <si>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</si>
  <si>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</si>
  <si>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</si>
  <si>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</si>
  <si>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</si>
  <si>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</si>
  <si>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</si>
  <si>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</si>
  <si>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</si>
  <si>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</si>
  <si>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</si>
  <si>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</si>
  <si>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</si>
  <si>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</si>
  <si>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</si>
  <si>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</si>
  <si>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</si>
  <si>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</si>
  <si>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</si>
  <si>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</si>
  <si>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</si>
  <si>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</si>
  <si>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</si>
  <si>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</si>
  <si>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</si>
  <si>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</si>
  <si>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</si>
  <si>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</si>
  <si>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</si>
  <si>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</si>
  <si>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</si>
  <si>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</si>
  <si>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</si>
  <si>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</si>
  <si>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</si>
  <si>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</si>
  <si>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</si>
  <si>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</si>
  <si>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</si>
  <si>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</si>
  <si>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</si>
  <si>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</si>
  <si>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</si>
  <si>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</si>
  <si>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</si>
  <si>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</si>
  <si>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субъект РФ</t>
  </si>
  <si>
    <t>Таблица 1</t>
  </si>
  <si>
    <t>Источник:Федеральная служба государственной статистики (Росстат)</t>
  </si>
  <si>
    <t>R</t>
  </si>
  <si>
    <t>h</t>
  </si>
  <si>
    <t>Таблица 2</t>
  </si>
  <si>
    <t xml:space="preserve">Ранжированный ряд распределения оценки туристического потока по субъектам РФ, январь - август 2022 г., чел. </t>
  </si>
  <si>
    <t>Х min</t>
  </si>
  <si>
    <t>X max</t>
  </si>
  <si>
    <t>Интервалы</t>
  </si>
  <si>
    <t>Частота</t>
  </si>
  <si>
    <t>Накопленная частота</t>
  </si>
  <si>
    <t>Относительная частота</t>
  </si>
  <si>
    <t>Относительная накопленная частота</t>
  </si>
  <si>
    <t>Середина интервала</t>
  </si>
  <si>
    <t>ai-bi</t>
  </si>
  <si>
    <t xml:space="preserve">Интервальный вариационный ряд распределения туристического потока по субъектам РФ, январь - август 2022 г., чел. </t>
  </si>
  <si>
    <t>mi</t>
  </si>
  <si>
    <t>miн</t>
  </si>
  <si>
    <t>wi=mi/n</t>
  </si>
  <si>
    <t>wiн=miн/n</t>
  </si>
  <si>
    <t>wi/h</t>
  </si>
  <si>
    <t>Плотность относительной частоты</t>
  </si>
  <si>
    <t>n</t>
  </si>
  <si>
    <t>Q1</t>
  </si>
  <si>
    <t>Q3</t>
  </si>
  <si>
    <t>M3</t>
  </si>
  <si>
    <t>M4</t>
  </si>
  <si>
    <t>S3</t>
  </si>
  <si>
    <t>S4</t>
  </si>
  <si>
    <t>Медиана (Ме)</t>
  </si>
  <si>
    <t>Мода(Мо)</t>
  </si>
  <si>
    <t>Средняя (х ср)</t>
  </si>
  <si>
    <t>Дисперсия (S^2)</t>
  </si>
  <si>
    <t>Среднее квадратическое отклонение(S)</t>
  </si>
  <si>
    <t>Коэффициент вариации (V)</t>
  </si>
  <si>
    <t>Размах вариации ( R)</t>
  </si>
  <si>
    <t>Интерквартильный размах (IQR)</t>
  </si>
  <si>
    <t>Квартили:</t>
  </si>
  <si>
    <t>Средние величины:</t>
  </si>
  <si>
    <t>Показатели вариации:</t>
  </si>
  <si>
    <t>982343,77-2922509,32</t>
  </si>
  <si>
    <t>2922509,32-4862674,86</t>
  </si>
  <si>
    <t>4862674,86-6802840,41</t>
  </si>
  <si>
    <t>6802840,41-10863171,49</t>
  </si>
  <si>
    <t>10863171,49-12623337,04</t>
  </si>
  <si>
    <t>12623337,04-14563502,58</t>
  </si>
  <si>
    <t>Таблица 3</t>
  </si>
  <si>
    <t>Гистограмма частот</t>
  </si>
  <si>
    <t xml:space="preserve"> Источник:Федеральная служба государственной статистики (Росстат)</t>
  </si>
  <si>
    <r>
      <t xml:space="preserve"> </t>
    </r>
    <r>
      <rPr>
        <b/>
        <sz val="11"/>
        <color theme="1"/>
        <rFont val="Times New Roman"/>
        <family val="1"/>
        <charset val="204"/>
      </rPr>
      <t>Рис. 1 Оценка туристического потока по субъектам Рф, январь - август 2022 г, чел.</t>
    </r>
  </si>
  <si>
    <t>Гистограмма относительных частот</t>
  </si>
  <si>
    <t xml:space="preserve">Рис. 3 Распределения туристического потока по субъектам РФ, январь - август 2022 г., чел. </t>
  </si>
  <si>
    <t>(-)957821,77-982343,77</t>
  </si>
  <si>
    <t>Полигон частот</t>
  </si>
  <si>
    <t xml:space="preserve">Рис. 4 Распределения туристического потока по субъектам РФ, январь - август 2022 г., чел. </t>
  </si>
  <si>
    <t xml:space="preserve">Рис. 5 Кривая распределения туристического потока по субъектам РФ, январь - август 2022 г., чел. </t>
  </si>
  <si>
    <t>Коэффициент асимметрии (As)</t>
  </si>
  <si>
    <t>Коэффициент эксцесса (Ex)</t>
  </si>
  <si>
    <t xml:space="preserve">                 (ai+bi)/2 (xi)</t>
  </si>
  <si>
    <t>xi*mi</t>
  </si>
  <si>
    <t>(хi-xcp)^2</t>
  </si>
  <si>
    <t>((хi-xcp)^2)*mi</t>
  </si>
  <si>
    <t>&gt;33% - совокупность неоднородна по своему составу по изучаемому признаку</t>
  </si>
  <si>
    <t>(xi - xcp)^3</t>
  </si>
  <si>
    <t>(xi - xcp)^4</t>
  </si>
  <si>
    <t>&lt;0-плосковершинность</t>
  </si>
  <si>
    <t xml:space="preserve">      Рис. 2 Распределения туристического потока по субъектам РФ, январь - август 2022 г., чел. </t>
  </si>
  <si>
    <t>&gt;0 -правосторонняя ас-я</t>
  </si>
  <si>
    <t>год</t>
  </si>
  <si>
    <t>кол-во чел (млн)</t>
  </si>
  <si>
    <t>Таблица 4</t>
  </si>
  <si>
    <t>Оценка туристического потока Краснодарского края по годам,2012-2022г , млн чел</t>
  </si>
  <si>
    <t>Рис. 6 Оценка туристического потока Краснодарского края по годам,2012-2022г , млн чел</t>
  </si>
  <si>
    <t>Абсолютный прирост</t>
  </si>
  <si>
    <t>Темп роста, %</t>
  </si>
  <si>
    <t>Темп прироста, %</t>
  </si>
  <si>
    <t>Прогноз</t>
  </si>
  <si>
    <t>Фактические значения (Уt)</t>
  </si>
  <si>
    <t>цепной</t>
  </si>
  <si>
    <t>базисный</t>
  </si>
  <si>
    <t>Прогноз по абсолютному приросту</t>
  </si>
  <si>
    <t>Средний абсолютный прирост</t>
  </si>
  <si>
    <t>Средний темп роста</t>
  </si>
  <si>
    <t>Аналитические показатели изменения уровней ряда динамики при оценке туристического потока Краснодарского края по годам (2012-2022) (%)</t>
  </si>
  <si>
    <t>Абсолютное значение 1% прироста</t>
  </si>
  <si>
    <t>Абсолютное значение 1 % прироста</t>
  </si>
  <si>
    <t>Таблица 5</t>
  </si>
  <si>
    <t>Таблица 6</t>
  </si>
  <si>
    <t>Анализ вариационных рядов</t>
  </si>
  <si>
    <t>Основные числовые характеристики одномерных количественных данных</t>
  </si>
  <si>
    <t>Таблица7</t>
  </si>
  <si>
    <t>Прогноз по среднему темпу роста</t>
  </si>
  <si>
    <t>Рис.7  Оценка туристического потока Краснодарского края по исходным данным и прогнозным значениям, 2012-2025г , млн чел</t>
  </si>
  <si>
    <t>Кумулята частот</t>
  </si>
  <si>
    <t>Оценка туристического потока по субъектам РФ, январь - август 2022 г., чел</t>
  </si>
  <si>
    <t>Рисунок и прогнозы выполнены автором.</t>
  </si>
  <si>
    <t>Рисунок и прогнозы сделаны автором.</t>
  </si>
  <si>
    <t>Таблица выполнена атором.</t>
  </si>
  <si>
    <t>Источник: Федеральная служба государственной статистики (Росстат)</t>
  </si>
  <si>
    <t>Рисунок выполнен автором.</t>
  </si>
  <si>
    <t>Таблица выполнена автором.</t>
  </si>
</sst>
</file>

<file path=xl/styles.xml><?xml version="1.0" encoding="utf-8"?>
<styleSheet xmlns="http://schemas.openxmlformats.org/spreadsheetml/2006/main">
  <numFmts count="10">
    <numFmt numFmtId="43" formatCode="_-* #,##0.00\ _₽_-;\-* #,##0.00\ _₽_-;_-* &quot;-&quot;??\ _₽_-;_-@_-"/>
    <numFmt numFmtId="164" formatCode="_-* #,##0\ _₽_-;\-* #,##0\ _₽_-;_-* &quot;-&quot;??\ _₽_-;_-@_-"/>
    <numFmt numFmtId="165" formatCode="_-* #,##0.00_р_._-;\-* #,##0.00_р_._-;_-* &quot;-&quot;??_р_._-;_-@_-"/>
    <numFmt numFmtId="166" formatCode="0.0"/>
    <numFmt numFmtId="167" formatCode="#,##0.###"/>
    <numFmt numFmtId="168" formatCode="#,##0.000"/>
    <numFmt numFmtId="169" formatCode="0.000"/>
    <numFmt numFmtId="170" formatCode="#,##0.0"/>
    <numFmt numFmtId="171" formatCode="_-* #,##0.0000000000000\ _₽_-;\-* #,##0.0000000000000\ _₽_-;_-* &quot;-&quot;??\ _₽_-;_-@_-"/>
    <numFmt numFmtId="172" formatCode="_-* #,##0.0000\ _₽_-;\-* #,##0.0000\ _₽_-;_-* &quot;-&quot;??\ _₽_-;_-@_-"/>
  </numFmts>
  <fonts count="2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2"/>
      <color theme="1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1"/>
      <color theme="4"/>
      <name val="Times New Roman"/>
      <family val="1"/>
      <charset val="204"/>
    </font>
    <font>
      <sz val="11"/>
      <color theme="4" tint="-0.249977111117893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8" tint="-0.249977111117893"/>
      <name val="Times New Roman"/>
      <family val="1"/>
      <charset val="204"/>
    </font>
    <font>
      <sz val="11"/>
      <color theme="8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3" fillId="0" borderId="0"/>
    <xf numFmtId="0" fontId="1" fillId="0" borderId="0"/>
    <xf numFmtId="0" fontId="8" fillId="0" borderId="0"/>
    <xf numFmtId="0" fontId="10" fillId="0" borderId="0" applyNumberForma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4" fillId="0" borderId="0" xfId="1" applyFont="1" applyAlignment="1">
      <alignment horizontal="right" wrapText="1"/>
    </xf>
    <xf numFmtId="0" fontId="5" fillId="0" borderId="1" xfId="3" applyNumberFormat="1" applyFont="1" applyFill="1" applyBorder="1" applyAlignment="1" applyProtection="1">
      <alignment horizontal="left" vertical="center" wrapText="1"/>
    </xf>
    <xf numFmtId="0" fontId="14" fillId="0" borderId="0" xfId="1" applyFont="1" applyAlignment="1">
      <alignment vertical="center" wrapText="1"/>
    </xf>
    <xf numFmtId="0" fontId="14" fillId="0" borderId="0" xfId="1" applyFont="1" applyAlignment="1">
      <alignment horizontal="center" vertical="center" wrapText="1"/>
    </xf>
    <xf numFmtId="49" fontId="6" fillId="2" borderId="1" xfId="1" applyNumberFormat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vertical="center" wrapText="1"/>
    </xf>
    <xf numFmtId="164" fontId="5" fillId="0" borderId="1" xfId="2" applyNumberFormat="1" applyFont="1" applyFill="1" applyBorder="1" applyAlignment="1" applyProtection="1">
      <alignment horizontal="left" vertical="center" wrapText="1"/>
    </xf>
    <xf numFmtId="0" fontId="13" fillId="0" borderId="0" xfId="1" applyFont="1"/>
    <xf numFmtId="166" fontId="12" fillId="0" borderId="0" xfId="6" applyNumberFormat="1" applyFont="1" applyFill="1" applyBorder="1" applyAlignment="1" applyProtection="1">
      <alignment horizontal="left" vertical="center"/>
    </xf>
    <xf numFmtId="0" fontId="4" fillId="0" borderId="0" xfId="0" applyFont="1"/>
    <xf numFmtId="0" fontId="5" fillId="0" borderId="0" xfId="3" applyNumberFormat="1" applyFont="1" applyFill="1" applyBorder="1" applyAlignment="1" applyProtection="1">
      <alignment horizontal="left" vertical="center" wrapText="1"/>
    </xf>
    <xf numFmtId="0" fontId="9" fillId="0" borderId="0" xfId="15" applyFont="1"/>
    <xf numFmtId="0" fontId="4" fillId="0" borderId="0" xfId="15" applyFont="1" applyAlignment="1">
      <alignment horizontal="center" vertical="center" wrapText="1"/>
    </xf>
    <xf numFmtId="0" fontId="4" fillId="0" borderId="0" xfId="15" applyFont="1"/>
    <xf numFmtId="0" fontId="4" fillId="0" borderId="0" xfId="15" applyFont="1" applyAlignment="1">
      <alignment horizontal="center" vertical="center"/>
    </xf>
    <xf numFmtId="0" fontId="4" fillId="0" borderId="0" xfId="15" applyFont="1" applyAlignment="1">
      <alignment wrapText="1"/>
    </xf>
    <xf numFmtId="0" fontId="4" fillId="0" borderId="0" xfId="15" applyFont="1" applyAlignment="1">
      <alignment horizontal="center"/>
    </xf>
    <xf numFmtId="43" fontId="16" fillId="0" borderId="0" xfId="15" applyNumberFormat="1" applyFont="1"/>
    <xf numFmtId="43" fontId="16" fillId="0" borderId="0" xfId="14" applyFont="1"/>
    <xf numFmtId="164" fontId="16" fillId="0" borderId="0" xfId="14" applyNumberFormat="1" applyFont="1"/>
    <xf numFmtId="0" fontId="14" fillId="0" borderId="0" xfId="0" applyFont="1"/>
    <xf numFmtId="0" fontId="4" fillId="2" borderId="0" xfId="0" applyNumberFormat="1" applyFont="1" applyFill="1" applyAlignment="1">
      <alignment horizontal="right"/>
    </xf>
    <xf numFmtId="0" fontId="7" fillId="0" borderId="0" xfId="15" applyFont="1"/>
    <xf numFmtId="0" fontId="4" fillId="2" borderId="0" xfId="0" applyNumberFormat="1" applyFont="1" applyFill="1"/>
    <xf numFmtId="0" fontId="4" fillId="2" borderId="0" xfId="0" applyFont="1" applyFill="1"/>
    <xf numFmtId="49" fontId="4" fillId="2" borderId="0" xfId="0" applyNumberFormat="1" applyFont="1" applyFill="1" applyAlignment="1">
      <alignment horizontal="right"/>
    </xf>
    <xf numFmtId="43" fontId="17" fillId="3" borderId="0" xfId="15" applyNumberFormat="1" applyFont="1" applyFill="1"/>
    <xf numFmtId="2" fontId="4" fillId="4" borderId="0" xfId="0" applyNumberFormat="1" applyFont="1" applyFill="1"/>
    <xf numFmtId="43" fontId="17" fillId="2" borderId="0" xfId="15" applyNumberFormat="1" applyFont="1" applyFill="1" applyAlignment="1">
      <alignment horizontal="right" vertical="center"/>
    </xf>
    <xf numFmtId="43" fontId="17" fillId="2" borderId="0" xfId="15" applyNumberFormat="1" applyFont="1" applyFill="1" applyAlignment="1">
      <alignment horizontal="center" vertical="center"/>
    </xf>
    <xf numFmtId="43" fontId="16" fillId="0" borderId="0" xfId="15" applyNumberFormat="1" applyFont="1" applyAlignment="1">
      <alignment vertical="center"/>
    </xf>
    <xf numFmtId="2" fontId="16" fillId="0" borderId="0" xfId="14" applyNumberFormat="1" applyFont="1"/>
    <xf numFmtId="0" fontId="14" fillId="2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167" fontId="4" fillId="0" borderId="0" xfId="0" applyNumberFormat="1" applyFont="1"/>
    <xf numFmtId="168" fontId="4" fillId="0" borderId="0" xfId="0" applyNumberFormat="1" applyFont="1"/>
    <xf numFmtId="169" fontId="4" fillId="0" borderId="0" xfId="0" applyNumberFormat="1" applyFont="1"/>
    <xf numFmtId="4" fontId="18" fillId="0" borderId="0" xfId="0" applyNumberFormat="1" applyFont="1"/>
    <xf numFmtId="2" fontId="18" fillId="0" borderId="0" xfId="0" applyNumberFormat="1" applyFont="1"/>
    <xf numFmtId="170" fontId="4" fillId="0" borderId="0" xfId="0" applyNumberFormat="1" applyFont="1"/>
    <xf numFmtId="166" fontId="4" fillId="0" borderId="0" xfId="0" applyNumberFormat="1" applyFont="1"/>
    <xf numFmtId="9" fontId="4" fillId="0" borderId="0" xfId="17" applyFont="1"/>
    <xf numFmtId="1" fontId="18" fillId="0" borderId="0" xfId="0" applyNumberFormat="1" applyFont="1"/>
    <xf numFmtId="166" fontId="18" fillId="0" borderId="0" xfId="0" applyNumberFormat="1" applyFont="1"/>
    <xf numFmtId="2" fontId="4" fillId="0" borderId="0" xfId="0" applyNumberFormat="1" applyFont="1"/>
    <xf numFmtId="0" fontId="18" fillId="2" borderId="0" xfId="0" applyFont="1" applyFill="1"/>
    <xf numFmtId="0" fontId="4" fillId="4" borderId="0" xfId="0" applyFont="1" applyFill="1"/>
    <xf numFmtId="0" fontId="4" fillId="4" borderId="0" xfId="0" applyFont="1" applyFill="1" applyBorder="1"/>
    <xf numFmtId="0" fontId="18" fillId="4" borderId="0" xfId="0" applyFont="1" applyFill="1" applyBorder="1"/>
    <xf numFmtId="0" fontId="18" fillId="4" borderId="0" xfId="0" applyFont="1" applyFill="1"/>
    <xf numFmtId="171" fontId="16" fillId="0" borderId="0" xfId="14" applyNumberFormat="1" applyFont="1"/>
    <xf numFmtId="171" fontId="16" fillId="0" borderId="0" xfId="14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4" fillId="5" borderId="0" xfId="15" applyFont="1" applyFill="1"/>
    <xf numFmtId="0" fontId="4" fillId="4" borderId="0" xfId="15" applyFont="1" applyFill="1"/>
    <xf numFmtId="43" fontId="4" fillId="4" borderId="0" xfId="15" applyNumberFormat="1" applyFont="1" applyFill="1"/>
    <xf numFmtId="43" fontId="4" fillId="2" borderId="0" xfId="15" applyNumberFormat="1" applyFont="1" applyFill="1"/>
    <xf numFmtId="164" fontId="4" fillId="2" borderId="0" xfId="14" applyNumberFormat="1" applyFont="1" applyFill="1" applyAlignment="1">
      <alignment horizontal="right" vertical="center"/>
    </xf>
    <xf numFmtId="43" fontId="16" fillId="4" borderId="0" xfId="15" applyNumberFormat="1" applyFont="1" applyFill="1"/>
    <xf numFmtId="2" fontId="16" fillId="4" borderId="0" xfId="14" applyNumberFormat="1" applyFont="1" applyFill="1"/>
    <xf numFmtId="171" fontId="16" fillId="4" borderId="0" xfId="14" applyNumberFormat="1" applyFont="1" applyFill="1" applyAlignment="1">
      <alignment horizontal="center"/>
    </xf>
    <xf numFmtId="171" fontId="16" fillId="3" borderId="0" xfId="14" applyNumberFormat="1" applyFont="1" applyFill="1" applyAlignment="1">
      <alignment horizontal="center"/>
    </xf>
    <xf numFmtId="0" fontId="4" fillId="5" borderId="0" xfId="15" applyFont="1" applyFill="1" applyAlignment="1">
      <alignment horizontal="center"/>
    </xf>
    <xf numFmtId="0" fontId="0" fillId="5" borderId="0" xfId="0" applyFill="1"/>
    <xf numFmtId="2" fontId="0" fillId="0" borderId="0" xfId="0" applyNumberFormat="1"/>
    <xf numFmtId="2" fontId="0" fillId="2" borderId="0" xfId="0" applyNumberFormat="1" applyFill="1"/>
    <xf numFmtId="43" fontId="0" fillId="0" borderId="0" xfId="0" applyNumberFormat="1"/>
    <xf numFmtId="0" fontId="0" fillId="4" borderId="0" xfId="0" applyFill="1"/>
    <xf numFmtId="0" fontId="19" fillId="0" borderId="0" xfId="0" applyFont="1"/>
    <xf numFmtId="0" fontId="20" fillId="0" borderId="0" xfId="0" applyFont="1"/>
    <xf numFmtId="0" fontId="14" fillId="0" borderId="0" xfId="0" applyFont="1" applyAlignment="1">
      <alignment horizontal="center" wrapText="1"/>
    </xf>
    <xf numFmtId="0" fontId="4" fillId="0" borderId="1" xfId="0" applyFont="1" applyBorder="1"/>
    <xf numFmtId="0" fontId="14" fillId="2" borderId="1" xfId="0" applyFont="1" applyFill="1" applyBorder="1"/>
    <xf numFmtId="0" fontId="4" fillId="0" borderId="0" xfId="0" applyFont="1" applyBorder="1"/>
    <xf numFmtId="0" fontId="14" fillId="0" borderId="0" xfId="0" applyFont="1" applyBorder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3" fontId="4" fillId="0" borderId="0" xfId="14" applyFont="1"/>
    <xf numFmtId="43" fontId="4" fillId="0" borderId="0" xfId="0" applyNumberFormat="1" applyFont="1"/>
    <xf numFmtId="43" fontId="4" fillId="0" borderId="0" xfId="14" applyNumberFormat="1" applyFont="1"/>
    <xf numFmtId="172" fontId="4" fillId="0" borderId="0" xfId="0" applyNumberFormat="1" applyFont="1"/>
    <xf numFmtId="0" fontId="4" fillId="2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/>
    </xf>
    <xf numFmtId="0" fontId="4" fillId="4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14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0" fillId="3" borderId="0" xfId="0" applyFill="1"/>
  </cellXfs>
  <cellStyles count="18">
    <cellStyle name="Normal" xfId="3"/>
    <cellStyle name="Гиперссылка" xfId="6" builtinId="8"/>
    <cellStyle name="Обычный" xfId="0" builtinId="0"/>
    <cellStyle name="Обычный 10" xfId="4"/>
    <cellStyle name="Обычный 2" xfId="7"/>
    <cellStyle name="Обычный 2 2" xfId="5"/>
    <cellStyle name="Обычный 3" xfId="9"/>
    <cellStyle name="Обычный 4" xfId="11"/>
    <cellStyle name="Обычный 5" xfId="12"/>
    <cellStyle name="Обычный 6" xfId="13"/>
    <cellStyle name="Обычный 7" xfId="1"/>
    <cellStyle name="Обычный 8" xfId="15"/>
    <cellStyle name="Процентный" xfId="17" builtinId="5"/>
    <cellStyle name="Процентный 2" xfId="16"/>
    <cellStyle name="Финансовый 2" xfId="8"/>
    <cellStyle name="Финансовый 3" xfId="10"/>
    <cellStyle name="Финансовый 4" xfId="2"/>
    <cellStyle name="Финансовый 5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7"/>
  <c:chart>
    <c:autoTitleDeleted val="1"/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strRef>
              <c:f>Лист1!$A$7:$A$91</c:f>
              <c:strCache>
                <c:ptCount val="85"/>
                <c:pt idx="0">
                  <c:v>Белгородская область</c:v>
                </c:pt>
                <c:pt idx="1">
                  <c:v>Брянская область</c:v>
                </c:pt>
                <c:pt idx="2">
                  <c:v>Владимирская область</c:v>
                </c:pt>
                <c:pt idx="3">
                  <c:v>Воронежская область</c:v>
                </c:pt>
                <c:pt idx="4">
                  <c:v>Ивановская область</c:v>
                </c:pt>
                <c:pt idx="5">
                  <c:v>Калужская область</c:v>
                </c:pt>
                <c:pt idx="6">
                  <c:v>Костромская область</c:v>
                </c:pt>
                <c:pt idx="7">
                  <c:v>Курская область</c:v>
                </c:pt>
                <c:pt idx="8">
                  <c:v>Липецкая область</c:v>
                </c:pt>
                <c:pt idx="9">
                  <c:v>Московская область</c:v>
                </c:pt>
                <c:pt idx="10">
                  <c:v>Орловская область</c:v>
                </c:pt>
                <c:pt idx="11">
                  <c:v>Рязанская область</c:v>
                </c:pt>
                <c:pt idx="12">
                  <c:v>Смоленская область</c:v>
                </c:pt>
                <c:pt idx="13">
                  <c:v>Тамбовская область</c:v>
                </c:pt>
                <c:pt idx="14">
                  <c:v>Тверская область</c:v>
                </c:pt>
                <c:pt idx="15">
                  <c:v>Тульская область</c:v>
                </c:pt>
                <c:pt idx="16">
                  <c:v>Ярославская область</c:v>
                </c:pt>
                <c:pt idx="17">
                  <c:v>г.Москва</c:v>
                </c:pt>
                <c:pt idx="18">
                  <c:v>Республика Карелия</c:v>
                </c:pt>
                <c:pt idx="19">
                  <c:v>Республика Коми</c:v>
                </c:pt>
                <c:pt idx="20">
                  <c:v>Архангельская область</c:v>
                </c:pt>
                <c:pt idx="21">
                  <c:v>Ненецкий автономный округ</c:v>
                </c:pt>
                <c:pt idx="22">
                  <c:v>Вологодская область</c:v>
                </c:pt>
                <c:pt idx="23">
                  <c:v>Калининградская область</c:v>
                </c:pt>
                <c:pt idx="24">
                  <c:v>Ленинградская область</c:v>
                </c:pt>
                <c:pt idx="25">
                  <c:v>Мурманская область</c:v>
                </c:pt>
                <c:pt idx="26">
                  <c:v>Новгородская область</c:v>
                </c:pt>
                <c:pt idx="27">
                  <c:v>Псковская область</c:v>
                </c:pt>
                <c:pt idx="28">
                  <c:v>г.Санкт-Петербург</c:v>
                </c:pt>
                <c:pt idx="29">
                  <c:v>Республика Адыгея</c:v>
                </c:pt>
                <c:pt idx="30">
                  <c:v>Республика Калмыкия</c:v>
                </c:pt>
                <c:pt idx="31">
                  <c:v>Республика Крым</c:v>
                </c:pt>
                <c:pt idx="32">
                  <c:v>Краснодарский край</c:v>
                </c:pt>
                <c:pt idx="33">
                  <c:v>Астраханская область</c:v>
                </c:pt>
                <c:pt idx="34">
                  <c:v>Волгоградская область</c:v>
                </c:pt>
                <c:pt idx="35">
                  <c:v>Ростовская область</c:v>
                </c:pt>
                <c:pt idx="36">
                  <c:v>г.Севастополь</c:v>
                </c:pt>
                <c:pt idx="37">
                  <c:v>Республика Дагестан</c:v>
                </c:pt>
                <c:pt idx="38">
                  <c:v>Республика Ингушетия</c:v>
                </c:pt>
                <c:pt idx="39">
                  <c:v>Кабардино-Балкарская Республика</c:v>
                </c:pt>
                <c:pt idx="40">
                  <c:v>Карачаево-Черкесская Республика</c:v>
                </c:pt>
                <c:pt idx="41">
                  <c:v>Республика Северная Осетия - Алания</c:v>
                </c:pt>
                <c:pt idx="42">
                  <c:v>Чеченская Республика</c:v>
                </c:pt>
                <c:pt idx="43">
                  <c:v>Ставропольский край</c:v>
                </c:pt>
                <c:pt idx="44">
                  <c:v>Республика Башкортостан</c:v>
                </c:pt>
                <c:pt idx="45">
                  <c:v>Республика Марий Эл</c:v>
                </c:pt>
                <c:pt idx="46">
                  <c:v>Республика Мордовия</c:v>
                </c:pt>
                <c:pt idx="47">
                  <c:v>Республика Татарстан</c:v>
                </c:pt>
                <c:pt idx="48">
                  <c:v>Удмуртская Республика</c:v>
                </c:pt>
                <c:pt idx="49">
                  <c:v>Чувашская Республика</c:v>
                </c:pt>
                <c:pt idx="50">
                  <c:v>Пермский край</c:v>
                </c:pt>
                <c:pt idx="51">
                  <c:v>Кировская область</c:v>
                </c:pt>
                <c:pt idx="52">
                  <c:v>Нижегородская область</c:v>
                </c:pt>
                <c:pt idx="53">
                  <c:v>Оренбургская область</c:v>
                </c:pt>
                <c:pt idx="54">
                  <c:v>Пензенская область</c:v>
                </c:pt>
                <c:pt idx="55">
                  <c:v>Самарская область</c:v>
                </c:pt>
                <c:pt idx="56">
                  <c:v>Саратовская область</c:v>
                </c:pt>
                <c:pt idx="57">
                  <c:v>Ульяновская область</c:v>
                </c:pt>
                <c:pt idx="58">
                  <c:v>Курганская область</c:v>
                </c:pt>
                <c:pt idx="59">
                  <c:v>Свердловская область</c:v>
                </c:pt>
                <c:pt idx="60">
                  <c:v>Тюменская область</c:v>
                </c:pt>
                <c:pt idx="61">
                  <c:v>Ханты-Мансийский автономный округ - Югра</c:v>
                </c:pt>
                <c:pt idx="62">
                  <c:v>Ямало-Ненецкий автономный округ</c:v>
                </c:pt>
                <c:pt idx="63">
                  <c:v>Челябинская область</c:v>
                </c:pt>
                <c:pt idx="64">
                  <c:v>Республика Алтай</c:v>
                </c:pt>
                <c:pt idx="65">
                  <c:v>Республика Тыва</c:v>
                </c:pt>
                <c:pt idx="66">
                  <c:v>Республика Хакасия</c:v>
                </c:pt>
                <c:pt idx="67">
                  <c:v>Алтайский край</c:v>
                </c:pt>
                <c:pt idx="68">
                  <c:v>Красноярский край</c:v>
                </c:pt>
                <c:pt idx="69">
                  <c:v>Иркутская область</c:v>
                </c:pt>
                <c:pt idx="70">
                  <c:v>Кемеровская область - Кузбасс</c:v>
                </c:pt>
                <c:pt idx="71">
                  <c:v>Новосибирская область</c:v>
                </c:pt>
                <c:pt idx="72">
                  <c:v>Омская область</c:v>
                </c:pt>
                <c:pt idx="73">
                  <c:v>Томская область</c:v>
                </c:pt>
                <c:pt idx="74">
                  <c:v>Республика Бурятия</c:v>
                </c:pt>
                <c:pt idx="75">
                  <c:v>Республика Саха (Якутия)</c:v>
                </c:pt>
                <c:pt idx="76">
                  <c:v>Забайкальский край</c:v>
                </c:pt>
                <c:pt idx="77">
                  <c:v>Камчатский край</c:v>
                </c:pt>
                <c:pt idx="78">
                  <c:v>Приморский край</c:v>
                </c:pt>
                <c:pt idx="79">
                  <c:v>Хабаровский край</c:v>
                </c:pt>
                <c:pt idx="80">
                  <c:v>Амурская область</c:v>
                </c:pt>
                <c:pt idx="81">
                  <c:v>Магаданская область</c:v>
                </c:pt>
                <c:pt idx="82">
                  <c:v>Сахалинская область</c:v>
                </c:pt>
                <c:pt idx="83">
                  <c:v>Еврейская автономная область</c:v>
                </c:pt>
                <c:pt idx="84">
                  <c:v>Чукотский автономный округ</c:v>
                </c:pt>
              </c:strCache>
            </c:strRef>
          </c:xVal>
          <c:yVal>
            <c:numRef>
              <c:f>Лист1!$B$7:$B$91</c:f>
              <c:numCache>
                <c:formatCode>_-* #,##0\ _₽_-;\-* #,##0\ _₽_-;_-* "-"??\ _₽_-;_-@_-</c:formatCode>
                <c:ptCount val="85"/>
                <c:pt idx="0">
                  <c:v>579106</c:v>
                </c:pt>
                <c:pt idx="1">
                  <c:v>376102</c:v>
                </c:pt>
                <c:pt idx="2">
                  <c:v>1230119</c:v>
                </c:pt>
                <c:pt idx="3">
                  <c:v>825148</c:v>
                </c:pt>
                <c:pt idx="4">
                  <c:v>474819</c:v>
                </c:pt>
                <c:pt idx="5">
                  <c:v>472920</c:v>
                </c:pt>
                <c:pt idx="6">
                  <c:v>282054</c:v>
                </c:pt>
                <c:pt idx="7">
                  <c:v>323761</c:v>
                </c:pt>
                <c:pt idx="8">
                  <c:v>411570</c:v>
                </c:pt>
                <c:pt idx="9">
                  <c:v>11065573</c:v>
                </c:pt>
                <c:pt idx="10">
                  <c:v>246358</c:v>
                </c:pt>
                <c:pt idx="11">
                  <c:v>636682</c:v>
                </c:pt>
                <c:pt idx="12">
                  <c:v>266211</c:v>
                </c:pt>
                <c:pt idx="13">
                  <c:v>310306</c:v>
                </c:pt>
                <c:pt idx="14">
                  <c:v>1269993</c:v>
                </c:pt>
                <c:pt idx="15">
                  <c:v>576845</c:v>
                </c:pt>
                <c:pt idx="16">
                  <c:v>1307768</c:v>
                </c:pt>
                <c:pt idx="17">
                  <c:v>10008848</c:v>
                </c:pt>
                <c:pt idx="18">
                  <c:v>414972</c:v>
                </c:pt>
                <c:pt idx="19">
                  <c:v>320396</c:v>
                </c:pt>
                <c:pt idx="20">
                  <c:v>366306</c:v>
                </c:pt>
                <c:pt idx="21">
                  <c:v>12261</c:v>
                </c:pt>
                <c:pt idx="22">
                  <c:v>863192</c:v>
                </c:pt>
                <c:pt idx="23">
                  <c:v>505485</c:v>
                </c:pt>
                <c:pt idx="24">
                  <c:v>12365726</c:v>
                </c:pt>
                <c:pt idx="25">
                  <c:v>362162</c:v>
                </c:pt>
                <c:pt idx="26">
                  <c:v>763348</c:v>
                </c:pt>
                <c:pt idx="27">
                  <c:v>816371</c:v>
                </c:pt>
                <c:pt idx="28">
                  <c:v>5888678</c:v>
                </c:pt>
                <c:pt idx="29">
                  <c:v>102472</c:v>
                </c:pt>
                <c:pt idx="30">
                  <c:v>65970</c:v>
                </c:pt>
                <c:pt idx="31">
                  <c:v>3053351</c:v>
                </c:pt>
                <c:pt idx="32">
                  <c:v>14387706</c:v>
                </c:pt>
                <c:pt idx="33">
                  <c:v>289425</c:v>
                </c:pt>
                <c:pt idx="34">
                  <c:v>815520</c:v>
                </c:pt>
                <c:pt idx="35">
                  <c:v>1452866</c:v>
                </c:pt>
                <c:pt idx="36">
                  <c:v>185882</c:v>
                </c:pt>
                <c:pt idx="37">
                  <c:v>214995</c:v>
                </c:pt>
                <c:pt idx="38">
                  <c:v>58243</c:v>
                </c:pt>
                <c:pt idx="39">
                  <c:v>258833</c:v>
                </c:pt>
                <c:pt idx="40">
                  <c:v>665739</c:v>
                </c:pt>
                <c:pt idx="41">
                  <c:v>201430</c:v>
                </c:pt>
                <c:pt idx="42">
                  <c:v>71706</c:v>
                </c:pt>
                <c:pt idx="43">
                  <c:v>1241415</c:v>
                </c:pt>
                <c:pt idx="44">
                  <c:v>1263386</c:v>
                </c:pt>
                <c:pt idx="45">
                  <c:v>247344</c:v>
                </c:pt>
                <c:pt idx="46">
                  <c:v>150243</c:v>
                </c:pt>
                <c:pt idx="47">
                  <c:v>2903306</c:v>
                </c:pt>
                <c:pt idx="48">
                  <c:v>526678</c:v>
                </c:pt>
                <c:pt idx="49">
                  <c:v>388665</c:v>
                </c:pt>
                <c:pt idx="50">
                  <c:v>923187</c:v>
                </c:pt>
                <c:pt idx="51">
                  <c:v>516790</c:v>
                </c:pt>
                <c:pt idx="52">
                  <c:v>1433972</c:v>
                </c:pt>
                <c:pt idx="53">
                  <c:v>539491</c:v>
                </c:pt>
                <c:pt idx="54">
                  <c:v>201307</c:v>
                </c:pt>
                <c:pt idx="55">
                  <c:v>1495549</c:v>
                </c:pt>
                <c:pt idx="56">
                  <c:v>623572</c:v>
                </c:pt>
                <c:pt idx="57">
                  <c:v>317885</c:v>
                </c:pt>
                <c:pt idx="58">
                  <c:v>572378</c:v>
                </c:pt>
                <c:pt idx="59">
                  <c:v>1753224</c:v>
                </c:pt>
                <c:pt idx="60">
                  <c:v>1722897</c:v>
                </c:pt>
                <c:pt idx="61">
                  <c:v>532491</c:v>
                </c:pt>
                <c:pt idx="62">
                  <c:v>211095</c:v>
                </c:pt>
                <c:pt idx="63">
                  <c:v>1248395</c:v>
                </c:pt>
                <c:pt idx="64">
                  <c:v>448067</c:v>
                </c:pt>
                <c:pt idx="65">
                  <c:v>62627</c:v>
                </c:pt>
                <c:pt idx="66">
                  <c:v>383820</c:v>
                </c:pt>
                <c:pt idx="67">
                  <c:v>1182370</c:v>
                </c:pt>
                <c:pt idx="68">
                  <c:v>1130789</c:v>
                </c:pt>
                <c:pt idx="69">
                  <c:v>646196</c:v>
                </c:pt>
                <c:pt idx="70">
                  <c:v>791552</c:v>
                </c:pt>
                <c:pt idx="71">
                  <c:v>1329569</c:v>
                </c:pt>
                <c:pt idx="72">
                  <c:v>484549</c:v>
                </c:pt>
                <c:pt idx="73">
                  <c:v>252191</c:v>
                </c:pt>
                <c:pt idx="74">
                  <c:v>513430</c:v>
                </c:pt>
                <c:pt idx="75">
                  <c:v>100843</c:v>
                </c:pt>
                <c:pt idx="76">
                  <c:v>372780</c:v>
                </c:pt>
                <c:pt idx="77">
                  <c:v>321754</c:v>
                </c:pt>
                <c:pt idx="78">
                  <c:v>990612</c:v>
                </c:pt>
                <c:pt idx="79">
                  <c:v>434620</c:v>
                </c:pt>
                <c:pt idx="80">
                  <c:v>295873</c:v>
                </c:pt>
                <c:pt idx="81">
                  <c:v>36220</c:v>
                </c:pt>
                <c:pt idx="82">
                  <c:v>237878</c:v>
                </c:pt>
                <c:pt idx="83">
                  <c:v>26974</c:v>
                </c:pt>
                <c:pt idx="84">
                  <c:v>19656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xVal>
            <c:strRef>
              <c:f>Лист1!$A$7:$A$91</c:f>
              <c:strCache>
                <c:ptCount val="85"/>
                <c:pt idx="0">
                  <c:v>Белгородская область</c:v>
                </c:pt>
                <c:pt idx="1">
                  <c:v>Брянская область</c:v>
                </c:pt>
                <c:pt idx="2">
                  <c:v>Владимирская область</c:v>
                </c:pt>
                <c:pt idx="3">
                  <c:v>Воронежская область</c:v>
                </c:pt>
                <c:pt idx="4">
                  <c:v>Ивановская область</c:v>
                </c:pt>
                <c:pt idx="5">
                  <c:v>Калужская область</c:v>
                </c:pt>
                <c:pt idx="6">
                  <c:v>Костромская область</c:v>
                </c:pt>
                <c:pt idx="7">
                  <c:v>Курская область</c:v>
                </c:pt>
                <c:pt idx="8">
                  <c:v>Липецкая область</c:v>
                </c:pt>
                <c:pt idx="9">
                  <c:v>Московская область</c:v>
                </c:pt>
                <c:pt idx="10">
                  <c:v>Орловская область</c:v>
                </c:pt>
                <c:pt idx="11">
                  <c:v>Рязанская область</c:v>
                </c:pt>
                <c:pt idx="12">
                  <c:v>Смоленская область</c:v>
                </c:pt>
                <c:pt idx="13">
                  <c:v>Тамбовская область</c:v>
                </c:pt>
                <c:pt idx="14">
                  <c:v>Тверская область</c:v>
                </c:pt>
                <c:pt idx="15">
                  <c:v>Тульская область</c:v>
                </c:pt>
                <c:pt idx="16">
                  <c:v>Ярославская область</c:v>
                </c:pt>
                <c:pt idx="17">
                  <c:v>г.Москва</c:v>
                </c:pt>
                <c:pt idx="18">
                  <c:v>Республика Карелия</c:v>
                </c:pt>
                <c:pt idx="19">
                  <c:v>Республика Коми</c:v>
                </c:pt>
                <c:pt idx="20">
                  <c:v>Архангельская область</c:v>
                </c:pt>
                <c:pt idx="21">
                  <c:v>Ненецкий автономный округ</c:v>
                </c:pt>
                <c:pt idx="22">
                  <c:v>Вологодская область</c:v>
                </c:pt>
                <c:pt idx="23">
                  <c:v>Калининградская область</c:v>
                </c:pt>
                <c:pt idx="24">
                  <c:v>Ленинградская область</c:v>
                </c:pt>
                <c:pt idx="25">
                  <c:v>Мурманская область</c:v>
                </c:pt>
                <c:pt idx="26">
                  <c:v>Новгородская область</c:v>
                </c:pt>
                <c:pt idx="27">
                  <c:v>Псковская область</c:v>
                </c:pt>
                <c:pt idx="28">
                  <c:v>г.Санкт-Петербург</c:v>
                </c:pt>
                <c:pt idx="29">
                  <c:v>Республика Адыгея</c:v>
                </c:pt>
                <c:pt idx="30">
                  <c:v>Республика Калмыкия</c:v>
                </c:pt>
                <c:pt idx="31">
                  <c:v>Республика Крым</c:v>
                </c:pt>
                <c:pt idx="32">
                  <c:v>Краснодарский край</c:v>
                </c:pt>
                <c:pt idx="33">
                  <c:v>Астраханская область</c:v>
                </c:pt>
                <c:pt idx="34">
                  <c:v>Волгоградская область</c:v>
                </c:pt>
                <c:pt idx="35">
                  <c:v>Ростовская область</c:v>
                </c:pt>
                <c:pt idx="36">
                  <c:v>г.Севастополь</c:v>
                </c:pt>
                <c:pt idx="37">
                  <c:v>Республика Дагестан</c:v>
                </c:pt>
                <c:pt idx="38">
                  <c:v>Республика Ингушетия</c:v>
                </c:pt>
                <c:pt idx="39">
                  <c:v>Кабардино-Балкарская Республика</c:v>
                </c:pt>
                <c:pt idx="40">
                  <c:v>Карачаево-Черкесская Республика</c:v>
                </c:pt>
                <c:pt idx="41">
                  <c:v>Республика Северная Осетия - Алания</c:v>
                </c:pt>
                <c:pt idx="42">
                  <c:v>Чеченская Республика</c:v>
                </c:pt>
                <c:pt idx="43">
                  <c:v>Ставропольский край</c:v>
                </c:pt>
                <c:pt idx="44">
                  <c:v>Республика Башкортостан</c:v>
                </c:pt>
                <c:pt idx="45">
                  <c:v>Республика Марий Эл</c:v>
                </c:pt>
                <c:pt idx="46">
                  <c:v>Республика Мордовия</c:v>
                </c:pt>
                <c:pt idx="47">
                  <c:v>Республика Татарстан</c:v>
                </c:pt>
                <c:pt idx="48">
                  <c:v>Удмуртская Республика</c:v>
                </c:pt>
                <c:pt idx="49">
                  <c:v>Чувашская Республика</c:v>
                </c:pt>
                <c:pt idx="50">
                  <c:v>Пермский край</c:v>
                </c:pt>
                <c:pt idx="51">
                  <c:v>Кировская область</c:v>
                </c:pt>
                <c:pt idx="52">
                  <c:v>Нижегородская область</c:v>
                </c:pt>
                <c:pt idx="53">
                  <c:v>Оренбургская область</c:v>
                </c:pt>
                <c:pt idx="54">
                  <c:v>Пензенская область</c:v>
                </c:pt>
                <c:pt idx="55">
                  <c:v>Самарская область</c:v>
                </c:pt>
                <c:pt idx="56">
                  <c:v>Саратовская область</c:v>
                </c:pt>
                <c:pt idx="57">
                  <c:v>Ульяновская область</c:v>
                </c:pt>
                <c:pt idx="58">
                  <c:v>Курганская область</c:v>
                </c:pt>
                <c:pt idx="59">
                  <c:v>Свердловская область</c:v>
                </c:pt>
                <c:pt idx="60">
                  <c:v>Тюменская область</c:v>
                </c:pt>
                <c:pt idx="61">
                  <c:v>Ханты-Мансийский автономный округ - Югра</c:v>
                </c:pt>
                <c:pt idx="62">
                  <c:v>Ямало-Ненецкий автономный округ</c:v>
                </c:pt>
                <c:pt idx="63">
                  <c:v>Челябинская область</c:v>
                </c:pt>
                <c:pt idx="64">
                  <c:v>Республика Алтай</c:v>
                </c:pt>
                <c:pt idx="65">
                  <c:v>Республика Тыва</c:v>
                </c:pt>
                <c:pt idx="66">
                  <c:v>Республика Хакасия</c:v>
                </c:pt>
                <c:pt idx="67">
                  <c:v>Алтайский край</c:v>
                </c:pt>
                <c:pt idx="68">
                  <c:v>Красноярский край</c:v>
                </c:pt>
                <c:pt idx="69">
                  <c:v>Иркутская область</c:v>
                </c:pt>
                <c:pt idx="70">
                  <c:v>Кемеровская область - Кузбасс</c:v>
                </c:pt>
                <c:pt idx="71">
                  <c:v>Новосибирская область</c:v>
                </c:pt>
                <c:pt idx="72">
                  <c:v>Омская область</c:v>
                </c:pt>
                <c:pt idx="73">
                  <c:v>Томская область</c:v>
                </c:pt>
                <c:pt idx="74">
                  <c:v>Республика Бурятия</c:v>
                </c:pt>
                <c:pt idx="75">
                  <c:v>Республика Саха (Якутия)</c:v>
                </c:pt>
                <c:pt idx="76">
                  <c:v>Забайкальский край</c:v>
                </c:pt>
                <c:pt idx="77">
                  <c:v>Камчатский край</c:v>
                </c:pt>
                <c:pt idx="78">
                  <c:v>Приморский край</c:v>
                </c:pt>
                <c:pt idx="79">
                  <c:v>Хабаровский край</c:v>
                </c:pt>
                <c:pt idx="80">
                  <c:v>Амурская область</c:v>
                </c:pt>
                <c:pt idx="81">
                  <c:v>Магаданская область</c:v>
                </c:pt>
                <c:pt idx="82">
                  <c:v>Сахалинская область</c:v>
                </c:pt>
                <c:pt idx="83">
                  <c:v>Еврейская автономная область</c:v>
                </c:pt>
                <c:pt idx="84">
                  <c:v>Чукотский автономный округ</c:v>
                </c:pt>
              </c:strCache>
            </c:strRef>
          </c:xVal>
          <c:yVal>
            <c:numRef>
              <c:f>Лист1!$B$7:$B$91</c:f>
              <c:numCache>
                <c:formatCode>_-* #,##0\ _₽_-;\-* #,##0\ _₽_-;_-* "-"??\ _₽_-;_-@_-</c:formatCode>
                <c:ptCount val="85"/>
                <c:pt idx="0">
                  <c:v>579106</c:v>
                </c:pt>
                <c:pt idx="1">
                  <c:v>376102</c:v>
                </c:pt>
                <c:pt idx="2">
                  <c:v>1230119</c:v>
                </c:pt>
                <c:pt idx="3">
                  <c:v>825148</c:v>
                </c:pt>
                <c:pt idx="4">
                  <c:v>474819</c:v>
                </c:pt>
                <c:pt idx="5">
                  <c:v>472920</c:v>
                </c:pt>
                <c:pt idx="6">
                  <c:v>282054</c:v>
                </c:pt>
                <c:pt idx="7">
                  <c:v>323761</c:v>
                </c:pt>
                <c:pt idx="8">
                  <c:v>411570</c:v>
                </c:pt>
                <c:pt idx="9">
                  <c:v>11065573</c:v>
                </c:pt>
                <c:pt idx="10">
                  <c:v>246358</c:v>
                </c:pt>
                <c:pt idx="11">
                  <c:v>636682</c:v>
                </c:pt>
                <c:pt idx="12">
                  <c:v>266211</c:v>
                </c:pt>
                <c:pt idx="13">
                  <c:v>310306</c:v>
                </c:pt>
                <c:pt idx="14">
                  <c:v>1269993</c:v>
                </c:pt>
                <c:pt idx="15">
                  <c:v>576845</c:v>
                </c:pt>
                <c:pt idx="16">
                  <c:v>1307768</c:v>
                </c:pt>
                <c:pt idx="17">
                  <c:v>10008848</c:v>
                </c:pt>
                <c:pt idx="18">
                  <c:v>414972</c:v>
                </c:pt>
                <c:pt idx="19">
                  <c:v>320396</c:v>
                </c:pt>
                <c:pt idx="20">
                  <c:v>366306</c:v>
                </c:pt>
                <c:pt idx="21">
                  <c:v>12261</c:v>
                </c:pt>
                <c:pt idx="22">
                  <c:v>863192</c:v>
                </c:pt>
                <c:pt idx="23">
                  <c:v>505485</c:v>
                </c:pt>
                <c:pt idx="24">
                  <c:v>12365726</c:v>
                </c:pt>
                <c:pt idx="25">
                  <c:v>362162</c:v>
                </c:pt>
                <c:pt idx="26">
                  <c:v>763348</c:v>
                </c:pt>
                <c:pt idx="27">
                  <c:v>816371</c:v>
                </c:pt>
                <c:pt idx="28">
                  <c:v>5888678</c:v>
                </c:pt>
                <c:pt idx="29">
                  <c:v>102472</c:v>
                </c:pt>
                <c:pt idx="30">
                  <c:v>65970</c:v>
                </c:pt>
                <c:pt idx="31">
                  <c:v>3053351</c:v>
                </c:pt>
                <c:pt idx="32">
                  <c:v>14387706</c:v>
                </c:pt>
                <c:pt idx="33">
                  <c:v>289425</c:v>
                </c:pt>
                <c:pt idx="34">
                  <c:v>815520</c:v>
                </c:pt>
                <c:pt idx="35">
                  <c:v>1452866</c:v>
                </c:pt>
                <c:pt idx="36">
                  <c:v>185882</c:v>
                </c:pt>
                <c:pt idx="37">
                  <c:v>214995</c:v>
                </c:pt>
                <c:pt idx="38">
                  <c:v>58243</c:v>
                </c:pt>
                <c:pt idx="39">
                  <c:v>258833</c:v>
                </c:pt>
                <c:pt idx="40">
                  <c:v>665739</c:v>
                </c:pt>
                <c:pt idx="41">
                  <c:v>201430</c:v>
                </c:pt>
                <c:pt idx="42">
                  <c:v>71706</c:v>
                </c:pt>
                <c:pt idx="43">
                  <c:v>1241415</c:v>
                </c:pt>
                <c:pt idx="44">
                  <c:v>1263386</c:v>
                </c:pt>
                <c:pt idx="45">
                  <c:v>247344</c:v>
                </c:pt>
                <c:pt idx="46">
                  <c:v>150243</c:v>
                </c:pt>
                <c:pt idx="47">
                  <c:v>2903306</c:v>
                </c:pt>
                <c:pt idx="48">
                  <c:v>526678</c:v>
                </c:pt>
                <c:pt idx="49">
                  <c:v>388665</c:v>
                </c:pt>
                <c:pt idx="50">
                  <c:v>923187</c:v>
                </c:pt>
                <c:pt idx="51">
                  <c:v>516790</c:v>
                </c:pt>
                <c:pt idx="52">
                  <c:v>1433972</c:v>
                </c:pt>
                <c:pt idx="53">
                  <c:v>539491</c:v>
                </c:pt>
                <c:pt idx="54">
                  <c:v>201307</c:v>
                </c:pt>
                <c:pt idx="55">
                  <c:v>1495549</c:v>
                </c:pt>
                <c:pt idx="56">
                  <c:v>623572</c:v>
                </c:pt>
                <c:pt idx="57">
                  <c:v>317885</c:v>
                </c:pt>
                <c:pt idx="58">
                  <c:v>572378</c:v>
                </c:pt>
                <c:pt idx="59">
                  <c:v>1753224</c:v>
                </c:pt>
                <c:pt idx="60">
                  <c:v>1722897</c:v>
                </c:pt>
                <c:pt idx="61">
                  <c:v>532491</c:v>
                </c:pt>
                <c:pt idx="62">
                  <c:v>211095</c:v>
                </c:pt>
                <c:pt idx="63">
                  <c:v>1248395</c:v>
                </c:pt>
                <c:pt idx="64">
                  <c:v>448067</c:v>
                </c:pt>
                <c:pt idx="65">
                  <c:v>62627</c:v>
                </c:pt>
                <c:pt idx="66">
                  <c:v>383820</c:v>
                </c:pt>
                <c:pt idx="67">
                  <c:v>1182370</c:v>
                </c:pt>
                <c:pt idx="68">
                  <c:v>1130789</c:v>
                </c:pt>
                <c:pt idx="69">
                  <c:v>646196</c:v>
                </c:pt>
                <c:pt idx="70">
                  <c:v>791552</c:v>
                </c:pt>
                <c:pt idx="71">
                  <c:v>1329569</c:v>
                </c:pt>
                <c:pt idx="72">
                  <c:v>484549</c:v>
                </c:pt>
                <c:pt idx="73">
                  <c:v>252191</c:v>
                </c:pt>
                <c:pt idx="74">
                  <c:v>513430</c:v>
                </c:pt>
                <c:pt idx="75">
                  <c:v>100843</c:v>
                </c:pt>
                <c:pt idx="76">
                  <c:v>372780</c:v>
                </c:pt>
                <c:pt idx="77">
                  <c:v>321754</c:v>
                </c:pt>
                <c:pt idx="78">
                  <c:v>990612</c:v>
                </c:pt>
                <c:pt idx="79">
                  <c:v>434620</c:v>
                </c:pt>
                <c:pt idx="80">
                  <c:v>295873</c:v>
                </c:pt>
                <c:pt idx="81">
                  <c:v>36220</c:v>
                </c:pt>
                <c:pt idx="82">
                  <c:v>237878</c:v>
                </c:pt>
                <c:pt idx="83">
                  <c:v>26974</c:v>
                </c:pt>
                <c:pt idx="84">
                  <c:v>19656</c:v>
                </c:pt>
              </c:numCache>
            </c:numRef>
          </c:yVal>
        </c:ser>
        <c:axId val="123239808"/>
        <c:axId val="123258752"/>
      </c:scatterChart>
      <c:valAx>
        <c:axId val="1232398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Субъект</a:t>
                </a:r>
                <a:r>
                  <a:rPr lang="ru-RU" baseline="0"/>
                  <a:t> РФ</a:t>
                </a:r>
                <a:endParaRPr lang="ru-RU"/>
              </a:p>
            </c:rich>
          </c:tx>
          <c:layout/>
        </c:title>
        <c:tickLblPos val="nextTo"/>
        <c:crossAx val="123258752"/>
        <c:crosses val="autoZero"/>
        <c:crossBetween val="midCat"/>
      </c:valAx>
      <c:valAx>
        <c:axId val="12325875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Количество человек, посетивших субъект</a:t>
                </a:r>
                <a:br>
                  <a:rPr lang="ru-RU"/>
                </a:br>
                <a:r>
                  <a:rPr lang="ru-RU"/>
                  <a:t>(чел)</a:t>
                </a:r>
              </a:p>
            </c:rich>
          </c:tx>
          <c:layout>
            <c:manualLayout>
              <c:xMode val="edge"/>
              <c:yMode val="edge"/>
              <c:x val="1.9094383536986111E-2"/>
              <c:y val="3.5397919010123791E-2"/>
            </c:manualLayout>
          </c:layout>
        </c:title>
        <c:numFmt formatCode="_-* #,##0\ _₽_-;\-* #,##0\ _₽_-;_-* &quot;-&quot;??\ _₽_-;_-@_-" sourceLinked="1"/>
        <c:tickLblPos val="nextTo"/>
        <c:crossAx val="123239808"/>
        <c:crosses val="autoZero"/>
        <c:crossBetween val="midCat"/>
      </c:valAx>
    </c:plotArea>
    <c:plotVisOnly val="1"/>
    <c:dispBlanksAs val="gap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7"/>
  <c:chart>
    <c:plotArea>
      <c:layout>
        <c:manualLayout>
          <c:layoutTarget val="inner"/>
          <c:xMode val="edge"/>
          <c:yMode val="edge"/>
          <c:x val="7.3113997022917251E-2"/>
          <c:y val="7.4543488300042704E-2"/>
          <c:w val="0.9001658960966552"/>
          <c:h val="0.61046104203566987"/>
        </c:manualLayout>
      </c:layout>
      <c:barChart>
        <c:barDir val="col"/>
        <c:grouping val="clustered"/>
        <c:ser>
          <c:idx val="0"/>
          <c:order val="0"/>
          <c:cat>
            <c:numRef>
              <c:f>Лист1!$P$27:$P$33</c:f>
              <c:numCache>
                <c:formatCode>_-* #,##0.00\ _₽_-;\-* #,##0.00\ _₽_-;_-* "-"??\ _₽_-;_-@_-</c:formatCode>
                <c:ptCount val="7"/>
                <c:pt idx="0">
                  <c:v>12261</c:v>
                </c:pt>
                <c:pt idx="1">
                  <c:v>1952426.5444966299</c:v>
                </c:pt>
                <c:pt idx="2">
                  <c:v>3892592.0889932602</c:v>
                </c:pt>
                <c:pt idx="3">
                  <c:v>5832757.63348989</c:v>
                </c:pt>
                <c:pt idx="4">
                  <c:v>8743005.9502348341</c:v>
                </c:pt>
                <c:pt idx="5">
                  <c:v>11653254.266979778</c:v>
                </c:pt>
                <c:pt idx="6">
                  <c:v>13593419.811476408</c:v>
                </c:pt>
              </c:numCache>
            </c:numRef>
          </c:cat>
          <c:val>
            <c:numRef>
              <c:f>Лист1!$L$27:$L$33</c:f>
              <c:numCache>
                <c:formatCode>_-* #,##0.00\ _₽_-;\-* #,##0.00\ _₽_-;_-* "-"??\ _₽_-;_-@_-</c:formatCode>
                <c:ptCount val="7"/>
                <c:pt idx="0">
                  <c:v>0.74117647058823533</c:v>
                </c:pt>
                <c:pt idx="1">
                  <c:v>0.18823529411764706</c:v>
                </c:pt>
                <c:pt idx="2">
                  <c:v>1.1764705882352941E-2</c:v>
                </c:pt>
                <c:pt idx="3">
                  <c:v>1.1764705882352941E-2</c:v>
                </c:pt>
                <c:pt idx="4">
                  <c:v>1.1764705882352941E-2</c:v>
                </c:pt>
                <c:pt idx="5">
                  <c:v>2.3529411764705882E-2</c:v>
                </c:pt>
                <c:pt idx="6">
                  <c:v>1.1764705882352941E-2</c:v>
                </c:pt>
              </c:numCache>
            </c:numRef>
          </c:val>
        </c:ser>
        <c:dLbls>
          <c:showVal val="1"/>
        </c:dLbls>
        <c:axId val="123291136"/>
        <c:axId val="123293056"/>
      </c:barChart>
      <c:catAx>
        <c:axId val="1232911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Середины</a:t>
                </a:r>
                <a:r>
                  <a:rPr lang="ru-RU" baseline="0"/>
                  <a:t> интервалов</a:t>
                </a:r>
                <a:r>
                  <a:rPr lang="ru-RU"/>
                  <a:t> по объему туристического потока, чел.</a:t>
                </a:r>
              </a:p>
            </c:rich>
          </c:tx>
          <c:layout>
            <c:manualLayout>
              <c:xMode val="edge"/>
              <c:yMode val="edge"/>
              <c:x val="0.35432985637793873"/>
              <c:y val="0.81452914287594647"/>
            </c:manualLayout>
          </c:layout>
        </c:title>
        <c:numFmt formatCode="_-* #,##0.00\ _₽_-;\-* #,##0.00\ _₽_-;_-* &quot;-&quot;??\ _₽_-;_-@_-" sourceLinked="1"/>
        <c:tickLblPos val="nextTo"/>
        <c:crossAx val="123293056"/>
        <c:crosses val="autoZero"/>
        <c:auto val="1"/>
        <c:lblAlgn val="ctr"/>
        <c:lblOffset val="100"/>
      </c:catAx>
      <c:valAx>
        <c:axId val="1232930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Доля субъектов РФ по объёму туристического потока</a:t>
                </a:r>
              </a:p>
            </c:rich>
          </c:tx>
          <c:layout>
            <c:manualLayout>
              <c:xMode val="edge"/>
              <c:yMode val="edge"/>
              <c:x val="1.1174582184567136E-2"/>
              <c:y val="4.2172090250085621E-2"/>
            </c:manualLayout>
          </c:layout>
        </c:title>
        <c:numFmt formatCode="_-* #,##0.00\ _₽_-;\-* #,##0.00\ _₽_-;_-* &quot;-&quot;??\ _₽_-;_-@_-" sourceLinked="1"/>
        <c:tickLblPos val="nextTo"/>
        <c:crossAx val="123291136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7"/>
  <c:chart>
    <c:plotArea>
      <c:layout/>
      <c:barChart>
        <c:barDir val="col"/>
        <c:grouping val="clustered"/>
        <c:ser>
          <c:idx val="0"/>
          <c:order val="0"/>
          <c:cat>
            <c:strRef>
              <c:f>Лист1!$O$27:$O$33</c:f>
              <c:strCache>
                <c:ptCount val="7"/>
                <c:pt idx="0">
                  <c:v>(-)957821,77-982343,77</c:v>
                </c:pt>
                <c:pt idx="1">
                  <c:v>982343,77-2922509,32</c:v>
                </c:pt>
                <c:pt idx="2">
                  <c:v>2922509,32-4862674,86</c:v>
                </c:pt>
                <c:pt idx="3">
                  <c:v>4862674,86-6802840,41</c:v>
                </c:pt>
                <c:pt idx="4">
                  <c:v>6802840,41-10863171,49</c:v>
                </c:pt>
                <c:pt idx="5">
                  <c:v>10863171,49-12623337,04</c:v>
                </c:pt>
                <c:pt idx="6">
                  <c:v>12623337,04-14563502,58</c:v>
                </c:pt>
              </c:strCache>
            </c:strRef>
          </c:cat>
          <c:val>
            <c:numRef>
              <c:f>Лист1!$J$27:$J$33</c:f>
              <c:numCache>
                <c:formatCode>0.00</c:formatCode>
                <c:ptCount val="7"/>
                <c:pt idx="0">
                  <c:v>63</c:v>
                </c:pt>
                <c:pt idx="1">
                  <c:v>16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</c:ser>
        <c:dLbls>
          <c:dLblPos val="outEnd"/>
          <c:showVal val="1"/>
        </c:dLbls>
        <c:axId val="123316864"/>
        <c:axId val="123335424"/>
      </c:barChart>
      <c:catAx>
        <c:axId val="1233168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Интервалы по объёму</a:t>
                </a:r>
                <a:r>
                  <a:rPr lang="ru-RU" baseline="0"/>
                  <a:t> туристического потока, чел</a:t>
                </a:r>
                <a:endParaRPr lang="ru-RU"/>
              </a:p>
            </c:rich>
          </c:tx>
          <c:layout/>
        </c:title>
        <c:tickLblPos val="nextTo"/>
        <c:crossAx val="123335424"/>
        <c:crosses val="autoZero"/>
        <c:auto val="1"/>
        <c:lblAlgn val="ctr"/>
        <c:lblOffset val="100"/>
      </c:catAx>
      <c:valAx>
        <c:axId val="1233354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Количество</a:t>
                </a:r>
                <a:r>
                  <a:rPr lang="ru-RU" baseline="0"/>
                  <a:t> субъектов РФ, шт</a:t>
                </a:r>
                <a:endParaRPr lang="ru-RU"/>
              </a:p>
            </c:rich>
          </c:tx>
          <c:layout/>
        </c:title>
        <c:numFmt formatCode="0.00" sourceLinked="1"/>
        <c:tickLblPos val="nextTo"/>
        <c:crossAx val="123316864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7"/>
  <c:chart>
    <c:plotArea>
      <c:layout>
        <c:manualLayout>
          <c:layoutTarget val="inner"/>
          <c:xMode val="edge"/>
          <c:yMode val="edge"/>
          <c:x val="0.14589107611548563"/>
          <c:y val="7.4548702245552642E-2"/>
          <c:w val="0.85133114610673666"/>
          <c:h val="0.8326195683872849"/>
        </c:manualLayout>
      </c:layout>
      <c:lineChart>
        <c:grouping val="standard"/>
        <c:ser>
          <c:idx val="0"/>
          <c:order val="0"/>
          <c:marker>
            <c:symbol val="none"/>
          </c:marker>
          <c:cat>
            <c:numRef>
              <c:f>Лист1!$P$27:$P$33</c:f>
              <c:numCache>
                <c:formatCode>_-* #,##0.00\ _₽_-;\-* #,##0.00\ _₽_-;_-* "-"??\ _₽_-;_-@_-</c:formatCode>
                <c:ptCount val="7"/>
                <c:pt idx="0">
                  <c:v>12261</c:v>
                </c:pt>
                <c:pt idx="1">
                  <c:v>1952426.5444966299</c:v>
                </c:pt>
                <c:pt idx="2">
                  <c:v>3892592.0889932602</c:v>
                </c:pt>
                <c:pt idx="3">
                  <c:v>5832757.63348989</c:v>
                </c:pt>
                <c:pt idx="4">
                  <c:v>8743005.9502348341</c:v>
                </c:pt>
                <c:pt idx="5">
                  <c:v>11653254.266979778</c:v>
                </c:pt>
                <c:pt idx="6">
                  <c:v>13593419.811476408</c:v>
                </c:pt>
              </c:numCache>
            </c:numRef>
          </c:cat>
          <c:val>
            <c:numRef>
              <c:f>Лист1!$L$27:$L$33</c:f>
              <c:numCache>
                <c:formatCode>_-* #,##0.00\ _₽_-;\-* #,##0.00\ _₽_-;_-* "-"??\ _₽_-;_-@_-</c:formatCode>
                <c:ptCount val="7"/>
                <c:pt idx="0">
                  <c:v>0.74117647058823533</c:v>
                </c:pt>
                <c:pt idx="1">
                  <c:v>0.18823529411764706</c:v>
                </c:pt>
                <c:pt idx="2">
                  <c:v>1.1764705882352941E-2</c:v>
                </c:pt>
                <c:pt idx="3">
                  <c:v>1.1764705882352941E-2</c:v>
                </c:pt>
                <c:pt idx="4">
                  <c:v>1.1764705882352941E-2</c:v>
                </c:pt>
                <c:pt idx="5">
                  <c:v>2.3529411764705882E-2</c:v>
                </c:pt>
                <c:pt idx="6">
                  <c:v>1.1764705882352941E-2</c:v>
                </c:pt>
              </c:numCache>
            </c:numRef>
          </c:val>
        </c:ser>
        <c:dLbls>
          <c:dLblPos val="t"/>
          <c:showVal val="1"/>
        </c:dLbls>
        <c:marker val="1"/>
        <c:axId val="123908096"/>
        <c:axId val="123909632"/>
      </c:lineChart>
      <c:catAx>
        <c:axId val="123908096"/>
        <c:scaling>
          <c:orientation val="minMax"/>
        </c:scaling>
        <c:axPos val="b"/>
        <c:numFmt formatCode="_-* #,##0.00\ _₽_-;\-* #,##0.00\ _₽_-;_-* &quot;-&quot;??\ _₽_-;_-@_-" sourceLinked="1"/>
        <c:tickLblPos val="nextTo"/>
        <c:crossAx val="123909632"/>
        <c:crosses val="autoZero"/>
        <c:auto val="1"/>
        <c:lblAlgn val="ctr"/>
        <c:lblOffset val="100"/>
      </c:catAx>
      <c:valAx>
        <c:axId val="12390963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 i="0" baseline="0">
                    <a:latin typeface="Times New Roman" pitchFamily="18" charset="0"/>
                    <a:cs typeface="Times New Roman" pitchFamily="18" charset="0"/>
                  </a:rPr>
                  <a:t>Доля субъектов РФ по объёму туристического потока</a:t>
                </a:r>
                <a:endParaRPr lang="ru-RU" sz="1100">
                  <a:latin typeface="Times New Roman" pitchFamily="18" charset="0"/>
                  <a:cs typeface="Times New Roman" pitchFamily="18" charset="0"/>
                </a:endParaRPr>
              </a:p>
            </c:rich>
          </c:tx>
          <c:layout>
            <c:manualLayout>
              <c:xMode val="edge"/>
              <c:yMode val="edge"/>
              <c:x val="1.9093937262147941E-2"/>
              <c:y val="0.14236547825731141"/>
            </c:manualLayout>
          </c:layout>
        </c:title>
        <c:numFmt formatCode="_-* #,##0.00\ _₽_-;\-* #,##0.00\ _₽_-;_-* &quot;-&quot;??\ _₽_-;_-@_-" sourceLinked="1"/>
        <c:tickLblPos val="nextTo"/>
        <c:crossAx val="123908096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7"/>
  <c:chart>
    <c:plotArea>
      <c:layout/>
      <c:barChart>
        <c:barDir val="col"/>
        <c:grouping val="clustered"/>
        <c:ser>
          <c:idx val="1"/>
          <c:order val="1"/>
          <c:tx>
            <c:v>ряд 2</c:v>
          </c:tx>
          <c:val>
            <c:numRef>
              <c:f>Лист1!$K$27:$K$33</c:f>
              <c:numCache>
                <c:formatCode>_-* #,##0\ _₽_-;\-* #,##0\ _₽_-;_-* "-"??\ _₽_-;_-@_-</c:formatCode>
                <c:ptCount val="7"/>
                <c:pt idx="0">
                  <c:v>63</c:v>
                </c:pt>
                <c:pt idx="1">
                  <c:v>79</c:v>
                </c:pt>
                <c:pt idx="2">
                  <c:v>80</c:v>
                </c:pt>
                <c:pt idx="3">
                  <c:v>81</c:v>
                </c:pt>
                <c:pt idx="4">
                  <c:v>82</c:v>
                </c:pt>
                <c:pt idx="5">
                  <c:v>84</c:v>
                </c:pt>
                <c:pt idx="6">
                  <c:v>85</c:v>
                </c:pt>
              </c:numCache>
            </c:numRef>
          </c:val>
        </c:ser>
        <c:dLbls>
          <c:dLblPos val="outEnd"/>
          <c:showVal val="1"/>
        </c:dLbls>
        <c:axId val="124324480"/>
        <c:axId val="124338944"/>
      </c:barChart>
      <c:lineChart>
        <c:grouping val="standard"/>
        <c:ser>
          <c:idx val="0"/>
          <c:order val="0"/>
          <c:marker>
            <c:symbol val="none"/>
          </c:marker>
          <c:cat>
            <c:numRef>
              <c:f>Лист1!$P$27:$P$33</c:f>
              <c:numCache>
                <c:formatCode>_-* #,##0.00\ _₽_-;\-* #,##0.00\ _₽_-;_-* "-"??\ _₽_-;_-@_-</c:formatCode>
                <c:ptCount val="7"/>
                <c:pt idx="0">
                  <c:v>12261</c:v>
                </c:pt>
                <c:pt idx="1">
                  <c:v>1952426.5444966299</c:v>
                </c:pt>
                <c:pt idx="2">
                  <c:v>3892592.0889932602</c:v>
                </c:pt>
                <c:pt idx="3">
                  <c:v>5832757.63348989</c:v>
                </c:pt>
                <c:pt idx="4">
                  <c:v>8743005.9502348341</c:v>
                </c:pt>
                <c:pt idx="5">
                  <c:v>11653254.266979778</c:v>
                </c:pt>
                <c:pt idx="6">
                  <c:v>13593419.811476408</c:v>
                </c:pt>
              </c:numCache>
            </c:numRef>
          </c:cat>
          <c:val>
            <c:numRef>
              <c:f>Лист1!$K$27:$K$33</c:f>
              <c:numCache>
                <c:formatCode>_-* #,##0\ _₽_-;\-* #,##0\ _₽_-;_-* "-"??\ _₽_-;_-@_-</c:formatCode>
                <c:ptCount val="7"/>
                <c:pt idx="0">
                  <c:v>63</c:v>
                </c:pt>
                <c:pt idx="1">
                  <c:v>79</c:v>
                </c:pt>
                <c:pt idx="2">
                  <c:v>80</c:v>
                </c:pt>
                <c:pt idx="3">
                  <c:v>81</c:v>
                </c:pt>
                <c:pt idx="4">
                  <c:v>82</c:v>
                </c:pt>
                <c:pt idx="5">
                  <c:v>84</c:v>
                </c:pt>
                <c:pt idx="6">
                  <c:v>85</c:v>
                </c:pt>
              </c:numCache>
            </c:numRef>
          </c:val>
        </c:ser>
        <c:marker val="1"/>
        <c:axId val="124324480"/>
        <c:axId val="124338944"/>
      </c:lineChart>
      <c:catAx>
        <c:axId val="1243244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Середины интервалов по объёму</a:t>
                </a:r>
                <a:r>
                  <a:rPr lang="ru-RU" baseline="0"/>
                  <a:t> туристического потока, чел</a:t>
                </a:r>
                <a:endParaRPr lang="ru-RU"/>
              </a:p>
            </c:rich>
          </c:tx>
          <c:layout/>
        </c:title>
        <c:numFmt formatCode="_-* #,##0.00\ _₽_-;\-* #,##0.00\ _₽_-;_-* &quot;-&quot;??\ _₽_-;_-@_-" sourceLinked="1"/>
        <c:tickLblPos val="nextTo"/>
        <c:crossAx val="124338944"/>
        <c:crosses val="autoZero"/>
        <c:auto val="1"/>
        <c:lblAlgn val="ctr"/>
        <c:lblOffset val="100"/>
      </c:catAx>
      <c:valAx>
        <c:axId val="1243389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Доля</a:t>
                </a:r>
                <a:r>
                  <a:rPr lang="ru-RU" baseline="0"/>
                  <a:t> субъектов РФ по объёму туристического потока</a:t>
                </a:r>
                <a:endParaRPr lang="ru-RU"/>
              </a:p>
            </c:rich>
          </c:tx>
          <c:layout/>
        </c:title>
        <c:numFmt formatCode="_-* #,##0\ _₽_-;\-* #,##0\ _₽_-;_-* &quot;-&quot;??\ _₽_-;_-@_-" sourceLinked="1"/>
        <c:tickLblPos val="nextTo"/>
        <c:crossAx val="124324480"/>
        <c:crosses val="autoZero"/>
        <c:crossBetween val="between"/>
      </c:valAx>
    </c:plotArea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7"/>
  <c:chart>
    <c:plotArea>
      <c:layout>
        <c:manualLayout>
          <c:layoutTarget val="inner"/>
          <c:xMode val="edge"/>
          <c:yMode val="edge"/>
          <c:x val="0.17307543078854276"/>
          <c:y val="2.8252405949256338E-2"/>
          <c:w val="0.74835323709536328"/>
          <c:h val="0.8326195683872849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Лист1!$E$97:$E$107</c:f>
              <c:numCache>
                <c:formatCode>General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xVal>
          <c:yVal>
            <c:numRef>
              <c:f>Лист1!$F$97:$F$107</c:f>
              <c:numCache>
                <c:formatCode>General</c:formatCode>
                <c:ptCount val="11"/>
                <c:pt idx="0">
                  <c:v>11.9</c:v>
                </c:pt>
                <c:pt idx="1">
                  <c:v>11.8</c:v>
                </c:pt>
                <c:pt idx="2">
                  <c:v>13.8</c:v>
                </c:pt>
                <c:pt idx="3">
                  <c:v>15</c:v>
                </c:pt>
                <c:pt idx="4">
                  <c:v>15.2</c:v>
                </c:pt>
                <c:pt idx="5">
                  <c:v>15.8</c:v>
                </c:pt>
                <c:pt idx="6">
                  <c:v>17.100000000000001</c:v>
                </c:pt>
                <c:pt idx="7">
                  <c:v>17.899999999999999</c:v>
                </c:pt>
                <c:pt idx="8">
                  <c:v>11.5</c:v>
                </c:pt>
                <c:pt idx="9">
                  <c:v>12.4</c:v>
                </c:pt>
                <c:pt idx="10">
                  <c:v>14.4</c:v>
                </c:pt>
              </c:numCache>
            </c:numRef>
          </c:yVal>
        </c:ser>
        <c:axId val="124366848"/>
        <c:axId val="124368768"/>
      </c:scatterChart>
      <c:valAx>
        <c:axId val="1243668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Года оценки туристического потока Краснодарского края</a:t>
                </a:r>
              </a:p>
            </c:rich>
          </c:tx>
          <c:layout>
            <c:manualLayout>
              <c:xMode val="edge"/>
              <c:yMode val="edge"/>
              <c:x val="0.24929761497204159"/>
              <c:y val="0.92960629921259863"/>
            </c:manualLayout>
          </c:layout>
        </c:title>
        <c:numFmt formatCode="General" sourceLinked="1"/>
        <c:tickLblPos val="nextTo"/>
        <c:crossAx val="124368768"/>
        <c:crosses val="autoZero"/>
        <c:crossBetween val="midCat"/>
      </c:valAx>
      <c:valAx>
        <c:axId val="12436876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Количество туристов, посетивших Краснодарский край (в млн чел)</a:t>
                </a:r>
              </a:p>
            </c:rich>
          </c:tx>
          <c:layout/>
        </c:title>
        <c:numFmt formatCode="General" sourceLinked="1"/>
        <c:tickLblPos val="nextTo"/>
        <c:crossAx val="124366848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7"/>
  <c:chart>
    <c:plotArea>
      <c:layout/>
      <c:lineChart>
        <c:grouping val="standard"/>
        <c:ser>
          <c:idx val="0"/>
          <c:order val="0"/>
          <c:tx>
            <c:v>Фактические значения (yt)</c:v>
          </c:tx>
          <c:marker>
            <c:symbol val="none"/>
          </c:marker>
          <c:cat>
            <c:numRef>
              <c:f>Лист1!$K$98:$K$111</c:f>
              <c:numCache>
                <c:formatCode>General</c:formatCode>
                <c:ptCount val="1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</c:numCache>
            </c:numRef>
          </c:cat>
          <c:val>
            <c:numRef>
              <c:f>Лист1!$L$98:$L$111</c:f>
              <c:numCache>
                <c:formatCode>General</c:formatCode>
                <c:ptCount val="14"/>
                <c:pt idx="0">
                  <c:v>11.9</c:v>
                </c:pt>
                <c:pt idx="1">
                  <c:v>11.8</c:v>
                </c:pt>
                <c:pt idx="2">
                  <c:v>13.8</c:v>
                </c:pt>
                <c:pt idx="3">
                  <c:v>15</c:v>
                </c:pt>
                <c:pt idx="4">
                  <c:v>15.2</c:v>
                </c:pt>
                <c:pt idx="5">
                  <c:v>15.8</c:v>
                </c:pt>
                <c:pt idx="6">
                  <c:v>17.100000000000001</c:v>
                </c:pt>
                <c:pt idx="7">
                  <c:v>17.899999999999999</c:v>
                </c:pt>
                <c:pt idx="8">
                  <c:v>11.5</c:v>
                </c:pt>
                <c:pt idx="9">
                  <c:v>12.4</c:v>
                </c:pt>
                <c:pt idx="10">
                  <c:v>14.4</c:v>
                </c:pt>
              </c:numCache>
            </c:numRef>
          </c:val>
        </c:ser>
        <c:ser>
          <c:idx val="1"/>
          <c:order val="1"/>
          <c:tx>
            <c:v>Прогноз по абсолютному приросту</c:v>
          </c:tx>
          <c:marker>
            <c:symbol val="none"/>
          </c:marker>
          <c:val>
            <c:numRef>
              <c:f>Лист1!$S$98:$S$111</c:f>
              <c:numCache>
                <c:formatCode>General</c:formatCode>
                <c:ptCount val="14"/>
                <c:pt idx="11">
                  <c:v>14.65</c:v>
                </c:pt>
                <c:pt idx="12">
                  <c:v>14.9</c:v>
                </c:pt>
                <c:pt idx="13">
                  <c:v>15.15</c:v>
                </c:pt>
              </c:numCache>
            </c:numRef>
          </c:val>
        </c:ser>
        <c:ser>
          <c:idx val="2"/>
          <c:order val="2"/>
          <c:tx>
            <c:v>Прогноз по среднему темпу роста</c:v>
          </c:tx>
          <c:marker>
            <c:symbol val="none"/>
          </c:marker>
          <c:val>
            <c:numRef>
              <c:f>Лист1!$T$98:$T$111</c:f>
              <c:numCache>
                <c:formatCode>_-* #,##0.00\ _₽_-;\-* #,##0.00\ _₽_-;_-* "-"??\ _₽_-;_-@_-</c:formatCode>
                <c:ptCount val="14"/>
                <c:pt idx="11" formatCode="General">
                  <c:v>14.677228149857763</c:v>
                </c:pt>
                <c:pt idx="12" formatCode="General">
                  <c:v>14.959793483540079</c:v>
                </c:pt>
                <c:pt idx="13" formatCode="General">
                  <c:v>15.24779875226897</c:v>
                </c:pt>
              </c:numCache>
            </c:numRef>
          </c:val>
        </c:ser>
        <c:marker val="1"/>
        <c:axId val="92377856"/>
        <c:axId val="92379392"/>
      </c:lineChart>
      <c:catAx>
        <c:axId val="923778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Года посещения туристами Краснодарского края</a:t>
                </a:r>
              </a:p>
            </c:rich>
          </c:tx>
          <c:layout/>
        </c:title>
        <c:numFmt formatCode="General" sourceLinked="1"/>
        <c:tickLblPos val="nextTo"/>
        <c:crossAx val="92379392"/>
        <c:crosses val="autoZero"/>
        <c:auto val="1"/>
        <c:lblAlgn val="ctr"/>
        <c:lblOffset val="100"/>
      </c:catAx>
      <c:valAx>
        <c:axId val="923793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Кроичество туристов, млн чел</a:t>
                </a:r>
              </a:p>
            </c:rich>
          </c:tx>
          <c:layout/>
        </c:title>
        <c:numFmt formatCode="General" sourceLinked="1"/>
        <c:tickLblPos val="nextTo"/>
        <c:crossAx val="923778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480060</xdr:colOff>
      <xdr:row>3</xdr:row>
      <xdr:rowOff>114300</xdr:rowOff>
    </xdr:from>
    <xdr:to>
      <xdr:col>11</xdr:col>
      <xdr:colOff>259080</xdr:colOff>
      <xdr:row>17</xdr:row>
      <xdr:rowOff>160020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</xdr:colOff>
      <xdr:row>67</xdr:row>
      <xdr:rowOff>9526</xdr:rowOff>
    </xdr:from>
    <xdr:to>
      <xdr:col>14</xdr:col>
      <xdr:colOff>0</xdr:colOff>
      <xdr:row>88</xdr:row>
      <xdr:rowOff>57150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295275</xdr:colOff>
      <xdr:row>38</xdr:row>
      <xdr:rowOff>152399</xdr:rowOff>
    </xdr:from>
    <xdr:to>
      <xdr:col>14</xdr:col>
      <xdr:colOff>285750</xdr:colOff>
      <xdr:row>61</xdr:row>
      <xdr:rowOff>142874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9524</xdr:colOff>
      <xdr:row>38</xdr:row>
      <xdr:rowOff>28575</xdr:rowOff>
    </xdr:from>
    <xdr:to>
      <xdr:col>25</xdr:col>
      <xdr:colOff>590550</xdr:colOff>
      <xdr:row>61</xdr:row>
      <xdr:rowOff>152400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38099</xdr:colOff>
      <xdr:row>67</xdr:row>
      <xdr:rowOff>0</xdr:rowOff>
    </xdr:from>
    <xdr:to>
      <xdr:col>25</xdr:col>
      <xdr:colOff>590550</xdr:colOff>
      <xdr:row>89</xdr:row>
      <xdr:rowOff>0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2247900</xdr:colOff>
      <xdr:row>110</xdr:row>
      <xdr:rowOff>9525</xdr:rowOff>
    </xdr:from>
    <xdr:to>
      <xdr:col>7</xdr:col>
      <xdr:colOff>1057275</xdr:colOff>
      <xdr:row>125</xdr:row>
      <xdr:rowOff>38100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9525</xdr:colOff>
      <xdr:row>113</xdr:row>
      <xdr:rowOff>152400</xdr:rowOff>
    </xdr:from>
    <xdr:to>
      <xdr:col>15</xdr:col>
      <xdr:colOff>28575</xdr:colOff>
      <xdr:row>133</xdr:row>
      <xdr:rowOff>114300</xdr:rowOff>
    </xdr:to>
    <xdr:graphicFrame macro="">
      <xdr:nvGraphicFramePr>
        <xdr:cNvPr id="14" name="Диаграмма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0.31109</cdr:x>
      <cdr:y>0.94799</cdr:y>
    </cdr:from>
    <cdr:to>
      <cdr:x>0.77821</cdr:x>
      <cdr:y>0.99711</cdr:y>
    </cdr:to>
    <cdr:pic>
      <cdr:nvPicPr>
        <cdr:cNvPr id="3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2752725" y="4054296"/>
          <a:ext cx="4133446" cy="210089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W182"/>
  <sheetViews>
    <sheetView tabSelected="1" topLeftCell="I30" zoomScale="80" zoomScaleNormal="80" workbookViewId="0">
      <selection activeCell="D55" sqref="D55"/>
    </sheetView>
  </sheetViews>
  <sheetFormatPr defaultRowHeight="14.4"/>
  <cols>
    <col min="1" max="1" width="32.33203125" style="10" customWidth="1"/>
    <col min="2" max="2" width="21.33203125" style="10" customWidth="1"/>
    <col min="3" max="3" width="8.88671875" style="10"/>
    <col min="4" max="4" width="34.44140625" style="10" customWidth="1"/>
    <col min="5" max="5" width="32.88671875" style="10" customWidth="1"/>
    <col min="6" max="6" width="17.77734375" style="10" customWidth="1"/>
    <col min="7" max="7" width="8.88671875" style="10"/>
    <col min="8" max="8" width="16.6640625" style="10" customWidth="1"/>
    <col min="9" max="9" width="18.44140625" style="10" customWidth="1"/>
    <col min="10" max="10" width="9.5546875" style="10" customWidth="1"/>
    <col min="11" max="11" width="21.77734375" style="10" customWidth="1"/>
    <col min="12" max="12" width="27.21875" style="10" customWidth="1"/>
    <col min="13" max="13" width="32.44140625" style="10" customWidth="1"/>
    <col min="14" max="14" width="31.44140625" style="10" customWidth="1"/>
    <col min="15" max="15" width="29.109375" style="10" customWidth="1"/>
    <col min="16" max="16" width="26.77734375" style="10" customWidth="1"/>
    <col min="17" max="17" width="15.21875" style="10" customWidth="1"/>
    <col min="18" max="18" width="27.88671875" customWidth="1"/>
    <col min="19" max="19" width="25.109375" customWidth="1"/>
    <col min="20" max="20" width="33.21875" customWidth="1"/>
    <col min="21" max="21" width="32.6640625" customWidth="1"/>
  </cols>
  <sheetData>
    <row r="3" spans="1:5" ht="15.6">
      <c r="A3" s="9"/>
      <c r="B3" s="8"/>
    </row>
    <row r="4" spans="1:5" ht="17.399999999999999" customHeight="1">
      <c r="A4" s="4"/>
      <c r="B4" s="3"/>
      <c r="E4" s="21"/>
    </row>
    <row r="5" spans="1:5" ht="41.4">
      <c r="A5" s="4" t="s">
        <v>181</v>
      </c>
      <c r="B5" s="1" t="s">
        <v>87</v>
      </c>
    </row>
    <row r="6" spans="1:5">
      <c r="A6" s="6" t="s">
        <v>86</v>
      </c>
      <c r="B6" s="5" t="s">
        <v>0</v>
      </c>
    </row>
    <row r="7" spans="1:5">
      <c r="A7" s="2" t="s">
        <v>1</v>
      </c>
      <c r="B7" s="7">
        <v>579106</v>
      </c>
    </row>
    <row r="8" spans="1:5">
      <c r="A8" s="2" t="s">
        <v>2</v>
      </c>
      <c r="B8" s="7">
        <v>376102</v>
      </c>
    </row>
    <row r="9" spans="1:5">
      <c r="A9" s="2" t="s">
        <v>3</v>
      </c>
      <c r="B9" s="7">
        <v>1230119</v>
      </c>
    </row>
    <row r="10" spans="1:5">
      <c r="A10" s="2" t="s">
        <v>4</v>
      </c>
      <c r="B10" s="7">
        <v>825148</v>
      </c>
    </row>
    <row r="11" spans="1:5">
      <c r="A11" s="2" t="s">
        <v>5</v>
      </c>
      <c r="B11" s="7">
        <v>474819</v>
      </c>
    </row>
    <row r="12" spans="1:5">
      <c r="A12" s="2" t="s">
        <v>6</v>
      </c>
      <c r="B12" s="7">
        <v>472920</v>
      </c>
    </row>
    <row r="13" spans="1:5">
      <c r="A13" s="2" t="s">
        <v>7</v>
      </c>
      <c r="B13" s="7">
        <v>282054</v>
      </c>
    </row>
    <row r="14" spans="1:5">
      <c r="A14" s="2" t="s">
        <v>8</v>
      </c>
      <c r="B14" s="7">
        <v>323761</v>
      </c>
    </row>
    <row r="15" spans="1:5">
      <c r="A15" s="2" t="s">
        <v>9</v>
      </c>
      <c r="B15" s="7">
        <v>411570</v>
      </c>
    </row>
    <row r="16" spans="1:5">
      <c r="A16" s="2" t="s">
        <v>10</v>
      </c>
      <c r="B16" s="7">
        <v>11065573</v>
      </c>
    </row>
    <row r="17" spans="1:23">
      <c r="A17" s="2" t="s">
        <v>11</v>
      </c>
      <c r="B17" s="7">
        <v>246358</v>
      </c>
    </row>
    <row r="18" spans="1:23">
      <c r="A18" s="2" t="s">
        <v>12</v>
      </c>
      <c r="B18" s="7">
        <v>636682</v>
      </c>
    </row>
    <row r="19" spans="1:23">
      <c r="A19" s="2" t="s">
        <v>13</v>
      </c>
      <c r="B19" s="7">
        <v>266211</v>
      </c>
      <c r="D19" s="10" t="s">
        <v>136</v>
      </c>
    </row>
    <row r="20" spans="1:23">
      <c r="A20" s="2" t="s">
        <v>14</v>
      </c>
      <c r="B20" s="7">
        <v>310306</v>
      </c>
      <c r="D20" s="21" t="s">
        <v>135</v>
      </c>
      <c r="E20" s="21"/>
    </row>
    <row r="21" spans="1:23">
      <c r="A21" s="2" t="s">
        <v>15</v>
      </c>
      <c r="B21" s="7">
        <v>1269993</v>
      </c>
      <c r="E21" s="21"/>
    </row>
    <row r="22" spans="1:23">
      <c r="A22" s="2" t="s">
        <v>16</v>
      </c>
      <c r="B22" s="7">
        <v>576845</v>
      </c>
      <c r="D22" s="89" t="s">
        <v>175</v>
      </c>
      <c r="E22" s="53" t="s">
        <v>157</v>
      </c>
      <c r="P22" s="53"/>
      <c r="U22" s="88" t="s">
        <v>133</v>
      </c>
    </row>
    <row r="23" spans="1:23" ht="17.399999999999999">
      <c r="A23" s="2" t="s">
        <v>17</v>
      </c>
      <c r="B23" s="7">
        <v>1307768</v>
      </c>
      <c r="D23" s="33" t="s">
        <v>93</v>
      </c>
      <c r="E23" s="22">
        <f>MIN(B97,B181)</f>
        <v>12261</v>
      </c>
      <c r="G23" s="12"/>
      <c r="H23" s="23" t="s">
        <v>102</v>
      </c>
      <c r="I23" s="12"/>
      <c r="J23" s="12"/>
      <c r="K23" s="12"/>
      <c r="L23" s="12"/>
      <c r="M23" s="12"/>
      <c r="N23" s="12"/>
      <c r="O23" s="12"/>
      <c r="P23" s="12"/>
      <c r="Q23" s="12"/>
    </row>
    <row r="24" spans="1:23" ht="14.4" customHeight="1">
      <c r="A24" s="2" t="s">
        <v>18</v>
      </c>
      <c r="B24" s="7">
        <v>10008848</v>
      </c>
      <c r="D24" s="33" t="s">
        <v>94</v>
      </c>
      <c r="E24" s="24">
        <f>MAX(B97,B181)</f>
        <v>14387706</v>
      </c>
      <c r="G24" s="12"/>
      <c r="H24" s="14"/>
      <c r="I24" s="15" t="s">
        <v>95</v>
      </c>
      <c r="J24" s="13" t="s">
        <v>96</v>
      </c>
      <c r="K24" s="13" t="s">
        <v>97</v>
      </c>
      <c r="L24" s="13" t="s">
        <v>98</v>
      </c>
      <c r="M24" s="13" t="s">
        <v>99</v>
      </c>
      <c r="N24" s="16" t="s">
        <v>108</v>
      </c>
      <c r="O24" s="16"/>
      <c r="P24" s="13" t="s">
        <v>100</v>
      </c>
      <c r="Q24" s="14"/>
    </row>
    <row r="25" spans="1:23" ht="15.6">
      <c r="A25" s="2" t="s">
        <v>19</v>
      </c>
      <c r="B25" s="7">
        <v>414972</v>
      </c>
      <c r="D25" s="33" t="s">
        <v>89</v>
      </c>
      <c r="E25" s="26">
        <f>E24-E23</f>
        <v>14375445</v>
      </c>
      <c r="G25" s="12"/>
      <c r="H25" s="14"/>
      <c r="I25" s="17" t="s">
        <v>101</v>
      </c>
      <c r="J25" s="17" t="s">
        <v>103</v>
      </c>
      <c r="K25" s="17" t="s">
        <v>104</v>
      </c>
      <c r="L25" s="17" t="s">
        <v>105</v>
      </c>
      <c r="M25" s="17" t="s">
        <v>106</v>
      </c>
      <c r="N25" s="17" t="s">
        <v>107</v>
      </c>
      <c r="O25" s="17"/>
      <c r="P25" s="14" t="s">
        <v>145</v>
      </c>
      <c r="Q25" s="54" t="s">
        <v>146</v>
      </c>
      <c r="R25" s="63" t="s">
        <v>147</v>
      </c>
      <c r="S25" s="64" t="s">
        <v>148</v>
      </c>
      <c r="T25" s="64" t="s">
        <v>150</v>
      </c>
      <c r="U25" s="64" t="s">
        <v>151</v>
      </c>
      <c r="V25" s="91"/>
      <c r="W25" s="64"/>
    </row>
    <row r="26" spans="1:23" ht="15.6">
      <c r="A26" s="2" t="s">
        <v>20</v>
      </c>
      <c r="B26" s="7">
        <v>320396</v>
      </c>
      <c r="D26" s="33" t="s">
        <v>90</v>
      </c>
      <c r="E26" s="25">
        <f>E25/(1+LOG(85,2))</f>
        <v>1940165.5444966299</v>
      </c>
      <c r="G26" s="12"/>
      <c r="H26" s="14"/>
      <c r="I26" s="31">
        <f>B97-((E26)/2)</f>
        <v>-957821.77224831493</v>
      </c>
      <c r="J26" s="32">
        <f t="array" ref="J26:J33">FREQUENCY(B7:B91,I26:I33)</f>
        <v>0</v>
      </c>
      <c r="K26" s="19">
        <f>J26</f>
        <v>0</v>
      </c>
      <c r="L26" s="19">
        <f>K26/COUNT($B$7:$B$91)</f>
        <v>0</v>
      </c>
      <c r="M26" s="19">
        <f>K26/COUNT($B$7:$B$91)</f>
        <v>0</v>
      </c>
      <c r="N26" s="19">
        <f>L26/$E$26</f>
        <v>0</v>
      </c>
      <c r="O26" s="19"/>
      <c r="P26" s="14"/>
      <c r="Q26" s="55"/>
      <c r="W26">
        <f>QUARTILE(H27:H33,1)</f>
        <v>1952426.5444966299</v>
      </c>
    </row>
    <row r="27" spans="1:23" ht="15.6">
      <c r="A27" s="2" t="s">
        <v>21</v>
      </c>
      <c r="B27" s="7">
        <v>366306</v>
      </c>
      <c r="D27" s="34" t="s">
        <v>109</v>
      </c>
      <c r="E27" s="28">
        <f>1+3.32*(LOG(85,10))</f>
        <v>7.4056708333714516</v>
      </c>
      <c r="G27" s="12">
        <v>1</v>
      </c>
      <c r="H27" s="30">
        <f>I26</f>
        <v>-957821.77224831493</v>
      </c>
      <c r="I27" s="59">
        <f>I26+$E$26</f>
        <v>982343.77224831493</v>
      </c>
      <c r="J27" s="60">
        <v>63</v>
      </c>
      <c r="K27" s="20">
        <f>J27+K26</f>
        <v>63</v>
      </c>
      <c r="L27" s="19">
        <f>J27/COUNT($B$7:$B$91)</f>
        <v>0.74117647058823533</v>
      </c>
      <c r="M27" s="19">
        <f t="shared" ref="M27:M33" si="0">K27/COUNT($B$7:$B$91)</f>
        <v>0.74117647058823533</v>
      </c>
      <c r="N27" s="51">
        <f t="shared" ref="N27:N33" si="1">L27/$E$26</f>
        <v>3.8201712873966706E-7</v>
      </c>
      <c r="O27" s="61" t="s">
        <v>139</v>
      </c>
      <c r="P27" s="19">
        <f>(I26+I27)/2</f>
        <v>12261</v>
      </c>
      <c r="Q27" s="56">
        <f>P27*J27+COUNT(P27)</f>
        <v>772444</v>
      </c>
      <c r="R27" s="65">
        <f>(P27-E30)^2</f>
        <v>1031715169911.5522</v>
      </c>
      <c r="S27" s="65">
        <f>R27*J27</f>
        <v>64998055704427.789</v>
      </c>
      <c r="T27" s="65">
        <f>(P27-$E$30)^3</f>
        <v>-1.0479479789137332E+18</v>
      </c>
      <c r="U27" s="65">
        <f>(P27-$E$30)^4</f>
        <v>1.0644361918256232E+24</v>
      </c>
      <c r="W27">
        <f>QUARTILE(H27:H33,3)</f>
        <v>8743005.9502348341</v>
      </c>
    </row>
    <row r="28" spans="1:23" ht="15.6">
      <c r="A28" s="2" t="s">
        <v>22</v>
      </c>
      <c r="B28" s="7">
        <v>12261</v>
      </c>
      <c r="D28" s="90" t="s">
        <v>176</v>
      </c>
      <c r="F28" s="10" t="s">
        <v>173</v>
      </c>
      <c r="G28" s="12">
        <v>2</v>
      </c>
      <c r="H28" s="29">
        <f t="shared" ref="H28:H33" si="2">I27</f>
        <v>982343.77224831493</v>
      </c>
      <c r="I28" s="18">
        <f t="shared" ref="I28:I33" si="3">I27+$E$26</f>
        <v>2922509.316744945</v>
      </c>
      <c r="J28" s="32">
        <v>16</v>
      </c>
      <c r="K28" s="20">
        <f t="shared" ref="K28:K33" si="4">J28+K27</f>
        <v>79</v>
      </c>
      <c r="L28" s="19">
        <f t="shared" ref="L28:L33" si="5">J28/COUNT($B$7:$B$91)</f>
        <v>0.18823529411764706</v>
      </c>
      <c r="M28" s="19">
        <f t="shared" si="0"/>
        <v>0.92941176470588238</v>
      </c>
      <c r="N28" s="51">
        <f t="shared" si="1"/>
        <v>9.7020223171978942E-8</v>
      </c>
      <c r="O28" s="62" t="s">
        <v>127</v>
      </c>
      <c r="P28" s="19">
        <f t="shared" ref="P28:P33" si="6">(I27+I28)/2</f>
        <v>1952426.5444966299</v>
      </c>
      <c r="Q28" s="56">
        <f t="shared" ref="Q28:Q33" si="7">P28*J28+COUNT(P28)</f>
        <v>31238825.711946078</v>
      </c>
      <c r="R28" s="65">
        <f>(Q28-E30)^2</f>
        <v>912694303871210</v>
      </c>
      <c r="S28" s="65">
        <f t="shared" ref="S28:S33" si="8">R28*J28</f>
        <v>1.460310886193936E+16</v>
      </c>
      <c r="T28" s="65">
        <f t="shared" ref="T28:T33" si="9">(P28-$E$30)^3</f>
        <v>7.8999535803765325E+17</v>
      </c>
      <c r="U28" s="65">
        <f t="shared" ref="U28:U33" si="10">(P28-$E$30)^4</f>
        <v>7.3029678018939187E+23</v>
      </c>
    </row>
    <row r="29" spans="1:23" ht="15.6">
      <c r="A29" s="2" t="s">
        <v>23</v>
      </c>
      <c r="B29" s="7">
        <v>863192</v>
      </c>
      <c r="D29" s="87" t="s">
        <v>125</v>
      </c>
      <c r="E29" s="87"/>
      <c r="G29" s="12">
        <v>3</v>
      </c>
      <c r="H29" s="29">
        <f t="shared" si="2"/>
        <v>2922509.316744945</v>
      </c>
      <c r="I29" s="18">
        <f t="shared" si="3"/>
        <v>4862674.8612415753</v>
      </c>
      <c r="J29" s="32">
        <v>1</v>
      </c>
      <c r="K29" s="20">
        <f t="shared" si="4"/>
        <v>80</v>
      </c>
      <c r="L29" s="19">
        <f t="shared" si="5"/>
        <v>1.1764705882352941E-2</v>
      </c>
      <c r="M29" s="19">
        <f t="shared" si="0"/>
        <v>0.94117647058823528</v>
      </c>
      <c r="N29" s="51">
        <f t="shared" si="1"/>
        <v>6.0637639482486839E-9</v>
      </c>
      <c r="O29" s="52" t="s">
        <v>128</v>
      </c>
      <c r="P29" s="19">
        <f t="shared" si="6"/>
        <v>3892592.0889932602</v>
      </c>
      <c r="Q29" s="56">
        <f t="shared" si="7"/>
        <v>3892593.0889932602</v>
      </c>
      <c r="R29" s="65">
        <f>(Q29-E30)^2</f>
        <v>8205923308092.6846</v>
      </c>
      <c r="S29" s="65">
        <f t="shared" si="8"/>
        <v>8205923308092.6846</v>
      </c>
      <c r="T29" s="65">
        <f t="shared" si="9"/>
        <v>2.3506649179726832E+19</v>
      </c>
      <c r="U29" s="65">
        <f t="shared" si="10"/>
        <v>6.7337083311652841E+25</v>
      </c>
    </row>
    <row r="30" spans="1:23" ht="13.8" customHeight="1">
      <c r="A30" s="2" t="s">
        <v>24</v>
      </c>
      <c r="B30" s="7">
        <v>505485</v>
      </c>
      <c r="D30" s="47" t="s">
        <v>118</v>
      </c>
      <c r="E30" s="35">
        <f>Q34/J34</f>
        <v>1027994.808589412</v>
      </c>
      <c r="G30" s="12">
        <v>4</v>
      </c>
      <c r="H30" s="29">
        <f t="shared" si="2"/>
        <v>4862674.8612415753</v>
      </c>
      <c r="I30" s="18">
        <f t="shared" si="3"/>
        <v>6802840.4057382047</v>
      </c>
      <c r="J30" s="32">
        <v>1</v>
      </c>
      <c r="K30" s="20">
        <f t="shared" si="4"/>
        <v>81</v>
      </c>
      <c r="L30" s="19">
        <f t="shared" si="5"/>
        <v>1.1764705882352941E-2</v>
      </c>
      <c r="M30" s="19">
        <f t="shared" si="0"/>
        <v>0.95294117647058818</v>
      </c>
      <c r="N30" s="51">
        <f t="shared" si="1"/>
        <v>6.0637639482486839E-9</v>
      </c>
      <c r="O30" s="52" t="s">
        <v>129</v>
      </c>
      <c r="P30" s="19">
        <f t="shared" si="6"/>
        <v>5832757.63348989</v>
      </c>
      <c r="Q30" s="56">
        <f t="shared" si="7"/>
        <v>5832758.63348989</v>
      </c>
      <c r="R30" s="65">
        <f>(Q30-E30)^2</f>
        <v>23085755413072.273</v>
      </c>
      <c r="S30" s="65">
        <f t="shared" si="8"/>
        <v>23085755413072.273</v>
      </c>
      <c r="T30" s="65">
        <f t="shared" si="9"/>
        <v>1.1092153322197821E+20</v>
      </c>
      <c r="U30" s="65">
        <f t="shared" si="10"/>
        <v>5.3295165930592423E+26</v>
      </c>
    </row>
    <row r="31" spans="1:23" ht="15.6">
      <c r="A31" s="2" t="s">
        <v>25</v>
      </c>
      <c r="B31" s="7">
        <v>12365726</v>
      </c>
      <c r="D31" s="47" t="s">
        <v>116</v>
      </c>
      <c r="E31" s="36">
        <f>H27+E26*((85/2)-J26)/J27</f>
        <v>351020.06332480838</v>
      </c>
      <c r="G31" s="12">
        <v>5</v>
      </c>
      <c r="H31" s="29">
        <f>I30</f>
        <v>6802840.4057382047</v>
      </c>
      <c r="I31" s="18">
        <f>I30+($E$26)*2</f>
        <v>10683171.494731463</v>
      </c>
      <c r="J31" s="32">
        <v>1</v>
      </c>
      <c r="K31" s="20">
        <f t="shared" si="4"/>
        <v>82</v>
      </c>
      <c r="L31" s="19">
        <f t="shared" si="5"/>
        <v>1.1764705882352941E-2</v>
      </c>
      <c r="M31" s="19">
        <f t="shared" si="0"/>
        <v>0.96470588235294119</v>
      </c>
      <c r="N31" s="51">
        <f t="shared" si="1"/>
        <v>6.0637639482486839E-9</v>
      </c>
      <c r="O31" s="52" t="s">
        <v>130</v>
      </c>
      <c r="P31" s="19">
        <f t="shared" si="6"/>
        <v>8743005.9502348341</v>
      </c>
      <c r="Q31" s="56">
        <f t="shared" si="7"/>
        <v>8743006.9502348341</v>
      </c>
      <c r="R31" s="65">
        <f>(Q31-E30)^2</f>
        <v>59521412345736.281</v>
      </c>
      <c r="S31" s="65">
        <f t="shared" si="8"/>
        <v>59521412345736.281</v>
      </c>
      <c r="T31" s="65">
        <f t="shared" si="9"/>
        <v>4.5920824037102525E+20</v>
      </c>
      <c r="U31" s="65">
        <f t="shared" si="10"/>
        <v>3.5427966907978493E+27</v>
      </c>
    </row>
    <row r="32" spans="1:23" ht="15.6">
      <c r="A32" s="2" t="s">
        <v>26</v>
      </c>
      <c r="B32" s="7">
        <v>362162</v>
      </c>
      <c r="D32" s="47" t="s">
        <v>117</v>
      </c>
      <c r="E32" s="37">
        <f>H27+E26*((J27-J26)/(2*J27-J26-J28))</f>
        <v>153363.94869066402</v>
      </c>
      <c r="G32" s="12">
        <v>6</v>
      </c>
      <c r="H32" s="29">
        <f t="shared" si="2"/>
        <v>10683171.494731463</v>
      </c>
      <c r="I32" s="18">
        <f t="shared" si="3"/>
        <v>12623337.039228093</v>
      </c>
      <c r="J32" s="32">
        <v>2</v>
      </c>
      <c r="K32" s="20">
        <f t="shared" si="4"/>
        <v>84</v>
      </c>
      <c r="L32" s="19">
        <f t="shared" si="5"/>
        <v>2.3529411764705882E-2</v>
      </c>
      <c r="M32" s="19">
        <f t="shared" si="0"/>
        <v>0.9882352941176471</v>
      </c>
      <c r="N32" s="51">
        <f t="shared" si="1"/>
        <v>1.2127527896497368E-8</v>
      </c>
      <c r="O32" s="52" t="s">
        <v>131</v>
      </c>
      <c r="P32" s="19">
        <f t="shared" si="6"/>
        <v>11653254.266979778</v>
      </c>
      <c r="Q32" s="56">
        <f t="shared" si="7"/>
        <v>23306509.533959556</v>
      </c>
      <c r="R32" s="65">
        <f>(Q32-E30)^2</f>
        <v>496332218368534.25</v>
      </c>
      <c r="S32" s="65">
        <f t="shared" si="8"/>
        <v>992664436737068.5</v>
      </c>
      <c r="T32" s="65">
        <f t="shared" si="9"/>
        <v>1.1995507640303495E+21</v>
      </c>
      <c r="U32" s="65">
        <f t="shared" si="10"/>
        <v>1.2745538101332861E+28</v>
      </c>
    </row>
    <row r="33" spans="1:21" ht="15.6">
      <c r="A33" s="2" t="s">
        <v>27</v>
      </c>
      <c r="B33" s="7">
        <v>763348</v>
      </c>
      <c r="G33" s="12">
        <v>7</v>
      </c>
      <c r="H33" s="29">
        <f t="shared" si="2"/>
        <v>12623337.039228093</v>
      </c>
      <c r="I33" s="18">
        <f t="shared" si="3"/>
        <v>14563502.583724722</v>
      </c>
      <c r="J33" s="32">
        <v>1</v>
      </c>
      <c r="K33" s="20">
        <f t="shared" si="4"/>
        <v>85</v>
      </c>
      <c r="L33" s="19">
        <f t="shared" si="5"/>
        <v>1.1764705882352941E-2</v>
      </c>
      <c r="M33" s="19">
        <f t="shared" si="0"/>
        <v>1</v>
      </c>
      <c r="N33" s="51">
        <f t="shared" si="1"/>
        <v>6.0637639482486839E-9</v>
      </c>
      <c r="O33" s="52" t="s">
        <v>132</v>
      </c>
      <c r="P33" s="19">
        <f t="shared" si="6"/>
        <v>13593419.811476408</v>
      </c>
      <c r="Q33" s="56">
        <f t="shared" si="7"/>
        <v>13593420.811476408</v>
      </c>
      <c r="R33" s="65">
        <f>(Q33-E30)^2</f>
        <v>157889930634028.66</v>
      </c>
      <c r="S33" s="65">
        <f t="shared" si="8"/>
        <v>157889930634028.66</v>
      </c>
      <c r="T33" s="65">
        <f t="shared" si="9"/>
        <v>1.9839537663130935E+21</v>
      </c>
      <c r="U33" s="65">
        <f t="shared" si="10"/>
        <v>2.4929222259802369E+28</v>
      </c>
    </row>
    <row r="34" spans="1:21" ht="15.6">
      <c r="A34" s="2" t="s">
        <v>28</v>
      </c>
      <c r="B34" s="7">
        <v>816371</v>
      </c>
      <c r="D34" s="87" t="s">
        <v>126</v>
      </c>
      <c r="E34" s="87"/>
      <c r="G34" s="12"/>
      <c r="H34" s="27"/>
      <c r="I34" s="18"/>
      <c r="J34" s="58">
        <v>85</v>
      </c>
      <c r="K34" s="20"/>
      <c r="L34" s="19"/>
      <c r="M34" s="19"/>
      <c r="N34" s="51"/>
      <c r="O34" s="51"/>
      <c r="P34" s="19"/>
      <c r="Q34" s="57">
        <f>Q27+Q28+Q29+Q30+Q31+Q32+Q33</f>
        <v>87379558.730100021</v>
      </c>
      <c r="R34" s="65"/>
      <c r="S34" s="66">
        <f>S27+S28+S29+S30+S31+S32+S33</f>
        <v>1.5909474376081784E+16</v>
      </c>
      <c r="T34" s="66">
        <f>T27+T28+T29+T30+T31+T32+T33</f>
        <v>3.7768830004952973E+21</v>
      </c>
      <c r="U34" s="66">
        <f>U27+U28+U29+U30+U31+U32+U33</f>
        <v>4.1819640527522672E+28</v>
      </c>
    </row>
    <row r="35" spans="1:21">
      <c r="A35" s="2" t="s">
        <v>29</v>
      </c>
      <c r="B35" s="7">
        <v>5888678</v>
      </c>
      <c r="D35" s="47" t="s">
        <v>119</v>
      </c>
      <c r="E35" s="38">
        <f>S34/J34</f>
        <v>187170286777432.75</v>
      </c>
      <c r="H35" s="21" t="s">
        <v>187</v>
      </c>
      <c r="P35" s="19"/>
      <c r="Q35" s="14"/>
    </row>
    <row r="36" spans="1:21">
      <c r="A36" s="2" t="s">
        <v>30</v>
      </c>
      <c r="B36" s="7">
        <v>102472</v>
      </c>
      <c r="D36" s="47" t="s">
        <v>120</v>
      </c>
      <c r="E36" s="39">
        <f>SQRT(E35)</f>
        <v>13681019.215593286</v>
      </c>
      <c r="H36" s="21" t="s">
        <v>185</v>
      </c>
    </row>
    <row r="37" spans="1:21">
      <c r="A37" s="2" t="s">
        <v>31</v>
      </c>
      <c r="B37" s="7">
        <v>65970</v>
      </c>
      <c r="D37" s="47" t="s">
        <v>122</v>
      </c>
      <c r="E37" s="40">
        <f>E24-E23</f>
        <v>14375445</v>
      </c>
    </row>
    <row r="38" spans="1:21">
      <c r="A38" s="2" t="s">
        <v>32</v>
      </c>
      <c r="B38" s="7">
        <v>3053351</v>
      </c>
      <c r="D38" s="47" t="s">
        <v>123</v>
      </c>
      <c r="E38" s="41">
        <f>E43-E42</f>
        <v>6790579.4057382047</v>
      </c>
      <c r="H38" s="21"/>
      <c r="P38" s="21" t="s">
        <v>140</v>
      </c>
    </row>
    <row r="39" spans="1:21">
      <c r="A39" s="2" t="s">
        <v>33</v>
      </c>
      <c r="B39" s="7">
        <v>14387706</v>
      </c>
      <c r="D39" s="47" t="s">
        <v>121</v>
      </c>
      <c r="E39" s="42">
        <f>E36/E30</f>
        <v>13.308451658784181</v>
      </c>
      <c r="F39" s="69" t="s">
        <v>149</v>
      </c>
      <c r="L39" s="21" t="s">
        <v>134</v>
      </c>
    </row>
    <row r="40" spans="1:21">
      <c r="A40" s="2" t="s">
        <v>34</v>
      </c>
      <c r="B40" s="7">
        <v>289425</v>
      </c>
      <c r="D40" s="87" t="s">
        <v>124</v>
      </c>
      <c r="E40" s="87"/>
    </row>
    <row r="41" spans="1:21">
      <c r="A41" s="2" t="s">
        <v>35</v>
      </c>
      <c r="B41" s="7">
        <v>815520</v>
      </c>
      <c r="D41" s="48"/>
      <c r="E41" s="43"/>
    </row>
    <row r="42" spans="1:21">
      <c r="A42" s="2" t="s">
        <v>36</v>
      </c>
      <c r="B42" s="7">
        <v>1452866</v>
      </c>
      <c r="D42" s="49" t="s">
        <v>110</v>
      </c>
      <c r="E42" s="44">
        <f>W26</f>
        <v>1952426.5444966299</v>
      </c>
    </row>
    <row r="43" spans="1:21">
      <c r="A43" s="2" t="s">
        <v>37</v>
      </c>
      <c r="B43" s="7">
        <v>185882</v>
      </c>
      <c r="D43" s="49" t="s">
        <v>111</v>
      </c>
      <c r="E43" s="43">
        <f>W27</f>
        <v>8743005.9502348341</v>
      </c>
    </row>
    <row r="44" spans="1:21">
      <c r="A44" s="2" t="s">
        <v>38</v>
      </c>
      <c r="B44" s="7">
        <v>214995</v>
      </c>
      <c r="E44" s="44"/>
    </row>
    <row r="45" spans="1:21">
      <c r="A45" s="2" t="s">
        <v>39</v>
      </c>
      <c r="B45" s="7">
        <v>58243</v>
      </c>
      <c r="E45" s="44"/>
    </row>
    <row r="46" spans="1:21">
      <c r="A46" s="2" t="s">
        <v>40</v>
      </c>
      <c r="B46" s="7">
        <v>258833</v>
      </c>
    </row>
    <row r="47" spans="1:21">
      <c r="A47" s="2" t="s">
        <v>41</v>
      </c>
      <c r="B47" s="7">
        <v>665739</v>
      </c>
      <c r="D47" s="46" t="s">
        <v>143</v>
      </c>
      <c r="E47" s="39">
        <f>E49/E51</f>
        <v>0.21070756722954423</v>
      </c>
      <c r="F47" s="70" t="s">
        <v>154</v>
      </c>
    </row>
    <row r="48" spans="1:21" ht="13.8" customHeight="1">
      <c r="A48" s="2" t="s">
        <v>42</v>
      </c>
      <c r="B48" s="7">
        <v>201430</v>
      </c>
      <c r="D48" s="46" t="s">
        <v>144</v>
      </c>
      <c r="E48" s="45">
        <f>(E50/E52)-3</f>
        <v>-2.8294669954210439</v>
      </c>
      <c r="F48" s="70" t="s">
        <v>152</v>
      </c>
    </row>
    <row r="49" spans="1:16">
      <c r="A49" s="2" t="s">
        <v>43</v>
      </c>
      <c r="B49" s="7">
        <v>71706</v>
      </c>
      <c r="D49" s="50" t="s">
        <v>112</v>
      </c>
      <c r="E49" s="39">
        <f>T34/7</f>
        <v>5.3955471435647104E+20</v>
      </c>
    </row>
    <row r="50" spans="1:16">
      <c r="A50" s="2" t="s">
        <v>44</v>
      </c>
      <c r="B50" s="7">
        <v>1241415</v>
      </c>
      <c r="D50" s="50" t="s">
        <v>113</v>
      </c>
      <c r="E50" s="39">
        <f>U34/7</f>
        <v>5.9742343610746673E+27</v>
      </c>
    </row>
    <row r="51" spans="1:16" ht="14.4" customHeight="1">
      <c r="A51" s="2" t="s">
        <v>45</v>
      </c>
      <c r="B51" s="7">
        <v>1263386</v>
      </c>
      <c r="D51" s="50" t="s">
        <v>114</v>
      </c>
      <c r="E51" s="45">
        <f>E36^3</f>
        <v>2.5606802899901628E+21</v>
      </c>
    </row>
    <row r="52" spans="1:16">
      <c r="A52" s="2" t="s">
        <v>46</v>
      </c>
      <c r="B52" s="7">
        <v>247344</v>
      </c>
      <c r="D52" s="50" t="s">
        <v>115</v>
      </c>
      <c r="E52" s="45">
        <f>E36^4</f>
        <v>3.5032716252346407E+28</v>
      </c>
    </row>
    <row r="53" spans="1:16">
      <c r="A53" s="2" t="s">
        <v>47</v>
      </c>
      <c r="B53" s="7">
        <v>150243</v>
      </c>
    </row>
    <row r="54" spans="1:16">
      <c r="A54" s="2" t="s">
        <v>48</v>
      </c>
      <c r="B54" s="7">
        <v>2903306</v>
      </c>
      <c r="D54" s="21" t="s">
        <v>187</v>
      </c>
    </row>
    <row r="55" spans="1:16">
      <c r="A55" s="2" t="s">
        <v>49</v>
      </c>
      <c r="B55" s="7">
        <v>526678</v>
      </c>
      <c r="D55" s="21" t="s">
        <v>185</v>
      </c>
    </row>
    <row r="56" spans="1:16">
      <c r="A56" s="2" t="s">
        <v>50</v>
      </c>
      <c r="B56" s="7">
        <v>388665</v>
      </c>
    </row>
    <row r="57" spans="1:16">
      <c r="A57" s="2" t="s">
        <v>51</v>
      </c>
      <c r="B57" s="7">
        <v>923187</v>
      </c>
    </row>
    <row r="58" spans="1:16">
      <c r="A58" s="2" t="s">
        <v>52</v>
      </c>
      <c r="B58" s="7">
        <v>516790</v>
      </c>
    </row>
    <row r="59" spans="1:16">
      <c r="A59" s="2" t="s">
        <v>53</v>
      </c>
      <c r="B59" s="7">
        <v>1433972</v>
      </c>
    </row>
    <row r="60" spans="1:16">
      <c r="A60" s="2" t="s">
        <v>54</v>
      </c>
      <c r="B60" s="7">
        <v>539491</v>
      </c>
    </row>
    <row r="61" spans="1:16">
      <c r="A61" s="2" t="s">
        <v>55</v>
      </c>
      <c r="B61" s="7">
        <v>201307</v>
      </c>
    </row>
    <row r="62" spans="1:16">
      <c r="A62" s="2" t="s">
        <v>56</v>
      </c>
      <c r="B62" s="7">
        <v>1495549</v>
      </c>
    </row>
    <row r="63" spans="1:16">
      <c r="A63" s="2" t="s">
        <v>57</v>
      </c>
      <c r="B63" s="7">
        <v>623572</v>
      </c>
      <c r="H63" s="21" t="s">
        <v>153</v>
      </c>
      <c r="P63" s="21" t="s">
        <v>141</v>
      </c>
    </row>
    <row r="64" spans="1:16">
      <c r="A64" s="2" t="s">
        <v>58</v>
      </c>
      <c r="B64" s="7">
        <v>317885</v>
      </c>
      <c r="H64" s="21" t="s">
        <v>186</v>
      </c>
      <c r="P64" s="21" t="s">
        <v>186</v>
      </c>
    </row>
    <row r="65" spans="1:16">
      <c r="A65" s="2" t="s">
        <v>59</v>
      </c>
      <c r="B65" s="7">
        <v>572378</v>
      </c>
      <c r="H65" s="21" t="s">
        <v>185</v>
      </c>
      <c r="P65" s="21" t="s">
        <v>185</v>
      </c>
    </row>
    <row r="66" spans="1:16">
      <c r="A66" s="2" t="s">
        <v>60</v>
      </c>
      <c r="B66" s="7">
        <v>1753224</v>
      </c>
    </row>
    <row r="67" spans="1:16">
      <c r="A67" s="2" t="s">
        <v>61</v>
      </c>
      <c r="B67" s="7">
        <v>1722897</v>
      </c>
      <c r="H67" s="21" t="s">
        <v>137</v>
      </c>
      <c r="P67" s="21" t="s">
        <v>180</v>
      </c>
    </row>
    <row r="68" spans="1:16" ht="13.8" customHeight="1">
      <c r="A68" s="2" t="s">
        <v>62</v>
      </c>
      <c r="B68" s="7">
        <v>532491</v>
      </c>
    </row>
    <row r="69" spans="1:16" ht="13.8" customHeight="1">
      <c r="A69" s="2" t="s">
        <v>63</v>
      </c>
      <c r="B69" s="7">
        <v>211095</v>
      </c>
    </row>
    <row r="70" spans="1:16">
      <c r="A70" s="2" t="s">
        <v>64</v>
      </c>
      <c r="B70" s="7">
        <v>1248395</v>
      </c>
    </row>
    <row r="71" spans="1:16">
      <c r="A71" s="2" t="s">
        <v>65</v>
      </c>
      <c r="B71" s="7">
        <v>448067</v>
      </c>
    </row>
    <row r="72" spans="1:16">
      <c r="A72" s="2" t="s">
        <v>66</v>
      </c>
      <c r="B72" s="7">
        <v>62627</v>
      </c>
    </row>
    <row r="73" spans="1:16">
      <c r="A73" s="2" t="s">
        <v>67</v>
      </c>
      <c r="B73" s="7">
        <v>383820</v>
      </c>
    </row>
    <row r="74" spans="1:16">
      <c r="A74" s="2" t="s">
        <v>68</v>
      </c>
      <c r="B74" s="7">
        <v>1182370</v>
      </c>
    </row>
    <row r="75" spans="1:16">
      <c r="A75" s="2" t="s">
        <v>69</v>
      </c>
      <c r="B75" s="7">
        <v>1130789</v>
      </c>
    </row>
    <row r="76" spans="1:16">
      <c r="A76" s="2" t="s">
        <v>70</v>
      </c>
      <c r="B76" s="7">
        <v>646196</v>
      </c>
    </row>
    <row r="77" spans="1:16">
      <c r="A77" s="2" t="s">
        <v>71</v>
      </c>
      <c r="B77" s="7">
        <v>791552</v>
      </c>
    </row>
    <row r="78" spans="1:16">
      <c r="A78" s="2" t="s">
        <v>72</v>
      </c>
      <c r="B78" s="7">
        <v>1329569</v>
      </c>
    </row>
    <row r="79" spans="1:16">
      <c r="A79" s="2" t="s">
        <v>73</v>
      </c>
      <c r="B79" s="7">
        <v>484549</v>
      </c>
    </row>
    <row r="80" spans="1:16">
      <c r="A80" s="2" t="s">
        <v>74</v>
      </c>
      <c r="B80" s="7">
        <v>252191</v>
      </c>
    </row>
    <row r="81" spans="1:21">
      <c r="A81" s="2" t="s">
        <v>75</v>
      </c>
      <c r="B81" s="7">
        <v>513430</v>
      </c>
    </row>
    <row r="82" spans="1:21" ht="14.4" customHeight="1">
      <c r="A82" s="2" t="s">
        <v>76</v>
      </c>
      <c r="B82" s="7">
        <v>100843</v>
      </c>
    </row>
    <row r="83" spans="1:21">
      <c r="A83" s="2" t="s">
        <v>77</v>
      </c>
      <c r="B83" s="7">
        <v>372780</v>
      </c>
    </row>
    <row r="84" spans="1:21">
      <c r="A84" s="2" t="s">
        <v>78</v>
      </c>
      <c r="B84" s="7">
        <v>321754</v>
      </c>
    </row>
    <row r="85" spans="1:21">
      <c r="A85" s="2" t="s">
        <v>79</v>
      </c>
      <c r="B85" s="7">
        <v>990612</v>
      </c>
    </row>
    <row r="86" spans="1:21">
      <c r="A86" s="2" t="s">
        <v>80</v>
      </c>
      <c r="B86" s="7">
        <v>434620</v>
      </c>
    </row>
    <row r="87" spans="1:21">
      <c r="A87" s="2" t="s">
        <v>81</v>
      </c>
      <c r="B87" s="7">
        <v>295873</v>
      </c>
    </row>
    <row r="88" spans="1:21">
      <c r="A88" s="2" t="s">
        <v>82</v>
      </c>
      <c r="B88" s="7">
        <v>36220</v>
      </c>
    </row>
    <row r="89" spans="1:21">
      <c r="A89" s="2" t="s">
        <v>83</v>
      </c>
      <c r="B89" s="7">
        <v>237878</v>
      </c>
    </row>
    <row r="90" spans="1:21">
      <c r="A90" s="2" t="s">
        <v>84</v>
      </c>
      <c r="B90" s="7">
        <v>26974</v>
      </c>
      <c r="H90" s="21" t="s">
        <v>138</v>
      </c>
      <c r="P90" s="21" t="s">
        <v>142</v>
      </c>
    </row>
    <row r="91" spans="1:21">
      <c r="A91" s="2" t="s">
        <v>85</v>
      </c>
      <c r="B91" s="7">
        <v>19656</v>
      </c>
      <c r="H91" s="21" t="s">
        <v>186</v>
      </c>
      <c r="P91" s="21" t="s">
        <v>186</v>
      </c>
    </row>
    <row r="92" spans="1:21">
      <c r="A92" s="21" t="s">
        <v>88</v>
      </c>
      <c r="B92" s="21"/>
      <c r="C92" s="21"/>
      <c r="H92" s="21" t="s">
        <v>185</v>
      </c>
      <c r="P92" s="21" t="s">
        <v>185</v>
      </c>
    </row>
    <row r="93" spans="1:21">
      <c r="A93" s="21"/>
      <c r="B93" s="21"/>
      <c r="C93" s="21"/>
    </row>
    <row r="94" spans="1:21">
      <c r="A94" s="11"/>
      <c r="B94" s="21"/>
      <c r="C94" s="21"/>
    </row>
    <row r="95" spans="1:21" ht="83.4">
      <c r="A95" s="4" t="s">
        <v>92</v>
      </c>
      <c r="B95" s="1" t="s">
        <v>91</v>
      </c>
      <c r="E95" s="71" t="s">
        <v>158</v>
      </c>
      <c r="F95" s="53" t="s">
        <v>174</v>
      </c>
      <c r="O95" s="71" t="s">
        <v>170</v>
      </c>
      <c r="T95" s="88"/>
      <c r="U95" s="88" t="s">
        <v>177</v>
      </c>
    </row>
    <row r="96" spans="1:21">
      <c r="A96" s="6" t="s">
        <v>86</v>
      </c>
      <c r="B96" s="5" t="s">
        <v>0</v>
      </c>
      <c r="E96" s="73" t="s">
        <v>155</v>
      </c>
      <c r="F96" s="73" t="s">
        <v>156</v>
      </c>
      <c r="K96" s="76"/>
      <c r="L96" s="76"/>
      <c r="M96" s="86" t="s">
        <v>160</v>
      </c>
      <c r="N96" s="86"/>
      <c r="O96" s="86" t="s">
        <v>161</v>
      </c>
      <c r="P96" s="86"/>
      <c r="Q96" s="86" t="s">
        <v>162</v>
      </c>
      <c r="R96" s="86"/>
      <c r="S96" s="83" t="s">
        <v>163</v>
      </c>
      <c r="T96" s="68"/>
      <c r="U96" s="68" t="s">
        <v>172</v>
      </c>
    </row>
    <row r="97" spans="1:21" ht="27.6">
      <c r="A97" s="2" t="s">
        <v>22</v>
      </c>
      <c r="B97" s="7">
        <v>12261</v>
      </c>
      <c r="E97" s="72">
        <v>2012</v>
      </c>
      <c r="F97" s="72">
        <v>11.9</v>
      </c>
      <c r="K97" s="77" t="s">
        <v>155</v>
      </c>
      <c r="L97" s="77" t="s">
        <v>164</v>
      </c>
      <c r="M97" s="82" t="s">
        <v>165</v>
      </c>
      <c r="N97" s="77" t="s">
        <v>166</v>
      </c>
      <c r="O97" s="82" t="s">
        <v>165</v>
      </c>
      <c r="P97" s="77" t="s">
        <v>166</v>
      </c>
      <c r="Q97" s="82" t="s">
        <v>165</v>
      </c>
      <c r="R97" s="77" t="s">
        <v>166</v>
      </c>
      <c r="S97" s="77" t="s">
        <v>167</v>
      </c>
      <c r="T97" s="77" t="s">
        <v>178</v>
      </c>
    </row>
    <row r="98" spans="1:21">
      <c r="A98" s="2" t="s">
        <v>85</v>
      </c>
      <c r="B98" s="7">
        <v>19656</v>
      </c>
      <c r="E98" s="72">
        <v>2013</v>
      </c>
      <c r="F98" s="72">
        <v>11.8</v>
      </c>
      <c r="K98" s="74">
        <v>2012</v>
      </c>
      <c r="L98" s="74">
        <v>11.9</v>
      </c>
      <c r="M98" s="84"/>
      <c r="R98" s="10"/>
      <c r="S98" s="10"/>
      <c r="T98" s="67"/>
    </row>
    <row r="99" spans="1:21">
      <c r="A99" s="2" t="s">
        <v>84</v>
      </c>
      <c r="B99" s="7">
        <v>26974</v>
      </c>
      <c r="E99" s="72">
        <v>2014</v>
      </c>
      <c r="F99" s="72">
        <v>13.8</v>
      </c>
      <c r="K99" s="74">
        <v>2013</v>
      </c>
      <c r="L99" s="74">
        <v>11.8</v>
      </c>
      <c r="M99" s="85">
        <f>L99-L98</f>
        <v>-9.9999999999999645E-2</v>
      </c>
      <c r="N99" s="10">
        <f>L99-$L$98</f>
        <v>-9.9999999999999645E-2</v>
      </c>
      <c r="O99" s="78">
        <f>L99/L98*100</f>
        <v>99.159663865546221</v>
      </c>
      <c r="P99" s="78">
        <f>L99/$L$98*100</f>
        <v>99.159663865546221</v>
      </c>
      <c r="Q99" s="79">
        <f>O99-100</f>
        <v>-0.84033613445377853</v>
      </c>
      <c r="R99" s="79">
        <f>P99-100</f>
        <v>-0.84033613445377853</v>
      </c>
      <c r="S99" s="10"/>
      <c r="T99" s="67"/>
      <c r="U99" s="67">
        <f>M99/O99*100%</f>
        <v>-1.0084745762711828E-3</v>
      </c>
    </row>
    <row r="100" spans="1:21">
      <c r="A100" s="2" t="s">
        <v>82</v>
      </c>
      <c r="B100" s="7">
        <v>36220</v>
      </c>
      <c r="E100" s="72">
        <v>2015</v>
      </c>
      <c r="F100" s="72">
        <v>15</v>
      </c>
      <c r="K100" s="74">
        <v>2014</v>
      </c>
      <c r="L100" s="74">
        <v>13.8</v>
      </c>
      <c r="M100" s="85">
        <f t="shared" ref="M100:M108" si="11">L100-L99</f>
        <v>2</v>
      </c>
      <c r="N100" s="10">
        <f t="shared" ref="N100:N108" si="12">L100-$L$98</f>
        <v>1.9000000000000004</v>
      </c>
      <c r="O100" s="78">
        <f t="shared" ref="O100:O108" si="13">L100/L99*100</f>
        <v>116.94915254237289</v>
      </c>
      <c r="P100" s="78">
        <f t="shared" ref="P100:P108" si="14">L100/$L$98*100</f>
        <v>115.96638655462186</v>
      </c>
      <c r="Q100" s="79">
        <f t="shared" ref="Q100:Q108" si="15">O100-100</f>
        <v>16.949152542372886</v>
      </c>
      <c r="R100" s="79">
        <f t="shared" ref="R100:R108" si="16">P100-100</f>
        <v>15.966386554621863</v>
      </c>
      <c r="S100" s="10"/>
      <c r="T100" s="67"/>
      <c r="U100" s="67">
        <f t="shared" ref="U100:U108" si="17">M100/O100*100%</f>
        <v>1.7101449275362317E-2</v>
      </c>
    </row>
    <row r="101" spans="1:21">
      <c r="A101" s="2" t="s">
        <v>39</v>
      </c>
      <c r="B101" s="7">
        <v>58243</v>
      </c>
      <c r="E101" s="72">
        <v>2016</v>
      </c>
      <c r="F101" s="72">
        <v>15.2</v>
      </c>
      <c r="K101" s="74">
        <v>2015</v>
      </c>
      <c r="L101" s="74">
        <v>15</v>
      </c>
      <c r="M101" s="85">
        <f t="shared" si="11"/>
        <v>1.1999999999999993</v>
      </c>
      <c r="N101" s="10">
        <f t="shared" si="12"/>
        <v>3.0999999999999996</v>
      </c>
      <c r="O101" s="78">
        <f t="shared" si="13"/>
        <v>108.69565217391303</v>
      </c>
      <c r="P101" s="78">
        <f t="shared" si="14"/>
        <v>126.05042016806722</v>
      </c>
      <c r="Q101" s="79">
        <f t="shared" si="15"/>
        <v>8.6956521739130324</v>
      </c>
      <c r="R101" s="79">
        <f t="shared" si="16"/>
        <v>26.05042016806722</v>
      </c>
      <c r="S101" s="10"/>
      <c r="T101" s="67"/>
      <c r="U101" s="67">
        <f t="shared" si="17"/>
        <v>1.1039999999999994E-2</v>
      </c>
    </row>
    <row r="102" spans="1:21">
      <c r="A102" s="2" t="s">
        <v>66</v>
      </c>
      <c r="B102" s="7">
        <v>62627</v>
      </c>
      <c r="E102" s="72">
        <v>2017</v>
      </c>
      <c r="F102" s="72">
        <v>15.8</v>
      </c>
      <c r="K102" s="74">
        <v>2016</v>
      </c>
      <c r="L102" s="74">
        <v>15.2</v>
      </c>
      <c r="M102" s="85">
        <f t="shared" si="11"/>
        <v>0.19999999999999929</v>
      </c>
      <c r="N102" s="10">
        <f t="shared" si="12"/>
        <v>3.2999999999999989</v>
      </c>
      <c r="O102" s="78">
        <f t="shared" si="13"/>
        <v>101.33333333333331</v>
      </c>
      <c r="P102" s="78">
        <f t="shared" si="14"/>
        <v>127.73109243697478</v>
      </c>
      <c r="Q102" s="79">
        <f t="shared" si="15"/>
        <v>1.3333333333333144</v>
      </c>
      <c r="R102" s="79">
        <f t="shared" si="16"/>
        <v>27.731092436974777</v>
      </c>
      <c r="S102" s="10"/>
      <c r="T102" s="67"/>
      <c r="U102" s="67">
        <f t="shared" si="17"/>
        <v>1.9736842105263093E-3</v>
      </c>
    </row>
    <row r="103" spans="1:21">
      <c r="A103" s="2" t="s">
        <v>31</v>
      </c>
      <c r="B103" s="7">
        <v>65970</v>
      </c>
      <c r="E103" s="72">
        <v>2018</v>
      </c>
      <c r="F103" s="72">
        <v>17.100000000000001</v>
      </c>
      <c r="K103" s="74">
        <v>2017</v>
      </c>
      <c r="L103" s="74">
        <v>15.8</v>
      </c>
      <c r="M103" s="85">
        <f t="shared" si="11"/>
        <v>0.60000000000000142</v>
      </c>
      <c r="N103" s="10">
        <f t="shared" si="12"/>
        <v>3.9000000000000004</v>
      </c>
      <c r="O103" s="78">
        <f t="shared" si="13"/>
        <v>103.94736842105263</v>
      </c>
      <c r="P103" s="78">
        <f t="shared" si="14"/>
        <v>132.77310924369746</v>
      </c>
      <c r="Q103" s="79">
        <f t="shared" si="15"/>
        <v>3.9473684210526301</v>
      </c>
      <c r="R103" s="79">
        <f t="shared" si="16"/>
        <v>32.773109243697462</v>
      </c>
      <c r="S103" s="10"/>
      <c r="T103" s="67"/>
      <c r="U103" s="67">
        <f t="shared" si="17"/>
        <v>5.7721518987341909E-3</v>
      </c>
    </row>
    <row r="104" spans="1:21">
      <c r="A104" s="2" t="s">
        <v>43</v>
      </c>
      <c r="B104" s="7">
        <v>71706</v>
      </c>
      <c r="E104" s="72">
        <v>2019</v>
      </c>
      <c r="F104" s="72">
        <v>17.899999999999999</v>
      </c>
      <c r="K104" s="74">
        <v>2018</v>
      </c>
      <c r="L104" s="74">
        <v>17.100000000000001</v>
      </c>
      <c r="M104" s="85">
        <f t="shared" si="11"/>
        <v>1.3000000000000007</v>
      </c>
      <c r="N104" s="10">
        <f t="shared" si="12"/>
        <v>5.2000000000000011</v>
      </c>
      <c r="O104" s="78">
        <f t="shared" si="13"/>
        <v>108.22784810126582</v>
      </c>
      <c r="P104" s="78">
        <f t="shared" si="14"/>
        <v>143.69747899159663</v>
      </c>
      <c r="Q104" s="79">
        <f t="shared" si="15"/>
        <v>8.2278481012658204</v>
      </c>
      <c r="R104" s="79">
        <f t="shared" si="16"/>
        <v>43.697478991596626</v>
      </c>
      <c r="S104" s="10"/>
      <c r="T104" s="67"/>
      <c r="U104" s="67">
        <f t="shared" si="17"/>
        <v>1.2011695906432755E-2</v>
      </c>
    </row>
    <row r="105" spans="1:21">
      <c r="A105" s="2" t="s">
        <v>76</v>
      </c>
      <c r="B105" s="7">
        <v>100843</v>
      </c>
      <c r="E105" s="72">
        <v>2020</v>
      </c>
      <c r="F105" s="72">
        <v>11.5</v>
      </c>
      <c r="K105" s="74">
        <v>2019</v>
      </c>
      <c r="L105" s="74">
        <v>17.899999999999999</v>
      </c>
      <c r="M105" s="85">
        <f t="shared" si="11"/>
        <v>0.79999999999999716</v>
      </c>
      <c r="N105" s="10">
        <f t="shared" si="12"/>
        <v>5.9999999999999982</v>
      </c>
      <c r="O105" s="78">
        <f t="shared" si="13"/>
        <v>104.67836257309939</v>
      </c>
      <c r="P105" s="78">
        <f t="shared" si="14"/>
        <v>150.42016806722685</v>
      </c>
      <c r="Q105" s="79">
        <f t="shared" si="15"/>
        <v>4.6783625730993919</v>
      </c>
      <c r="R105" s="79">
        <f t="shared" si="16"/>
        <v>50.420168067226854</v>
      </c>
      <c r="S105" s="10"/>
      <c r="T105" s="67"/>
      <c r="U105" s="67">
        <f t="shared" si="17"/>
        <v>7.6424581005586339E-3</v>
      </c>
    </row>
    <row r="106" spans="1:21">
      <c r="A106" s="2" t="s">
        <v>30</v>
      </c>
      <c r="B106" s="7">
        <v>102472</v>
      </c>
      <c r="E106" s="72">
        <v>2021</v>
      </c>
      <c r="F106" s="72">
        <v>12.4</v>
      </c>
      <c r="K106" s="74">
        <v>2020</v>
      </c>
      <c r="L106" s="74">
        <v>11.5</v>
      </c>
      <c r="M106" s="85">
        <f t="shared" si="11"/>
        <v>-6.3999999999999986</v>
      </c>
      <c r="N106" s="10">
        <f t="shared" si="12"/>
        <v>-0.40000000000000036</v>
      </c>
      <c r="O106" s="78">
        <f t="shared" si="13"/>
        <v>64.245810055865931</v>
      </c>
      <c r="P106" s="78">
        <f t="shared" si="14"/>
        <v>96.638655462184872</v>
      </c>
      <c r="Q106" s="79">
        <f t="shared" si="15"/>
        <v>-35.754189944134069</v>
      </c>
      <c r="R106" s="79">
        <f t="shared" si="16"/>
        <v>-3.3613445378151283</v>
      </c>
      <c r="S106" s="10"/>
      <c r="T106" s="67"/>
      <c r="U106" s="67">
        <f t="shared" si="17"/>
        <v>-9.9617391304347783E-2</v>
      </c>
    </row>
    <row r="107" spans="1:21">
      <c r="A107" s="2" t="s">
        <v>47</v>
      </c>
      <c r="B107" s="7">
        <v>150243</v>
      </c>
      <c r="E107" s="72">
        <v>2022</v>
      </c>
      <c r="F107" s="72">
        <v>14.4</v>
      </c>
      <c r="K107" s="74">
        <v>2021</v>
      </c>
      <c r="L107" s="74">
        <v>12.4</v>
      </c>
      <c r="M107" s="85">
        <f t="shared" si="11"/>
        <v>0.90000000000000036</v>
      </c>
      <c r="N107" s="10">
        <f t="shared" si="12"/>
        <v>0.5</v>
      </c>
      <c r="O107" s="78">
        <f t="shared" si="13"/>
        <v>107.82608695652173</v>
      </c>
      <c r="P107" s="78">
        <f t="shared" si="14"/>
        <v>104.20168067226892</v>
      </c>
      <c r="Q107" s="79">
        <f t="shared" si="15"/>
        <v>7.8260869565217348</v>
      </c>
      <c r="R107" s="79">
        <f t="shared" si="16"/>
        <v>4.2016806722689211</v>
      </c>
      <c r="S107" s="10"/>
      <c r="T107" s="67"/>
      <c r="U107" s="67">
        <f t="shared" si="17"/>
        <v>8.3467741935483904E-3</v>
      </c>
    </row>
    <row r="108" spans="1:21">
      <c r="A108" s="2" t="s">
        <v>37</v>
      </c>
      <c r="B108" s="7">
        <v>185882</v>
      </c>
      <c r="E108" s="75" t="s">
        <v>88</v>
      </c>
      <c r="F108" s="74"/>
      <c r="K108" s="10">
        <v>2022</v>
      </c>
      <c r="L108" s="74">
        <v>14.4</v>
      </c>
      <c r="M108" s="85">
        <f t="shared" si="11"/>
        <v>2</v>
      </c>
      <c r="N108" s="10">
        <f t="shared" si="12"/>
        <v>2.5</v>
      </c>
      <c r="O108" s="78">
        <f t="shared" si="13"/>
        <v>116.12903225806453</v>
      </c>
      <c r="P108" s="78">
        <f t="shared" si="14"/>
        <v>121.00840336134453</v>
      </c>
      <c r="Q108" s="79">
        <f t="shared" si="15"/>
        <v>16.129032258064527</v>
      </c>
      <c r="R108" s="79">
        <f t="shared" si="16"/>
        <v>21.008403361344534</v>
      </c>
      <c r="S108" s="10"/>
      <c r="T108" s="67"/>
      <c r="U108" s="67">
        <f t="shared" si="17"/>
        <v>1.7222222222222222E-2</v>
      </c>
    </row>
    <row r="109" spans="1:21">
      <c r="A109" s="2" t="s">
        <v>55</v>
      </c>
      <c r="B109" s="7">
        <v>201307</v>
      </c>
      <c r="E109" s="74"/>
      <c r="F109" s="74"/>
      <c r="K109" s="10">
        <v>2023</v>
      </c>
      <c r="L109" s="80"/>
      <c r="M109" s="79"/>
      <c r="N109" s="79"/>
      <c r="O109" s="78"/>
      <c r="P109" s="78"/>
      <c r="Q109" s="79"/>
      <c r="R109" s="79"/>
      <c r="S109" s="10">
        <f>L108+$K$116</f>
        <v>14.65</v>
      </c>
      <c r="T109">
        <f>L108*$K$118/100</f>
        <v>14.677228149857763</v>
      </c>
    </row>
    <row r="110" spans="1:21" ht="14.4" customHeight="1">
      <c r="A110" s="2" t="s">
        <v>42</v>
      </c>
      <c r="B110" s="7">
        <v>201430</v>
      </c>
      <c r="K110" s="10">
        <v>2024</v>
      </c>
      <c r="L110" s="78"/>
      <c r="M110" s="79"/>
      <c r="N110" s="79"/>
      <c r="O110" s="78"/>
      <c r="P110" s="78"/>
      <c r="Q110" s="79"/>
      <c r="R110" s="79"/>
      <c r="S110" s="10">
        <f>S109+$K$116</f>
        <v>14.9</v>
      </c>
      <c r="T110">
        <f>T109*$K$118/100</f>
        <v>14.959793483540079</v>
      </c>
    </row>
    <row r="111" spans="1:21" ht="14.4" customHeight="1">
      <c r="A111" s="2" t="s">
        <v>63</v>
      </c>
      <c r="B111" s="7">
        <v>211095</v>
      </c>
      <c r="K111" s="10">
        <v>2025</v>
      </c>
      <c r="L111" s="78"/>
      <c r="M111" s="79"/>
      <c r="N111" s="79"/>
      <c r="O111" s="78"/>
      <c r="P111" s="78"/>
      <c r="Q111" s="79"/>
      <c r="R111" s="79"/>
      <c r="S111" s="10">
        <f>S110+$K$116</f>
        <v>15.15</v>
      </c>
      <c r="T111">
        <f>T110*$K$118/100</f>
        <v>15.24779875226897</v>
      </c>
    </row>
    <row r="112" spans="1:21">
      <c r="A112" s="2" t="s">
        <v>38</v>
      </c>
      <c r="B112" s="7">
        <v>214995</v>
      </c>
      <c r="K112" s="21" t="s">
        <v>184</v>
      </c>
      <c r="L112" s="78"/>
      <c r="M112" s="79"/>
      <c r="N112" s="79"/>
      <c r="O112" s="78"/>
      <c r="P112" s="78"/>
      <c r="Q112" s="79"/>
      <c r="R112" s="79"/>
      <c r="S112" s="10"/>
    </row>
    <row r="113" spans="1:19">
      <c r="A113" s="2" t="s">
        <v>83</v>
      </c>
      <c r="B113" s="7">
        <v>237878</v>
      </c>
      <c r="K113" s="21" t="s">
        <v>185</v>
      </c>
      <c r="L113" s="78"/>
      <c r="M113" s="79"/>
      <c r="N113" s="79"/>
      <c r="O113" s="78"/>
      <c r="P113" s="78"/>
      <c r="Q113" s="79"/>
      <c r="R113" s="79"/>
      <c r="S113" s="10"/>
    </row>
    <row r="114" spans="1:19">
      <c r="A114" s="2" t="s">
        <v>11</v>
      </c>
      <c r="B114" s="7">
        <v>246358</v>
      </c>
      <c r="L114" s="78"/>
      <c r="M114" s="79"/>
      <c r="N114" s="79"/>
      <c r="O114" s="78"/>
      <c r="P114" s="78"/>
      <c r="Q114" s="79"/>
      <c r="R114" s="79"/>
      <c r="S114" s="10"/>
    </row>
    <row r="115" spans="1:19">
      <c r="A115" s="2" t="s">
        <v>46</v>
      </c>
      <c r="B115" s="7">
        <v>247344</v>
      </c>
      <c r="K115" s="10" t="s">
        <v>168</v>
      </c>
      <c r="L115" s="78"/>
      <c r="M115" s="79"/>
      <c r="N115" s="79"/>
      <c r="O115" s="78"/>
      <c r="P115" s="78"/>
      <c r="Q115" s="79"/>
      <c r="R115" s="79"/>
      <c r="S115" s="10"/>
    </row>
    <row r="116" spans="1:19">
      <c r="A116" s="2" t="s">
        <v>74</v>
      </c>
      <c r="B116" s="7">
        <v>252191</v>
      </c>
      <c r="K116" s="10">
        <f>(L108-L98)/(COUNTA(L98:L108)-1)</f>
        <v>0.25</v>
      </c>
      <c r="L116" s="78"/>
      <c r="M116" s="79"/>
      <c r="N116" s="79"/>
      <c r="O116" s="78"/>
      <c r="P116" s="78"/>
      <c r="Q116" s="79"/>
      <c r="R116" s="79"/>
      <c r="S116" s="10"/>
    </row>
    <row r="117" spans="1:19">
      <c r="A117" s="2" t="s">
        <v>40</v>
      </c>
      <c r="B117" s="7">
        <v>258833</v>
      </c>
      <c r="K117" s="10" t="s">
        <v>169</v>
      </c>
      <c r="L117" s="78"/>
      <c r="M117" s="79"/>
      <c r="N117" s="79"/>
      <c r="O117" s="78"/>
      <c r="P117" s="78"/>
      <c r="Q117" s="79"/>
      <c r="R117" s="79"/>
      <c r="S117" s="10"/>
    </row>
    <row r="118" spans="1:19">
      <c r="A118" s="2" t="s">
        <v>13</v>
      </c>
      <c r="B118" s="7">
        <v>266211</v>
      </c>
      <c r="K118" s="10">
        <f>(L108/L98)^(1/(COUNTA(L98:L108)-1))*100</f>
        <v>101.92519548512335</v>
      </c>
      <c r="L118" s="78"/>
      <c r="M118" s="79"/>
      <c r="N118" s="79"/>
      <c r="O118" s="78"/>
      <c r="P118" s="78"/>
      <c r="Q118" s="79"/>
      <c r="R118" s="79"/>
      <c r="S118" s="10"/>
    </row>
    <row r="119" spans="1:19">
      <c r="A119" s="2" t="s">
        <v>7</v>
      </c>
      <c r="B119" s="7">
        <v>282054</v>
      </c>
      <c r="K119" s="10" t="s">
        <v>171</v>
      </c>
      <c r="L119" s="78"/>
      <c r="M119" s="79"/>
      <c r="N119" s="79"/>
      <c r="O119" s="78"/>
      <c r="P119" s="78"/>
      <c r="Q119" s="79"/>
      <c r="R119" s="79"/>
      <c r="S119" s="10"/>
    </row>
    <row r="120" spans="1:19">
      <c r="A120" s="2" t="s">
        <v>34</v>
      </c>
      <c r="B120" s="7">
        <v>289425</v>
      </c>
      <c r="K120" s="10">
        <f>K116/K118*100%</f>
        <v>2.4527792054761292E-3</v>
      </c>
      <c r="M120" s="79"/>
      <c r="N120" s="79"/>
      <c r="P120" s="78"/>
      <c r="R120" s="79"/>
      <c r="S120" s="79"/>
    </row>
    <row r="121" spans="1:19">
      <c r="A121" s="2" t="s">
        <v>81</v>
      </c>
      <c r="B121" s="7">
        <v>295873</v>
      </c>
      <c r="M121" s="79"/>
      <c r="N121" s="79"/>
      <c r="P121" s="78"/>
      <c r="R121" s="79"/>
      <c r="S121" s="81"/>
    </row>
    <row r="122" spans="1:19">
      <c r="A122" s="2" t="s">
        <v>14</v>
      </c>
      <c r="B122" s="7">
        <v>310306</v>
      </c>
      <c r="M122" s="79"/>
      <c r="N122" s="79"/>
      <c r="P122" s="78"/>
      <c r="R122" s="79"/>
      <c r="S122" s="79"/>
    </row>
    <row r="123" spans="1:19">
      <c r="A123" s="2" t="s">
        <v>58</v>
      </c>
      <c r="B123" s="7">
        <v>317885</v>
      </c>
      <c r="M123" s="79"/>
      <c r="R123" s="10"/>
      <c r="S123" s="10"/>
    </row>
    <row r="124" spans="1:19">
      <c r="A124" s="2" t="s">
        <v>20</v>
      </c>
      <c r="B124" s="7">
        <v>320396</v>
      </c>
      <c r="K124" s="21"/>
      <c r="R124" s="10"/>
      <c r="S124" s="10"/>
    </row>
    <row r="125" spans="1:19">
      <c r="A125" s="2" t="s">
        <v>78</v>
      </c>
      <c r="B125" s="7">
        <v>321754</v>
      </c>
      <c r="K125" s="78"/>
      <c r="R125" s="10"/>
      <c r="S125" s="10"/>
    </row>
    <row r="126" spans="1:19">
      <c r="A126" s="2" t="s">
        <v>8</v>
      </c>
      <c r="B126" s="7">
        <v>323761</v>
      </c>
      <c r="K126" s="21"/>
      <c r="R126" s="10"/>
      <c r="S126" s="10"/>
    </row>
    <row r="127" spans="1:19">
      <c r="A127" s="2" t="s">
        <v>26</v>
      </c>
      <c r="B127" s="7">
        <v>362162</v>
      </c>
      <c r="E127" s="21" t="s">
        <v>159</v>
      </c>
      <c r="K127" s="78"/>
      <c r="R127" s="10"/>
      <c r="S127" s="10"/>
    </row>
    <row r="128" spans="1:19">
      <c r="A128" s="2" t="s">
        <v>21</v>
      </c>
      <c r="B128" s="7">
        <v>366306</v>
      </c>
      <c r="E128" s="21" t="s">
        <v>88</v>
      </c>
      <c r="R128" s="10"/>
      <c r="S128" s="10"/>
    </row>
    <row r="129" spans="1:19">
      <c r="A129" s="2" t="s">
        <v>77</v>
      </c>
      <c r="B129" s="7">
        <v>372780</v>
      </c>
      <c r="E129" s="21" t="s">
        <v>183</v>
      </c>
      <c r="R129" s="10"/>
      <c r="S129" s="10"/>
    </row>
    <row r="130" spans="1:19">
      <c r="A130" s="2" t="s">
        <v>2</v>
      </c>
      <c r="B130" s="7">
        <v>376102</v>
      </c>
      <c r="R130" s="10"/>
      <c r="S130" s="10"/>
    </row>
    <row r="131" spans="1:19">
      <c r="A131" s="2" t="s">
        <v>67</v>
      </c>
      <c r="B131" s="7">
        <v>383820</v>
      </c>
      <c r="R131" s="10"/>
      <c r="S131" s="10"/>
    </row>
    <row r="132" spans="1:19">
      <c r="A132" s="2" t="s">
        <v>50</v>
      </c>
      <c r="B132" s="7">
        <v>388665</v>
      </c>
      <c r="R132" s="10"/>
      <c r="S132" s="10"/>
    </row>
    <row r="133" spans="1:19">
      <c r="A133" s="2" t="s">
        <v>9</v>
      </c>
      <c r="B133" s="7">
        <v>411570</v>
      </c>
      <c r="R133" s="10"/>
      <c r="S133" s="10"/>
    </row>
    <row r="134" spans="1:19">
      <c r="A134" s="2" t="s">
        <v>19</v>
      </c>
      <c r="B134" s="7">
        <v>414972</v>
      </c>
      <c r="R134" s="10"/>
      <c r="S134" s="10"/>
    </row>
    <row r="135" spans="1:19">
      <c r="A135" s="2" t="s">
        <v>80</v>
      </c>
      <c r="B135" s="7">
        <v>434620</v>
      </c>
      <c r="M135" s="21" t="s">
        <v>179</v>
      </c>
      <c r="R135" s="10"/>
      <c r="S135" s="10"/>
    </row>
    <row r="136" spans="1:19">
      <c r="A136" s="2" t="s">
        <v>65</v>
      </c>
      <c r="B136" s="7">
        <v>448067</v>
      </c>
      <c r="M136" s="21" t="s">
        <v>88</v>
      </c>
      <c r="R136" s="10"/>
      <c r="S136" s="10"/>
    </row>
    <row r="137" spans="1:19">
      <c r="A137" s="2" t="s">
        <v>6</v>
      </c>
      <c r="B137" s="7">
        <v>472920</v>
      </c>
      <c r="M137" s="21" t="s">
        <v>182</v>
      </c>
      <c r="R137" s="10"/>
      <c r="S137" s="10"/>
    </row>
    <row r="138" spans="1:19">
      <c r="A138" s="2" t="s">
        <v>5</v>
      </c>
      <c r="B138" s="7">
        <v>474819</v>
      </c>
      <c r="R138" s="10"/>
      <c r="S138" s="10"/>
    </row>
    <row r="139" spans="1:19">
      <c r="A139" s="2" t="s">
        <v>73</v>
      </c>
      <c r="B139" s="7">
        <v>484549</v>
      </c>
      <c r="R139" s="10"/>
      <c r="S139" s="10"/>
    </row>
    <row r="140" spans="1:19">
      <c r="A140" s="2" t="s">
        <v>24</v>
      </c>
      <c r="B140" s="7">
        <v>505485</v>
      </c>
      <c r="R140" s="10"/>
      <c r="S140" s="10"/>
    </row>
    <row r="141" spans="1:19">
      <c r="A141" s="2" t="s">
        <v>75</v>
      </c>
      <c r="B141" s="7">
        <v>513430</v>
      </c>
      <c r="R141" s="10"/>
      <c r="S141" s="10"/>
    </row>
    <row r="142" spans="1:19">
      <c r="A142" s="2" t="s">
        <v>52</v>
      </c>
      <c r="B142" s="7">
        <v>516790</v>
      </c>
      <c r="R142" s="10"/>
      <c r="S142" s="10"/>
    </row>
    <row r="143" spans="1:19">
      <c r="A143" s="2" t="s">
        <v>49</v>
      </c>
      <c r="B143" s="7">
        <v>526678</v>
      </c>
      <c r="R143" s="10"/>
      <c r="S143" s="10"/>
    </row>
    <row r="144" spans="1:19" ht="15" customHeight="1">
      <c r="A144" s="2" t="s">
        <v>62</v>
      </c>
      <c r="B144" s="7">
        <v>532491</v>
      </c>
      <c r="R144" s="10"/>
      <c r="S144" s="10"/>
    </row>
    <row r="145" spans="1:19">
      <c r="A145" s="2" t="s">
        <v>54</v>
      </c>
      <c r="B145" s="7">
        <v>539491</v>
      </c>
      <c r="R145" s="10"/>
      <c r="S145" s="10"/>
    </row>
    <row r="146" spans="1:19">
      <c r="A146" s="2" t="s">
        <v>59</v>
      </c>
      <c r="B146" s="7">
        <v>572378</v>
      </c>
      <c r="R146" s="10"/>
      <c r="S146" s="10"/>
    </row>
    <row r="147" spans="1:19">
      <c r="A147" s="2" t="s">
        <v>16</v>
      </c>
      <c r="B147" s="7">
        <v>576845</v>
      </c>
    </row>
    <row r="148" spans="1:19">
      <c r="A148" s="2" t="s">
        <v>1</v>
      </c>
      <c r="B148" s="7">
        <v>579106</v>
      </c>
    </row>
    <row r="149" spans="1:19">
      <c r="A149" s="2" t="s">
        <v>57</v>
      </c>
      <c r="B149" s="7">
        <v>623572</v>
      </c>
    </row>
    <row r="150" spans="1:19">
      <c r="A150" s="2" t="s">
        <v>12</v>
      </c>
      <c r="B150" s="7">
        <v>636682</v>
      </c>
    </row>
    <row r="151" spans="1:19">
      <c r="A151" s="2" t="s">
        <v>70</v>
      </c>
      <c r="B151" s="7">
        <v>646196</v>
      </c>
    </row>
    <row r="152" spans="1:19">
      <c r="A152" s="2" t="s">
        <v>41</v>
      </c>
      <c r="B152" s="7">
        <v>665739</v>
      </c>
    </row>
    <row r="153" spans="1:19">
      <c r="A153" s="2" t="s">
        <v>27</v>
      </c>
      <c r="B153" s="7">
        <v>763348</v>
      </c>
    </row>
    <row r="154" spans="1:19">
      <c r="A154" s="2" t="s">
        <v>71</v>
      </c>
      <c r="B154" s="7">
        <v>791552</v>
      </c>
    </row>
    <row r="155" spans="1:19">
      <c r="A155" s="2" t="s">
        <v>35</v>
      </c>
      <c r="B155" s="7">
        <v>815520</v>
      </c>
    </row>
    <row r="156" spans="1:19">
      <c r="A156" s="2" t="s">
        <v>28</v>
      </c>
      <c r="B156" s="7">
        <v>816371</v>
      </c>
    </row>
    <row r="157" spans="1:19">
      <c r="A157" s="2" t="s">
        <v>4</v>
      </c>
      <c r="B157" s="7">
        <v>825148</v>
      </c>
    </row>
    <row r="158" spans="1:19" ht="13.8" customHeight="1">
      <c r="A158" s="2" t="s">
        <v>23</v>
      </c>
      <c r="B158" s="7">
        <v>863192</v>
      </c>
    </row>
    <row r="159" spans="1:19" ht="13.2" customHeight="1">
      <c r="A159" s="2" t="s">
        <v>51</v>
      </c>
      <c r="B159" s="7">
        <v>923187</v>
      </c>
    </row>
    <row r="160" spans="1:19">
      <c r="A160" s="2" t="s">
        <v>79</v>
      </c>
      <c r="B160" s="7">
        <v>990612</v>
      </c>
    </row>
    <row r="161" spans="1:2">
      <c r="A161" s="2" t="s">
        <v>69</v>
      </c>
      <c r="B161" s="7">
        <v>1130789</v>
      </c>
    </row>
    <row r="162" spans="1:2">
      <c r="A162" s="2" t="s">
        <v>68</v>
      </c>
      <c r="B162" s="7">
        <v>1182370</v>
      </c>
    </row>
    <row r="163" spans="1:2">
      <c r="A163" s="2" t="s">
        <v>3</v>
      </c>
      <c r="B163" s="7">
        <v>1230119</v>
      </c>
    </row>
    <row r="164" spans="1:2">
      <c r="A164" s="2" t="s">
        <v>44</v>
      </c>
      <c r="B164" s="7">
        <v>1241415</v>
      </c>
    </row>
    <row r="165" spans="1:2">
      <c r="A165" s="2" t="s">
        <v>64</v>
      </c>
      <c r="B165" s="7">
        <v>1248395</v>
      </c>
    </row>
    <row r="166" spans="1:2">
      <c r="A166" s="2" t="s">
        <v>45</v>
      </c>
      <c r="B166" s="7">
        <v>1263386</v>
      </c>
    </row>
    <row r="167" spans="1:2">
      <c r="A167" s="2" t="s">
        <v>15</v>
      </c>
      <c r="B167" s="7">
        <v>1269993</v>
      </c>
    </row>
    <row r="168" spans="1:2">
      <c r="A168" s="2" t="s">
        <v>17</v>
      </c>
      <c r="B168" s="7">
        <v>1307768</v>
      </c>
    </row>
    <row r="169" spans="1:2">
      <c r="A169" s="2" t="s">
        <v>72</v>
      </c>
      <c r="B169" s="7">
        <v>1329569</v>
      </c>
    </row>
    <row r="170" spans="1:2">
      <c r="A170" s="2" t="s">
        <v>53</v>
      </c>
      <c r="B170" s="7">
        <v>1433972</v>
      </c>
    </row>
    <row r="171" spans="1:2">
      <c r="A171" s="2" t="s">
        <v>36</v>
      </c>
      <c r="B171" s="7">
        <v>1452866</v>
      </c>
    </row>
    <row r="172" spans="1:2">
      <c r="A172" s="2" t="s">
        <v>56</v>
      </c>
      <c r="B172" s="7">
        <v>1495549</v>
      </c>
    </row>
    <row r="173" spans="1:2">
      <c r="A173" s="2" t="s">
        <v>61</v>
      </c>
      <c r="B173" s="7">
        <v>1722897</v>
      </c>
    </row>
    <row r="174" spans="1:2">
      <c r="A174" s="2" t="s">
        <v>60</v>
      </c>
      <c r="B174" s="7">
        <v>1753224</v>
      </c>
    </row>
    <row r="175" spans="1:2">
      <c r="A175" s="2" t="s">
        <v>48</v>
      </c>
      <c r="B175" s="7">
        <v>2903306</v>
      </c>
    </row>
    <row r="176" spans="1:2">
      <c r="A176" s="2" t="s">
        <v>32</v>
      </c>
      <c r="B176" s="7">
        <v>3053351</v>
      </c>
    </row>
    <row r="177" spans="1:2">
      <c r="A177" s="2" t="s">
        <v>29</v>
      </c>
      <c r="B177" s="7">
        <v>5888678</v>
      </c>
    </row>
    <row r="178" spans="1:2">
      <c r="A178" s="2" t="s">
        <v>18</v>
      </c>
      <c r="B178" s="7">
        <v>10008848</v>
      </c>
    </row>
    <row r="179" spans="1:2">
      <c r="A179" s="2" t="s">
        <v>10</v>
      </c>
      <c r="B179" s="7">
        <v>11065573</v>
      </c>
    </row>
    <row r="180" spans="1:2">
      <c r="A180" s="2" t="s">
        <v>25</v>
      </c>
      <c r="B180" s="7">
        <v>12365726</v>
      </c>
    </row>
    <row r="181" spans="1:2">
      <c r="A181" s="2" t="s">
        <v>33</v>
      </c>
      <c r="B181" s="7">
        <v>14387706</v>
      </c>
    </row>
    <row r="182" spans="1:2">
      <c r="A182" s="21" t="s">
        <v>88</v>
      </c>
    </row>
  </sheetData>
  <sortState ref="B95:B179">
    <sortCondition ref="B95"/>
  </sortState>
  <mergeCells count="6">
    <mergeCell ref="Q96:R96"/>
    <mergeCell ref="D29:E29"/>
    <mergeCell ref="D34:E34"/>
    <mergeCell ref="D40:E40"/>
    <mergeCell ref="M96:N96"/>
    <mergeCell ref="O96:P9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2022-11-05T18:22:08Z</dcterms:created>
  <dcterms:modified xsi:type="dcterms:W3CDTF">2022-11-07T18:15:41Z</dcterms:modified>
</cp:coreProperties>
</file>