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716"/>
  <workbookPr/>
  <mc:AlternateContent xmlns:mc="http://schemas.openxmlformats.org/markup-compatibility/2006">
    <mc:Choice Requires="x15">
      <x15ac:absPath xmlns:x15ac="http://schemas.microsoft.com/office/spreadsheetml/2010/11/ac" url="https://wutwaw-my.sharepoint.com/personal/01149812_pw_edu_pl/Documents/elsc/"/>
    </mc:Choice>
  </mc:AlternateContent>
  <xr:revisionPtr revIDLastSave="990" documentId="11_AD4DADEC636C813AC809E45730DA65D45BDEDD82" xr6:coauthVersionLast="46" xr6:coauthVersionMax="46" xr10:uidLastSave="{410AC673-2D29-4153-A5F7-713DF9288DAB}"/>
  <bookViews>
    <workbookView xWindow="1005" yWindow="615" windowWidth="26760" windowHeight="13725" xr2:uid="{00000000-000D-0000-FFFF-FFFF00000000}"/>
  </bookViews>
  <sheets>
    <sheet name="Arkusz1" sheetId="1" r:id="rId1"/>
    <sheet name="Arkusz2" sheetId="3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9" i="1" l="1"/>
  <c r="V9" i="1"/>
  <c r="C11" i="1"/>
  <c r="C10" i="1"/>
  <c r="C19" i="1"/>
  <c r="C16" i="1" l="1"/>
  <c r="C14" i="1"/>
  <c r="G21" i="1" s="1"/>
  <c r="G19" i="1" s="1"/>
  <c r="B23" i="1"/>
  <c r="P13" i="1"/>
  <c r="R16" i="1" s="1"/>
  <c r="Z11" i="1"/>
  <c r="O24" i="1" s="1"/>
  <c r="O11" i="1"/>
  <c r="Z7" i="1"/>
  <c r="P27" i="1" s="1"/>
  <c r="X7" i="1"/>
  <c r="U7" i="1"/>
  <c r="D35" i="1"/>
  <c r="D25" i="1"/>
  <c r="F19" i="1"/>
  <c r="D31" i="1" l="1"/>
  <c r="D27" i="1"/>
  <c r="Q30" i="1"/>
  <c r="E39" i="1" l="1"/>
  <c r="C39" i="1" l="1"/>
  <c r="C37" i="1"/>
  <c r="E37" i="1"/>
  <c r="D42" i="1" l="1"/>
  <c r="C45" i="1" s="1"/>
</calcChain>
</file>

<file path=xl/sharedStrings.xml><?xml version="1.0" encoding="utf-8"?>
<sst xmlns="http://schemas.openxmlformats.org/spreadsheetml/2006/main" count="25" uniqueCount="24">
  <si>
    <t>INSTRUKCJA</t>
  </si>
  <si>
    <t>Więcej naszych prac:</t>
  </si>
  <si>
    <t xml:space="preserve">Dane jest skokowe, krzemowe złącze p+ - n domieszkowane efektywnie odpowiednio akceptorami i donorami o następujących koncentracjach </t>
  </si>
  <si>
    <t>dane</t>
  </si>
  <si>
    <t>https://cutt.ly/TjAWrpG</t>
  </si>
  <si>
    <t>Oblicz napięcie dyfuzyjne złącza dla temperatur. Narysuj model pasmowy tego złącza i opisz charakterystyczne "elementy"</t>
  </si>
  <si>
    <t>wyniki</t>
  </si>
  <si>
    <t>Arkusz na Kolos z Wnumu</t>
  </si>
  <si>
    <t>https://bit.ly/3sHmubK</t>
  </si>
  <si>
    <t xml:space="preserve">Obliczyć przewodność i rezystywność właściwą krzemu w temperaturze, domieszkowanego jednocześnie </t>
  </si>
  <si>
    <t>akceptorami i donorami o nastepujących koncentracjach</t>
  </si>
  <si>
    <t>[K]</t>
  </si>
  <si>
    <t xml:space="preserve"> [C]</t>
  </si>
  <si>
    <t>k =</t>
  </si>
  <si>
    <t>Stałe</t>
  </si>
  <si>
    <t>Dane</t>
  </si>
  <si>
    <t>c</t>
  </si>
  <si>
    <t>[eV]</t>
  </si>
  <si>
    <t>Zmienne</t>
  </si>
  <si>
    <t>T</t>
  </si>
  <si>
    <t xml:space="preserve">           T2 =</t>
  </si>
  <si>
    <t>bez tego</t>
  </si>
  <si>
    <t>[V]</t>
  </si>
  <si>
    <t>na koniec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</si>
</sst>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\'\ \K"/>
    <numFmt numFmtId="165" formatCode="0.0000"/>
    <numFmt numFmtId="166" formatCode="0.00000"/>
  </numFmts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3" borderId="0" xfId="0" applyFill="1" applyBorder="1"/>
    <xf numFmtId="0" fontId="0" fillId="4" borderId="0" xfId="0" applyFill="1" applyBorder="1"/>
    <xf numFmtId="11" fontId="0" fillId="2" borderId="0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12" xfId="0" applyFill="1" applyBorder="1"/>
    <xf numFmtId="0" fontId="0" fillId="0" borderId="12" xfId="0" applyBorder="1"/>
    <xf numFmtId="0" fontId="0" fillId="2" borderId="0" xfId="0" applyFont="1" applyFill="1" applyBorder="1"/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12" xfId="0" applyFon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1" fontId="0" fillId="2" borderId="0" xfId="0" applyNumberFormat="1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2" borderId="6" xfId="0" applyFill="1" applyBorder="1"/>
    <xf numFmtId="11" fontId="1" fillId="3" borderId="0" xfId="0" applyNumberFormat="1" applyFont="1" applyFill="1"/>
    <xf numFmtId="11" fontId="0" fillId="2" borderId="0" xfId="0" applyNumberFormat="1" applyFill="1"/>
    <xf numFmtId="165" fontId="0" fillId="4" borderId="0" xfId="0" applyNumberFormat="1" applyFill="1"/>
    <xf numFmtId="11" fontId="0" fillId="4" borderId="0" xfId="0" applyNumberFormat="1" applyFill="1"/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0" xfId="0" applyFill="1" applyBorder="1" applyAlignment="1"/>
    <xf numFmtId="166" fontId="0" fillId="2" borderId="0" xfId="0" applyNumberFormat="1" applyFill="1" applyBorder="1"/>
    <xf numFmtId="0" fontId="0" fillId="3" borderId="13" xfId="0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5" borderId="4" xfId="0" applyFill="1" applyBorder="1"/>
    <xf numFmtId="0" fontId="0" fillId="5" borderId="0" xfId="0" applyFill="1" applyBorder="1"/>
    <xf numFmtId="11" fontId="0" fillId="5" borderId="0" xfId="0" applyNumberFormat="1" applyFill="1" applyBorder="1"/>
    <xf numFmtId="0" fontId="0" fillId="5" borderId="0" xfId="0" applyFill="1"/>
    <xf numFmtId="0" fontId="0" fillId="2" borderId="13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6" xfId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5</xdr:row>
      <xdr:rowOff>180975</xdr:rowOff>
    </xdr:from>
    <xdr:to>
      <xdr:col>16</xdr:col>
      <xdr:colOff>590550</xdr:colOff>
      <xdr:row>6</xdr:row>
      <xdr:rowOff>171450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DDC9DA8-64AC-4641-9ADD-69BF6DB0B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1133475"/>
          <a:ext cx="21812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257175</xdr:colOff>
      <xdr:row>7</xdr:row>
      <xdr:rowOff>38100</xdr:rowOff>
    </xdr:from>
    <xdr:to>
      <xdr:col>19</xdr:col>
      <xdr:colOff>504825</xdr:colOff>
      <xdr:row>9</xdr:row>
      <xdr:rowOff>142875</xdr:rowOff>
    </xdr:to>
    <xdr:pic>
      <xdr:nvPicPr>
        <xdr:cNvPr id="5" name="Obraz 2">
          <a:extLst>
            <a:ext uri="{FF2B5EF4-FFF2-40B4-BE49-F238E27FC236}">
              <a16:creationId xmlns:a16="http://schemas.microsoft.com/office/drawing/2014/main" id="{4B7D967E-137D-4E5C-95F6-F4AD588BC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1371600"/>
          <a:ext cx="39052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533400</xdr:colOff>
      <xdr:row>16</xdr:row>
      <xdr:rowOff>128587</xdr:rowOff>
    </xdr:from>
    <xdr:ext cx="65" cy="172227"/>
    <xdr:sp macro="" textlink="">
      <xdr:nvSpPr>
        <xdr:cNvPr id="7" name="pole tekstowe 3">
          <a:extLst>
            <a:ext uri="{FF2B5EF4-FFF2-40B4-BE49-F238E27FC236}">
              <a16:creationId xmlns:a16="http://schemas.microsoft.com/office/drawing/2014/main" id="{C70F3EC0-FCA6-42D3-96BB-94D47B18D964}"/>
            </a:ext>
          </a:extLst>
        </xdr:cNvPr>
        <xdr:cNvSpPr txBox="1"/>
      </xdr:nvSpPr>
      <xdr:spPr>
        <a:xfrm>
          <a:off x="8458200" y="3176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13</xdr:col>
      <xdr:colOff>209550</xdr:colOff>
      <xdr:row>9</xdr:row>
      <xdr:rowOff>180976</xdr:rowOff>
    </xdr:from>
    <xdr:ext cx="165735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pole tekstowe 13">
              <a:extLst>
                <a:ext uri="{FF2B5EF4-FFF2-40B4-BE49-F238E27FC236}">
                  <a16:creationId xmlns:a16="http://schemas.microsoft.com/office/drawing/2014/main" id="{76B31A95-8BA3-4541-BE2C-025DCCAFB84B}"/>
                </a:ext>
              </a:extLst>
            </xdr:cNvPr>
            <xdr:cNvSpPr txBox="1"/>
          </xdr:nvSpPr>
          <xdr:spPr>
            <a:xfrm>
              <a:off x="8134350" y="1895476"/>
              <a:ext cx="165735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l-P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pl-PL" sz="1100" b="0" i="1">
                      <a:latin typeface="Cambria Math" panose="02040503050406030204" pitchFamily="18" charset="0"/>
                    </a:rPr>
                    <m:t>=                               </m:t>
                  </m:r>
                  <m:d>
                    <m:dPr>
                      <m:begChr m:val="["/>
                      <m:endChr m:val="]"/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p>
                        <m:sSup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𝑐𝑚</m:t>
                          </m:r>
                        </m:e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−3</m:t>
                          </m:r>
                        </m:sup>
                      </m:sSup>
                    </m:e>
                  </m:d>
                </m:oMath>
              </a14:m>
              <a:r>
                <a:rPr lang="pl-PL" sz="1100"/>
                <a:t>    </a:t>
              </a:r>
            </a:p>
          </xdr:txBody>
        </xdr:sp>
      </mc:Choice>
      <mc:Fallback xmlns="">
        <xdr:sp macro="" textlink="">
          <xdr:nvSpPr>
            <xdr:cNvPr id="28" name="pole tekstowe 13">
              <a:extLst>
                <a:ext uri="{FF2B5EF4-FFF2-40B4-BE49-F238E27FC236}">
                  <a16:creationId xmlns:a16="http://schemas.microsoft.com/office/drawing/2014/main" id="{76B31A95-8BA3-4541-BE2C-025DCCAFB84B}"/>
                </a:ext>
              </a:extLst>
            </xdr:cNvPr>
            <xdr:cNvSpPr txBox="1"/>
          </xdr:nvSpPr>
          <xdr:spPr>
            <a:xfrm>
              <a:off x="8134350" y="1895476"/>
              <a:ext cx="165735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𝑛_𝑖=                               [〖𝑐𝑚〗^(−3) ]</a:t>
              </a:r>
              <a:r>
                <a:rPr lang="pl-PL" sz="1100"/>
                <a:t>    </a:t>
              </a:r>
            </a:p>
          </xdr:txBody>
        </xdr:sp>
      </mc:Fallback>
    </mc:AlternateContent>
    <xdr:clientData/>
  </xdr:oneCellAnchor>
  <xdr:oneCellAnchor>
    <xdr:from>
      <xdr:col>19</xdr:col>
      <xdr:colOff>276225</xdr:colOff>
      <xdr:row>6</xdr:row>
      <xdr:rowOff>14287</xdr:rowOff>
    </xdr:from>
    <xdr:ext cx="28777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pole tekstowe 15">
              <a:extLst>
                <a:ext uri="{FF2B5EF4-FFF2-40B4-BE49-F238E27FC236}">
                  <a16:creationId xmlns:a16="http://schemas.microsoft.com/office/drawing/2014/main" id="{697048F4-3E5F-4475-ADCE-6B95A5DAA0CA}"/>
                </a:ext>
              </a:extLst>
            </xdr:cNvPr>
            <xdr:cNvSpPr txBox="1"/>
          </xdr:nvSpPr>
          <xdr:spPr>
            <a:xfrm>
              <a:off x="11858625" y="1157287"/>
              <a:ext cx="2877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0" name="pole tekstowe 15">
              <a:extLst>
                <a:ext uri="{FF2B5EF4-FFF2-40B4-BE49-F238E27FC236}">
                  <a16:creationId xmlns:a16="http://schemas.microsoft.com/office/drawing/2014/main" id="{697048F4-3E5F-4475-ADCE-6B95A5DAA0CA}"/>
                </a:ext>
              </a:extLst>
            </xdr:cNvPr>
            <xdr:cNvSpPr txBox="1"/>
          </xdr:nvSpPr>
          <xdr:spPr>
            <a:xfrm>
              <a:off x="11858625" y="1157287"/>
              <a:ext cx="2877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𝑞= 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24</xdr:col>
      <xdr:colOff>47625</xdr:colOff>
      <xdr:row>5</xdr:row>
      <xdr:rowOff>119062</xdr:rowOff>
    </xdr:from>
    <xdr:ext cx="292901" cy="2520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4" name="pole tekstowe 16">
              <a:extLst>
                <a:ext uri="{FF2B5EF4-FFF2-40B4-BE49-F238E27FC236}">
                  <a16:creationId xmlns:a16="http://schemas.microsoft.com/office/drawing/2014/main" id="{DBDEA1A6-93D6-4153-B3A5-D198ABAA913B}"/>
                </a:ext>
              </a:extLst>
            </xdr:cNvPr>
            <xdr:cNvSpPr txBox="1"/>
          </xdr:nvSpPr>
          <xdr:spPr>
            <a:xfrm>
              <a:off x="15411450" y="1071562"/>
              <a:ext cx="292901" cy="252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pl-PL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pl-PL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𝑒𝑉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𝐾</m:t>
                          </m:r>
                        </m:den>
                      </m:f>
                    </m:e>
                  </m:d>
                </m:oMath>
              </a14:m>
              <a:r>
                <a:rPr lang="pl-PL" sz="1100"/>
                <a:t>  </a:t>
              </a:r>
            </a:p>
          </xdr:txBody>
        </xdr:sp>
      </mc:Choice>
      <mc:Fallback xmlns="">
        <xdr:sp macro="" textlink="">
          <xdr:nvSpPr>
            <xdr:cNvPr id="117" name="pole tekstowe 16">
              <a:extLst>
                <a:ext uri="{FF2B5EF4-FFF2-40B4-BE49-F238E27FC236}">
                  <a16:creationId xmlns:a16="http://schemas.microsoft.com/office/drawing/2014/main" id="{DBDEA1A6-93D6-4153-B3A5-D198ABAA913B}"/>
                </a:ext>
              </a:extLst>
            </xdr:cNvPr>
            <xdr:cNvSpPr txBox="1"/>
          </xdr:nvSpPr>
          <xdr:spPr>
            <a:xfrm>
              <a:off x="15411450" y="1071562"/>
              <a:ext cx="292901" cy="252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</a:rPr>
                <a:t>[</a:t>
              </a:r>
              <a:r>
                <a:rPr lang="pl-PL" sz="1100" b="0" i="0">
                  <a:latin typeface="Cambria Math" panose="02040503050406030204" pitchFamily="18" charset="0"/>
                </a:rPr>
                <a:t>𝑒𝑉/𝐾]</a:t>
              </a:r>
              <a:r>
                <a:rPr lang="pl-PL" sz="1100"/>
                <a:t>  </a:t>
              </a:r>
            </a:p>
          </xdr:txBody>
        </xdr:sp>
      </mc:Fallback>
    </mc:AlternateContent>
    <xdr:clientData/>
  </xdr:oneCellAnchor>
  <xdr:oneCellAnchor>
    <xdr:from>
      <xdr:col>13</xdr:col>
      <xdr:colOff>190501</xdr:colOff>
      <xdr:row>12</xdr:row>
      <xdr:rowOff>19051</xdr:rowOff>
    </xdr:from>
    <xdr:ext cx="838200" cy="285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pole tekstowe 19">
              <a:extLst>
                <a:ext uri="{FF2B5EF4-FFF2-40B4-BE49-F238E27FC236}">
                  <a16:creationId xmlns:a16="http://schemas.microsoft.com/office/drawing/2014/main" id="{6F7D7481-FC41-43B6-9627-66C6F95A2080}"/>
                </a:ext>
              </a:extLst>
            </xdr:cNvPr>
            <xdr:cNvSpPr txBox="1"/>
          </xdr:nvSpPr>
          <xdr:spPr>
            <a:xfrm>
              <a:off x="8305801" y="2305051"/>
              <a:ext cx="838200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l-P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𝑇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pl-PL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𝑘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∗</m:t>
                      </m:r>
                      <m:sSub>
                        <m:sSub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𝑇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num>
                    <m:den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𝑞</m:t>
                      </m:r>
                    </m:den>
                  </m:f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pl-PL" sz="1100"/>
                <a:t>  </a:t>
              </a:r>
            </a:p>
          </xdr:txBody>
        </xdr:sp>
      </mc:Choice>
      <mc:Fallback xmlns="">
        <xdr:sp macro="" textlink="">
          <xdr:nvSpPr>
            <xdr:cNvPr id="114" name="pole tekstowe 19">
              <a:extLst>
                <a:ext uri="{FF2B5EF4-FFF2-40B4-BE49-F238E27FC236}">
                  <a16:creationId xmlns:a16="http://schemas.microsoft.com/office/drawing/2014/main" id="{6F7D7481-FC41-43B6-9627-66C6F95A2080}"/>
                </a:ext>
              </a:extLst>
            </xdr:cNvPr>
            <xdr:cNvSpPr txBox="1"/>
          </xdr:nvSpPr>
          <xdr:spPr>
            <a:xfrm>
              <a:off x="8305801" y="2305051"/>
              <a:ext cx="838200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𝑈_𝑇1=  (𝑘∗𝑇_1)/𝑞=</a:t>
              </a:r>
              <a:r>
                <a:rPr lang="pl-PL" sz="1100"/>
                <a:t>  </a:t>
              </a:r>
            </a:p>
          </xdr:txBody>
        </xdr:sp>
      </mc:Fallback>
    </mc:AlternateContent>
    <xdr:clientData/>
  </xdr:oneCellAnchor>
  <xdr:oneCellAnchor>
    <xdr:from>
      <xdr:col>25</xdr:col>
      <xdr:colOff>581026</xdr:colOff>
      <xdr:row>5</xdr:row>
      <xdr:rowOff>95252</xdr:rowOff>
    </xdr:from>
    <xdr:ext cx="400049" cy="3333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pole tekstowe 32">
              <a:extLst>
                <a:ext uri="{FF2B5EF4-FFF2-40B4-BE49-F238E27FC236}">
                  <a16:creationId xmlns:a16="http://schemas.microsoft.com/office/drawing/2014/main" id="{0C468027-F9CD-4DDF-A541-89E013E06A18}"/>
                </a:ext>
              </a:extLst>
            </xdr:cNvPr>
            <xdr:cNvSpPr txBox="1"/>
          </xdr:nvSpPr>
          <xdr:spPr>
            <a:xfrm>
              <a:off x="16116301" y="1047752"/>
              <a:ext cx="400049" cy="3333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l-PL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𝐽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33" name="pole tekstowe 32">
              <a:extLst>
                <a:ext uri="{FF2B5EF4-FFF2-40B4-BE49-F238E27FC236}">
                  <a16:creationId xmlns:a16="http://schemas.microsoft.com/office/drawing/2014/main" id="{0C468027-F9CD-4DDF-A541-89E013E06A18}"/>
                </a:ext>
              </a:extLst>
            </xdr:cNvPr>
            <xdr:cNvSpPr txBox="1"/>
          </xdr:nvSpPr>
          <xdr:spPr>
            <a:xfrm>
              <a:off x="16116301" y="1047752"/>
              <a:ext cx="400049" cy="3333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pl-PL" sz="1100" i="0">
                  <a:latin typeface="Cambria Math" panose="02040503050406030204" pitchFamily="18" charset="0"/>
                </a:rPr>
                <a:t>[</a:t>
              </a:r>
              <a:r>
                <a:rPr lang="pl-PL" sz="1100" b="0" i="0">
                  <a:latin typeface="Cambria Math" panose="02040503050406030204" pitchFamily="18" charset="0"/>
                </a:rPr>
                <a:t>𝐽/𝐾]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16</xdr:col>
      <xdr:colOff>76200</xdr:colOff>
      <xdr:row>11</xdr:row>
      <xdr:rowOff>1</xdr:rowOff>
    </xdr:from>
    <xdr:ext cx="1304925" cy="685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pole tekstowe 33">
              <a:extLst>
                <a:ext uri="{FF2B5EF4-FFF2-40B4-BE49-F238E27FC236}">
                  <a16:creationId xmlns:a16="http://schemas.microsoft.com/office/drawing/2014/main" id="{79384009-674B-440E-8BF5-F5B73E4EF925}"/>
                </a:ext>
              </a:extLst>
            </xdr:cNvPr>
            <xdr:cNvSpPr txBox="1"/>
          </xdr:nvSpPr>
          <xdr:spPr>
            <a:xfrm>
              <a:off x="10191750" y="2095501"/>
              <a:ext cx="1304925" cy="68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l-PL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f>
                              <m:fPr>
                                <m:ctrlPr>
                                  <a:rPr lang="pl-PL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𝐽</m:t>
                                </m:r>
                              </m:num>
                              <m:den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𝐾</m:t>
                                </m:r>
                              </m:den>
                            </m:f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den>
                        </m:f>
                      </m:e>
                    </m:d>
                    <m:r>
                      <a:rPr lang="pl-PL" sz="1100" b="0" i="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𝐽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den>
                        </m:f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8" name="pole tekstowe 33">
              <a:extLst>
                <a:ext uri="{FF2B5EF4-FFF2-40B4-BE49-F238E27FC236}">
                  <a16:creationId xmlns:a16="http://schemas.microsoft.com/office/drawing/2014/main" id="{79384009-674B-440E-8BF5-F5B73E4EF925}"/>
                </a:ext>
              </a:extLst>
            </xdr:cNvPr>
            <xdr:cNvSpPr txBox="1"/>
          </xdr:nvSpPr>
          <xdr:spPr>
            <a:xfrm>
              <a:off x="10191750" y="2095501"/>
              <a:ext cx="1304925" cy="68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i="0">
                  <a:latin typeface="Cambria Math" panose="02040503050406030204" pitchFamily="18" charset="0"/>
                </a:rPr>
                <a:t>[(</a:t>
              </a:r>
              <a:r>
                <a:rPr lang="pl-PL" sz="1100" b="0" i="0">
                  <a:latin typeface="Cambria Math" panose="02040503050406030204" pitchFamily="18" charset="0"/>
                </a:rPr>
                <a:t>𝐽/𝐾∗𝐾)/𝐶]=[𝐽/𝐶]=[𝑉]</a:t>
              </a:r>
              <a:endParaRPr lang="pl-PL" sz="1100"/>
            </a:p>
          </xdr:txBody>
        </xdr:sp>
      </mc:Fallback>
    </mc:AlternateContent>
    <xdr:clientData/>
  </xdr:oneCellAnchor>
  <xdr:twoCellAnchor>
    <xdr:from>
      <xdr:col>1</xdr:col>
      <xdr:colOff>228600</xdr:colOff>
      <xdr:row>9</xdr:row>
      <xdr:rowOff>9525</xdr:rowOff>
    </xdr:from>
    <xdr:to>
      <xdr:col>1</xdr:col>
      <xdr:colOff>400050</xdr:colOff>
      <xdr:row>10</xdr:row>
      <xdr:rowOff>0</xdr:rowOff>
    </xdr:to>
    <xdr:pic>
      <xdr:nvPicPr>
        <xdr:cNvPr id="33" name="Obraz 24">
          <a:extLst>
            <a:ext uri="{FF2B5EF4-FFF2-40B4-BE49-F238E27FC236}">
              <a16:creationId xmlns:a16="http://schemas.microsoft.com/office/drawing/2014/main" id="{AF4C0B49-82E0-468E-B877-C7F101B37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724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238125</xdr:colOff>
      <xdr:row>16</xdr:row>
      <xdr:rowOff>128587</xdr:rowOff>
    </xdr:from>
    <xdr:ext cx="1743075" cy="172227"/>
    <xdr:sp macro="" textlink="">
      <xdr:nvSpPr>
        <xdr:cNvPr id="9" name="pole tekstowe 7">
          <a:extLst>
            <a:ext uri="{FF2B5EF4-FFF2-40B4-BE49-F238E27FC236}">
              <a16:creationId xmlns:a16="http://schemas.microsoft.com/office/drawing/2014/main" id="{A8DB8DCC-AC7C-4675-BE36-1589A9BE5157}"/>
            </a:ext>
          </a:extLst>
        </xdr:cNvPr>
        <xdr:cNvSpPr txBox="1"/>
      </xdr:nvSpPr>
      <xdr:spPr>
        <a:xfrm>
          <a:off x="8543925" y="3176587"/>
          <a:ext cx="174307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1</xdr:col>
      <xdr:colOff>228600</xdr:colOff>
      <xdr:row>10</xdr:row>
      <xdr:rowOff>9525</xdr:rowOff>
    </xdr:from>
    <xdr:to>
      <xdr:col>1</xdr:col>
      <xdr:colOff>390525</xdr:colOff>
      <xdr:row>11</xdr:row>
      <xdr:rowOff>0</xdr:rowOff>
    </xdr:to>
    <xdr:pic>
      <xdr:nvPicPr>
        <xdr:cNvPr id="32" name="Obraz 58">
          <a:extLst>
            <a:ext uri="{FF2B5EF4-FFF2-40B4-BE49-F238E27FC236}">
              <a16:creationId xmlns:a16="http://schemas.microsoft.com/office/drawing/2014/main" id="{038C7542-B141-47F0-B657-E3D4937BC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1452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20</xdr:col>
      <xdr:colOff>123826</xdr:colOff>
      <xdr:row>8</xdr:row>
      <xdr:rowOff>1</xdr:rowOff>
    </xdr:from>
    <xdr:ext cx="342899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pole tekstowe 12">
              <a:extLst>
                <a:ext uri="{FF2B5EF4-FFF2-40B4-BE49-F238E27FC236}">
                  <a16:creationId xmlns:a16="http://schemas.microsoft.com/office/drawing/2014/main" id="{621778BF-7C8D-4E75-8C51-BD9153EB8975}"/>
                </a:ext>
              </a:extLst>
            </xdr:cNvPr>
            <xdr:cNvSpPr txBox="1"/>
          </xdr:nvSpPr>
          <xdr:spPr>
            <a:xfrm>
              <a:off x="12677776" y="1524001"/>
              <a:ext cx="342899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3" name="pole tekstowe 12">
              <a:extLst>
                <a:ext uri="{FF2B5EF4-FFF2-40B4-BE49-F238E27FC236}">
                  <a16:creationId xmlns:a16="http://schemas.microsoft.com/office/drawing/2014/main" id="{621778BF-7C8D-4E75-8C51-BD9153EB8975}"/>
                </a:ext>
              </a:extLst>
            </xdr:cNvPr>
            <xdr:cNvSpPr txBox="1"/>
          </xdr:nvSpPr>
          <xdr:spPr>
            <a:xfrm>
              <a:off x="12677776" y="1524001"/>
              <a:ext cx="342899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𝑁_𝐴=</a:t>
              </a:r>
              <a:endParaRPr lang="pl-PL" sz="1100"/>
            </a:p>
          </xdr:txBody>
        </xdr:sp>
      </mc:Fallback>
    </mc:AlternateContent>
    <xdr:clientData/>
  </xdr:oneCellAnchor>
  <xdr:twoCellAnchor>
    <xdr:from>
      <xdr:col>1</xdr:col>
      <xdr:colOff>219075</xdr:colOff>
      <xdr:row>12</xdr:row>
      <xdr:rowOff>0</xdr:rowOff>
    </xdr:from>
    <xdr:to>
      <xdr:col>1</xdr:col>
      <xdr:colOff>390525</xdr:colOff>
      <xdr:row>13</xdr:row>
      <xdr:rowOff>0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2B4D83F7-84BE-45EE-B0E2-9512D742C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22860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209550</xdr:colOff>
      <xdr:row>13</xdr:row>
      <xdr:rowOff>38100</xdr:rowOff>
    </xdr:from>
    <xdr:to>
      <xdr:col>1</xdr:col>
      <xdr:colOff>381000</xdr:colOff>
      <xdr:row>14</xdr:row>
      <xdr:rowOff>173355</xdr:rowOff>
    </xdr:to>
    <xdr:pic>
      <xdr:nvPicPr>
        <xdr:cNvPr id="21" name="Obraz 20">
          <a:extLst>
            <a:ext uri="{FF2B5EF4-FFF2-40B4-BE49-F238E27FC236}">
              <a16:creationId xmlns:a16="http://schemas.microsoft.com/office/drawing/2014/main" id="{EC146419-2BF1-4717-841F-8CC0DCA4C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2514600"/>
          <a:ext cx="171450" cy="3257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190500</xdr:colOff>
      <xdr:row>15</xdr:row>
      <xdr:rowOff>28575</xdr:rowOff>
    </xdr:from>
    <xdr:to>
      <xdr:col>1</xdr:col>
      <xdr:colOff>381000</xdr:colOff>
      <xdr:row>17</xdr:row>
      <xdr:rowOff>9525</xdr:rowOff>
    </xdr:to>
    <xdr:pic>
      <xdr:nvPicPr>
        <xdr:cNvPr id="23" name="Obraz 22">
          <a:extLst>
            <a:ext uri="{FF2B5EF4-FFF2-40B4-BE49-F238E27FC236}">
              <a16:creationId xmlns:a16="http://schemas.microsoft.com/office/drawing/2014/main" id="{81CD57B4-B724-4867-B8E8-53274DFC7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886075"/>
          <a:ext cx="1905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228600</xdr:colOff>
      <xdr:row>18</xdr:row>
      <xdr:rowOff>19050</xdr:rowOff>
    </xdr:from>
    <xdr:to>
      <xdr:col>1</xdr:col>
      <xdr:colOff>590550</xdr:colOff>
      <xdr:row>19</xdr:row>
      <xdr:rowOff>9525</xdr:rowOff>
    </xdr:to>
    <xdr:pic>
      <xdr:nvPicPr>
        <xdr:cNvPr id="29" name="Obraz 28">
          <a:extLst>
            <a:ext uri="{FF2B5EF4-FFF2-40B4-BE49-F238E27FC236}">
              <a16:creationId xmlns:a16="http://schemas.microsoft.com/office/drawing/2014/main" id="{84C71A53-113D-45B7-B76B-FE420C4DA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3448050"/>
          <a:ext cx="361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57150</xdr:colOff>
      <xdr:row>18</xdr:row>
      <xdr:rowOff>19051</xdr:rowOff>
    </xdr:from>
    <xdr:to>
      <xdr:col>5</xdr:col>
      <xdr:colOff>19049</xdr:colOff>
      <xdr:row>18</xdr:row>
      <xdr:rowOff>182853</xdr:rowOff>
    </xdr:to>
    <xdr:pic>
      <xdr:nvPicPr>
        <xdr:cNvPr id="31" name="Obraz 30">
          <a:extLst>
            <a:ext uri="{FF2B5EF4-FFF2-40B4-BE49-F238E27FC236}">
              <a16:creationId xmlns:a16="http://schemas.microsoft.com/office/drawing/2014/main" id="{2744F9AF-2480-41C0-9899-A412DDA0E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3448051"/>
          <a:ext cx="1181099" cy="1638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581025</xdr:colOff>
      <xdr:row>18</xdr:row>
      <xdr:rowOff>9525</xdr:rowOff>
    </xdr:from>
    <xdr:to>
      <xdr:col>6</xdr:col>
      <xdr:colOff>76200</xdr:colOff>
      <xdr:row>19</xdr:row>
      <xdr:rowOff>0</xdr:rowOff>
    </xdr:to>
    <xdr:pic>
      <xdr:nvPicPr>
        <xdr:cNvPr id="34" name="Obraz 33">
          <a:extLst>
            <a:ext uri="{FF2B5EF4-FFF2-40B4-BE49-F238E27FC236}">
              <a16:creationId xmlns:a16="http://schemas.microsoft.com/office/drawing/2014/main" id="{80BEF192-7745-48F8-9B75-4F103032A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9525" y="3438525"/>
          <a:ext cx="1047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714375</xdr:colOff>
      <xdr:row>18</xdr:row>
      <xdr:rowOff>9525</xdr:rowOff>
    </xdr:from>
    <xdr:to>
      <xdr:col>7</xdr:col>
      <xdr:colOff>342900</xdr:colOff>
      <xdr:row>19</xdr:row>
      <xdr:rowOff>0</xdr:rowOff>
    </xdr:to>
    <xdr:pic>
      <xdr:nvPicPr>
        <xdr:cNvPr id="35" name="Obraz 34">
          <a:extLst>
            <a:ext uri="{FF2B5EF4-FFF2-40B4-BE49-F238E27FC236}">
              <a16:creationId xmlns:a16="http://schemas.microsoft.com/office/drawing/2014/main" id="{27D59632-B7FA-4A3A-8344-9A1F3A315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438525"/>
          <a:ext cx="4286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304800</xdr:colOff>
      <xdr:row>19</xdr:row>
      <xdr:rowOff>9525</xdr:rowOff>
    </xdr:from>
    <xdr:to>
      <xdr:col>5</xdr:col>
      <xdr:colOff>523875</xdr:colOff>
      <xdr:row>21</xdr:row>
      <xdr:rowOff>114300</xdr:rowOff>
    </xdr:to>
    <xdr:pic>
      <xdr:nvPicPr>
        <xdr:cNvPr id="36" name="Obraz 35">
          <a:extLst>
            <a:ext uri="{FF2B5EF4-FFF2-40B4-BE49-F238E27FC236}">
              <a16:creationId xmlns:a16="http://schemas.microsoft.com/office/drawing/2014/main" id="{BDB7AEC0-4068-4DD2-9D06-9C29056D1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629025"/>
          <a:ext cx="345757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542925</xdr:colOff>
      <xdr:row>19</xdr:row>
      <xdr:rowOff>180975</xdr:rowOff>
    </xdr:from>
    <xdr:to>
      <xdr:col>6</xdr:col>
      <xdr:colOff>38100</xdr:colOff>
      <xdr:row>20</xdr:row>
      <xdr:rowOff>171450</xdr:rowOff>
    </xdr:to>
    <xdr:pic>
      <xdr:nvPicPr>
        <xdr:cNvPr id="37" name="Obraz 36">
          <a:extLst>
            <a:ext uri="{FF2B5EF4-FFF2-40B4-BE49-F238E27FC236}">
              <a16:creationId xmlns:a16="http://schemas.microsoft.com/office/drawing/2014/main" id="{F87C004D-A442-4BDE-AEA8-620ECF1A9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3800475"/>
          <a:ext cx="1047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20</xdr:row>
      <xdr:rowOff>0</xdr:rowOff>
    </xdr:from>
    <xdr:to>
      <xdr:col>7</xdr:col>
      <xdr:colOff>457200</xdr:colOff>
      <xdr:row>20</xdr:row>
      <xdr:rowOff>180975</xdr:rowOff>
    </xdr:to>
    <xdr:pic>
      <xdr:nvPicPr>
        <xdr:cNvPr id="12" name="Obraz 37">
          <a:extLst>
            <a:ext uri="{FF2B5EF4-FFF2-40B4-BE49-F238E27FC236}">
              <a16:creationId xmlns:a16="http://schemas.microsoft.com/office/drawing/2014/main" id="{52AC55D8-105E-4A35-9B85-F374CEDC1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3810000"/>
          <a:ext cx="4286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361950</xdr:colOff>
      <xdr:row>24</xdr:row>
      <xdr:rowOff>9525</xdr:rowOff>
    </xdr:from>
    <xdr:to>
      <xdr:col>3</xdr:col>
      <xdr:colOff>85725</xdr:colOff>
      <xdr:row>25</xdr:row>
      <xdr:rowOff>0</xdr:rowOff>
    </xdr:to>
    <xdr:pic>
      <xdr:nvPicPr>
        <xdr:cNvPr id="39" name="Obraz 38">
          <a:extLst>
            <a:ext uri="{FF2B5EF4-FFF2-40B4-BE49-F238E27FC236}">
              <a16:creationId xmlns:a16="http://schemas.microsoft.com/office/drawing/2014/main" id="{137C3BEC-B3AE-48FD-9900-B4AC7C021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4581525"/>
          <a:ext cx="11334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24</xdr:row>
      <xdr:rowOff>9525</xdr:rowOff>
    </xdr:from>
    <xdr:to>
      <xdr:col>4</xdr:col>
      <xdr:colOff>447675</xdr:colOff>
      <xdr:row>25</xdr:row>
      <xdr:rowOff>0</xdr:rowOff>
    </xdr:to>
    <xdr:pic>
      <xdr:nvPicPr>
        <xdr:cNvPr id="40" name="Obraz 39">
          <a:extLst>
            <a:ext uri="{FF2B5EF4-FFF2-40B4-BE49-F238E27FC236}">
              <a16:creationId xmlns:a16="http://schemas.microsoft.com/office/drawing/2014/main" id="{6B1B7CC6-4482-4849-A058-9DA6AFB9F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4581525"/>
          <a:ext cx="4286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25</xdr:row>
      <xdr:rowOff>104775</xdr:rowOff>
    </xdr:from>
    <xdr:to>
      <xdr:col>3</xdr:col>
      <xdr:colOff>47625</xdr:colOff>
      <xdr:row>28</xdr:row>
      <xdr:rowOff>57150</xdr:rowOff>
    </xdr:to>
    <xdr:pic>
      <xdr:nvPicPr>
        <xdr:cNvPr id="41" name="Obraz 40">
          <a:extLst>
            <a:ext uri="{FF2B5EF4-FFF2-40B4-BE49-F238E27FC236}">
              <a16:creationId xmlns:a16="http://schemas.microsoft.com/office/drawing/2014/main" id="{57A5D529-80D8-4BD5-AE63-EEC595A7B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7275"/>
          <a:ext cx="206692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25</xdr:row>
      <xdr:rowOff>104775</xdr:rowOff>
    </xdr:from>
    <xdr:to>
      <xdr:col>4</xdr:col>
      <xdr:colOff>381000</xdr:colOff>
      <xdr:row>27</xdr:row>
      <xdr:rowOff>114300</xdr:rowOff>
    </xdr:to>
    <xdr:pic>
      <xdr:nvPicPr>
        <xdr:cNvPr id="42" name="Obraz 41">
          <a:extLst>
            <a:ext uri="{FF2B5EF4-FFF2-40B4-BE49-F238E27FC236}">
              <a16:creationId xmlns:a16="http://schemas.microsoft.com/office/drawing/2014/main" id="{C20748A7-C967-4B53-841A-B973CF3AC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4867275"/>
          <a:ext cx="3619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29</xdr:row>
      <xdr:rowOff>57150</xdr:rowOff>
    </xdr:from>
    <xdr:to>
      <xdr:col>2</xdr:col>
      <xdr:colOff>742950</xdr:colOff>
      <xdr:row>32</xdr:row>
      <xdr:rowOff>9525</xdr:rowOff>
    </xdr:to>
    <xdr:pic>
      <xdr:nvPicPr>
        <xdr:cNvPr id="43" name="Obraz 42">
          <a:extLst>
            <a:ext uri="{FF2B5EF4-FFF2-40B4-BE49-F238E27FC236}">
              <a16:creationId xmlns:a16="http://schemas.microsoft.com/office/drawing/2014/main" id="{0016E42C-F389-4B59-89E7-401BFCCC2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1650"/>
          <a:ext cx="196215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29</xdr:row>
      <xdr:rowOff>95250</xdr:rowOff>
    </xdr:from>
    <xdr:to>
      <xdr:col>4</xdr:col>
      <xdr:colOff>409575</xdr:colOff>
      <xdr:row>31</xdr:row>
      <xdr:rowOff>104775</xdr:rowOff>
    </xdr:to>
    <xdr:pic>
      <xdr:nvPicPr>
        <xdr:cNvPr id="44" name="Obraz 43">
          <a:extLst>
            <a:ext uri="{FF2B5EF4-FFF2-40B4-BE49-F238E27FC236}">
              <a16:creationId xmlns:a16="http://schemas.microsoft.com/office/drawing/2014/main" id="{C0DC6F57-E218-443A-A94E-273EDBDA7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" y="5619750"/>
          <a:ext cx="3619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581025</xdr:colOff>
      <xdr:row>34</xdr:row>
      <xdr:rowOff>9525</xdr:rowOff>
    </xdr:from>
    <xdr:to>
      <xdr:col>3</xdr:col>
      <xdr:colOff>190500</xdr:colOff>
      <xdr:row>35</xdr:row>
      <xdr:rowOff>0</xdr:rowOff>
    </xdr:to>
    <xdr:pic>
      <xdr:nvPicPr>
        <xdr:cNvPr id="45" name="Obraz 44">
          <a:extLst>
            <a:ext uri="{FF2B5EF4-FFF2-40B4-BE49-F238E27FC236}">
              <a16:creationId xmlns:a16="http://schemas.microsoft.com/office/drawing/2014/main" id="{067D0A8C-0A8C-4AED-BDBF-058A5863F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86525"/>
          <a:ext cx="10191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266700</xdr:colOff>
      <xdr:row>36</xdr:row>
      <xdr:rowOff>9525</xdr:rowOff>
    </xdr:from>
    <xdr:to>
      <xdr:col>1</xdr:col>
      <xdr:colOff>409575</xdr:colOff>
      <xdr:row>37</xdr:row>
      <xdr:rowOff>0</xdr:rowOff>
    </xdr:to>
    <xdr:pic>
      <xdr:nvPicPr>
        <xdr:cNvPr id="46" name="Obraz 45">
          <a:extLst>
            <a:ext uri="{FF2B5EF4-FFF2-40B4-BE49-F238E27FC236}">
              <a16:creationId xmlns:a16="http://schemas.microsoft.com/office/drawing/2014/main" id="{D95D5E93-294A-4455-94A9-8BFACDCC7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68675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238125</xdr:colOff>
      <xdr:row>6</xdr:row>
      <xdr:rowOff>0</xdr:rowOff>
    </xdr:from>
    <xdr:to>
      <xdr:col>16</xdr:col>
      <xdr:colOff>590550</xdr:colOff>
      <xdr:row>6</xdr:row>
      <xdr:rowOff>180975</xdr:rowOff>
    </xdr:to>
    <xdr:pic>
      <xdr:nvPicPr>
        <xdr:cNvPr id="47" name="Obraz 46">
          <a:extLst>
            <a:ext uri="{FF2B5EF4-FFF2-40B4-BE49-F238E27FC236}">
              <a16:creationId xmlns:a16="http://schemas.microsoft.com/office/drawing/2014/main" id="{FE71370F-66E3-48CA-A291-B87B52796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1333500"/>
          <a:ext cx="23717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257175</xdr:colOff>
      <xdr:row>7</xdr:row>
      <xdr:rowOff>38100</xdr:rowOff>
    </xdr:from>
    <xdr:to>
      <xdr:col>19</xdr:col>
      <xdr:colOff>504825</xdr:colOff>
      <xdr:row>9</xdr:row>
      <xdr:rowOff>142875</xdr:rowOff>
    </xdr:to>
    <xdr:pic>
      <xdr:nvPicPr>
        <xdr:cNvPr id="48" name="Obraz 47">
          <a:extLst>
            <a:ext uri="{FF2B5EF4-FFF2-40B4-BE49-F238E27FC236}">
              <a16:creationId xmlns:a16="http://schemas.microsoft.com/office/drawing/2014/main" id="{2AB68956-4DCD-435C-A620-0B6C13118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1562100"/>
          <a:ext cx="40957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533400</xdr:colOff>
      <xdr:row>16</xdr:row>
      <xdr:rowOff>128587</xdr:rowOff>
    </xdr:from>
    <xdr:ext cx="65" cy="172227"/>
    <xdr:sp macro="" textlink="">
      <xdr:nvSpPr>
        <xdr:cNvPr id="49" name="pole tekstowe 48">
          <a:extLst>
            <a:ext uri="{FF2B5EF4-FFF2-40B4-BE49-F238E27FC236}">
              <a16:creationId xmlns:a16="http://schemas.microsoft.com/office/drawing/2014/main" id="{2386AFAE-06FA-45F8-AEDC-6BB323F1C64B}"/>
            </a:ext>
          </a:extLst>
        </xdr:cNvPr>
        <xdr:cNvSpPr txBox="1"/>
      </xdr:nvSpPr>
      <xdr:spPr>
        <a:xfrm>
          <a:off x="8458200" y="3367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13</xdr:col>
      <xdr:colOff>209550</xdr:colOff>
      <xdr:row>10</xdr:row>
      <xdr:rowOff>0</xdr:rowOff>
    </xdr:from>
    <xdr:ext cx="1657350" cy="2762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pole tekstowe 13">
              <a:extLst>
                <a:ext uri="{FF2B5EF4-FFF2-40B4-BE49-F238E27FC236}">
                  <a16:creationId xmlns:a16="http://schemas.microsoft.com/office/drawing/2014/main" id="{37A14668-2BB7-4607-A0C4-E216A958FA56}"/>
                </a:ext>
              </a:extLst>
            </xdr:cNvPr>
            <xdr:cNvSpPr txBox="1"/>
          </xdr:nvSpPr>
          <xdr:spPr>
            <a:xfrm>
              <a:off x="8134350" y="2095500"/>
              <a:ext cx="1657350" cy="276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l-P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pl-PL" sz="1100" b="0" i="1">
                      <a:latin typeface="Cambria Math" panose="02040503050406030204" pitchFamily="18" charset="0"/>
                    </a:rPr>
                    <m:t>=                               </m:t>
                  </m:r>
                  <m:d>
                    <m:dPr>
                      <m:begChr m:val="["/>
                      <m:endChr m:val="]"/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p>
                        <m:sSup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𝑐𝑚</m:t>
                          </m:r>
                        </m:e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−3</m:t>
                          </m:r>
                        </m:sup>
                      </m:sSup>
                    </m:e>
                  </m:d>
                </m:oMath>
              </a14:m>
              <a:r>
                <a:rPr lang="pl-PL" sz="1100"/>
                <a:t>    </a:t>
              </a:r>
            </a:p>
          </xdr:txBody>
        </xdr:sp>
      </mc:Choice>
      <mc:Fallback xmlns="">
        <xdr:sp macro="" textlink="">
          <xdr:nvSpPr>
            <xdr:cNvPr id="50" name="pole tekstowe 13">
              <a:extLst>
                <a:ext uri="{FF2B5EF4-FFF2-40B4-BE49-F238E27FC236}">
                  <a16:creationId xmlns:a16="http://schemas.microsoft.com/office/drawing/2014/main" id="{37A14668-2BB7-4607-A0C4-E216A958FA56}"/>
                </a:ext>
              </a:extLst>
            </xdr:cNvPr>
            <xdr:cNvSpPr txBox="1"/>
          </xdr:nvSpPr>
          <xdr:spPr>
            <a:xfrm>
              <a:off x="8134350" y="2095500"/>
              <a:ext cx="1657350" cy="276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𝑛_𝑖=                               [〖𝑐𝑚〗^(−3) ]</a:t>
              </a:r>
              <a:r>
                <a:rPr lang="pl-PL" sz="1100"/>
                <a:t>    </a:t>
              </a:r>
            </a:p>
          </xdr:txBody>
        </xdr:sp>
      </mc:Fallback>
    </mc:AlternateContent>
    <xdr:clientData/>
  </xdr:oneCellAnchor>
  <xdr:oneCellAnchor>
    <xdr:from>
      <xdr:col>19</xdr:col>
      <xdr:colOff>276225</xdr:colOff>
      <xdr:row>6</xdr:row>
      <xdr:rowOff>14287</xdr:rowOff>
    </xdr:from>
    <xdr:ext cx="28777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pole tekstowe 15">
              <a:extLst>
                <a:ext uri="{FF2B5EF4-FFF2-40B4-BE49-F238E27FC236}">
                  <a16:creationId xmlns:a16="http://schemas.microsoft.com/office/drawing/2014/main" id="{C3EFC968-471E-4085-BCD0-2ED9CC275548}"/>
                </a:ext>
              </a:extLst>
            </xdr:cNvPr>
            <xdr:cNvSpPr txBox="1"/>
          </xdr:nvSpPr>
          <xdr:spPr>
            <a:xfrm>
              <a:off x="12049125" y="1347787"/>
              <a:ext cx="2877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51" name="pole tekstowe 15">
              <a:extLst>
                <a:ext uri="{FF2B5EF4-FFF2-40B4-BE49-F238E27FC236}">
                  <a16:creationId xmlns:a16="http://schemas.microsoft.com/office/drawing/2014/main" id="{C3EFC968-471E-4085-BCD0-2ED9CC275548}"/>
                </a:ext>
              </a:extLst>
            </xdr:cNvPr>
            <xdr:cNvSpPr txBox="1"/>
          </xdr:nvSpPr>
          <xdr:spPr>
            <a:xfrm>
              <a:off x="12049125" y="1347787"/>
              <a:ext cx="2877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𝑞= 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13</xdr:col>
      <xdr:colOff>190501</xdr:colOff>
      <xdr:row>12</xdr:row>
      <xdr:rowOff>19051</xdr:rowOff>
    </xdr:from>
    <xdr:ext cx="838200" cy="285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pole tekstowe 19">
              <a:extLst>
                <a:ext uri="{FF2B5EF4-FFF2-40B4-BE49-F238E27FC236}">
                  <a16:creationId xmlns:a16="http://schemas.microsoft.com/office/drawing/2014/main" id="{7D014028-833E-4290-A12D-4BEED782E327}"/>
                </a:ext>
              </a:extLst>
            </xdr:cNvPr>
            <xdr:cNvSpPr txBox="1"/>
          </xdr:nvSpPr>
          <xdr:spPr>
            <a:xfrm>
              <a:off x="8115301" y="2495551"/>
              <a:ext cx="838200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l-P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𝑇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pl-PL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𝑘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∗</m:t>
                      </m:r>
                      <m:sSub>
                        <m:sSub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𝑇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num>
                    <m:den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𝑞</m:t>
                      </m:r>
                    </m:den>
                  </m:f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pl-PL" sz="1100"/>
                <a:t>  </a:t>
              </a:r>
            </a:p>
          </xdr:txBody>
        </xdr:sp>
      </mc:Choice>
      <mc:Fallback xmlns="">
        <xdr:sp macro="" textlink="">
          <xdr:nvSpPr>
            <xdr:cNvPr id="54" name="pole tekstowe 19">
              <a:extLst>
                <a:ext uri="{FF2B5EF4-FFF2-40B4-BE49-F238E27FC236}">
                  <a16:creationId xmlns:a16="http://schemas.microsoft.com/office/drawing/2014/main" id="{7D014028-833E-4290-A12D-4BEED782E327}"/>
                </a:ext>
              </a:extLst>
            </xdr:cNvPr>
            <xdr:cNvSpPr txBox="1"/>
          </xdr:nvSpPr>
          <xdr:spPr>
            <a:xfrm>
              <a:off x="8115301" y="2495551"/>
              <a:ext cx="838200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𝑈_𝑇1=  (𝑘∗𝑇_1)/𝑞=</a:t>
              </a:r>
              <a:r>
                <a:rPr lang="pl-PL" sz="1100"/>
                <a:t>  </a:t>
              </a:r>
            </a:p>
          </xdr:txBody>
        </xdr:sp>
      </mc:Fallback>
    </mc:AlternateContent>
    <xdr:clientData/>
  </xdr:oneCellAnchor>
  <xdr:oneCellAnchor>
    <xdr:from>
      <xdr:col>25</xdr:col>
      <xdr:colOff>581026</xdr:colOff>
      <xdr:row>5</xdr:row>
      <xdr:rowOff>95252</xdr:rowOff>
    </xdr:from>
    <xdr:ext cx="400049" cy="3333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pole tekstowe 32">
              <a:extLst>
                <a:ext uri="{FF2B5EF4-FFF2-40B4-BE49-F238E27FC236}">
                  <a16:creationId xmlns:a16="http://schemas.microsoft.com/office/drawing/2014/main" id="{346C6A6E-10B6-49E7-8CDA-8A0FC0BAC6DF}"/>
                </a:ext>
              </a:extLst>
            </xdr:cNvPr>
            <xdr:cNvSpPr txBox="1"/>
          </xdr:nvSpPr>
          <xdr:spPr>
            <a:xfrm>
              <a:off x="16011526" y="1238252"/>
              <a:ext cx="400049" cy="3333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l-PL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𝐽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55" name="pole tekstowe 32">
              <a:extLst>
                <a:ext uri="{FF2B5EF4-FFF2-40B4-BE49-F238E27FC236}">
                  <a16:creationId xmlns:a16="http://schemas.microsoft.com/office/drawing/2014/main" id="{346C6A6E-10B6-49E7-8CDA-8A0FC0BAC6DF}"/>
                </a:ext>
              </a:extLst>
            </xdr:cNvPr>
            <xdr:cNvSpPr txBox="1"/>
          </xdr:nvSpPr>
          <xdr:spPr>
            <a:xfrm>
              <a:off x="16011526" y="1238252"/>
              <a:ext cx="400049" cy="3333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i="0">
                  <a:latin typeface="Cambria Math" panose="02040503050406030204" pitchFamily="18" charset="0"/>
                </a:rPr>
                <a:t>[</a:t>
              </a:r>
              <a:r>
                <a:rPr lang="pl-PL" sz="1100" b="0" i="0">
                  <a:latin typeface="Cambria Math" panose="02040503050406030204" pitchFamily="18" charset="0"/>
                </a:rPr>
                <a:t>𝐽/𝐾]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16</xdr:col>
      <xdr:colOff>76200</xdr:colOff>
      <xdr:row>11</xdr:row>
      <xdr:rowOff>1</xdr:rowOff>
    </xdr:from>
    <xdr:ext cx="1304925" cy="685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pole tekstowe 33">
              <a:extLst>
                <a:ext uri="{FF2B5EF4-FFF2-40B4-BE49-F238E27FC236}">
                  <a16:creationId xmlns:a16="http://schemas.microsoft.com/office/drawing/2014/main" id="{0AEDDE72-1844-4666-9CDB-89AD15FF07A2}"/>
                </a:ext>
              </a:extLst>
            </xdr:cNvPr>
            <xdr:cNvSpPr txBox="1"/>
          </xdr:nvSpPr>
          <xdr:spPr>
            <a:xfrm>
              <a:off x="10020300" y="2286001"/>
              <a:ext cx="1304925" cy="68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l-PL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f>
                              <m:fPr>
                                <m:ctrlPr>
                                  <a:rPr lang="pl-PL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𝐽</m:t>
                                </m:r>
                              </m:num>
                              <m:den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𝐾</m:t>
                                </m:r>
                              </m:den>
                            </m:f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den>
                        </m:f>
                      </m:e>
                    </m:d>
                    <m:r>
                      <a:rPr lang="pl-PL" sz="1100" b="0" i="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𝐽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den>
                        </m:f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56" name="pole tekstowe 33">
              <a:extLst>
                <a:ext uri="{FF2B5EF4-FFF2-40B4-BE49-F238E27FC236}">
                  <a16:creationId xmlns:a16="http://schemas.microsoft.com/office/drawing/2014/main" id="{0AEDDE72-1844-4666-9CDB-89AD15FF07A2}"/>
                </a:ext>
              </a:extLst>
            </xdr:cNvPr>
            <xdr:cNvSpPr txBox="1"/>
          </xdr:nvSpPr>
          <xdr:spPr>
            <a:xfrm>
              <a:off x="10020300" y="2286001"/>
              <a:ext cx="1304925" cy="68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i="0">
                  <a:latin typeface="Cambria Math" panose="02040503050406030204" pitchFamily="18" charset="0"/>
                </a:rPr>
                <a:t>[(</a:t>
              </a:r>
              <a:r>
                <a:rPr lang="pl-PL" sz="1100" b="0" i="0">
                  <a:latin typeface="Cambria Math" panose="02040503050406030204" pitchFamily="18" charset="0"/>
                </a:rPr>
                <a:t>𝐽/𝐾∗𝐾)/𝐶]=[𝐽/𝐶]=[𝑉]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13</xdr:col>
      <xdr:colOff>238124</xdr:colOff>
      <xdr:row>14</xdr:row>
      <xdr:rowOff>38101</xdr:rowOff>
    </xdr:from>
    <xdr:ext cx="2181225" cy="4476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pole tekstowe 7">
              <a:extLst>
                <a:ext uri="{FF2B5EF4-FFF2-40B4-BE49-F238E27FC236}">
                  <a16:creationId xmlns:a16="http://schemas.microsoft.com/office/drawing/2014/main" id="{7003B3BF-263D-4075-9D3C-720813BB9FD9}"/>
                </a:ext>
              </a:extLst>
            </xdr:cNvPr>
            <xdr:cNvSpPr txBox="1"/>
          </xdr:nvSpPr>
          <xdr:spPr>
            <a:xfrm>
              <a:off x="8162924" y="2895601"/>
              <a:ext cx="2181225" cy="447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l-PL" sz="1100" b="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𝑙𝑛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sub>
                            </m:s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sub>
                            </m:sSub>
                          </m:num>
                          <m:den>
                            <m:sSup>
                              <m:sSupPr>
                                <m:ctrlP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pl-PL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d>
                    <m:r>
                      <a:rPr lang="pl-PL" sz="11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57" name="pole tekstowe 7">
              <a:extLst>
                <a:ext uri="{FF2B5EF4-FFF2-40B4-BE49-F238E27FC236}">
                  <a16:creationId xmlns:a16="http://schemas.microsoft.com/office/drawing/2014/main" id="{7003B3BF-263D-4075-9D3C-720813BB9FD9}"/>
                </a:ext>
              </a:extLst>
            </xdr:cNvPr>
            <xdr:cNvSpPr txBox="1"/>
          </xdr:nvSpPr>
          <xdr:spPr>
            <a:xfrm>
              <a:off x="8162924" y="2895601"/>
              <a:ext cx="2181225" cy="447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𝑈_𝐷1=𝑈_𝑇1∗𝑙𝑛((𝑁_𝐴∗𝑁_𝐷)/〖𝑛_𝑖〗^2 )=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20</xdr:col>
      <xdr:colOff>123826</xdr:colOff>
      <xdr:row>8</xdr:row>
      <xdr:rowOff>1</xdr:rowOff>
    </xdr:from>
    <xdr:ext cx="342899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pole tekstowe 57">
              <a:extLst>
                <a:ext uri="{FF2B5EF4-FFF2-40B4-BE49-F238E27FC236}">
                  <a16:creationId xmlns:a16="http://schemas.microsoft.com/office/drawing/2014/main" id="{9B90A7E1-5FC1-43DD-8833-B87C3A4B3738}"/>
                </a:ext>
              </a:extLst>
            </xdr:cNvPr>
            <xdr:cNvSpPr txBox="1"/>
          </xdr:nvSpPr>
          <xdr:spPr>
            <a:xfrm>
              <a:off x="12506326" y="1714501"/>
              <a:ext cx="342899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58" name="pole tekstowe 57">
              <a:extLst>
                <a:ext uri="{FF2B5EF4-FFF2-40B4-BE49-F238E27FC236}">
                  <a16:creationId xmlns:a16="http://schemas.microsoft.com/office/drawing/2014/main" id="{9B90A7E1-5FC1-43DD-8833-B87C3A4B3738}"/>
                </a:ext>
              </a:extLst>
            </xdr:cNvPr>
            <xdr:cNvSpPr txBox="1"/>
          </xdr:nvSpPr>
          <xdr:spPr>
            <a:xfrm>
              <a:off x="12506326" y="1714501"/>
              <a:ext cx="342899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𝑁_𝐴=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23</xdr:col>
      <xdr:colOff>219075</xdr:colOff>
      <xdr:row>8</xdr:row>
      <xdr:rowOff>9526</xdr:rowOff>
    </xdr:from>
    <xdr:ext cx="390525" cy="219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pole tekstowe 58">
              <a:extLst>
                <a:ext uri="{FF2B5EF4-FFF2-40B4-BE49-F238E27FC236}">
                  <a16:creationId xmlns:a16="http://schemas.microsoft.com/office/drawing/2014/main" id="{8ABABA73-EF15-4A6F-B464-6818F26CF150}"/>
                </a:ext>
              </a:extLst>
            </xdr:cNvPr>
            <xdr:cNvSpPr txBox="1"/>
          </xdr:nvSpPr>
          <xdr:spPr>
            <a:xfrm>
              <a:off x="14430375" y="1724026"/>
              <a:ext cx="390525" cy="219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59" name="pole tekstowe 58">
              <a:extLst>
                <a:ext uri="{FF2B5EF4-FFF2-40B4-BE49-F238E27FC236}">
                  <a16:creationId xmlns:a16="http://schemas.microsoft.com/office/drawing/2014/main" id="{8ABABA73-EF15-4A6F-B464-6818F26CF150}"/>
                </a:ext>
              </a:extLst>
            </xdr:cNvPr>
            <xdr:cNvSpPr txBox="1"/>
          </xdr:nvSpPr>
          <xdr:spPr>
            <a:xfrm>
              <a:off x="14430375" y="1724026"/>
              <a:ext cx="390525" cy="219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𝑁_𝐷=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22</xdr:col>
      <xdr:colOff>57150</xdr:colOff>
      <xdr:row>8</xdr:row>
      <xdr:rowOff>1</xdr:rowOff>
    </xdr:from>
    <xdr:ext cx="514350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pole tekstowe 59">
              <a:extLst>
                <a:ext uri="{FF2B5EF4-FFF2-40B4-BE49-F238E27FC236}">
                  <a16:creationId xmlns:a16="http://schemas.microsoft.com/office/drawing/2014/main" id="{FD2D50DF-9B4B-446D-899C-DCD578F716F6}"/>
                </a:ext>
              </a:extLst>
            </xdr:cNvPr>
            <xdr:cNvSpPr txBox="1"/>
          </xdr:nvSpPr>
          <xdr:spPr>
            <a:xfrm>
              <a:off x="14106525" y="1524001"/>
              <a:ext cx="514350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pl-PL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𝑐𝑚</m:t>
                            </m:r>
                          </m:e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−3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60" name="pole tekstowe 59">
              <a:extLst>
                <a:ext uri="{FF2B5EF4-FFF2-40B4-BE49-F238E27FC236}">
                  <a16:creationId xmlns:a16="http://schemas.microsoft.com/office/drawing/2014/main" id="{FD2D50DF-9B4B-446D-899C-DCD578F716F6}"/>
                </a:ext>
              </a:extLst>
            </xdr:cNvPr>
            <xdr:cNvSpPr txBox="1"/>
          </xdr:nvSpPr>
          <xdr:spPr>
            <a:xfrm>
              <a:off x="14106525" y="1524001"/>
              <a:ext cx="514350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i="0">
                  <a:latin typeface="Cambria Math" panose="02040503050406030204" pitchFamily="18" charset="0"/>
                </a:rPr>
                <a:t>[〖</a:t>
              </a:r>
              <a:r>
                <a:rPr lang="pl-PL" sz="1100" b="0" i="0">
                  <a:latin typeface="Cambria Math" panose="02040503050406030204" pitchFamily="18" charset="0"/>
                </a:rPr>
                <a:t>𝑐𝑚〗^(−3) ]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24</xdr:col>
      <xdr:colOff>514350</xdr:colOff>
      <xdr:row>8</xdr:row>
      <xdr:rowOff>28575</xdr:rowOff>
    </xdr:from>
    <xdr:ext cx="781050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pole tekstowe 60">
              <a:extLst>
                <a:ext uri="{FF2B5EF4-FFF2-40B4-BE49-F238E27FC236}">
                  <a16:creationId xmlns:a16="http://schemas.microsoft.com/office/drawing/2014/main" id="{C42B1CE8-9D6F-4563-9315-A82D0C9B0A95}"/>
                </a:ext>
              </a:extLst>
            </xdr:cNvPr>
            <xdr:cNvSpPr txBox="1"/>
          </xdr:nvSpPr>
          <xdr:spPr>
            <a:xfrm>
              <a:off x="15335250" y="1743075"/>
              <a:ext cx="78105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pl-PL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𝑐𝑚</m:t>
                            </m:r>
                          </m:e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−3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61" name="pole tekstowe 60">
              <a:extLst>
                <a:ext uri="{FF2B5EF4-FFF2-40B4-BE49-F238E27FC236}">
                  <a16:creationId xmlns:a16="http://schemas.microsoft.com/office/drawing/2014/main" id="{C42B1CE8-9D6F-4563-9315-A82D0C9B0A95}"/>
                </a:ext>
              </a:extLst>
            </xdr:cNvPr>
            <xdr:cNvSpPr txBox="1"/>
          </xdr:nvSpPr>
          <xdr:spPr>
            <a:xfrm>
              <a:off x="15335250" y="1743075"/>
              <a:ext cx="78105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i="0">
                  <a:latin typeface="Cambria Math" panose="02040503050406030204" pitchFamily="18" charset="0"/>
                </a:rPr>
                <a:t>[〖</a:t>
              </a:r>
              <a:r>
                <a:rPr lang="pl-PL" sz="1100" b="0" i="0">
                  <a:latin typeface="Cambria Math" panose="02040503050406030204" pitchFamily="18" charset="0"/>
                </a:rPr>
                <a:t>𝑐𝑚〗^(−3) ]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14</xdr:row>
      <xdr:rowOff>176212</xdr:rowOff>
    </xdr:from>
    <xdr:ext cx="2233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pole tekstowe 62">
              <a:extLst>
                <a:ext uri="{FF2B5EF4-FFF2-40B4-BE49-F238E27FC236}">
                  <a16:creationId xmlns:a16="http://schemas.microsoft.com/office/drawing/2014/main" id="{DD60EAFA-2AB9-4638-810C-38399E0ACDB0}"/>
                </a:ext>
              </a:extLst>
            </xdr:cNvPr>
            <xdr:cNvSpPr txBox="1"/>
          </xdr:nvSpPr>
          <xdr:spPr>
            <a:xfrm>
              <a:off x="11287125" y="3033712"/>
              <a:ext cx="2233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63" name="pole tekstowe 62">
              <a:extLst>
                <a:ext uri="{FF2B5EF4-FFF2-40B4-BE49-F238E27FC236}">
                  <a16:creationId xmlns:a16="http://schemas.microsoft.com/office/drawing/2014/main" id="{DD60EAFA-2AB9-4638-810C-38399E0ACDB0}"/>
                </a:ext>
              </a:extLst>
            </xdr:cNvPr>
            <xdr:cNvSpPr txBox="1"/>
          </xdr:nvSpPr>
          <xdr:spPr>
            <a:xfrm>
              <a:off x="11287125" y="3033712"/>
              <a:ext cx="2233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i="0">
                  <a:latin typeface="Cambria Math" panose="02040503050406030204" pitchFamily="18" charset="0"/>
                </a:rPr>
                <a:t>[</a:t>
              </a:r>
              <a:r>
                <a:rPr lang="pl-PL" sz="1100" b="0" i="0">
                  <a:latin typeface="Cambria Math" panose="02040503050406030204" pitchFamily="18" charset="0"/>
                </a:rPr>
                <a:t>𝑉]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13</xdr:col>
      <xdr:colOff>95250</xdr:colOff>
      <xdr:row>16</xdr:row>
      <xdr:rowOff>66675</xdr:rowOff>
    </xdr:from>
    <xdr:ext cx="1238250" cy="2762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pole tekstowe 63">
              <a:extLst>
                <a:ext uri="{FF2B5EF4-FFF2-40B4-BE49-F238E27FC236}">
                  <a16:creationId xmlns:a16="http://schemas.microsoft.com/office/drawing/2014/main" id="{4631EF10-722C-423E-9190-92A9F4FC2E27}"/>
                </a:ext>
              </a:extLst>
            </xdr:cNvPr>
            <xdr:cNvSpPr txBox="1"/>
          </xdr:nvSpPr>
          <xdr:spPr>
            <a:xfrm>
              <a:off x="8486775" y="3114675"/>
              <a:ext cx="1238250" cy="2762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pl-PL" sz="1100" b="0"/>
                <a:t>Dla</a:t>
              </a:r>
              <a:r>
                <a:rPr lang="pl-PL" sz="1100" b="0" baseline="0"/>
                <a:t> temperatury T2</a:t>
              </a:r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endParaRPr lang="pl-PL" sz="1100"/>
            </a:p>
          </xdr:txBody>
        </xdr:sp>
      </mc:Choice>
      <mc:Fallback xmlns="">
        <xdr:sp macro="" textlink="">
          <xdr:nvSpPr>
            <xdr:cNvPr id="10" name="pole tekstowe 63">
              <a:extLst>
                <a:ext uri="{FF2B5EF4-FFF2-40B4-BE49-F238E27FC236}">
                  <a16:creationId xmlns:a16="http://schemas.microsoft.com/office/drawing/2014/main" id="{4631EF10-722C-423E-9190-92A9F4FC2E27}"/>
                </a:ext>
              </a:extLst>
            </xdr:cNvPr>
            <xdr:cNvSpPr txBox="1"/>
          </xdr:nvSpPr>
          <xdr:spPr>
            <a:xfrm>
              <a:off x="8486775" y="3114675"/>
              <a:ext cx="1238250" cy="2762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/>
                <a:t>Dla</a:t>
              </a:r>
              <a:r>
                <a:rPr lang="pl-PL" sz="1100" b="0" baseline="0"/>
                <a:t> temperatury T2</a:t>
              </a:r>
              <a:r>
                <a:rPr lang="pl-PL" sz="1100" b="0" i="0">
                  <a:latin typeface="Cambria Math" panose="02040503050406030204" pitchFamily="18" charset="0"/>
                </a:rPr>
                <a:t>: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13</xdr:col>
      <xdr:colOff>533400</xdr:colOff>
      <xdr:row>15</xdr:row>
      <xdr:rowOff>128587</xdr:rowOff>
    </xdr:from>
    <xdr:ext cx="65" cy="172227"/>
    <xdr:sp macro="" textlink="">
      <xdr:nvSpPr>
        <xdr:cNvPr id="65" name="pole tekstowe 64">
          <a:extLst>
            <a:ext uri="{FF2B5EF4-FFF2-40B4-BE49-F238E27FC236}">
              <a16:creationId xmlns:a16="http://schemas.microsoft.com/office/drawing/2014/main" id="{90527DDA-443C-4073-B309-1807338D590D}"/>
            </a:ext>
          </a:extLst>
        </xdr:cNvPr>
        <xdr:cNvSpPr txBox="1"/>
      </xdr:nvSpPr>
      <xdr:spPr>
        <a:xfrm>
          <a:off x="8458200" y="3176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20</xdr:col>
      <xdr:colOff>57150</xdr:colOff>
      <xdr:row>9</xdr:row>
      <xdr:rowOff>95249</xdr:rowOff>
    </xdr:from>
    <xdr:ext cx="590550" cy="3714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pole tekstowe 65">
              <a:extLst>
                <a:ext uri="{FF2B5EF4-FFF2-40B4-BE49-F238E27FC236}">
                  <a16:creationId xmlns:a16="http://schemas.microsoft.com/office/drawing/2014/main" id="{20E6F850-C459-4BD4-A6FB-86B16F3594F7}"/>
                </a:ext>
              </a:extLst>
            </xdr:cNvPr>
            <xdr:cNvSpPr txBox="1"/>
          </xdr:nvSpPr>
          <xdr:spPr>
            <a:xfrm>
              <a:off x="12439650" y="2000249"/>
              <a:ext cx="590550" cy="371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pl-PL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e>
                              <m:sup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</m:sup>
                            </m:sSup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l-PL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66" name="pole tekstowe 65">
              <a:extLst>
                <a:ext uri="{FF2B5EF4-FFF2-40B4-BE49-F238E27FC236}">
                  <a16:creationId xmlns:a16="http://schemas.microsoft.com/office/drawing/2014/main" id="{20E6F850-C459-4BD4-A6FB-86B16F3594F7}"/>
                </a:ext>
              </a:extLst>
            </xdr:cNvPr>
            <xdr:cNvSpPr txBox="1"/>
          </xdr:nvSpPr>
          <xdr:spPr>
            <a:xfrm>
              <a:off x="12439650" y="2000249"/>
              <a:ext cx="590550" cy="371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i="0">
                  <a:latin typeface="Cambria Math" panose="02040503050406030204" pitchFamily="18" charset="0"/>
                </a:rPr>
                <a:t>〖</a:t>
              </a:r>
              <a:r>
                <a:rPr lang="pl-PL" sz="1100" b="0" i="0">
                  <a:latin typeface="Cambria Math" panose="02040503050406030204" pitchFamily="18" charset="0"/>
                </a:rPr>
                <a:t>𝑚^∗〗_𝑛/𝑚_𝑜 =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22</xdr:col>
      <xdr:colOff>28574</xdr:colOff>
      <xdr:row>9</xdr:row>
      <xdr:rowOff>104775</xdr:rowOff>
    </xdr:from>
    <xdr:ext cx="552451" cy="428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pole tekstowe 66">
              <a:extLst>
                <a:ext uri="{FF2B5EF4-FFF2-40B4-BE49-F238E27FC236}">
                  <a16:creationId xmlns:a16="http://schemas.microsoft.com/office/drawing/2014/main" id="{7D003601-0CE4-48BD-A26D-D615A9C32DE6}"/>
                </a:ext>
              </a:extLst>
            </xdr:cNvPr>
            <xdr:cNvSpPr txBox="1"/>
          </xdr:nvSpPr>
          <xdr:spPr>
            <a:xfrm>
              <a:off x="13630274" y="2009775"/>
              <a:ext cx="552451" cy="428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pl-PL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l-PL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67" name="pole tekstowe 66">
              <a:extLst>
                <a:ext uri="{FF2B5EF4-FFF2-40B4-BE49-F238E27FC236}">
                  <a16:creationId xmlns:a16="http://schemas.microsoft.com/office/drawing/2014/main" id="{7D003601-0CE4-48BD-A26D-D615A9C32DE6}"/>
                </a:ext>
              </a:extLst>
            </xdr:cNvPr>
            <xdr:cNvSpPr txBox="1"/>
          </xdr:nvSpPr>
          <xdr:spPr>
            <a:xfrm>
              <a:off x="13630274" y="2009775"/>
              <a:ext cx="552451" cy="428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𝑚^∗〗_𝑝/</a:t>
              </a:r>
              <a:r>
                <a:rPr lang="pl-PL" sz="1100" b="0" i="0">
                  <a:latin typeface="Cambria Math" panose="02040503050406030204" pitchFamily="18" charset="0"/>
                </a:rPr>
                <a:t>𝑚_𝑜 =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12</xdr:col>
      <xdr:colOff>523875</xdr:colOff>
      <xdr:row>20</xdr:row>
      <xdr:rowOff>71437</xdr:rowOff>
    </xdr:from>
    <xdr:ext cx="857250" cy="172227"/>
    <xdr:sp macro="" textlink="">
      <xdr:nvSpPr>
        <xdr:cNvPr id="68" name="pole tekstowe 67">
          <a:extLst>
            <a:ext uri="{FF2B5EF4-FFF2-40B4-BE49-F238E27FC236}">
              <a16:creationId xmlns:a16="http://schemas.microsoft.com/office/drawing/2014/main" id="{9FB6B9B9-E43D-420F-8735-6C25EE04A0E4}"/>
            </a:ext>
          </a:extLst>
        </xdr:cNvPr>
        <xdr:cNvSpPr txBox="1"/>
      </xdr:nvSpPr>
      <xdr:spPr>
        <a:xfrm>
          <a:off x="7839075" y="4071937"/>
          <a:ext cx="85725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13</xdr:col>
      <xdr:colOff>295275</xdr:colOff>
      <xdr:row>19</xdr:row>
      <xdr:rowOff>180975</xdr:rowOff>
    </xdr:from>
    <xdr:to>
      <xdr:col>19</xdr:col>
      <xdr:colOff>419100</xdr:colOff>
      <xdr:row>22</xdr:row>
      <xdr:rowOff>165287</xdr:rowOff>
    </xdr:to>
    <xdr:pic>
      <xdr:nvPicPr>
        <xdr:cNvPr id="69" name="Obraz 68">
          <a:extLst>
            <a:ext uri="{FF2B5EF4-FFF2-40B4-BE49-F238E27FC236}">
              <a16:creationId xmlns:a16="http://schemas.microsoft.com/office/drawing/2014/main" id="{2816F230-ECDF-49D5-B366-418A36CF2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0075" y="3990975"/>
          <a:ext cx="3971925" cy="555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161925</xdr:colOff>
      <xdr:row>23</xdr:row>
      <xdr:rowOff>14287</xdr:rowOff>
    </xdr:from>
    <xdr:ext cx="3028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pole tekstowe 69">
              <a:extLst>
                <a:ext uri="{FF2B5EF4-FFF2-40B4-BE49-F238E27FC236}">
                  <a16:creationId xmlns:a16="http://schemas.microsoft.com/office/drawing/2014/main" id="{6BBE0AC8-08B3-4447-9792-07E9DDBC5E77}"/>
                </a:ext>
              </a:extLst>
            </xdr:cNvPr>
            <xdr:cNvSpPr txBox="1"/>
          </xdr:nvSpPr>
          <xdr:spPr>
            <a:xfrm>
              <a:off x="8086725" y="4586287"/>
              <a:ext cx="302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70" name="pole tekstowe 69">
              <a:extLst>
                <a:ext uri="{FF2B5EF4-FFF2-40B4-BE49-F238E27FC236}">
                  <a16:creationId xmlns:a16="http://schemas.microsoft.com/office/drawing/2014/main" id="{6BBE0AC8-08B3-4447-9792-07E9DDBC5E77}"/>
                </a:ext>
              </a:extLst>
            </xdr:cNvPr>
            <xdr:cNvSpPr txBox="1"/>
          </xdr:nvSpPr>
          <xdr:spPr>
            <a:xfrm>
              <a:off x="8086725" y="4586287"/>
              <a:ext cx="302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𝑛_𝑖=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24</xdr:col>
      <xdr:colOff>133350</xdr:colOff>
      <xdr:row>10</xdr:row>
      <xdr:rowOff>4762</xdr:rowOff>
    </xdr:from>
    <xdr:ext cx="349583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pole tekstowe 71">
              <a:extLst>
                <a:ext uri="{FF2B5EF4-FFF2-40B4-BE49-F238E27FC236}">
                  <a16:creationId xmlns:a16="http://schemas.microsoft.com/office/drawing/2014/main" id="{DACA6A3C-C516-4CF1-842D-6928D44D98D3}"/>
                </a:ext>
              </a:extLst>
            </xdr:cNvPr>
            <xdr:cNvSpPr txBox="1"/>
          </xdr:nvSpPr>
          <xdr:spPr>
            <a:xfrm>
              <a:off x="14954250" y="2100262"/>
              <a:ext cx="349583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72" name="pole tekstowe 71">
              <a:extLst>
                <a:ext uri="{FF2B5EF4-FFF2-40B4-BE49-F238E27FC236}">
                  <a16:creationId xmlns:a16="http://schemas.microsoft.com/office/drawing/2014/main" id="{DACA6A3C-C516-4CF1-842D-6928D44D98D3}"/>
                </a:ext>
              </a:extLst>
            </xdr:cNvPr>
            <xdr:cNvSpPr txBox="1"/>
          </xdr:nvSpPr>
          <xdr:spPr>
            <a:xfrm>
              <a:off x="14954250" y="2100262"/>
              <a:ext cx="349583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𝑊_𝑔=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15</xdr:col>
      <xdr:colOff>104775</xdr:colOff>
      <xdr:row>22</xdr:row>
      <xdr:rowOff>190499</xdr:rowOff>
    </xdr:from>
    <xdr:ext cx="514350" cy="228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pole tekstowe 72">
              <a:extLst>
                <a:ext uri="{FF2B5EF4-FFF2-40B4-BE49-F238E27FC236}">
                  <a16:creationId xmlns:a16="http://schemas.microsoft.com/office/drawing/2014/main" id="{24BA9010-E7EB-4BD2-8FCB-DB277FE33431}"/>
                </a:ext>
              </a:extLst>
            </xdr:cNvPr>
            <xdr:cNvSpPr txBox="1"/>
          </xdr:nvSpPr>
          <xdr:spPr>
            <a:xfrm>
              <a:off x="9439275" y="4571999"/>
              <a:ext cx="514350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pl-P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𝑐𝑚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73" name="pole tekstowe 72">
              <a:extLst>
                <a:ext uri="{FF2B5EF4-FFF2-40B4-BE49-F238E27FC236}">
                  <a16:creationId xmlns:a16="http://schemas.microsoft.com/office/drawing/2014/main" id="{24BA9010-E7EB-4BD2-8FCB-DB277FE33431}"/>
                </a:ext>
              </a:extLst>
            </xdr:cNvPr>
            <xdr:cNvSpPr txBox="1"/>
          </xdr:nvSpPr>
          <xdr:spPr>
            <a:xfrm>
              <a:off x="9439275" y="4571999"/>
              <a:ext cx="514350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𝑐𝑚〗^(−3) ]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13</xdr:col>
      <xdr:colOff>133350</xdr:colOff>
      <xdr:row>25</xdr:row>
      <xdr:rowOff>114300</xdr:rowOff>
    </xdr:from>
    <xdr:ext cx="1114425" cy="3524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pole tekstowe 73">
              <a:extLst>
                <a:ext uri="{FF2B5EF4-FFF2-40B4-BE49-F238E27FC236}">
                  <a16:creationId xmlns:a16="http://schemas.microsoft.com/office/drawing/2014/main" id="{BE8DABBE-A1EC-41AE-BD3E-23B977DB8DAB}"/>
                </a:ext>
              </a:extLst>
            </xdr:cNvPr>
            <xdr:cNvSpPr txBox="1"/>
          </xdr:nvSpPr>
          <xdr:spPr>
            <a:xfrm>
              <a:off x="8058150" y="5067300"/>
              <a:ext cx="1114425" cy="3524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74" name="pole tekstowe 73">
              <a:extLst>
                <a:ext uri="{FF2B5EF4-FFF2-40B4-BE49-F238E27FC236}">
                  <a16:creationId xmlns:a16="http://schemas.microsoft.com/office/drawing/2014/main" id="{BE8DABBE-A1EC-41AE-BD3E-23B977DB8DAB}"/>
                </a:ext>
              </a:extLst>
            </xdr:cNvPr>
            <xdr:cNvSpPr txBox="1"/>
          </xdr:nvSpPr>
          <xdr:spPr>
            <a:xfrm>
              <a:off x="8058150" y="5067300"/>
              <a:ext cx="1114425" cy="3524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𝑈_𝑇2=  (𝑘∗𝑇_2)/𝑞=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15</xdr:col>
      <xdr:colOff>495301</xdr:colOff>
      <xdr:row>24</xdr:row>
      <xdr:rowOff>133350</xdr:rowOff>
    </xdr:from>
    <xdr:ext cx="1714500" cy="4476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pole tekstowe 74">
              <a:extLst>
                <a:ext uri="{FF2B5EF4-FFF2-40B4-BE49-F238E27FC236}">
                  <a16:creationId xmlns:a16="http://schemas.microsoft.com/office/drawing/2014/main" id="{6194AB19-05CE-4F50-8D2F-8CE57A44B929}"/>
                </a:ext>
              </a:extLst>
            </xdr:cNvPr>
            <xdr:cNvSpPr txBox="1"/>
          </xdr:nvSpPr>
          <xdr:spPr>
            <a:xfrm>
              <a:off x="9829801" y="4895850"/>
              <a:ext cx="1714500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l-P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f>
                              <m:fPr>
                                <m:ctrlPr>
                                  <a:rPr lang="pl-PL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𝐽</m:t>
                                </m:r>
                              </m:num>
                              <m:den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𝐾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num>
                          <m:den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den>
                        </m:f>
                      </m:e>
                    </m:d>
                    <m:r>
                      <a:rPr lang="pl-PL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𝐽</m:t>
                            </m:r>
                          </m:num>
                          <m:den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den>
                        </m:f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</m:d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75" name="pole tekstowe 74">
              <a:extLst>
                <a:ext uri="{FF2B5EF4-FFF2-40B4-BE49-F238E27FC236}">
                  <a16:creationId xmlns:a16="http://schemas.microsoft.com/office/drawing/2014/main" id="{6194AB19-05CE-4F50-8D2F-8CE57A44B929}"/>
                </a:ext>
              </a:extLst>
            </xdr:cNvPr>
            <xdr:cNvSpPr txBox="1"/>
          </xdr:nvSpPr>
          <xdr:spPr>
            <a:xfrm>
              <a:off x="9829801" y="4895850"/>
              <a:ext cx="1714500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𝐽/𝐾∗𝐾)/𝐶]=[𝐽/𝐶]=[𝑉]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13</xdr:col>
      <xdr:colOff>228601</xdr:colOff>
      <xdr:row>28</xdr:row>
      <xdr:rowOff>95249</xdr:rowOff>
    </xdr:from>
    <xdr:ext cx="1809750" cy="4476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pole tekstowe 75">
              <a:extLst>
                <a:ext uri="{FF2B5EF4-FFF2-40B4-BE49-F238E27FC236}">
                  <a16:creationId xmlns:a16="http://schemas.microsoft.com/office/drawing/2014/main" id="{EF36885B-05A4-4457-808D-8EAEBF6EC11C}"/>
                </a:ext>
              </a:extLst>
            </xdr:cNvPr>
            <xdr:cNvSpPr txBox="1"/>
          </xdr:nvSpPr>
          <xdr:spPr>
            <a:xfrm>
              <a:off x="8153401" y="5619749"/>
              <a:ext cx="1809750" cy="447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pl-PL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𝑙𝑛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sub>
                            </m:sSub>
                          </m:num>
                          <m:den>
                            <m:sSup>
                              <m:sSup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d>
                    <m:r>
                      <a:rPr lang="pl-PL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76" name="pole tekstowe 75">
              <a:extLst>
                <a:ext uri="{FF2B5EF4-FFF2-40B4-BE49-F238E27FC236}">
                  <a16:creationId xmlns:a16="http://schemas.microsoft.com/office/drawing/2014/main" id="{EF36885B-05A4-4457-808D-8EAEBF6EC11C}"/>
                </a:ext>
              </a:extLst>
            </xdr:cNvPr>
            <xdr:cNvSpPr txBox="1"/>
          </xdr:nvSpPr>
          <xdr:spPr>
            <a:xfrm>
              <a:off x="8153401" y="5619749"/>
              <a:ext cx="1809750" cy="447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𝑈_𝐷2=𝑈_𝑇2∗𝑙𝑛((𝑁_𝐴∗𝑁_𝐷)/〖𝑛_𝑖〗^2 )=</a:t>
              </a:r>
              <a:endParaRPr lang="pl-PL" sz="1100"/>
            </a:p>
          </xdr:txBody>
        </xdr:sp>
      </mc:Fallback>
    </mc:AlternateContent>
    <xdr:clientData/>
  </xdr:oneCellAnchor>
  <xdr:twoCellAnchor>
    <xdr:from>
      <xdr:col>1</xdr:col>
      <xdr:colOff>266700</xdr:colOff>
      <xdr:row>37</xdr:row>
      <xdr:rowOff>133350</xdr:rowOff>
    </xdr:from>
    <xdr:to>
      <xdr:col>1</xdr:col>
      <xdr:colOff>400050</xdr:colOff>
      <xdr:row>38</xdr:row>
      <xdr:rowOff>123825</xdr:rowOff>
    </xdr:to>
    <xdr:pic>
      <xdr:nvPicPr>
        <xdr:cNvPr id="77" name="Obraz 76">
          <a:extLst>
            <a:ext uri="{FF2B5EF4-FFF2-40B4-BE49-F238E27FC236}">
              <a16:creationId xmlns:a16="http://schemas.microsoft.com/office/drawing/2014/main" id="{FDED9F91-87BF-4A0C-97BB-A72B862FE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7181850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495300</xdr:colOff>
      <xdr:row>43</xdr:row>
      <xdr:rowOff>123825</xdr:rowOff>
    </xdr:from>
    <xdr:to>
      <xdr:col>2</xdr:col>
      <xdr:colOff>323850</xdr:colOff>
      <xdr:row>45</xdr:row>
      <xdr:rowOff>66675</xdr:rowOff>
    </xdr:to>
    <xdr:pic>
      <xdr:nvPicPr>
        <xdr:cNvPr id="81" name="Obraz 80">
          <a:extLst>
            <a:ext uri="{FF2B5EF4-FFF2-40B4-BE49-F238E27FC236}">
              <a16:creationId xmlns:a16="http://schemas.microsoft.com/office/drawing/2014/main" id="{9D51F34E-0258-48FB-B7DC-14751328D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8315325"/>
          <a:ext cx="4857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161925</xdr:colOff>
      <xdr:row>41</xdr:row>
      <xdr:rowOff>0</xdr:rowOff>
    </xdr:from>
    <xdr:to>
      <xdr:col>3</xdr:col>
      <xdr:colOff>28575</xdr:colOff>
      <xdr:row>42</xdr:row>
      <xdr:rowOff>19050</xdr:rowOff>
    </xdr:to>
    <xdr:pic>
      <xdr:nvPicPr>
        <xdr:cNvPr id="83" name="Obraz 82">
          <a:extLst>
            <a:ext uri="{FF2B5EF4-FFF2-40B4-BE49-F238E27FC236}">
              <a16:creationId xmlns:a16="http://schemas.microsoft.com/office/drawing/2014/main" id="{35B54131-EBC7-4137-8776-F7F45B176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7810500"/>
          <a:ext cx="1362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85725</xdr:colOff>
      <xdr:row>40</xdr:row>
      <xdr:rowOff>114300</xdr:rowOff>
    </xdr:from>
    <xdr:to>
      <xdr:col>4</xdr:col>
      <xdr:colOff>600075</xdr:colOff>
      <xdr:row>42</xdr:row>
      <xdr:rowOff>66675</xdr:rowOff>
    </xdr:to>
    <xdr:pic>
      <xdr:nvPicPr>
        <xdr:cNvPr id="84" name="Obraz 83">
          <a:extLst>
            <a:ext uri="{FF2B5EF4-FFF2-40B4-BE49-F238E27FC236}">
              <a16:creationId xmlns:a16="http://schemas.microsoft.com/office/drawing/2014/main" id="{ADEA10A3-B1D0-45B4-9763-FB4102634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7734300"/>
          <a:ext cx="5143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57150</xdr:colOff>
      <xdr:row>44</xdr:row>
      <xdr:rowOff>9525</xdr:rowOff>
    </xdr:from>
    <xdr:to>
      <xdr:col>3</xdr:col>
      <xdr:colOff>571500</xdr:colOff>
      <xdr:row>45</xdr:row>
      <xdr:rowOff>0</xdr:rowOff>
    </xdr:to>
    <xdr:pic>
      <xdr:nvPicPr>
        <xdr:cNvPr id="85" name="Obraz 84">
          <a:extLst>
            <a:ext uri="{FF2B5EF4-FFF2-40B4-BE49-F238E27FC236}">
              <a16:creationId xmlns:a16="http://schemas.microsoft.com/office/drawing/2014/main" id="{18A63C9E-EB31-4A3B-AF54-EFBB6CF14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2175" y="8391525"/>
          <a:ext cx="514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276225</xdr:colOff>
      <xdr:row>46</xdr:row>
      <xdr:rowOff>95250</xdr:rowOff>
    </xdr:from>
    <xdr:to>
      <xdr:col>8</xdr:col>
      <xdr:colOff>333375</xdr:colOff>
      <xdr:row>48</xdr:row>
      <xdr:rowOff>104775</xdr:rowOff>
    </xdr:to>
    <xdr:pic>
      <xdr:nvPicPr>
        <xdr:cNvPr id="8" name="Obraz 85">
          <a:extLst>
            <a:ext uri="{FF2B5EF4-FFF2-40B4-BE49-F238E27FC236}">
              <a16:creationId xmlns:a16="http://schemas.microsoft.com/office/drawing/2014/main" id="{CC6723CC-D0AE-408A-AD34-7E8DED78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8858250"/>
          <a:ext cx="5400675" cy="390525"/>
        </a:xfrm>
        <a:prstGeom prst="rect">
          <a:avLst/>
        </a:prstGeom>
        <a:solidFill>
          <a:schemeClr val="accent4"/>
        </a:solidFill>
      </xdr:spPr>
    </xdr:pic>
    <xdr:clientData/>
  </xdr:twoCellAnchor>
  <xdr:twoCellAnchor>
    <xdr:from>
      <xdr:col>3</xdr:col>
      <xdr:colOff>38100</xdr:colOff>
      <xdr:row>35</xdr:row>
      <xdr:rowOff>180975</xdr:rowOff>
    </xdr:from>
    <xdr:to>
      <xdr:col>3</xdr:col>
      <xdr:colOff>466725</xdr:colOff>
      <xdr:row>36</xdr:row>
      <xdr:rowOff>171450</xdr:rowOff>
    </xdr:to>
    <xdr:pic>
      <xdr:nvPicPr>
        <xdr:cNvPr id="3" name="Obraz 86">
          <a:extLst>
            <a:ext uri="{FF2B5EF4-FFF2-40B4-BE49-F238E27FC236}">
              <a16:creationId xmlns:a16="http://schemas.microsoft.com/office/drawing/2014/main" id="{74BB48A0-3F72-4E9C-A436-50D2A43D6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6848475"/>
          <a:ext cx="4286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38100</xdr:colOff>
      <xdr:row>38</xdr:row>
      <xdr:rowOff>0</xdr:rowOff>
    </xdr:from>
    <xdr:to>
      <xdr:col>3</xdr:col>
      <xdr:colOff>466725</xdr:colOff>
      <xdr:row>38</xdr:row>
      <xdr:rowOff>180975</xdr:rowOff>
    </xdr:to>
    <xdr:pic>
      <xdr:nvPicPr>
        <xdr:cNvPr id="17" name="Obraz 87">
          <a:extLst>
            <a:ext uri="{FF2B5EF4-FFF2-40B4-BE49-F238E27FC236}">
              <a16:creationId xmlns:a16="http://schemas.microsoft.com/office/drawing/2014/main" id="{286140B5-A5A0-42D3-939B-A61FF5ED3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7239000"/>
          <a:ext cx="4286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57150</xdr:colOff>
      <xdr:row>34</xdr:row>
      <xdr:rowOff>0</xdr:rowOff>
    </xdr:from>
    <xdr:to>
      <xdr:col>4</xdr:col>
      <xdr:colOff>485775</xdr:colOff>
      <xdr:row>34</xdr:row>
      <xdr:rowOff>180975</xdr:rowOff>
    </xdr:to>
    <xdr:pic>
      <xdr:nvPicPr>
        <xdr:cNvPr id="4" name="Obraz 86">
          <a:extLst>
            <a:ext uri="{FF2B5EF4-FFF2-40B4-BE49-F238E27FC236}">
              <a16:creationId xmlns:a16="http://schemas.microsoft.com/office/drawing/2014/main" id="{7C14E293-0B3C-4B54-991B-B205BC7D2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6477000"/>
          <a:ext cx="4286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1181265</xdr:colOff>
      <xdr:row>0</xdr:row>
      <xdr:rowOff>590632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76EF3E06-E712-40C5-9A76-8A80F7DBC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81265" cy="5906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828674</xdr:rowOff>
    </xdr:from>
    <xdr:to>
      <xdr:col>0</xdr:col>
      <xdr:colOff>1247775</xdr:colOff>
      <xdr:row>1</xdr:row>
      <xdr:rowOff>589696</xdr:rowOff>
    </xdr:to>
    <xdr:pic>
      <xdr:nvPicPr>
        <xdr:cNvPr id="6" name="Obraz 3">
          <a:extLst>
            <a:ext uri="{FF2B5EF4-FFF2-40B4-BE49-F238E27FC236}">
              <a16:creationId xmlns:a16="http://schemas.microsoft.com/office/drawing/2014/main" id="{4AD3A1FC-EB5D-431E-9CBE-56892F6A5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28674"/>
          <a:ext cx="1247775" cy="5896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it.ly/3sHmubK" TargetMode="External"/><Relationship Id="rId1" Type="http://schemas.openxmlformats.org/officeDocument/2006/relationships/hyperlink" Target="https://cutt.ly/TjAWrpG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53"/>
  <sheetViews>
    <sheetView tabSelected="1" topLeftCell="K1" workbookViewId="0">
      <selection activeCell="X24" sqref="X24"/>
    </sheetView>
  </sheetViews>
  <sheetFormatPr defaultRowHeight="15"/>
  <cols>
    <col min="2" max="2" width="9.85546875" bestFit="1" customWidth="1"/>
    <col min="3" max="3" width="12.5703125" bestFit="1" customWidth="1"/>
    <col min="7" max="7" width="12" customWidth="1"/>
    <col min="15" max="15" width="11.7109375" customWidth="1"/>
    <col min="24" max="24" width="10.5703125" bestFit="1" customWidth="1"/>
  </cols>
  <sheetData>
    <row r="2" spans="1:29">
      <c r="A2" s="46" t="s">
        <v>0</v>
      </c>
      <c r="B2" s="54"/>
      <c r="C2" s="54"/>
      <c r="D2" s="54"/>
      <c r="E2" s="54"/>
      <c r="F2" s="47"/>
      <c r="G2" s="55" t="s">
        <v>1</v>
      </c>
      <c r="H2" s="56"/>
      <c r="I2" s="56"/>
      <c r="J2" s="56"/>
      <c r="K2" s="56"/>
      <c r="L2" s="56"/>
      <c r="M2" s="57"/>
      <c r="N2" s="48" t="s">
        <v>2</v>
      </c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50"/>
    </row>
    <row r="3" spans="1:29">
      <c r="A3" s="16"/>
      <c r="B3" s="1"/>
      <c r="C3" s="35" t="s">
        <v>3</v>
      </c>
      <c r="D3" s="35"/>
      <c r="E3" s="35"/>
      <c r="F3" s="32"/>
      <c r="G3" s="58" t="s">
        <v>4</v>
      </c>
      <c r="H3" s="59"/>
      <c r="I3" s="59"/>
      <c r="J3" s="59"/>
      <c r="K3" s="59"/>
      <c r="L3" s="59"/>
      <c r="M3" s="60"/>
      <c r="N3" s="51" t="s">
        <v>5</v>
      </c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3"/>
    </row>
    <row r="4" spans="1:29">
      <c r="A4" s="16"/>
      <c r="B4" s="2"/>
      <c r="C4" s="35" t="s">
        <v>6</v>
      </c>
      <c r="D4" s="35"/>
      <c r="E4" s="35"/>
      <c r="F4" s="32"/>
      <c r="G4" s="55" t="s">
        <v>7</v>
      </c>
      <c r="H4" s="56"/>
      <c r="I4" s="56"/>
      <c r="J4" s="56"/>
      <c r="K4" s="56"/>
      <c r="L4" s="56"/>
      <c r="M4" s="57"/>
      <c r="N4" s="16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2"/>
    </row>
    <row r="5" spans="1:29">
      <c r="A5" s="20"/>
      <c r="B5" s="33"/>
      <c r="C5" s="33"/>
      <c r="D5" s="33"/>
      <c r="E5" s="33"/>
      <c r="F5" s="34"/>
      <c r="G5" s="61" t="s">
        <v>8</v>
      </c>
      <c r="H5" s="62"/>
      <c r="I5" s="62"/>
      <c r="J5" s="62"/>
      <c r="K5" s="62"/>
      <c r="L5" s="62"/>
      <c r="M5" s="63"/>
      <c r="N5" s="20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</row>
    <row r="6" spans="1:29">
      <c r="A6" s="16"/>
      <c r="B6" s="49" t="s">
        <v>9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32"/>
      <c r="N6" s="18"/>
      <c r="O6" s="18"/>
      <c r="P6" s="18"/>
      <c r="Q6" s="18"/>
      <c r="R6" s="18"/>
      <c r="S6" s="18"/>
      <c r="T6" s="16"/>
      <c r="U6" s="35"/>
      <c r="V6" s="35"/>
      <c r="W6" s="35"/>
      <c r="X6" s="35"/>
      <c r="Y6" s="35"/>
      <c r="Z6" s="35"/>
      <c r="AA6" s="32"/>
      <c r="AB6" s="16"/>
      <c r="AC6" s="15"/>
    </row>
    <row r="7" spans="1:29">
      <c r="A7" s="16"/>
      <c r="B7" s="51" t="s">
        <v>10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32"/>
      <c r="N7" s="18"/>
      <c r="O7" s="18"/>
      <c r="P7" s="18"/>
      <c r="Q7" s="18"/>
      <c r="R7" s="17">
        <v>300</v>
      </c>
      <c r="S7" s="18" t="s">
        <v>11</v>
      </c>
      <c r="T7" s="16"/>
      <c r="U7" s="18">
        <f>1.6*10^(-19)</f>
        <v>1.6000000000000002E-19</v>
      </c>
      <c r="V7" s="18" t="s">
        <v>12</v>
      </c>
      <c r="W7" s="18" t="s">
        <v>13</v>
      </c>
      <c r="X7" s="22">
        <f>8.62*10^(-5)</f>
        <v>8.6199999999999995E-5</v>
      </c>
      <c r="Y7" s="18"/>
      <c r="Z7" s="18">
        <f>1.38*10^(-23)</f>
        <v>1.3800000000000001E-23</v>
      </c>
      <c r="AA7" s="32"/>
      <c r="AB7" s="16" t="s">
        <v>14</v>
      </c>
      <c r="AC7" s="32"/>
    </row>
    <row r="8" spans="1:29">
      <c r="A8" s="16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2"/>
      <c r="N8" s="18"/>
      <c r="O8" s="18"/>
      <c r="P8" s="18"/>
      <c r="Q8" s="18"/>
      <c r="R8" s="18"/>
      <c r="S8" s="18"/>
      <c r="T8" s="20"/>
      <c r="U8" s="33"/>
      <c r="V8" s="33"/>
      <c r="W8" s="33"/>
      <c r="X8" s="33"/>
      <c r="Y8" s="33"/>
      <c r="Z8" s="33"/>
      <c r="AA8" s="34"/>
      <c r="AB8" s="20"/>
      <c r="AC8" s="34"/>
    </row>
    <row r="9" spans="1:29">
      <c r="A9" s="16"/>
      <c r="B9" s="46" t="s">
        <v>15</v>
      </c>
      <c r="C9" s="47"/>
      <c r="D9" s="35"/>
      <c r="E9" s="35"/>
      <c r="F9" s="35"/>
      <c r="G9" s="4"/>
      <c r="H9" s="35"/>
      <c r="I9" s="35"/>
      <c r="J9" s="35"/>
      <c r="K9" s="35"/>
      <c r="L9" s="35"/>
      <c r="M9" s="32"/>
      <c r="N9" s="31"/>
      <c r="O9" s="18"/>
      <c r="P9" s="18"/>
      <c r="Q9" s="18"/>
      <c r="R9" s="18"/>
      <c r="S9" s="18"/>
      <c r="T9" s="18"/>
      <c r="U9" s="16"/>
      <c r="V9" s="17">
        <f>5*10^19</f>
        <v>5E+19</v>
      </c>
      <c r="W9" s="18"/>
      <c r="X9" s="18"/>
      <c r="Y9" s="17">
        <f>10^14</f>
        <v>100000000000000</v>
      </c>
      <c r="Z9" s="18"/>
      <c r="AA9" s="32"/>
      <c r="AB9" s="25"/>
      <c r="AC9" s="26"/>
    </row>
    <row r="10" spans="1:29">
      <c r="A10" s="16"/>
      <c r="B10" s="5"/>
      <c r="C10" s="12">
        <f>10^16</f>
        <v>1E+16</v>
      </c>
      <c r="D10" s="35"/>
      <c r="E10" s="35"/>
      <c r="F10" s="35"/>
      <c r="G10" s="35"/>
      <c r="H10" s="35"/>
      <c r="I10" s="35"/>
      <c r="J10" s="35"/>
      <c r="K10" s="35"/>
      <c r="L10" s="35"/>
      <c r="M10" s="32"/>
      <c r="N10" s="18"/>
      <c r="O10" s="18"/>
      <c r="P10" s="18"/>
      <c r="Q10" s="18"/>
      <c r="R10" s="18"/>
      <c r="S10" s="18"/>
      <c r="T10" s="18"/>
      <c r="U10" s="16"/>
      <c r="V10" s="18"/>
      <c r="W10" s="18"/>
      <c r="X10" s="18"/>
      <c r="Y10" s="18" t="s">
        <v>16</v>
      </c>
      <c r="Z10" s="18"/>
      <c r="AA10" s="32"/>
      <c r="AB10" s="27"/>
      <c r="AC10" s="28"/>
    </row>
    <row r="11" spans="1:29">
      <c r="A11" s="16"/>
      <c r="B11" s="6"/>
      <c r="C11" s="12">
        <f>5*10^15</f>
        <v>5000000000000000</v>
      </c>
      <c r="D11" s="35"/>
      <c r="E11" s="35"/>
      <c r="F11" s="35"/>
      <c r="G11" s="35"/>
      <c r="H11" s="35"/>
      <c r="I11" s="35"/>
      <c r="J11" s="35"/>
      <c r="K11" s="35"/>
      <c r="L11" s="35"/>
      <c r="M11" s="32"/>
      <c r="N11" s="18"/>
      <c r="O11" s="21">
        <f>10^10</f>
        <v>10000000000</v>
      </c>
      <c r="P11" s="18"/>
      <c r="Q11" s="18"/>
      <c r="R11" s="18"/>
      <c r="S11" s="18"/>
      <c r="T11" s="18"/>
      <c r="U11" s="16"/>
      <c r="V11" s="17">
        <v>1.18</v>
      </c>
      <c r="W11" s="18"/>
      <c r="X11" s="17">
        <v>0.81</v>
      </c>
      <c r="Y11" s="18"/>
      <c r="Z11" s="17">
        <f>1.12</f>
        <v>1.1200000000000001</v>
      </c>
      <c r="AA11" s="32" t="s">
        <v>17</v>
      </c>
      <c r="AB11" s="27" t="s">
        <v>18</v>
      </c>
      <c r="AC11" s="28"/>
    </row>
    <row r="12" spans="1:29">
      <c r="A12" s="16"/>
      <c r="B12" s="8" t="s">
        <v>19</v>
      </c>
      <c r="C12" s="12">
        <v>300</v>
      </c>
      <c r="D12" s="35"/>
      <c r="E12" s="35"/>
      <c r="F12" s="35"/>
      <c r="G12" s="35"/>
      <c r="H12" s="18"/>
      <c r="I12" s="18"/>
      <c r="J12" s="35"/>
      <c r="K12" s="35"/>
      <c r="L12" s="35"/>
      <c r="M12" s="32"/>
      <c r="N12" s="18"/>
      <c r="O12" s="18"/>
      <c r="P12" s="18"/>
      <c r="Q12" s="18"/>
      <c r="R12" s="18"/>
      <c r="S12" s="18"/>
      <c r="T12" s="18"/>
      <c r="U12" s="20"/>
      <c r="V12" s="33"/>
      <c r="W12" s="33"/>
      <c r="X12" s="33"/>
      <c r="Y12" s="33"/>
      <c r="Z12" s="33"/>
      <c r="AA12" s="34"/>
      <c r="AB12" s="29"/>
      <c r="AC12" s="30"/>
    </row>
    <row r="13" spans="1:29">
      <c r="A13" s="16"/>
      <c r="B13" s="9"/>
      <c r="C13" s="38">
        <v>1.1200000000000001</v>
      </c>
      <c r="D13" s="35"/>
      <c r="E13" s="35"/>
      <c r="F13" s="31"/>
      <c r="G13" s="35"/>
      <c r="H13" s="35"/>
      <c r="I13" s="35"/>
      <c r="J13" s="35"/>
      <c r="K13" s="35"/>
      <c r="L13" s="35"/>
      <c r="M13" s="32"/>
      <c r="N13" s="18"/>
      <c r="O13" s="18"/>
      <c r="P13" s="19">
        <f>(Z7*R7)/U7</f>
        <v>2.5874999999999999E-2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32"/>
    </row>
    <row r="14" spans="1:29">
      <c r="A14" s="16"/>
      <c r="B14" s="9"/>
      <c r="C14" s="44">
        <f>IF(C13=1.12,1.18,IF(C13=0.66,0.89,IF(C13=1.43,0.067)))</f>
        <v>1.18</v>
      </c>
      <c r="D14" s="35"/>
      <c r="E14" s="35"/>
      <c r="F14" s="35"/>
      <c r="G14" s="31"/>
      <c r="H14" s="35"/>
      <c r="I14" s="35"/>
      <c r="J14" s="35"/>
      <c r="K14" s="35"/>
      <c r="L14" s="35"/>
      <c r="M14" s="32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32"/>
    </row>
    <row r="15" spans="1:29">
      <c r="A15" s="16"/>
      <c r="B15" s="11"/>
      <c r="C15" s="45"/>
      <c r="D15" s="35"/>
      <c r="E15" s="35"/>
      <c r="F15" s="35"/>
      <c r="G15" s="35"/>
      <c r="H15" s="35"/>
      <c r="I15" s="35"/>
      <c r="J15" s="35"/>
      <c r="K15" s="35"/>
      <c r="L15" s="35"/>
      <c r="M15" s="32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32"/>
    </row>
    <row r="16" spans="1:29">
      <c r="A16" s="16"/>
      <c r="B16" s="10"/>
      <c r="C16" s="44">
        <f>IF(C13=1.12,0.81,IF(C13=0.66,0.29,IF(C13=1.43,0.52)))</f>
        <v>0.81</v>
      </c>
      <c r="D16" s="35"/>
      <c r="E16" s="35"/>
      <c r="F16" s="35"/>
      <c r="G16" s="35"/>
      <c r="H16" s="35"/>
      <c r="I16" s="35"/>
      <c r="J16" s="35"/>
      <c r="K16" s="35"/>
      <c r="L16" s="35"/>
      <c r="M16" s="32"/>
      <c r="N16" s="18"/>
      <c r="O16" s="18"/>
      <c r="P16" s="18"/>
      <c r="Q16" s="18"/>
      <c r="R16" s="23">
        <f>P13*LN((V9*Y9)/(O11)^2)</f>
        <v>0.81617626664010445</v>
      </c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32"/>
    </row>
    <row r="17" spans="1:29">
      <c r="A17" s="16"/>
      <c r="B17" s="11"/>
      <c r="C17" s="45"/>
      <c r="D17" s="35"/>
      <c r="E17" s="7"/>
      <c r="F17" s="35"/>
      <c r="G17" s="35"/>
      <c r="H17" s="35"/>
      <c r="I17" s="35"/>
      <c r="J17" s="35"/>
      <c r="K17" s="35"/>
      <c r="L17" s="35"/>
      <c r="M17" s="32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32"/>
    </row>
    <row r="18" spans="1:29">
      <c r="A18" s="16"/>
      <c r="B18" s="35"/>
      <c r="C18" s="35"/>
      <c r="D18" s="35"/>
      <c r="E18" s="31"/>
      <c r="F18" s="35"/>
      <c r="G18" s="35"/>
      <c r="H18" s="35"/>
      <c r="I18" s="35"/>
      <c r="J18" s="35"/>
      <c r="K18" s="35"/>
      <c r="L18" s="35"/>
      <c r="M18" s="32"/>
      <c r="N18" s="18"/>
      <c r="O18" s="18"/>
      <c r="P18" s="22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32"/>
    </row>
    <row r="19" spans="1:29">
      <c r="A19" s="16"/>
      <c r="B19" s="31"/>
      <c r="C19" s="35" t="str">
        <f>IF(C13=1.12,"krzemu",IF(C13=0.66,"germanu",IF(C13=1.43,"Arsenek Galu","OPALSKI")))</f>
        <v>krzemu</v>
      </c>
      <c r="D19" s="31"/>
      <c r="E19" s="35"/>
      <c r="F19" s="13">
        <f>C12</f>
        <v>300</v>
      </c>
      <c r="G19" s="14">
        <f>IF(AND(C13=1.12, C12=300),10^10,G21)</f>
        <v>10000000000</v>
      </c>
      <c r="H19" s="35"/>
      <c r="I19" s="35"/>
      <c r="J19" s="35"/>
      <c r="K19" s="35"/>
      <c r="L19" s="35"/>
      <c r="M19" s="32"/>
      <c r="N19" s="18" t="s">
        <v>20</v>
      </c>
      <c r="O19" s="17">
        <v>395</v>
      </c>
      <c r="P19" s="18" t="s">
        <v>11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32"/>
    </row>
    <row r="20" spans="1:29">
      <c r="A20" s="16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2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32"/>
    </row>
    <row r="21" spans="1:29">
      <c r="A21" s="40"/>
      <c r="B21" s="41"/>
      <c r="C21" s="41"/>
      <c r="D21" s="41"/>
      <c r="E21" s="41"/>
      <c r="F21" s="41"/>
      <c r="G21" s="42">
        <f>IF(AND(C13=1.12, C12=300), 10^10,2.5*10^19*(C14*C16)^(3/4)*(C12/300)^(3/2)*EXP((-1)*C13/(2*C12*8.62*10^(-5))))</f>
        <v>10000000000</v>
      </c>
      <c r="H21" s="41"/>
      <c r="I21" s="41" t="s">
        <v>21</v>
      </c>
      <c r="J21" s="41"/>
      <c r="K21" s="35"/>
      <c r="L21" s="35"/>
      <c r="M21" s="32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32"/>
    </row>
    <row r="22" spans="1:29">
      <c r="A22" s="40"/>
      <c r="B22" s="43"/>
      <c r="C22" s="41"/>
      <c r="D22" s="41"/>
      <c r="E22" s="41"/>
      <c r="F22" s="41"/>
      <c r="G22" s="41"/>
      <c r="H22" s="41"/>
      <c r="I22" s="41"/>
      <c r="J22" s="41"/>
      <c r="K22" s="35"/>
      <c r="L22" s="35"/>
      <c r="M22" s="32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32"/>
    </row>
    <row r="23" spans="1:29">
      <c r="A23" s="16"/>
      <c r="B23" s="35" t="str">
        <f>IF(C10&gt;C11,"N_D &gt; N_A półprzewodnik typu n", "N_A &gt; N_D półprzewodnik typu p")</f>
        <v>N_D &gt; N_A półprzewodnik typu n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2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32"/>
    </row>
    <row r="24" spans="1:29">
      <c r="A24" s="16"/>
      <c r="B24" s="35"/>
      <c r="C24" s="35"/>
      <c r="D24" s="31"/>
      <c r="E24" s="31"/>
      <c r="F24" s="35"/>
      <c r="G24" s="35"/>
      <c r="H24" s="35"/>
      <c r="I24" s="35"/>
      <c r="J24" s="35"/>
      <c r="K24" s="35"/>
      <c r="L24" s="35"/>
      <c r="M24" s="32"/>
      <c r="N24" s="18"/>
      <c r="O24" s="24">
        <f>(2.5*10^19)*((V11*X11)^(3/4))*((O19/300)^(3/2))*EXP(-(Z11/(2*X7*O19)))</f>
        <v>2628073327127.0337</v>
      </c>
      <c r="P24" s="18"/>
      <c r="Q24" s="18"/>
      <c r="R24" s="18"/>
      <c r="S24" s="18"/>
      <c r="T24" s="18"/>
      <c r="U24" s="18"/>
      <c r="V24" s="22"/>
      <c r="W24" s="18"/>
      <c r="X24" s="18"/>
      <c r="Y24" s="18"/>
      <c r="Z24" s="18"/>
      <c r="AA24" s="18"/>
      <c r="AB24" s="18"/>
      <c r="AC24" s="32"/>
    </row>
    <row r="25" spans="1:29">
      <c r="A25" s="16"/>
      <c r="B25" s="31"/>
      <c r="C25" s="35"/>
      <c r="D25" s="35">
        <f>C10+C11</f>
        <v>1.5E+16</v>
      </c>
      <c r="E25" s="35"/>
      <c r="F25" s="35"/>
      <c r="G25" s="35"/>
      <c r="H25" s="35"/>
      <c r="I25" s="35"/>
      <c r="J25" s="35"/>
      <c r="K25" s="35"/>
      <c r="L25" s="35"/>
      <c r="M25" s="32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32"/>
    </row>
    <row r="26" spans="1:29">
      <c r="A26" s="16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2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32"/>
    </row>
    <row r="27" spans="1:29">
      <c r="A27" s="16"/>
      <c r="B27" s="31"/>
      <c r="C27" s="35"/>
      <c r="D27" s="35">
        <f>47.7+(447.3/(1+(D25/(6.3*10^16))^(0.76)))</f>
        <v>382.50708338537277</v>
      </c>
      <c r="E27" s="35"/>
      <c r="F27" s="31"/>
      <c r="G27" s="35"/>
      <c r="H27" s="35"/>
      <c r="I27" s="35"/>
      <c r="J27" s="35"/>
      <c r="K27" s="35"/>
      <c r="L27" s="35"/>
      <c r="M27" s="32"/>
      <c r="N27" s="18"/>
      <c r="O27" s="18"/>
      <c r="P27" s="19">
        <f>(Z7*O19)/U7</f>
        <v>3.4068750000000002E-2</v>
      </c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32"/>
    </row>
    <row r="28" spans="1:29">
      <c r="A28" s="16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2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32"/>
    </row>
    <row r="29" spans="1:29">
      <c r="A29" s="16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2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32"/>
    </row>
    <row r="30" spans="1:29">
      <c r="A30" s="16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2"/>
      <c r="N30" s="18"/>
      <c r="O30" s="18"/>
      <c r="P30" s="18"/>
      <c r="Q30" s="23">
        <f>P27*LN((V9*Y9)/(O24^2))</f>
        <v>0.69500937317965106</v>
      </c>
      <c r="R30" s="18" t="s">
        <v>22</v>
      </c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32"/>
    </row>
    <row r="31" spans="1:29">
      <c r="A31" s="16"/>
      <c r="B31" s="35"/>
      <c r="C31" s="35"/>
      <c r="D31" s="35">
        <f>92+1268/(1+(D25/(1.3*10^17))^(0.91))</f>
        <v>1204.1464890131945</v>
      </c>
      <c r="E31" s="35"/>
      <c r="F31" s="35"/>
      <c r="G31" s="35"/>
      <c r="H31" s="35"/>
      <c r="I31" s="35"/>
      <c r="J31" s="35"/>
      <c r="K31" s="35"/>
      <c r="L31" s="35"/>
      <c r="M31" s="32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32"/>
    </row>
    <row r="32" spans="1:29">
      <c r="A32" s="16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2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32"/>
    </row>
    <row r="33" spans="1:29">
      <c r="A33" s="16"/>
      <c r="B33" s="35"/>
      <c r="C33" s="31"/>
      <c r="D33" s="35"/>
      <c r="E33" s="35"/>
      <c r="F33" s="35"/>
      <c r="G33" s="35"/>
      <c r="H33" s="35"/>
      <c r="I33" s="35"/>
      <c r="J33" s="35"/>
      <c r="K33" s="35"/>
      <c r="L33" s="35"/>
      <c r="M33" s="32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32"/>
    </row>
    <row r="34" spans="1:29">
      <c r="A34" s="16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2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32"/>
    </row>
    <row r="35" spans="1:29">
      <c r="A35" s="31"/>
      <c r="B35" s="35"/>
      <c r="C35" s="35"/>
      <c r="D35" s="35">
        <f>ABS(C10-C11)</f>
        <v>5000000000000000</v>
      </c>
      <c r="E35" s="35"/>
      <c r="F35" s="35"/>
      <c r="G35" s="35"/>
      <c r="H35" s="35"/>
      <c r="I35" s="35"/>
      <c r="J35" s="35"/>
      <c r="K35" s="35"/>
      <c r="L35" s="35"/>
      <c r="M35" s="32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32"/>
    </row>
    <row r="36" spans="1:29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2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</row>
    <row r="37" spans="1:29">
      <c r="A37" s="35"/>
      <c r="B37" s="18"/>
      <c r="C37" s="35">
        <f>IF(ABS(D35)&lt;G21, G21, IF(ABS(D35)&gt;G21, D35/2+((D35/2)^2+G21^2)^0.5, C10/2+((C10/2)^2+C10^2)^0.5))</f>
        <v>5000000000020000</v>
      </c>
      <c r="D37" s="35"/>
      <c r="E37" s="35" t="str">
        <f>IF(ABS(D35)&lt;G21, "ni=n0=p0", IF(ABS(D35)&gt;G21, "N/2+sqrt((N/2)^2+ni^2)", "Nd/2+sqrt((Nd/2)^2+ni^2)"))</f>
        <v>N/2+sqrt((N/2)^2+ni^2)</v>
      </c>
      <c r="F37" s="35"/>
      <c r="G37" s="35"/>
      <c r="H37" s="35"/>
      <c r="I37" s="35"/>
      <c r="J37" s="35"/>
      <c r="K37" s="35"/>
      <c r="L37" s="35"/>
      <c r="M37" s="32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</row>
    <row r="38" spans="1:29">
      <c r="A38" s="16"/>
      <c r="B38" s="18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2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</row>
    <row r="39" spans="1:29">
      <c r="A39" s="16"/>
      <c r="B39" s="35"/>
      <c r="C39" s="3">
        <f>IF(ABS(D35)&lt;G21, G21, IF(ABS(D35)&gt;G21, D35/(-2)+((D35/2)^2+G21^2)^0.5, C12/(-2)+((K11/2)^2+G21^2)^0.5))</f>
        <v>20000</v>
      </c>
      <c r="D39" s="35"/>
      <c r="E39" s="35" t="str">
        <f>IF(ABS(D35)&lt;G21, "ni=n0=p0", IF(ABS(D35)&gt;G21, "-N/2+sqrt((N/2)^2+ni^2)", "-Nd/2+sqrt((Nd/2)^2+ni^2)"))</f>
        <v>-N/2+sqrt((N/2)^2+ni^2)</v>
      </c>
      <c r="F39" s="35"/>
      <c r="G39" s="35"/>
      <c r="H39" s="35"/>
      <c r="I39" s="35"/>
      <c r="J39" s="35"/>
      <c r="K39" s="35"/>
      <c r="L39" s="35"/>
      <c r="M39" s="32"/>
      <c r="N39" s="31"/>
      <c r="O39" s="39"/>
      <c r="P39" s="39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</row>
    <row r="40" spans="1:29">
      <c r="A40" s="16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2"/>
      <c r="N40" s="31"/>
      <c r="O40" s="39"/>
      <c r="P40" s="39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</row>
    <row r="41" spans="1:29">
      <c r="A41" s="16"/>
      <c r="B41" s="35"/>
      <c r="C41" s="35"/>
      <c r="D41" s="35"/>
      <c r="E41" s="35"/>
      <c r="F41" s="35"/>
      <c r="G41" s="31"/>
      <c r="H41" s="35"/>
      <c r="I41" s="35"/>
      <c r="J41" s="35"/>
      <c r="K41" s="35"/>
      <c r="L41" s="35"/>
      <c r="M41" s="32"/>
      <c r="N41" s="31"/>
      <c r="O41" s="39"/>
      <c r="P41" s="39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</row>
    <row r="42" spans="1:29">
      <c r="A42" s="16"/>
      <c r="B42" s="36"/>
      <c r="C42" s="36"/>
      <c r="D42" s="35">
        <f>1.6*10^(-19)*(C37*D31+C39*D27)</f>
        <v>0.96331719121563297</v>
      </c>
      <c r="E42" s="35"/>
      <c r="F42" s="35"/>
      <c r="G42" s="35"/>
      <c r="H42" s="35"/>
      <c r="I42" s="35"/>
      <c r="J42" s="35"/>
      <c r="K42" s="35"/>
      <c r="L42" s="35"/>
      <c r="M42" s="32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</row>
    <row r="43" spans="1:29">
      <c r="A43" s="16"/>
      <c r="B43" s="36"/>
      <c r="C43" s="36"/>
      <c r="D43" s="35"/>
      <c r="E43" s="35"/>
      <c r="F43" s="35"/>
      <c r="G43" s="31"/>
      <c r="H43" s="35"/>
      <c r="I43" s="35"/>
      <c r="J43" s="35"/>
      <c r="K43" s="35"/>
      <c r="L43" s="35"/>
      <c r="M43" s="32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</row>
    <row r="44" spans="1:29">
      <c r="A44" s="16"/>
      <c r="B44" s="36"/>
      <c r="C44" s="36"/>
      <c r="D44" s="35"/>
      <c r="E44" s="35"/>
      <c r="F44" s="35"/>
      <c r="G44" s="35"/>
      <c r="H44" s="35"/>
      <c r="I44" s="35"/>
      <c r="J44" s="35"/>
      <c r="K44" s="35"/>
      <c r="L44" s="35"/>
      <c r="M44" s="32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</row>
    <row r="45" spans="1:29">
      <c r="A45" s="16"/>
      <c r="B45" s="35"/>
      <c r="C45" s="37">
        <f>1/D42</f>
        <v>1.0380796783436161</v>
      </c>
      <c r="D45" s="35"/>
      <c r="E45" s="35"/>
      <c r="F45" s="31"/>
      <c r="G45" s="35"/>
      <c r="H45" s="35"/>
      <c r="I45" s="35"/>
      <c r="J45" s="35"/>
      <c r="K45" s="35"/>
      <c r="L45" s="35"/>
      <c r="M45" s="32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</row>
    <row r="46" spans="1:29">
      <c r="A46" s="16"/>
      <c r="B46" s="31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2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</row>
    <row r="47" spans="1:29">
      <c r="A47" s="16"/>
      <c r="B47" s="35"/>
      <c r="C47" s="35"/>
      <c r="D47" s="35"/>
      <c r="E47" s="35"/>
      <c r="F47" s="31"/>
      <c r="G47" s="35"/>
      <c r="H47" s="35"/>
      <c r="I47" s="35"/>
      <c r="J47" s="35"/>
      <c r="K47" s="35"/>
      <c r="L47" s="35"/>
      <c r="M47" s="32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</row>
    <row r="48" spans="1:29">
      <c r="A48" s="16"/>
      <c r="B48" s="35"/>
      <c r="C48" s="35"/>
      <c r="D48" s="35"/>
      <c r="E48" s="35"/>
      <c r="F48" s="35"/>
      <c r="G48" s="35"/>
      <c r="H48" s="35"/>
      <c r="I48" s="35"/>
      <c r="J48" s="41" t="s">
        <v>23</v>
      </c>
      <c r="K48" s="41"/>
      <c r="L48" s="35"/>
      <c r="M48" s="32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</row>
    <row r="49" spans="1:13">
      <c r="A49" s="16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2"/>
    </row>
    <row r="50" spans="1:13">
      <c r="A50" s="16"/>
      <c r="B50" s="35"/>
      <c r="C50" s="35"/>
      <c r="D50" s="35"/>
      <c r="E50" s="31"/>
      <c r="F50" s="35"/>
      <c r="G50" s="35"/>
      <c r="H50" s="35"/>
      <c r="I50" s="35"/>
      <c r="J50" s="35"/>
      <c r="K50" s="35"/>
      <c r="L50" s="35"/>
      <c r="M50" s="32"/>
    </row>
    <row r="51" spans="1:13">
      <c r="A51" s="16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2"/>
    </row>
    <row r="52" spans="1:13">
      <c r="A52" s="16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2"/>
    </row>
    <row r="53" spans="1:13">
      <c r="A53" s="20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4"/>
    </row>
  </sheetData>
  <mergeCells count="12">
    <mergeCell ref="C14:C15"/>
    <mergeCell ref="C16:C17"/>
    <mergeCell ref="B9:C9"/>
    <mergeCell ref="N2:AC2"/>
    <mergeCell ref="N3:AC3"/>
    <mergeCell ref="A2:F2"/>
    <mergeCell ref="B6:L6"/>
    <mergeCell ref="B7:L7"/>
    <mergeCell ref="G2:M2"/>
    <mergeCell ref="G3:M3"/>
    <mergeCell ref="G4:M4"/>
    <mergeCell ref="G5:M5"/>
  </mergeCells>
  <hyperlinks>
    <hyperlink ref="G3" r:id="rId1" xr:uid="{DCB2F92B-B5AD-4B98-BE3B-FC581881E203}"/>
    <hyperlink ref="G5" r:id="rId2" xr:uid="{50BB7625-47A4-4859-88A9-1F40EC1440EF}"/>
  </hyperlinks>
  <pageMargins left="0.7" right="0.7" top="0.75" bottom="0.75" header="0.3" footer="0.3"/>
  <pageSetup paperSize="9" orientation="portrait" horizontalDpi="0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97778-7ED7-43DE-B38A-F51E2C84CB42}">
  <dimension ref="A1:A2"/>
  <sheetViews>
    <sheetView workbookViewId="0"/>
  </sheetViews>
  <sheetFormatPr defaultRowHeight="15"/>
  <cols>
    <col min="1" max="1" width="18.85546875" customWidth="1"/>
  </cols>
  <sheetData>
    <row r="1" ht="65.25" customHeight="1"/>
    <row r="2" ht="78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Konrad</dc:creator>
  <cp:keywords/>
  <dc:description/>
  <cp:lastModifiedBy>Kowalczyk Jakub 7 (STUD)</cp:lastModifiedBy>
  <cp:revision/>
  <dcterms:created xsi:type="dcterms:W3CDTF">2015-06-05T18:19:34Z</dcterms:created>
  <dcterms:modified xsi:type="dcterms:W3CDTF">2021-01-20T10:35:03Z</dcterms:modified>
  <cp:category/>
  <cp:contentStatus/>
</cp:coreProperties>
</file>