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49812_pw_edu_pl/Documents/"/>
    </mc:Choice>
  </mc:AlternateContent>
  <xr:revisionPtr revIDLastSave="30" documentId="114_{FC77ED15-B539-4326-9BBE-CDA87E6A6D22}" xr6:coauthVersionLast="45" xr6:coauthVersionMax="45" xr10:uidLastSave="{33AB9A61-533B-4274-ACB8-90AB90376FDB}"/>
  <bookViews>
    <workbookView xWindow="-120" yWindow="-120" windowWidth="29040" windowHeight="15840" xr2:uid="{C3B5E903-2672-4B39-B25F-B9C2B91CCB1B}"/>
  </bookViews>
  <sheets>
    <sheet name="Arkusz1" sheetId="1" r:id="rId1"/>
  </sheets>
  <definedNames>
    <definedName name="A0">Arkusz1!$A$1048565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W32" i="1" l="1"/>
  <c r="S14" i="1"/>
  <c r="S9" i="1"/>
  <c r="S8" i="1"/>
  <c r="O12" i="1"/>
  <c r="O13" i="1"/>
  <c r="K10" i="1"/>
  <c r="K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I10" i="1" s="1"/>
  <c r="E6" i="1"/>
  <c r="I9" i="1" s="1"/>
  <c r="J17" i="1" l="1"/>
  <c r="S29" i="1" s="1"/>
  <c r="O8" i="1"/>
  <c r="O17" i="1" s="1"/>
  <c r="E25" i="1"/>
  <c r="E26" i="1" s="1"/>
  <c r="S15" i="1" l="1"/>
  <c r="O29" i="1" s="1"/>
  <c r="W29" i="1"/>
  <c r="W9" i="1"/>
  <c r="W30" i="1"/>
  <c r="W31" i="1" l="1"/>
  <c r="X31" i="1" s="1"/>
  <c r="X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Konrad</author>
  </authors>
  <commentList>
    <comment ref="W30" authorId="0" shapeId="0" xr:uid="{CE32F780-165F-4BB9-A76C-214CEA6C18CC}">
      <text>
        <r>
          <rPr>
            <b/>
            <sz val="9"/>
            <color indexed="81"/>
            <rFont val="Tahoma"/>
            <family val="2"/>
            <charset val="238"/>
          </rPr>
          <t>Konrad:</t>
        </r>
        <r>
          <rPr>
            <sz val="9"/>
            <color indexed="81"/>
            <rFont val="Tahoma"/>
            <family val="2"/>
            <charset val="238"/>
          </rPr>
          <t xml:space="preserve">
No cos nie wyszło co tu więcej powiedzieć no nie fajnie wiem</t>
        </r>
      </text>
    </comment>
  </commentList>
</comments>
</file>

<file path=xl/sharedStrings.xml><?xml version="1.0" encoding="utf-8"?>
<sst xmlns="http://schemas.openxmlformats.org/spreadsheetml/2006/main" count="50" uniqueCount="48">
  <si>
    <t>Zadanie 1:</t>
  </si>
  <si>
    <t>Zadanie 3:</t>
  </si>
  <si>
    <t>Zadanie 4:</t>
  </si>
  <si>
    <t>Zadanie 5:</t>
  </si>
  <si>
    <t>Zadanie 8:</t>
  </si>
  <si>
    <t>A[cm^2]</t>
  </si>
  <si>
    <t>Obliczam współczynniki prostej na podstawie skrajnych punktów (dla U=0 i U = -1,8) 
A=(-1,8; 5,908E-05) 
B= (0; 1,75404E-05) 
y=ya−ybxa−xb∗x+(ya−ya−ybxa−xb∗xa)</t>
  </si>
  <si>
    <t xml:space="preserve">Wartość koncentracji domieszek po słabiej domieszkowanej stronie złącza z dokładnością do 2 cyfr po przecinku </t>
  </si>
  <si>
    <t>U[V]</t>
  </si>
  <si>
    <t>CT[pF]</t>
  </si>
  <si>
    <t>Ct^-2</t>
  </si>
  <si>
    <t>Ud</t>
  </si>
  <si>
    <t>ni</t>
  </si>
  <si>
    <t>Ef(p)</t>
  </si>
  <si>
    <t>Ay</t>
  </si>
  <si>
    <t>Ax</t>
  </si>
  <si>
    <t>q</t>
  </si>
  <si>
    <t>kT</t>
  </si>
  <si>
    <t>Na</t>
  </si>
  <si>
    <t>By</t>
  </si>
  <si>
    <t>Bx</t>
  </si>
  <si>
    <t>ε0</t>
  </si>
  <si>
    <t>Eg</t>
  </si>
  <si>
    <t>Y</t>
  </si>
  <si>
    <t>εr</t>
  </si>
  <si>
    <t>Ev(n)</t>
  </si>
  <si>
    <t xml:space="preserve">
y=ya−ybxa−xb∗x+(ya−ya−ybxa−xb∗xa)</t>
  </si>
  <si>
    <t>Ct(0)</t>
  </si>
  <si>
    <t>A</t>
  </si>
  <si>
    <t>Ec(n)</t>
  </si>
  <si>
    <t>Ef(n)</t>
  </si>
  <si>
    <t>Nd</t>
  </si>
  <si>
    <t>Zadanie 2</t>
  </si>
  <si>
    <t>Zadanie 6:</t>
  </si>
  <si>
    <t>Zadanie 7:</t>
  </si>
  <si>
    <t>Zadanie 9:</t>
  </si>
  <si>
    <t>Wykres tej charakterystyki XD</t>
  </si>
  <si>
    <t>Wykres tej zależności XD</t>
  </si>
  <si>
    <t>Ef(p)-Ev(p)</t>
  </si>
  <si>
    <t>Ei(p)</t>
  </si>
  <si>
    <t>dn</t>
  </si>
  <si>
    <t>dp</t>
  </si>
  <si>
    <t>Ei(n)</t>
  </si>
  <si>
    <t>Mała instrukcja</t>
  </si>
  <si>
    <t>Wstawiasz dane</t>
  </si>
  <si>
    <t>Ważne!!</t>
  </si>
  <si>
    <t>Wynik</t>
  </si>
  <si>
    <t>Stałe (podane w treści zadania)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</si>
</sst>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\V"/>
  </numFmts>
  <fonts count="7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5" xfId="0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11" fontId="0" fillId="3" borderId="1" xfId="0" applyNumberFormat="1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wrapText="1"/>
    </xf>
    <xf numFmtId="11" fontId="0" fillId="4" borderId="1" xfId="0" applyNumberFormat="1" applyFill="1" applyBorder="1"/>
    <xf numFmtId="164" fontId="0" fillId="4" borderId="1" xfId="0" applyNumberFormat="1" applyFill="1" applyBorder="1"/>
    <xf numFmtId="0" fontId="0" fillId="2" borderId="11" xfId="0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0" fillId="2" borderId="6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1" xfId="0" applyFont="1" applyFill="1" applyBorder="1" applyAlignment="1"/>
    <xf numFmtId="0" fontId="0" fillId="4" borderId="5" xfId="0" applyFill="1" applyBorder="1"/>
    <xf numFmtId="0" fontId="0" fillId="3" borderId="2" xfId="0" applyFill="1" applyBorder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5" borderId="5" xfId="0" applyFill="1" applyBorder="1"/>
    <xf numFmtId="11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2" fillId="5" borderId="1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6" borderId="1" xfId="0" applyFont="1" applyFill="1" applyBorder="1" applyAlignment="1"/>
    <xf numFmtId="0" fontId="6" fillId="6" borderId="12" xfId="0" applyFont="1" applyFill="1" applyBorder="1" applyAlignment="1"/>
    <xf numFmtId="0" fontId="6" fillId="6" borderId="13" xfId="0" applyFont="1" applyFill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CT[pF]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Arkusz1!$C$6:$C$24</c:f>
              <c:numCache>
                <c:formatCode>General</c:formatCode>
                <c:ptCount val="19"/>
                <c:pt idx="0">
                  <c:v>-1.8</c:v>
                </c:pt>
                <c:pt idx="1">
                  <c:v>-1.7</c:v>
                </c:pt>
                <c:pt idx="2">
                  <c:v>-1.6</c:v>
                </c:pt>
                <c:pt idx="3">
                  <c:v>-1.5</c:v>
                </c:pt>
                <c:pt idx="4">
                  <c:v>-1.4</c:v>
                </c:pt>
                <c:pt idx="5">
                  <c:v>-1.3</c:v>
                </c:pt>
                <c:pt idx="6">
                  <c:v>-1.2</c:v>
                </c:pt>
                <c:pt idx="7">
                  <c:v>-1.1000000000000001</c:v>
                </c:pt>
                <c:pt idx="8">
                  <c:v>-0.999999999999999</c:v>
                </c:pt>
                <c:pt idx="9">
                  <c:v>-0.89999999999999902</c:v>
                </c:pt>
                <c:pt idx="10">
                  <c:v>-0.8</c:v>
                </c:pt>
                <c:pt idx="11">
                  <c:v>-0.7</c:v>
                </c:pt>
                <c:pt idx="12">
                  <c:v>-0.6</c:v>
                </c:pt>
                <c:pt idx="13">
                  <c:v>-0.5</c:v>
                </c:pt>
                <c:pt idx="14">
                  <c:v>-0.4</c:v>
                </c:pt>
                <c:pt idx="15">
                  <c:v>-0.3</c:v>
                </c:pt>
                <c:pt idx="16">
                  <c:v>-0.2</c:v>
                </c:pt>
                <c:pt idx="17">
                  <c:v>-0.1</c:v>
                </c:pt>
                <c:pt idx="18">
                  <c:v>0</c:v>
                </c:pt>
              </c:numCache>
            </c:numRef>
          </c:cat>
          <c:val>
            <c:numRef>
              <c:f>Arkusz1!$D$6:$D$24</c:f>
              <c:numCache>
                <c:formatCode>General</c:formatCode>
                <c:ptCount val="19"/>
                <c:pt idx="0">
                  <c:v>131.44</c:v>
                </c:pt>
                <c:pt idx="1">
                  <c:v>134.09</c:v>
                </c:pt>
                <c:pt idx="2">
                  <c:v>136.9</c:v>
                </c:pt>
                <c:pt idx="3">
                  <c:v>139.88999999999999</c:v>
                </c:pt>
                <c:pt idx="4">
                  <c:v>143.1</c:v>
                </c:pt>
                <c:pt idx="5">
                  <c:v>146.53</c:v>
                </c:pt>
                <c:pt idx="6">
                  <c:v>150.22</c:v>
                </c:pt>
                <c:pt idx="7">
                  <c:v>154.21</c:v>
                </c:pt>
                <c:pt idx="8">
                  <c:v>158.53</c:v>
                </c:pt>
                <c:pt idx="9">
                  <c:v>163.22999999999999</c:v>
                </c:pt>
                <c:pt idx="10">
                  <c:v>168.38</c:v>
                </c:pt>
                <c:pt idx="11">
                  <c:v>174.05</c:v>
                </c:pt>
                <c:pt idx="12">
                  <c:v>180.34</c:v>
                </c:pt>
                <c:pt idx="13">
                  <c:v>187.36</c:v>
                </c:pt>
                <c:pt idx="14">
                  <c:v>195.27</c:v>
                </c:pt>
                <c:pt idx="15">
                  <c:v>204.27</c:v>
                </c:pt>
                <c:pt idx="16">
                  <c:v>214.64</c:v>
                </c:pt>
                <c:pt idx="17">
                  <c:v>226.78</c:v>
                </c:pt>
                <c:pt idx="18">
                  <c:v>241.24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5C-45C4-9B16-D9D818FF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93712"/>
        <c:axId val="1155170272"/>
      </c:lineChart>
      <c:catAx>
        <c:axId val="14446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0272"/>
        <c:crosses val="autoZero"/>
        <c:auto val="1"/>
        <c:lblAlgn val="ctr"/>
        <c:lblOffset val="100"/>
        <c:noMultiLvlLbl val="0"/>
      </c:catAx>
      <c:valAx>
        <c:axId val="11551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Ct[pF]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Ct^-2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Arkusz1!$C$6:$C$24</c:f>
              <c:numCache>
                <c:formatCode>General</c:formatCode>
                <c:ptCount val="19"/>
                <c:pt idx="0">
                  <c:v>-1.8</c:v>
                </c:pt>
                <c:pt idx="1">
                  <c:v>-1.7</c:v>
                </c:pt>
                <c:pt idx="2">
                  <c:v>-1.6</c:v>
                </c:pt>
                <c:pt idx="3">
                  <c:v>-1.5</c:v>
                </c:pt>
                <c:pt idx="4">
                  <c:v>-1.4</c:v>
                </c:pt>
                <c:pt idx="5">
                  <c:v>-1.3</c:v>
                </c:pt>
                <c:pt idx="6">
                  <c:v>-1.2</c:v>
                </c:pt>
                <c:pt idx="7">
                  <c:v>-1.1000000000000001</c:v>
                </c:pt>
                <c:pt idx="8">
                  <c:v>-0.999999999999999</c:v>
                </c:pt>
                <c:pt idx="9">
                  <c:v>-0.89999999999999902</c:v>
                </c:pt>
                <c:pt idx="10">
                  <c:v>-0.8</c:v>
                </c:pt>
                <c:pt idx="11">
                  <c:v>-0.7</c:v>
                </c:pt>
                <c:pt idx="12">
                  <c:v>-0.6</c:v>
                </c:pt>
                <c:pt idx="13">
                  <c:v>-0.5</c:v>
                </c:pt>
                <c:pt idx="14">
                  <c:v>-0.4</c:v>
                </c:pt>
                <c:pt idx="15">
                  <c:v>-0.3</c:v>
                </c:pt>
                <c:pt idx="16">
                  <c:v>-0.2</c:v>
                </c:pt>
                <c:pt idx="17">
                  <c:v>-0.1</c:v>
                </c:pt>
                <c:pt idx="18">
                  <c:v>0</c:v>
                </c:pt>
              </c:numCache>
            </c:numRef>
          </c:cat>
          <c:val>
            <c:numRef>
              <c:f>Arkusz1!$E$6:$E$24</c:f>
              <c:numCache>
                <c:formatCode>General</c:formatCode>
                <c:ptCount val="19"/>
                <c:pt idx="0">
                  <c:v>5.7882182623194581E-5</c:v>
                </c:pt>
                <c:pt idx="1">
                  <c:v>5.5616956366400967E-5</c:v>
                </c:pt>
                <c:pt idx="2">
                  <c:v>5.3357208905745022E-5</c:v>
                </c:pt>
                <c:pt idx="3">
                  <c:v>5.1100677681346209E-5</c:v>
                </c:pt>
                <c:pt idx="4">
                  <c:v>4.8833823869094106E-5</c:v>
                </c:pt>
                <c:pt idx="5">
                  <c:v>4.6574360537872199E-5</c:v>
                </c:pt>
                <c:pt idx="6">
                  <c:v>4.431436032903306E-5</c:v>
                </c:pt>
                <c:pt idx="7">
                  <c:v>4.2050864212330684E-5</c:v>
                </c:pt>
                <c:pt idx="8">
                  <c:v>3.9790287834546444E-5</c:v>
                </c:pt>
                <c:pt idx="9">
                  <c:v>3.7531855772479549E-5</c:v>
                </c:pt>
                <c:pt idx="10">
                  <c:v>3.5271098815073083E-5</c:v>
                </c:pt>
                <c:pt idx="11">
                  <c:v>3.3010488009724229E-5</c:v>
                </c:pt>
                <c:pt idx="12">
                  <c:v>3.0747928982467763E-5</c:v>
                </c:pt>
                <c:pt idx="13">
                  <c:v>2.8486969103170041E-5</c:v>
                </c:pt>
                <c:pt idx="14">
                  <c:v>2.622581223169732E-5</c:v>
                </c:pt>
                <c:pt idx="15">
                  <c:v>2.3965738829013725E-5</c:v>
                </c:pt>
                <c:pt idx="16">
                  <c:v>2.1705944122440143E-5</c:v>
                </c:pt>
                <c:pt idx="17">
                  <c:v>1.9444218740274245E-5</c:v>
                </c:pt>
                <c:pt idx="18">
                  <c:v>1.7183093782219157E-5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9-4F08-99C4-755D24A1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88112"/>
        <c:axId val="1509514544"/>
      </c:lineChart>
      <c:catAx>
        <c:axId val="14446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4544"/>
        <c:crosses val="autoZero"/>
        <c:auto val="1"/>
        <c:lblAlgn val="ctr"/>
        <c:lblOffset val="100"/>
        <c:noMultiLvlLbl val="0"/>
      </c:catAx>
      <c:valAx>
        <c:axId val="15095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Ct^-2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Arkusz1!$C$6:$C$26</c:f>
              <c:numCache>
                <c:formatCode>General</c:formatCode>
                <c:ptCount val="21"/>
                <c:pt idx="0">
                  <c:v>-1.8</c:v>
                </c:pt>
                <c:pt idx="1">
                  <c:v>-1.7</c:v>
                </c:pt>
                <c:pt idx="2">
                  <c:v>-1.6</c:v>
                </c:pt>
                <c:pt idx="3">
                  <c:v>-1.5</c:v>
                </c:pt>
                <c:pt idx="4">
                  <c:v>-1.4</c:v>
                </c:pt>
                <c:pt idx="5">
                  <c:v>-1.3</c:v>
                </c:pt>
                <c:pt idx="6">
                  <c:v>-1.2</c:v>
                </c:pt>
                <c:pt idx="7">
                  <c:v>-1.1000000000000001</c:v>
                </c:pt>
                <c:pt idx="8">
                  <c:v>-0.999999999999999</c:v>
                </c:pt>
                <c:pt idx="9">
                  <c:v>-0.89999999999999902</c:v>
                </c:pt>
                <c:pt idx="10">
                  <c:v>-0.8</c:v>
                </c:pt>
                <c:pt idx="11">
                  <c:v>-0.7</c:v>
                </c:pt>
                <c:pt idx="12">
                  <c:v>-0.6</c:v>
                </c:pt>
                <c:pt idx="13">
                  <c:v>-0.5</c:v>
                </c:pt>
                <c:pt idx="14">
                  <c:v>-0.4</c:v>
                </c:pt>
                <c:pt idx="15">
                  <c:v>-0.3</c:v>
                </c:pt>
                <c:pt idx="16">
                  <c:v>-0.2</c:v>
                </c:pt>
                <c:pt idx="17">
                  <c:v>-0.1</c:v>
                </c:pt>
                <c:pt idx="18">
                  <c:v>0</c:v>
                </c:pt>
                <c:pt idx="19">
                  <c:v>0.1</c:v>
                </c:pt>
                <c:pt idx="20">
                  <c:v>0.2</c:v>
                </c:pt>
              </c:numCache>
            </c:numRef>
          </c:cat>
          <c:val>
            <c:numRef>
              <c:f>Arkusz1!$E$6:$E$24</c:f>
              <c:numCache>
                <c:formatCode>General</c:formatCode>
                <c:ptCount val="19"/>
                <c:pt idx="0">
                  <c:v>5.7882182623194581E-5</c:v>
                </c:pt>
                <c:pt idx="1">
                  <c:v>5.5616956366400967E-5</c:v>
                </c:pt>
                <c:pt idx="2">
                  <c:v>5.3357208905745022E-5</c:v>
                </c:pt>
                <c:pt idx="3">
                  <c:v>5.1100677681346209E-5</c:v>
                </c:pt>
                <c:pt idx="4">
                  <c:v>4.8833823869094106E-5</c:v>
                </c:pt>
                <c:pt idx="5">
                  <c:v>4.6574360537872199E-5</c:v>
                </c:pt>
                <c:pt idx="6">
                  <c:v>4.431436032903306E-5</c:v>
                </c:pt>
                <c:pt idx="7">
                  <c:v>4.2050864212330684E-5</c:v>
                </c:pt>
                <c:pt idx="8">
                  <c:v>3.9790287834546444E-5</c:v>
                </c:pt>
                <c:pt idx="9">
                  <c:v>3.7531855772479549E-5</c:v>
                </c:pt>
                <c:pt idx="10">
                  <c:v>3.5271098815073083E-5</c:v>
                </c:pt>
                <c:pt idx="11">
                  <c:v>3.3010488009724229E-5</c:v>
                </c:pt>
                <c:pt idx="12">
                  <c:v>3.0747928982467763E-5</c:v>
                </c:pt>
                <c:pt idx="13">
                  <c:v>2.8486969103170041E-5</c:v>
                </c:pt>
                <c:pt idx="14">
                  <c:v>2.622581223169732E-5</c:v>
                </c:pt>
                <c:pt idx="15">
                  <c:v>2.3965738829013725E-5</c:v>
                </c:pt>
                <c:pt idx="16">
                  <c:v>2.1705944122440143E-5</c:v>
                </c:pt>
                <c:pt idx="17">
                  <c:v>1.9444218740274245E-5</c:v>
                </c:pt>
                <c:pt idx="18">
                  <c:v>1.7183093782219157E-5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B64-A32C-6627410A0B77}"/>
            </c:ext>
          </c:extLst>
        </c:ser>
        <c:ser>
          <c:idx val="1"/>
          <c:order val="1"/>
          <c:tx>
            <c:v>Przedłużenie Ct^2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Arkusz1!$C$6:$C$26</c:f>
              <c:numCache>
                <c:formatCode>General</c:formatCode>
                <c:ptCount val="21"/>
                <c:pt idx="0">
                  <c:v>-1.8</c:v>
                </c:pt>
                <c:pt idx="1">
                  <c:v>-1.7</c:v>
                </c:pt>
                <c:pt idx="2">
                  <c:v>-1.6</c:v>
                </c:pt>
                <c:pt idx="3">
                  <c:v>-1.5</c:v>
                </c:pt>
                <c:pt idx="4">
                  <c:v>-1.4</c:v>
                </c:pt>
                <c:pt idx="5">
                  <c:v>-1.3</c:v>
                </c:pt>
                <c:pt idx="6">
                  <c:v>-1.2</c:v>
                </c:pt>
                <c:pt idx="7">
                  <c:v>-1.1000000000000001</c:v>
                </c:pt>
                <c:pt idx="8">
                  <c:v>-0.999999999999999</c:v>
                </c:pt>
                <c:pt idx="9">
                  <c:v>-0.89999999999999902</c:v>
                </c:pt>
                <c:pt idx="10">
                  <c:v>-0.8</c:v>
                </c:pt>
                <c:pt idx="11">
                  <c:v>-0.7</c:v>
                </c:pt>
                <c:pt idx="12">
                  <c:v>-0.6</c:v>
                </c:pt>
                <c:pt idx="13">
                  <c:v>-0.5</c:v>
                </c:pt>
                <c:pt idx="14">
                  <c:v>-0.4</c:v>
                </c:pt>
                <c:pt idx="15">
                  <c:v>-0.3</c:v>
                </c:pt>
                <c:pt idx="16">
                  <c:v>-0.2</c:v>
                </c:pt>
                <c:pt idx="17">
                  <c:v>-0.1</c:v>
                </c:pt>
                <c:pt idx="18">
                  <c:v>0</c:v>
                </c:pt>
                <c:pt idx="19">
                  <c:v>0.1</c:v>
                </c:pt>
                <c:pt idx="20">
                  <c:v>0.2</c:v>
                </c:pt>
              </c:numCache>
            </c:numRef>
          </c:cat>
          <c:val>
            <c:numRef>
              <c:f>(Arkusz1!$F$6:$F$23,Arkusz1!$E$24:$E$26)</c:f>
              <c:numCache>
                <c:formatCode>General</c:formatCode>
                <c:ptCount val="21"/>
                <c:pt idx="18">
                  <c:v>1.7183093782219157E-5</c:v>
                </c:pt>
                <c:pt idx="19">
                  <c:v>1.4917867525425543E-5</c:v>
                </c:pt>
                <c:pt idx="20">
                  <c:v>1.2658120064769599E-5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3-4A48-9C5D-5ACFEE28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88112"/>
        <c:axId val="1509514544"/>
      </c:lineChart>
      <c:catAx>
        <c:axId val="144468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4544"/>
        <c:crosses val="autoZero"/>
        <c:auto val="1"/>
        <c:lblAlgn val="ctr"/>
        <c:lblOffset val="100"/>
        <c:noMultiLvlLbl val="0"/>
      </c:catAx>
      <c:valAx>
        <c:axId val="15095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28</xdr:row>
      <xdr:rowOff>38100</xdr:rowOff>
    </xdr:from>
    <xdr:to>
      <xdr:col>6</xdr:col>
      <xdr:colOff>247650</xdr:colOff>
      <xdr:row>36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B3F3CD-7DB8-402C-AD1B-D44BEF21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28</xdr:row>
      <xdr:rowOff>33337</xdr:rowOff>
    </xdr:from>
    <xdr:to>
      <xdr:col>11</xdr:col>
      <xdr:colOff>495300</xdr:colOff>
      <xdr:row>36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C54998-1540-4B23-86CC-1791BC2E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17</xdr:row>
      <xdr:rowOff>28575</xdr:rowOff>
    </xdr:from>
    <xdr:to>
      <xdr:col>11</xdr:col>
      <xdr:colOff>371475</xdr:colOff>
      <xdr:row>25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E2DEBF0-5EC5-4D84-B618-2A111E37F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111560</xdr:colOff>
      <xdr:row>3</xdr:row>
      <xdr:rowOff>90844</xdr:rowOff>
    </xdr:from>
    <xdr:ext cx="172227" cy="65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89F7F56F-AF9A-400F-B338-91754AFC8636}"/>
            </a:ext>
          </a:extLst>
        </xdr:cNvPr>
        <xdr:cNvSpPr txBox="1"/>
      </xdr:nvSpPr>
      <xdr:spPr>
        <a:xfrm rot="5990766">
          <a:off x="12703966" y="5762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71E4-E26C-4172-87C7-95A678A4E281}">
  <dimension ref="B2:X42"/>
  <sheetViews>
    <sheetView tabSelected="1" topLeftCell="J6" zoomScale="85" zoomScaleNormal="85" workbookViewId="0">
      <selection activeCell="W9" sqref="W9"/>
    </sheetView>
  </sheetViews>
  <sheetFormatPr defaultRowHeight="15"/>
  <cols>
    <col min="5" max="5" width="12" bestFit="1" customWidth="1"/>
    <col min="14" max="14" width="10.7109375" customWidth="1"/>
    <col min="15" max="15" width="11" bestFit="1" customWidth="1"/>
    <col min="19" max="19" width="13.7109375" bestFit="1" customWidth="1"/>
  </cols>
  <sheetData>
    <row r="2" spans="2:24">
      <c r="B2" s="40" t="s">
        <v>0</v>
      </c>
      <c r="C2" s="41"/>
      <c r="D2" s="41"/>
      <c r="E2" s="41"/>
      <c r="F2" s="42"/>
      <c r="G2" s="40" t="s">
        <v>1</v>
      </c>
      <c r="H2" s="41"/>
      <c r="I2" s="41"/>
      <c r="J2" s="41"/>
      <c r="K2" s="41"/>
      <c r="L2" s="42"/>
      <c r="M2" s="40" t="s">
        <v>2</v>
      </c>
      <c r="N2" s="41"/>
      <c r="O2" s="41"/>
      <c r="P2" s="42"/>
      <c r="Q2" s="40" t="s">
        <v>3</v>
      </c>
      <c r="R2" s="41"/>
      <c r="S2" s="41"/>
      <c r="T2" s="42"/>
      <c r="U2" s="40" t="s">
        <v>4</v>
      </c>
      <c r="V2" s="41"/>
      <c r="W2" s="41"/>
      <c r="X2" s="42"/>
    </row>
    <row r="3" spans="2:24">
      <c r="B3" s="1"/>
      <c r="C3" s="7" t="s">
        <v>5</v>
      </c>
      <c r="D3" s="8">
        <v>1.2E-2</v>
      </c>
      <c r="E3" s="13"/>
      <c r="F3" s="3"/>
      <c r="G3" s="1"/>
      <c r="H3" s="2"/>
      <c r="I3" s="2"/>
      <c r="J3" s="2"/>
      <c r="K3" s="2"/>
      <c r="L3" s="3"/>
      <c r="M3" s="1"/>
      <c r="N3" s="2"/>
      <c r="O3" s="2"/>
      <c r="P3" s="3"/>
      <c r="Q3" s="1"/>
      <c r="R3" s="2"/>
      <c r="S3" s="2"/>
      <c r="T3" s="3"/>
      <c r="U3" s="1"/>
      <c r="V3" s="2"/>
      <c r="W3" s="2"/>
      <c r="X3" s="3"/>
    </row>
    <row r="4" spans="2:24" ht="15" customHeight="1">
      <c r="B4" s="1"/>
      <c r="C4" s="2"/>
      <c r="D4" s="2"/>
      <c r="E4" s="2"/>
      <c r="F4" s="3"/>
      <c r="G4" s="43" t="s">
        <v>6</v>
      </c>
      <c r="H4" s="44"/>
      <c r="I4" s="44"/>
      <c r="J4" s="44"/>
      <c r="K4" s="44"/>
      <c r="L4" s="45"/>
      <c r="M4" s="43" t="s">
        <v>7</v>
      </c>
      <c r="N4" s="44"/>
      <c r="O4" s="44"/>
      <c r="P4" s="45"/>
      <c r="Q4" s="46"/>
      <c r="R4" s="47"/>
      <c r="S4" s="47"/>
      <c r="T4" s="48"/>
      <c r="U4" s="1"/>
      <c r="V4" s="2"/>
      <c r="W4" s="2"/>
      <c r="X4" s="3"/>
    </row>
    <row r="5" spans="2:24" ht="15" customHeight="1">
      <c r="B5" s="1"/>
      <c r="C5" s="7" t="s">
        <v>8</v>
      </c>
      <c r="D5" s="7" t="s">
        <v>9</v>
      </c>
      <c r="E5" s="7" t="s">
        <v>10</v>
      </c>
      <c r="F5" s="3"/>
      <c r="G5" s="43"/>
      <c r="H5" s="44"/>
      <c r="I5" s="44"/>
      <c r="J5" s="44"/>
      <c r="K5" s="44"/>
      <c r="L5" s="45"/>
      <c r="M5" s="43"/>
      <c r="N5" s="44"/>
      <c r="O5" s="44"/>
      <c r="P5" s="45"/>
      <c r="Q5" s="46"/>
      <c r="R5" s="47"/>
      <c r="S5" s="47"/>
      <c r="T5" s="48"/>
      <c r="U5" s="1"/>
      <c r="V5" s="2"/>
      <c r="W5" s="2"/>
      <c r="X5" s="3"/>
    </row>
    <row r="6" spans="2:24" ht="15" customHeight="1">
      <c r="B6" s="1"/>
      <c r="C6" s="7">
        <v>-1.8</v>
      </c>
      <c r="D6" s="52">
        <v>131.44</v>
      </c>
      <c r="E6" s="7">
        <f>1/(D6)^(2)</f>
        <v>5.7882182623194581E-5</v>
      </c>
      <c r="F6" s="3"/>
      <c r="G6" s="43"/>
      <c r="H6" s="44"/>
      <c r="I6" s="44"/>
      <c r="J6" s="44"/>
      <c r="K6" s="44"/>
      <c r="L6" s="45"/>
      <c r="M6" s="43"/>
      <c r="N6" s="44"/>
      <c r="O6" s="44"/>
      <c r="P6" s="45"/>
      <c r="Q6" s="46"/>
      <c r="R6" s="47"/>
      <c r="S6" s="47"/>
      <c r="T6" s="48"/>
      <c r="U6" s="1"/>
      <c r="V6" s="2"/>
      <c r="W6" s="2"/>
      <c r="X6" s="3"/>
    </row>
    <row r="7" spans="2:24" ht="15" customHeight="1">
      <c r="B7" s="1"/>
      <c r="C7" s="7">
        <v>-1.7</v>
      </c>
      <c r="D7" s="53">
        <v>134.09</v>
      </c>
      <c r="E7" s="7">
        <f t="shared" ref="E7:E24" si="0">1/(D7)^(2)</f>
        <v>5.5616956366400967E-5</v>
      </c>
      <c r="F7" s="3"/>
      <c r="G7" s="43"/>
      <c r="H7" s="44"/>
      <c r="I7" s="44"/>
      <c r="J7" s="44"/>
      <c r="K7" s="44"/>
      <c r="L7" s="45"/>
      <c r="M7" s="9"/>
      <c r="N7" s="16"/>
      <c r="O7" s="16"/>
      <c r="P7" s="22"/>
      <c r="Q7" s="46"/>
      <c r="R7" s="47"/>
      <c r="S7" s="47"/>
      <c r="T7" s="48"/>
      <c r="U7" s="1"/>
      <c r="V7" s="2"/>
      <c r="W7" s="2"/>
      <c r="X7" s="3"/>
    </row>
    <row r="8" spans="2:24" ht="15" customHeight="1">
      <c r="B8" s="1"/>
      <c r="C8" s="7">
        <v>-1.6</v>
      </c>
      <c r="D8" s="53">
        <v>136.9</v>
      </c>
      <c r="E8" s="7">
        <f t="shared" si="0"/>
        <v>5.3357208905745022E-5</v>
      </c>
      <c r="F8" s="3"/>
      <c r="G8" s="1"/>
      <c r="H8" s="2"/>
      <c r="I8" s="2"/>
      <c r="J8" s="2"/>
      <c r="K8" s="2"/>
      <c r="L8" s="3"/>
      <c r="M8" s="9"/>
      <c r="N8" s="23" t="s">
        <v>11</v>
      </c>
      <c r="O8" s="25">
        <f>J17</f>
        <v>0.75995727886799536</v>
      </c>
      <c r="P8" s="22"/>
      <c r="Q8" s="27"/>
      <c r="R8" s="29" t="s">
        <v>12</v>
      </c>
      <c r="S8" s="39">
        <f>10^10</f>
        <v>10000000000</v>
      </c>
      <c r="T8" s="28"/>
      <c r="U8" s="1"/>
      <c r="V8" s="7" t="s">
        <v>13</v>
      </c>
      <c r="W8" s="17">
        <f>O29+O8+0.55</f>
        <v>0.87443052562394974</v>
      </c>
      <c r="X8" s="3"/>
    </row>
    <row r="9" spans="2:24" ht="15" customHeight="1">
      <c r="B9" s="1"/>
      <c r="C9" s="7">
        <v>-1.5</v>
      </c>
      <c r="D9" s="53">
        <v>139.88999999999999</v>
      </c>
      <c r="E9" s="7">
        <f t="shared" si="0"/>
        <v>5.1100677681346209E-5</v>
      </c>
      <c r="F9" s="3"/>
      <c r="G9" s="1"/>
      <c r="H9" s="7" t="s">
        <v>14</v>
      </c>
      <c r="I9" s="14">
        <f>E6</f>
        <v>5.7882182623194581E-5</v>
      </c>
      <c r="J9" s="7" t="s">
        <v>15</v>
      </c>
      <c r="K9" s="8">
        <f>C6</f>
        <v>-1.8</v>
      </c>
      <c r="L9" s="3"/>
      <c r="M9" s="9"/>
      <c r="N9" s="23" t="s">
        <v>16</v>
      </c>
      <c r="O9" s="36">
        <v>1.5999999999999999E-19</v>
      </c>
      <c r="P9" s="22"/>
      <c r="Q9" s="27"/>
      <c r="R9" s="29" t="s">
        <v>17</v>
      </c>
      <c r="S9" s="39">
        <f>2.53*10^-2</f>
        <v>2.53E-2</v>
      </c>
      <c r="T9" s="28"/>
      <c r="U9" s="1"/>
      <c r="V9" s="7" t="s">
        <v>18</v>
      </c>
      <c r="W9" s="17">
        <f>S8*EXP((S29-W8)/S9)</f>
        <v>2.9933720405255846E+17</v>
      </c>
      <c r="X9" s="3"/>
    </row>
    <row r="10" spans="2:24" ht="15" customHeight="1">
      <c r="B10" s="1"/>
      <c r="C10" s="7">
        <v>-1.4</v>
      </c>
      <c r="D10" s="53">
        <v>143.1</v>
      </c>
      <c r="E10" s="7">
        <f t="shared" si="0"/>
        <v>4.8833823869094106E-5</v>
      </c>
      <c r="F10" s="3"/>
      <c r="G10" s="1"/>
      <c r="H10" s="7" t="s">
        <v>19</v>
      </c>
      <c r="I10" s="14">
        <f>E24</f>
        <v>1.7183093782219157E-5</v>
      </c>
      <c r="J10" s="7" t="s">
        <v>20</v>
      </c>
      <c r="K10" s="8">
        <f>C24</f>
        <v>0</v>
      </c>
      <c r="L10" s="3"/>
      <c r="M10" s="9"/>
      <c r="N10" s="24" t="s">
        <v>21</v>
      </c>
      <c r="O10" s="36">
        <v>8.8500000000000002E-14</v>
      </c>
      <c r="P10" s="22"/>
      <c r="Q10" s="27"/>
      <c r="R10" s="29" t="s">
        <v>22</v>
      </c>
      <c r="S10" s="39">
        <v>1.1000000000000001</v>
      </c>
      <c r="T10" s="28"/>
      <c r="U10" s="1"/>
      <c r="V10" s="2"/>
      <c r="W10" s="2"/>
      <c r="X10" s="3"/>
    </row>
    <row r="11" spans="2:24" ht="15" customHeight="1">
      <c r="B11" s="1"/>
      <c r="C11" s="7">
        <v>-1.3</v>
      </c>
      <c r="D11" s="53">
        <v>146.53</v>
      </c>
      <c r="E11" s="7">
        <f t="shared" si="0"/>
        <v>4.6574360537872199E-5</v>
      </c>
      <c r="F11" s="3"/>
      <c r="G11" s="1"/>
      <c r="H11" s="2"/>
      <c r="I11" s="7" t="s">
        <v>23</v>
      </c>
      <c r="J11" s="8">
        <v>0</v>
      </c>
      <c r="K11" s="2"/>
      <c r="L11" s="3"/>
      <c r="M11" s="9"/>
      <c r="N11" s="23" t="s">
        <v>24</v>
      </c>
      <c r="O11" s="37">
        <v>11.7</v>
      </c>
      <c r="P11" s="22"/>
      <c r="Q11" s="27"/>
      <c r="R11" s="39" t="s">
        <v>25</v>
      </c>
      <c r="S11" s="29">
        <v>0</v>
      </c>
      <c r="T11" s="28"/>
      <c r="U11" s="1"/>
      <c r="V11" s="2"/>
      <c r="W11" s="2"/>
      <c r="X11" s="3"/>
    </row>
    <row r="12" spans="2:24" ht="15" customHeight="1">
      <c r="B12" s="1"/>
      <c r="C12" s="7">
        <v>-1.2</v>
      </c>
      <c r="D12" s="53">
        <v>150.22</v>
      </c>
      <c r="E12" s="7">
        <f t="shared" si="0"/>
        <v>4.431436032903306E-5</v>
      </c>
      <c r="F12" s="3"/>
      <c r="G12" s="43" t="s">
        <v>26</v>
      </c>
      <c r="H12" s="44"/>
      <c r="I12" s="44"/>
      <c r="J12" s="44"/>
      <c r="K12" s="44"/>
      <c r="L12" s="45"/>
      <c r="M12" s="1"/>
      <c r="N12" s="7" t="s">
        <v>27</v>
      </c>
      <c r="O12" s="38">
        <f>D24*10^(-12)</f>
        <v>2.4123999999999999E-10</v>
      </c>
      <c r="P12" s="3"/>
      <c r="Q12" s="1"/>
      <c r="R12" s="2"/>
      <c r="S12" s="2"/>
      <c r="T12" s="3"/>
      <c r="U12" s="1"/>
      <c r="V12" s="2"/>
      <c r="W12" s="2"/>
      <c r="X12" s="3"/>
    </row>
    <row r="13" spans="2:24">
      <c r="B13" s="1"/>
      <c r="C13" s="7">
        <v>-1.1000000000000001</v>
      </c>
      <c r="D13" s="53">
        <v>154.21</v>
      </c>
      <c r="E13" s="7">
        <f t="shared" si="0"/>
        <v>4.2050864212330684E-5</v>
      </c>
      <c r="F13" s="3"/>
      <c r="G13" s="43"/>
      <c r="H13" s="44"/>
      <c r="I13" s="44"/>
      <c r="J13" s="44"/>
      <c r="K13" s="44"/>
      <c r="L13" s="45"/>
      <c r="M13" s="1"/>
      <c r="N13" s="7" t="s">
        <v>28</v>
      </c>
      <c r="O13" s="26">
        <f>D3</f>
        <v>1.2E-2</v>
      </c>
      <c r="P13" s="3"/>
      <c r="Q13" s="1"/>
      <c r="R13" s="2"/>
      <c r="S13" s="2"/>
      <c r="T13" s="3"/>
      <c r="U13" s="1"/>
      <c r="V13" s="2"/>
      <c r="W13" s="2"/>
      <c r="X13" s="3"/>
    </row>
    <row r="14" spans="2:24">
      <c r="B14" s="1"/>
      <c r="C14" s="7">
        <v>-0.999999999999999</v>
      </c>
      <c r="D14" s="53">
        <v>158.53</v>
      </c>
      <c r="E14" s="7">
        <f t="shared" si="0"/>
        <v>3.9790287834546444E-5</v>
      </c>
      <c r="F14" s="3"/>
      <c r="G14" s="43"/>
      <c r="H14" s="44"/>
      <c r="I14" s="44"/>
      <c r="J14" s="44"/>
      <c r="K14" s="44"/>
      <c r="L14" s="45"/>
      <c r="M14" s="1"/>
      <c r="N14" s="2"/>
      <c r="O14" s="2"/>
      <c r="P14" s="3"/>
      <c r="Q14" s="1"/>
      <c r="R14" s="7" t="s">
        <v>29</v>
      </c>
      <c r="S14" s="26">
        <f>S10+S11</f>
        <v>1.1000000000000001</v>
      </c>
      <c r="T14" s="3"/>
      <c r="U14" s="1"/>
      <c r="V14" s="2"/>
      <c r="W14" s="2"/>
      <c r="X14" s="3"/>
    </row>
    <row r="15" spans="2:24">
      <c r="B15" s="1"/>
      <c r="C15" s="7">
        <v>-0.89999999999999902</v>
      </c>
      <c r="D15" s="53">
        <v>163.22999999999999</v>
      </c>
      <c r="E15" s="7">
        <f t="shared" si="0"/>
        <v>3.7531855772479549E-5</v>
      </c>
      <c r="F15" s="3"/>
      <c r="G15" s="1"/>
      <c r="H15" s="2"/>
      <c r="I15" s="2"/>
      <c r="J15" s="2"/>
      <c r="K15" s="2"/>
      <c r="L15" s="3"/>
      <c r="M15" s="1"/>
      <c r="N15" s="2"/>
      <c r="O15" s="2"/>
      <c r="P15" s="3"/>
      <c r="Q15" s="1"/>
      <c r="R15" s="7" t="s">
        <v>30</v>
      </c>
      <c r="S15" s="17">
        <f>S9*LN(O17/S8)</f>
        <v>0.32443052562394964</v>
      </c>
      <c r="T15" s="3"/>
      <c r="U15" s="1"/>
      <c r="V15" s="2"/>
      <c r="W15" s="2"/>
      <c r="X15" s="3"/>
    </row>
    <row r="16" spans="2:24">
      <c r="B16" s="1"/>
      <c r="C16" s="7">
        <v>-0.8</v>
      </c>
      <c r="D16" s="53">
        <v>168.38</v>
      </c>
      <c r="E16" s="7">
        <f t="shared" si="0"/>
        <v>3.5271098815073083E-5</v>
      </c>
      <c r="F16" s="3"/>
      <c r="G16" s="1"/>
      <c r="H16" s="2"/>
      <c r="I16" s="2"/>
      <c r="J16" s="2"/>
      <c r="K16" s="2"/>
      <c r="L16" s="3"/>
      <c r="M16" s="1"/>
      <c r="N16" s="2"/>
      <c r="O16" s="2"/>
      <c r="P16" s="3"/>
      <c r="Q16" s="1"/>
      <c r="R16" s="2"/>
      <c r="S16" s="2"/>
      <c r="T16" s="3"/>
      <c r="U16" s="1"/>
      <c r="V16" s="2"/>
      <c r="W16" s="2"/>
      <c r="X16" s="3"/>
    </row>
    <row r="17" spans="2:24">
      <c r="B17" s="1"/>
      <c r="C17" s="7">
        <v>-0.7</v>
      </c>
      <c r="D17" s="53">
        <v>174.05</v>
      </c>
      <c r="E17" s="7">
        <f t="shared" si="0"/>
        <v>3.3010488009724229E-5</v>
      </c>
      <c r="F17" s="3"/>
      <c r="G17" s="1"/>
      <c r="I17" s="7" t="s">
        <v>11</v>
      </c>
      <c r="J17" s="18">
        <f>((I9*K10-I10*K9)/(I9-I10))</f>
        <v>0.75995727886799536</v>
      </c>
      <c r="K17" s="2"/>
      <c r="L17" s="3"/>
      <c r="M17" s="1"/>
      <c r="N17" s="7" t="s">
        <v>31</v>
      </c>
      <c r="O17" s="17">
        <f>(2*O8/(O9*O10*O11)*(((O12)/O13)^(2)))</f>
        <v>3707713831604578</v>
      </c>
      <c r="P17" s="3"/>
      <c r="Q17" s="1"/>
      <c r="R17" s="2"/>
      <c r="S17" s="15"/>
      <c r="T17" s="3"/>
      <c r="U17" s="1"/>
      <c r="V17" s="2"/>
      <c r="W17" s="2"/>
      <c r="X17" s="3"/>
    </row>
    <row r="18" spans="2:24">
      <c r="B18" s="1"/>
      <c r="C18" s="7">
        <v>-0.6</v>
      </c>
      <c r="D18" s="53">
        <v>180.34</v>
      </c>
      <c r="E18" s="7">
        <f t="shared" si="0"/>
        <v>3.0747928982467763E-5</v>
      </c>
      <c r="F18" s="3"/>
      <c r="G18" s="1"/>
      <c r="H18" s="2"/>
      <c r="I18" s="2"/>
      <c r="J18" s="2"/>
      <c r="K18" s="2"/>
      <c r="L18" s="3"/>
      <c r="M18" s="1"/>
      <c r="N18" s="2"/>
      <c r="O18" s="2"/>
      <c r="P18" s="3"/>
      <c r="Q18" s="1"/>
      <c r="R18" s="2"/>
      <c r="S18" s="2"/>
      <c r="T18" s="3"/>
      <c r="U18" s="1"/>
      <c r="V18" s="2"/>
      <c r="W18" s="2"/>
      <c r="X18" s="3"/>
    </row>
    <row r="19" spans="2:24">
      <c r="B19" s="1"/>
      <c r="C19" s="7">
        <v>-0.5</v>
      </c>
      <c r="D19" s="53">
        <v>187.36</v>
      </c>
      <c r="E19" s="7">
        <f t="shared" si="0"/>
        <v>2.8486969103170041E-5</v>
      </c>
      <c r="F19" s="3"/>
      <c r="G19" s="1"/>
      <c r="H19" s="2"/>
      <c r="I19" s="2"/>
      <c r="J19" s="2"/>
      <c r="K19" s="2"/>
      <c r="L19" s="3"/>
      <c r="M19" s="1"/>
      <c r="N19" s="2"/>
      <c r="O19" s="2"/>
      <c r="P19" s="3"/>
      <c r="Q19" s="1"/>
      <c r="R19" s="2"/>
      <c r="S19" s="2"/>
      <c r="T19" s="3"/>
      <c r="U19" s="1"/>
      <c r="V19" s="2"/>
      <c r="W19" s="2"/>
      <c r="X19" s="3"/>
    </row>
    <row r="20" spans="2:24">
      <c r="B20" s="1"/>
      <c r="C20" s="7">
        <v>-0.4</v>
      </c>
      <c r="D20" s="53">
        <v>195.27</v>
      </c>
      <c r="E20" s="7">
        <f t="shared" si="0"/>
        <v>2.622581223169732E-5</v>
      </c>
      <c r="F20" s="3"/>
      <c r="G20" s="1"/>
      <c r="H20" s="2"/>
      <c r="I20" s="2"/>
      <c r="J20" s="2"/>
      <c r="K20" s="2"/>
      <c r="L20" s="3"/>
      <c r="M20" s="1"/>
      <c r="N20" s="2"/>
      <c r="O20" s="2"/>
      <c r="P20" s="3"/>
      <c r="Q20" s="1"/>
      <c r="R20" s="2"/>
      <c r="S20" s="2"/>
      <c r="T20" s="3"/>
      <c r="U20" s="1"/>
      <c r="V20" s="2"/>
      <c r="W20" s="2"/>
      <c r="X20" s="3"/>
    </row>
    <row r="21" spans="2:24">
      <c r="B21" s="1"/>
      <c r="C21" s="7">
        <v>-0.3</v>
      </c>
      <c r="D21" s="53">
        <v>204.27</v>
      </c>
      <c r="E21" s="7">
        <f t="shared" si="0"/>
        <v>2.3965738829013725E-5</v>
      </c>
      <c r="F21" s="3"/>
      <c r="G21" s="1"/>
      <c r="H21" s="2"/>
      <c r="I21" s="2"/>
      <c r="J21" s="2"/>
      <c r="K21" s="2"/>
      <c r="L21" s="3"/>
      <c r="M21" s="1"/>
      <c r="N21" s="2"/>
      <c r="O21" s="2"/>
      <c r="P21" s="3"/>
      <c r="Q21" s="1"/>
      <c r="R21" s="2"/>
      <c r="S21" s="2"/>
      <c r="T21" s="3"/>
      <c r="U21" s="1"/>
      <c r="V21" s="2"/>
      <c r="W21" s="2"/>
      <c r="X21" s="3"/>
    </row>
    <row r="22" spans="2:24">
      <c r="B22" s="1"/>
      <c r="C22" s="7">
        <v>-0.2</v>
      </c>
      <c r="D22" s="53">
        <v>214.64</v>
      </c>
      <c r="E22" s="7">
        <f t="shared" si="0"/>
        <v>2.1705944122440143E-5</v>
      </c>
      <c r="F22" s="3"/>
      <c r="G22" s="1"/>
      <c r="H22" s="2"/>
      <c r="I22" s="2"/>
      <c r="J22" s="2"/>
      <c r="K22" s="2"/>
      <c r="L22" s="3"/>
      <c r="M22" s="1"/>
      <c r="N22" s="2"/>
      <c r="O22" s="2"/>
      <c r="P22" s="3"/>
      <c r="Q22" s="1"/>
      <c r="R22" s="2"/>
      <c r="S22" s="2"/>
      <c r="T22" s="3"/>
      <c r="U22" s="1"/>
      <c r="V22" s="2"/>
      <c r="W22" s="2"/>
      <c r="X22" s="3"/>
    </row>
    <row r="23" spans="2:24">
      <c r="B23" s="1"/>
      <c r="C23" s="7">
        <v>-0.1</v>
      </c>
      <c r="D23" s="53">
        <v>226.78</v>
      </c>
      <c r="E23" s="7">
        <f t="shared" si="0"/>
        <v>1.9444218740274245E-5</v>
      </c>
      <c r="F23" s="3"/>
      <c r="G23" s="1"/>
      <c r="H23" s="2"/>
      <c r="I23" s="2"/>
      <c r="J23" s="2"/>
      <c r="K23" s="2"/>
      <c r="L23" s="3"/>
      <c r="M23" s="1"/>
      <c r="N23" s="2"/>
      <c r="O23" s="2"/>
      <c r="P23" s="3"/>
      <c r="Q23" s="1"/>
      <c r="R23" s="2"/>
      <c r="S23" s="2"/>
      <c r="T23" s="3"/>
      <c r="U23" s="1"/>
      <c r="V23" s="2"/>
      <c r="W23" s="2"/>
      <c r="X23" s="3"/>
    </row>
    <row r="24" spans="2:24">
      <c r="B24" s="1"/>
      <c r="C24" s="19">
        <v>0</v>
      </c>
      <c r="D24" s="54">
        <v>241.24</v>
      </c>
      <c r="E24" s="19">
        <f t="shared" si="0"/>
        <v>1.7183093782219157E-5</v>
      </c>
      <c r="F24" s="3"/>
      <c r="G24" s="1"/>
      <c r="H24" s="2"/>
      <c r="I24" s="2"/>
      <c r="J24" s="2"/>
      <c r="K24" s="2"/>
      <c r="L24" s="3"/>
      <c r="M24" s="1"/>
      <c r="N24" s="2"/>
      <c r="O24" s="2"/>
      <c r="P24" s="3"/>
      <c r="Q24" s="1"/>
      <c r="R24" s="2"/>
      <c r="S24" s="2"/>
      <c r="T24" s="3"/>
      <c r="U24" s="1"/>
      <c r="V24" s="2"/>
      <c r="W24" s="2"/>
      <c r="X24" s="3"/>
    </row>
    <row r="25" spans="2:24">
      <c r="B25" s="1"/>
      <c r="C25" s="20">
        <v>0.1</v>
      </c>
      <c r="D25" s="20"/>
      <c r="E25" s="20">
        <f>E24-(E6-E7)</f>
        <v>1.4917867525425543E-5</v>
      </c>
      <c r="F25" s="3"/>
      <c r="G25" s="1"/>
      <c r="H25" s="2"/>
      <c r="I25" s="2"/>
      <c r="J25" s="2"/>
      <c r="K25" s="2"/>
      <c r="L25" s="3"/>
      <c r="M25" s="1"/>
      <c r="N25" s="2"/>
      <c r="O25" s="2"/>
      <c r="P25" s="3"/>
      <c r="Q25" s="1"/>
      <c r="R25" s="2"/>
      <c r="S25" s="2"/>
      <c r="T25" s="3"/>
      <c r="U25" s="1"/>
      <c r="V25" s="2"/>
      <c r="W25" s="2"/>
      <c r="X25" s="3"/>
    </row>
    <row r="26" spans="2:24">
      <c r="B26" s="1"/>
      <c r="C26" s="21">
        <v>0.2</v>
      </c>
      <c r="D26" s="21"/>
      <c r="E26" s="21">
        <f>E25-(E7-E8)</f>
        <v>1.2658120064769599E-5</v>
      </c>
      <c r="F26" s="3"/>
      <c r="G26" s="1"/>
      <c r="H26" s="2"/>
      <c r="I26" s="2"/>
      <c r="J26" s="2"/>
      <c r="K26" s="2"/>
      <c r="L26" s="3"/>
      <c r="M26" s="4"/>
      <c r="N26" s="5"/>
      <c r="O26" s="5"/>
      <c r="P26" s="6"/>
      <c r="Q26" s="4"/>
      <c r="R26" s="5"/>
      <c r="S26" s="5"/>
      <c r="T26" s="6"/>
      <c r="U26" s="4"/>
      <c r="V26" s="5"/>
      <c r="W26" s="5"/>
      <c r="X26" s="6"/>
    </row>
    <row r="27" spans="2:24">
      <c r="B27" s="40" t="s">
        <v>32</v>
      </c>
      <c r="C27" s="41"/>
      <c r="D27" s="41"/>
      <c r="E27" s="41"/>
      <c r="F27" s="41"/>
      <c r="G27" s="41"/>
      <c r="H27" s="41"/>
      <c r="I27" s="41"/>
      <c r="J27" s="41"/>
      <c r="K27" s="41"/>
      <c r="L27" s="42"/>
      <c r="M27" s="40" t="s">
        <v>33</v>
      </c>
      <c r="N27" s="41"/>
      <c r="O27" s="41"/>
      <c r="P27" s="42"/>
      <c r="Q27" s="40" t="s">
        <v>34</v>
      </c>
      <c r="R27" s="41"/>
      <c r="S27" s="41"/>
      <c r="T27" s="42"/>
      <c r="U27" s="40" t="s">
        <v>35</v>
      </c>
      <c r="V27" s="41"/>
      <c r="W27" s="41"/>
      <c r="X27" s="42"/>
    </row>
    <row r="28" spans="2:24">
      <c r="B28" s="49" t="s">
        <v>36</v>
      </c>
      <c r="C28" s="50"/>
      <c r="D28" s="50"/>
      <c r="E28" s="50"/>
      <c r="F28" s="50"/>
      <c r="G28" s="50" t="s">
        <v>37</v>
      </c>
      <c r="H28" s="50"/>
      <c r="I28" s="50"/>
      <c r="J28" s="50"/>
      <c r="K28" s="50"/>
      <c r="L28" s="3"/>
      <c r="M28" s="1"/>
      <c r="N28" s="2"/>
      <c r="O28" s="2"/>
      <c r="P28" s="3"/>
      <c r="Q28" s="1"/>
      <c r="R28" s="2"/>
      <c r="S28" s="2"/>
      <c r="T28" s="3"/>
      <c r="U28" s="1"/>
      <c r="V28" s="2"/>
      <c r="W28" s="2"/>
      <c r="X28" s="3"/>
    </row>
    <row r="29" spans="2:24">
      <c r="B29" s="1"/>
      <c r="C29" s="2"/>
      <c r="D29" s="2"/>
      <c r="E29" s="2"/>
      <c r="F29" s="2"/>
      <c r="G29" s="2"/>
      <c r="H29" s="2"/>
      <c r="I29" s="2"/>
      <c r="J29" s="2"/>
      <c r="K29" s="2"/>
      <c r="L29" s="3"/>
      <c r="M29" s="1"/>
      <c r="N29" s="7" t="s">
        <v>38</v>
      </c>
      <c r="O29" s="17">
        <f>S15-O8</f>
        <v>-0.43552675324404572</v>
      </c>
      <c r="P29" s="3"/>
      <c r="Q29" s="1"/>
      <c r="R29" s="7" t="s">
        <v>39</v>
      </c>
      <c r="S29" s="17">
        <f>(S14+S11)/2+J17</f>
        <v>1.3099572788679954</v>
      </c>
      <c r="T29" s="3"/>
      <c r="U29" s="1"/>
      <c r="V29" s="7" t="s">
        <v>31</v>
      </c>
      <c r="W29" s="17">
        <f>O17</f>
        <v>3707713831604578</v>
      </c>
      <c r="X29" s="3"/>
    </row>
    <row r="30" spans="2:24">
      <c r="B30" s="1"/>
      <c r="C30" s="2"/>
      <c r="D30" s="2"/>
      <c r="E30" s="2"/>
      <c r="F30" s="2"/>
      <c r="G30" s="2"/>
      <c r="H30" s="2"/>
      <c r="I30" s="2"/>
      <c r="J30" s="2"/>
      <c r="K30" s="2"/>
      <c r="L30" s="3"/>
      <c r="M30" s="1"/>
      <c r="N30" s="2"/>
      <c r="O30" s="2"/>
      <c r="P30" s="3"/>
      <c r="Q30" s="1"/>
      <c r="R30" s="2"/>
      <c r="S30" s="2"/>
      <c r="T30" s="3"/>
      <c r="U30" s="1"/>
      <c r="V30" s="7" t="s">
        <v>40</v>
      </c>
      <c r="W30" s="17">
        <f>((2*O10*O11*J17)/(O9*W29))^(0.5)</f>
        <v>5.1506383684297798E-5</v>
      </c>
      <c r="X30" s="17">
        <f>W30*10^7</f>
        <v>515.06383684297793</v>
      </c>
    </row>
    <row r="31" spans="2:24">
      <c r="B31" s="1"/>
      <c r="C31" s="2"/>
      <c r="D31" s="2"/>
      <c r="E31" s="2"/>
      <c r="F31" s="2"/>
      <c r="G31" s="2"/>
      <c r="H31" s="2"/>
      <c r="I31" s="2"/>
      <c r="J31" s="2"/>
      <c r="K31" s="2"/>
      <c r="L31" s="3"/>
      <c r="M31" s="1"/>
      <c r="N31" s="2"/>
      <c r="O31" s="2"/>
      <c r="P31" s="3"/>
      <c r="Q31" s="1"/>
      <c r="R31" s="2"/>
      <c r="S31" s="2"/>
      <c r="T31" s="3"/>
      <c r="U31" s="1"/>
      <c r="V31" s="7" t="s">
        <v>41</v>
      </c>
      <c r="W31" s="17">
        <f>(W29/W9)*W30</f>
        <v>6.3797927092508052E-7</v>
      </c>
      <c r="X31" s="17">
        <f>W31*10^7</f>
        <v>6.3797927092508049</v>
      </c>
    </row>
    <row r="32" spans="2:24">
      <c r="B32" s="1"/>
      <c r="C32" s="2"/>
      <c r="D32" s="2"/>
      <c r="E32" s="2"/>
      <c r="F32" s="2"/>
      <c r="G32" s="2"/>
      <c r="H32" s="2"/>
      <c r="I32" s="2"/>
      <c r="J32" s="2"/>
      <c r="K32" s="2"/>
      <c r="L32" s="3"/>
      <c r="M32" s="1"/>
      <c r="N32" s="2"/>
      <c r="O32" s="2"/>
      <c r="P32" s="3"/>
      <c r="Q32" s="1"/>
      <c r="R32" s="2"/>
      <c r="S32" s="2"/>
      <c r="T32" s="3"/>
      <c r="U32" s="1"/>
      <c r="V32" s="7" t="s">
        <v>42</v>
      </c>
      <c r="W32" s="26">
        <f>(S14+S11)/2</f>
        <v>0.55000000000000004</v>
      </c>
      <c r="X32" s="3"/>
    </row>
    <row r="33" spans="2:24">
      <c r="B33" s="1"/>
      <c r="C33" s="2"/>
      <c r="D33" s="2"/>
      <c r="E33" s="2"/>
      <c r="F33" s="2"/>
      <c r="G33" s="2"/>
      <c r="H33" s="2"/>
      <c r="I33" s="2"/>
      <c r="J33" s="2"/>
      <c r="K33" s="2"/>
      <c r="L33" s="3"/>
      <c r="M33" s="1"/>
      <c r="N33" s="2"/>
      <c r="O33" s="2"/>
      <c r="P33" s="3"/>
      <c r="Q33" s="1"/>
      <c r="R33" s="2"/>
      <c r="S33" s="2"/>
      <c r="T33" s="3"/>
      <c r="U33" s="1"/>
      <c r="V33" s="2"/>
      <c r="W33" s="2"/>
      <c r="X33" s="3"/>
    </row>
    <row r="34" spans="2:24">
      <c r="B34" s="1"/>
      <c r="C34" s="2"/>
      <c r="D34" s="2"/>
      <c r="E34" s="2"/>
      <c r="F34" s="2"/>
      <c r="G34" s="2"/>
      <c r="H34" s="2"/>
      <c r="I34" s="2"/>
      <c r="J34" s="2"/>
      <c r="K34" s="2"/>
      <c r="L34" s="3"/>
      <c r="M34" s="1"/>
      <c r="N34" s="2"/>
      <c r="O34" s="2"/>
      <c r="P34" s="3"/>
      <c r="Q34" s="1"/>
      <c r="R34" s="2"/>
      <c r="S34" s="2"/>
      <c r="T34" s="3"/>
      <c r="U34" s="1"/>
      <c r="V34" s="2"/>
      <c r="W34" s="2"/>
      <c r="X34" s="3"/>
    </row>
    <row r="35" spans="2:24">
      <c r="B35" s="1"/>
      <c r="C35" s="2"/>
      <c r="D35" s="2"/>
      <c r="E35" s="2"/>
      <c r="F35" s="2"/>
      <c r="G35" s="2"/>
      <c r="H35" s="2"/>
      <c r="I35" s="2"/>
      <c r="J35" s="2"/>
      <c r="K35" s="2"/>
      <c r="L35" s="3"/>
      <c r="M35" s="1"/>
      <c r="N35" s="2"/>
      <c r="O35" s="2"/>
      <c r="P35" s="3"/>
      <c r="Q35" s="1"/>
      <c r="R35" s="2"/>
      <c r="S35" s="2"/>
      <c r="T35" s="3"/>
      <c r="U35" s="1"/>
      <c r="V35" s="2"/>
      <c r="W35" s="2"/>
      <c r="X35" s="3"/>
    </row>
    <row r="36" spans="2:24">
      <c r="B36" s="1"/>
      <c r="C36" s="2"/>
      <c r="D36" s="2"/>
      <c r="E36" s="2"/>
      <c r="F36" s="2"/>
      <c r="G36" s="2"/>
      <c r="H36" s="2"/>
      <c r="I36" s="2"/>
      <c r="J36" s="2"/>
      <c r="K36" s="2"/>
      <c r="L36" s="3"/>
      <c r="M36" s="1"/>
      <c r="N36" s="2"/>
      <c r="O36" s="2"/>
      <c r="P36" s="3"/>
      <c r="Q36" s="1"/>
      <c r="R36" s="2"/>
      <c r="S36" s="2"/>
      <c r="T36" s="3"/>
      <c r="U36" s="1"/>
      <c r="V36" s="2"/>
      <c r="W36" s="2"/>
      <c r="X36" s="3"/>
    </row>
    <row r="37" spans="2:24">
      <c r="B37" s="4"/>
      <c r="C37" s="5"/>
      <c r="D37" s="5"/>
      <c r="E37" s="5"/>
      <c r="F37" s="5"/>
      <c r="G37" s="5"/>
      <c r="H37" s="5"/>
      <c r="I37" s="5"/>
      <c r="J37" s="5"/>
      <c r="K37" s="5"/>
      <c r="L37" s="6"/>
      <c r="M37" s="4"/>
      <c r="N37" s="5"/>
      <c r="O37" s="5"/>
      <c r="P37" s="6"/>
      <c r="Q37" s="4"/>
      <c r="R37" s="5"/>
      <c r="S37" s="5"/>
      <c r="T37" s="6"/>
      <c r="U37" s="4"/>
      <c r="V37" s="5"/>
      <c r="W37" s="5"/>
      <c r="X37" s="6"/>
    </row>
    <row r="38" spans="2:24">
      <c r="B38" s="40" t="s">
        <v>43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2"/>
    </row>
    <row r="39" spans="2:24">
      <c r="B39" s="31"/>
      <c r="C39" s="41" t="s">
        <v>44</v>
      </c>
      <c r="D39" s="41"/>
      <c r="E39" s="12"/>
      <c r="F39" s="40" t="s">
        <v>45</v>
      </c>
      <c r="G39" s="41"/>
      <c r="H39" s="41"/>
      <c r="I39" s="41"/>
      <c r="J39" s="42"/>
      <c r="K39" s="1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</row>
    <row r="40" spans="2:24">
      <c r="B40" s="30"/>
      <c r="C40" s="50" t="s">
        <v>46</v>
      </c>
      <c r="D40" s="50"/>
      <c r="E40" s="3"/>
      <c r="F40" s="49"/>
      <c r="G40" s="50"/>
      <c r="H40" s="50"/>
      <c r="I40" s="50"/>
      <c r="J40" s="5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</row>
    <row r="41" spans="2:24">
      <c r="B41" s="35"/>
      <c r="C41" s="50" t="s">
        <v>47</v>
      </c>
      <c r="D41" s="50"/>
      <c r="E41" s="51"/>
      <c r="F41" s="49"/>
      <c r="G41" s="50"/>
      <c r="H41" s="50"/>
      <c r="I41" s="50"/>
      <c r="J41" s="5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</row>
    <row r="42" spans="2:24">
      <c r="B42" s="4"/>
      <c r="C42" s="5"/>
      <c r="D42" s="5"/>
      <c r="E42" s="6"/>
      <c r="F42" s="32"/>
      <c r="G42" s="33"/>
      <c r="H42" s="33"/>
      <c r="I42" s="33"/>
      <c r="J42" s="3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6"/>
    </row>
  </sheetData>
  <mergeCells count="22">
    <mergeCell ref="C40:D40"/>
    <mergeCell ref="F39:J39"/>
    <mergeCell ref="F40:J40"/>
    <mergeCell ref="F41:J41"/>
    <mergeCell ref="C41:E41"/>
    <mergeCell ref="C39:D39"/>
    <mergeCell ref="M27:P27"/>
    <mergeCell ref="Q27:T27"/>
    <mergeCell ref="U2:X2"/>
    <mergeCell ref="U27:X27"/>
    <mergeCell ref="B38:X38"/>
    <mergeCell ref="M2:P2"/>
    <mergeCell ref="M4:P6"/>
    <mergeCell ref="Q2:T2"/>
    <mergeCell ref="Q4:T7"/>
    <mergeCell ref="B28:F28"/>
    <mergeCell ref="G28:K28"/>
    <mergeCell ref="G4:L7"/>
    <mergeCell ref="G12:L14"/>
    <mergeCell ref="G2:L2"/>
    <mergeCell ref="B27:L27"/>
    <mergeCell ref="B2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Konrad</dc:creator>
  <cp:keywords/>
  <dc:description/>
  <cp:lastModifiedBy>Gość</cp:lastModifiedBy>
  <cp:revision/>
  <dcterms:created xsi:type="dcterms:W3CDTF">2020-11-04T20:16:09Z</dcterms:created>
  <dcterms:modified xsi:type="dcterms:W3CDTF">2020-11-09T23:23:12Z</dcterms:modified>
  <cp:category/>
  <cp:contentStatus/>
</cp:coreProperties>
</file>