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4.xml" ContentType="application/vnd.openxmlformats-officedocument.spreadsheetml.queryTable+xml"/>
  <Override PartName="/xl/comments4.xml" ContentType="application/vnd.openxmlformats-officedocument.spreadsheetml.comments+xml"/>
  <Override PartName="/xl/queryTables/queryTable5.xml" ContentType="application/vnd.openxmlformats-officedocument.spreadsheetml.queryTable+xml"/>
  <Override PartName="/xl/comments5.xml" ContentType="application/vnd.openxmlformats-officedocument.spreadsheetml.comments+xml"/>
  <Override PartName="/xl/queryTables/queryTable6.xml" ContentType="application/vnd.openxmlformats-officedocument.spreadsheetml.query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rbeit\Consulting\after BURY\Stadt Burgwedel\Projekt Energiegemeinschaft\"/>
    </mc:Choice>
  </mc:AlternateContent>
  <xr:revisionPtr revIDLastSave="0" documentId="8_{AEBD6144-24B5-47A2-8E94-49C072853E1B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building" sheetId="3" r:id="rId1"/>
    <sheet name="location" sheetId="6" r:id="rId2"/>
    <sheet name="equipment" sheetId="5" r:id="rId3"/>
    <sheet name="battery" sheetId="1" r:id="rId4"/>
    <sheet name="production" sheetId="7" r:id="rId5"/>
    <sheet name="consumption" sheetId="4" r:id="rId6"/>
    <sheet name="solution" sheetId="8" r:id="rId7"/>
  </sheets>
  <definedNames>
    <definedName name="building" localSheetId="0">building!$A$1:$E$2</definedName>
    <definedName name="consumption" localSheetId="5">consumption!$A$1:$E$2</definedName>
    <definedName name="equipment" localSheetId="2">equipment!$A$1:$H$3</definedName>
    <definedName name="location" localSheetId="1">location!$A$1:$G$6</definedName>
    <definedName name="production" localSheetId="4">production!$A$1:$E$2</definedName>
    <definedName name="solution" localSheetId="6">solution!$A$1:$F$4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13" i="1"/>
  <c r="E12" i="1"/>
  <c r="E11" i="1"/>
  <c r="E10" i="1"/>
  <c r="E4" i="1"/>
  <c r="E3" i="1"/>
  <c r="E2" i="1"/>
  <c r="F3" i="5"/>
  <c r="F2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 Valko</author>
  </authors>
  <commentList>
    <comment ref="G1" authorId="0" shapeId="0" xr:uid="{4DC40BAE-31E2-4308-9DA8-4322187344DA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should be linked to 'building' column in buildings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 Valko</author>
  </authors>
  <commentList>
    <comment ref="H1" authorId="0" shapeId="0" xr:uid="{4D555970-62F0-4443-87EB-4C97CC0B844B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default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 Valko</author>
  </authors>
  <commentList>
    <comment ref="F1" authorId="0" shapeId="0" xr:uid="{17A664F7-2B60-4CEC-B7AF-CD50091E8FED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default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 Valko</author>
  </authors>
  <commentList>
    <comment ref="D1" authorId="0" shapeId="0" xr:uid="{DD7D3B0A-2A49-4A91-A690-028B5D661264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should be linked to 'building' column in buildings list</t>
        </r>
      </text>
    </comment>
    <comment ref="E2" authorId="0" shapeId="0" xr:uid="{F2A04B0B-A031-47C4-A2F8-5520FB3A4AFB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stored production file name</t>
        </r>
      </text>
    </comment>
    <comment ref="E3" authorId="0" shapeId="0" xr:uid="{61F1B14B-34EF-4EDC-BB21-704016FF820F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stored production file name</t>
        </r>
      </text>
    </comment>
    <comment ref="E4" authorId="0" shapeId="0" xr:uid="{079F226C-02AE-4A2A-8313-57EB3B53C5D4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stored production file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 Valko</author>
  </authors>
  <commentList>
    <comment ref="D1" authorId="0" shapeId="0" xr:uid="{7065D446-1627-4AB5-97C8-7A2B58FC8ED6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should be linked to 'building' column in buildings list</t>
        </r>
      </text>
    </comment>
    <comment ref="E2" authorId="0" shapeId="0" xr:uid="{36FC0BDB-CC8E-44C0-A52F-6A696D9A9F9E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stored consumption file name</t>
        </r>
      </text>
    </comment>
    <comment ref="E3" authorId="0" shapeId="0" xr:uid="{10F9958A-B938-44DC-B6C3-E51CFAA06716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stored consumption file name</t>
        </r>
      </text>
    </comment>
    <comment ref="E4" authorId="0" shapeId="0" xr:uid="{4A0B47B6-8C3D-412E-BFB9-A77674E5105A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stored consumption file name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 Valko</author>
  </authors>
  <commentList>
    <comment ref="D1" authorId="0" shapeId="0" xr:uid="{2AC61884-DA45-4302-B898-A2A38AFF2FE3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should be linked to 'building' column in buildings list</t>
        </r>
      </text>
    </comment>
    <comment ref="E1" authorId="0" shapeId="0" xr:uid="{334844F8-7B9B-437D-81F8-6079EEC64FB8}">
      <text>
        <r>
          <rPr>
            <b/>
            <sz val="9"/>
            <color indexed="81"/>
            <rFont val="Tahoma"/>
            <charset val="1"/>
          </rPr>
          <t>Danila Valko:</t>
        </r>
        <r>
          <rPr>
            <sz val="9"/>
            <color indexed="81"/>
            <rFont val="Tahoma"/>
            <charset val="1"/>
          </rPr>
          <t xml:space="preserve">
short description of the solution, contains uuid of equipment and amount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uilding" type="6" refreshedVersion="7" background="1" saveData="1">
    <textPr codePage="866" sourceFile="C:\Users\ellar\pv-opt\uploaded\building.csv" decimal="," thousands=" " semicolon="1">
      <textFields count="5">
        <textField/>
        <textField/>
        <textField/>
        <textField/>
        <textField/>
      </textFields>
    </textPr>
  </connection>
  <connection id="2" xr16:uid="{00000000-0015-0000-FFFF-FFFF01000000}" name="consumption" type="6" refreshedVersion="7" background="1" saveData="1">
    <textPr codePage="866" sourceFile="C:\Users\ellar\pv-opt\uploaded\consumption.csv" decimal="," thousands=" " semicolon="1">
      <textFields count="5">
        <textField/>
        <textField/>
        <textField/>
        <textField/>
        <textField/>
      </textFields>
    </textPr>
  </connection>
  <connection id="3" xr16:uid="{00000000-0015-0000-FFFF-FFFF02000000}" name="equipment" type="6" refreshedVersion="7" background="1" saveData="1">
    <textPr codePage="866" sourceFile="C:\Users\ellar\pv-opt\uploaded\equipment.csv" decimal=",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ocation" type="6" refreshedVersion="7" background="1" saveData="1">
    <textPr codePage="866" sourceFile="C:\Users\ellar\pv-opt\uploaded\location.csv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production" type="6" refreshedVersion="7" background="1" saveData="1">
    <textPr codePage="866" sourceFile="C:\Users\ellar\pv-opt\uploaded\production.csv" decimal="," thousands=" " semicolon="1">
      <textFields count="5">
        <textField/>
        <textField/>
        <textField/>
        <textField/>
        <textField/>
      </textFields>
    </textPr>
  </connection>
  <connection id="6" xr16:uid="{00000000-0015-0000-FFFF-FFFF05000000}" name="solution" type="6" refreshedVersion="7" background="1" saveData="1">
    <textPr codePage="866" sourceFile="C:\Users\ellar\pv-opt\uploaded\solution.csv" decimal="," thousands=" 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<sst xmlns="http://schemas.openxmlformats.org/spreadsheetml/2006/main" count="180" uniqueCount="91">
  <si>
    <t>uuid</t>
  </si>
  <si>
    <t>type</t>
  </si>
  <si>
    <t>battery_energy_Wh</t>
  </si>
  <si>
    <t>battery_discharge_factor</t>
  </si>
  <si>
    <t>battery_price_per_Wh</t>
  </si>
  <si>
    <t>battery_count</t>
  </si>
  <si>
    <t>LiFePO4</t>
  </si>
  <si>
    <t>0.7</t>
  </si>
  <si>
    <t>9.738</t>
  </si>
  <si>
    <t>name</t>
  </si>
  <si>
    <t>address</t>
  </si>
  <si>
    <t>lat</t>
  </si>
  <si>
    <t>lon</t>
  </si>
  <si>
    <t>52.373</t>
  </si>
  <si>
    <t>timestamp</t>
  </si>
  <si>
    <t>year</t>
  </si>
  <si>
    <t>consumption</t>
  </si>
  <si>
    <t>1693141391.2707944</t>
  </si>
  <si>
    <t>pv_size_mm</t>
  </si>
  <si>
    <t>pv_efficiency</t>
  </si>
  <si>
    <t>pv_watt_peak</t>
  </si>
  <si>
    <t>pv_price_per_Wp</t>
  </si>
  <si>
    <t>pv_loss</t>
  </si>
  <si>
    <t>pv_count</t>
  </si>
  <si>
    <t>CIS</t>
  </si>
  <si>
    <t>price_per_sqm</t>
  </si>
  <si>
    <t>(10, 10)</t>
  </si>
  <si>
    <t>production</t>
  </si>
  <si>
    <t>e3c75c56f5b0438ca04f2fd84c992eea</t>
  </si>
  <si>
    <t>1693140034.371252</t>
  </si>
  <si>
    <t>selected</t>
  </si>
  <si>
    <t>solution</t>
  </si>
  <si>
    <t>stored</t>
  </si>
  <si>
    <t>slope</t>
  </si>
  <si>
    <t>azimuth</t>
  </si>
  <si>
    <t>b1</t>
  </si>
  <si>
    <t>b2</t>
  </si>
  <si>
    <t>l1</t>
  </si>
  <si>
    <t>l2</t>
  </si>
  <si>
    <t>l3</t>
  </si>
  <si>
    <t>l4</t>
  </si>
  <si>
    <t>e3c75c56f5b0438ca04f2fd84c992eeb</t>
  </si>
  <si>
    <t>0d9cedfe1dff4d72bfd1e6818eeaf30a</t>
  </si>
  <si>
    <t>0d9cedfe1dff4d72bfd1e6818eeaf30b</t>
  </si>
  <si>
    <t>building_uuid</t>
  </si>
  <si>
    <t>size_WxHm</t>
  </si>
  <si>
    <t>size_sqm</t>
  </si>
  <si>
    <t>Grundschule Wettmar</t>
  </si>
  <si>
    <t>Grundschule Kleinburgwedel</t>
  </si>
  <si>
    <t>Schulstrasse, 12, Burgwedel</t>
  </si>
  <si>
    <t>l5</t>
  </si>
  <si>
    <t>l6</t>
  </si>
  <si>
    <t>l7</t>
  </si>
  <si>
    <t>l8</t>
  </si>
  <si>
    <t>l9</t>
  </si>
  <si>
    <t>l10</t>
  </si>
  <si>
    <t>Moorweg, 5, Burgwedel; Moorweg, 3, Burgwedel; Burgstrasse, 23, Burgwedel</t>
  </si>
  <si>
    <t>b3</t>
  </si>
  <si>
    <t>Klärwerk Großburgwedel</t>
  </si>
  <si>
    <t>Burgwedel</t>
  </si>
  <si>
    <t>l11</t>
  </si>
  <si>
    <t>l12</t>
  </si>
  <si>
    <t>l13</t>
  </si>
  <si>
    <t>l14</t>
  </si>
  <si>
    <t>l15</t>
  </si>
  <si>
    <t>l16</t>
  </si>
  <si>
    <t>l17</t>
  </si>
  <si>
    <t>l18</t>
  </si>
  <si>
    <t>G1</t>
  </si>
  <si>
    <t>0d9cedfe1dff4d72bfd1e6818eeaf30c</t>
  </si>
  <si>
    <t>mook</t>
  </si>
  <si>
    <t>e3c75c56f5b0438ca04f2fd84c992eec</t>
  </si>
  <si>
    <t>pumps</t>
  </si>
  <si>
    <t>Trina VertexS-NEG9R.28</t>
  </si>
  <si>
    <t>(1762, 1134)</t>
  </si>
  <si>
    <t>(1755, 1038 )</t>
  </si>
  <si>
    <t>(1719 , 1140 )</t>
  </si>
  <si>
    <t>Viessmann PV-Solarmodul Vitovolt 300 M410 WK</t>
  </si>
  <si>
    <t>FuturaSun Silk Pro All Black 360W</t>
  </si>
  <si>
    <t>Pylontech US5000</t>
  </si>
  <si>
    <t>Pylontech US3000C</t>
  </si>
  <si>
    <t>Pylontech US2000C</t>
  </si>
  <si>
    <t>BYD B-BOX PREMIUM LVS 16.0</t>
  </si>
  <si>
    <t>BYD B-BOX PREMIUM LVS 4.0</t>
  </si>
  <si>
    <t>BYD B-BOX PREMIUM LVS 8.0</t>
  </si>
  <si>
    <t>BYD B-BOX PREMIUM LVS 20.0</t>
  </si>
  <si>
    <t>BYD B-BOX PREMIUM LVS 24.0</t>
  </si>
  <si>
    <t>BYD Stromspeicher B-Box Premium HVS 5.1</t>
  </si>
  <si>
    <t>BYD Stromspeicher B-Box Premium HVS 7.7</t>
  </si>
  <si>
    <t>BYD Stromspeicher B-Box Premium HVS 10.2</t>
  </si>
  <si>
    <t>BYD Stromspeicher B-Box Premium HVS 12.8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</si>
</sst>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2" fontId="0" fillId="0" borderId="0" xfId="0" applyNumberFormat="1"/>
    <xf numFmtId="0" fontId="0" fillId="0" borderId="0" xfId="0" applyFill="1"/>
    <xf numFmtId="2" fontId="0" fillId="0" borderId="0" xfId="0" applyNumberFormat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ilding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tion" connectionId="4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ment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on" connectionId="5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mption" connectionId="2" xr16:uid="{00000000-0016-0000-05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" connectionId="6" xr16:uid="{00000000-0016-0000-06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queryTable" Target="../queryTables/queryTable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queryTable" Target="../queryTables/queryTable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4.42578125" bestFit="1" customWidth="1"/>
    <col min="2" max="2" width="19" bestFit="1" customWidth="1"/>
    <col min="3" max="3" width="20.42578125" bestFit="1" customWidth="1"/>
    <col min="4" max="4" width="6.5703125" bestFit="1" customWidth="1"/>
    <col min="5" max="5" width="5.5703125" bestFit="1" customWidth="1"/>
  </cols>
  <sheetData>
    <row r="1" spans="1:5" s="3" customForma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pans="1:5" x14ac:dyDescent="0.25">
      <c r="A2" t="s">
        <v>35</v>
      </c>
      <c r="B2" t="s">
        <v>47</v>
      </c>
      <c r="C2" t="s">
        <v>49</v>
      </c>
      <c r="D2" t="s">
        <v>13</v>
      </c>
      <c r="E2" t="s">
        <v>8</v>
      </c>
    </row>
    <row r="3" spans="1:5" x14ac:dyDescent="0.25">
      <c r="A3" t="s">
        <v>36</v>
      </c>
      <c r="B3" t="s">
        <v>48</v>
      </c>
      <c r="C3" t="s">
        <v>56</v>
      </c>
      <c r="D3" t="s">
        <v>13</v>
      </c>
      <c r="E3" t="s">
        <v>8</v>
      </c>
    </row>
    <row r="4" spans="1:5" x14ac:dyDescent="0.25">
      <c r="A4" t="s">
        <v>57</v>
      </c>
      <c r="B4" t="s">
        <v>58</v>
      </c>
      <c r="C4" t="s">
        <v>59</v>
      </c>
      <c r="D4" t="s">
        <v>13</v>
      </c>
      <c r="E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4.42578125" bestFit="1" customWidth="1"/>
    <col min="2" max="2" width="5.42578125" bestFit="1" customWidth="1"/>
    <col min="3" max="3" width="7.7109375" bestFit="1" customWidth="1"/>
    <col min="4" max="4" width="10.5703125" bestFit="1" customWidth="1"/>
    <col min="5" max="5" width="8.5703125" bestFit="1" customWidth="1"/>
    <col min="6" max="6" width="13.140625" bestFit="1" customWidth="1"/>
    <col min="7" max="7" width="12.5703125" bestFit="1" customWidth="1"/>
  </cols>
  <sheetData>
    <row r="1" spans="1:7" s="3" customFormat="1" x14ac:dyDescent="0.25">
      <c r="A1" s="3" t="s">
        <v>0</v>
      </c>
      <c r="B1" s="3" t="s">
        <v>33</v>
      </c>
      <c r="C1" s="3" t="s">
        <v>34</v>
      </c>
      <c r="D1" s="3" t="s">
        <v>45</v>
      </c>
      <c r="E1" s="3" t="s">
        <v>46</v>
      </c>
      <c r="F1" s="3" t="s">
        <v>25</v>
      </c>
      <c r="G1" s="3" t="s">
        <v>44</v>
      </c>
    </row>
    <row r="2" spans="1:7" x14ac:dyDescent="0.25">
      <c r="A2" t="s">
        <v>37</v>
      </c>
      <c r="B2">
        <v>37</v>
      </c>
      <c r="C2">
        <v>0</v>
      </c>
      <c r="D2" t="s">
        <v>26</v>
      </c>
      <c r="E2">
        <v>182</v>
      </c>
      <c r="F2">
        <v>1</v>
      </c>
      <c r="G2" t="s">
        <v>35</v>
      </c>
    </row>
    <row r="3" spans="1:7" x14ac:dyDescent="0.25">
      <c r="A3" t="s">
        <v>38</v>
      </c>
      <c r="B3">
        <v>37</v>
      </c>
      <c r="C3">
        <v>0</v>
      </c>
      <c r="D3" t="s">
        <v>26</v>
      </c>
      <c r="E3">
        <v>225</v>
      </c>
      <c r="F3">
        <v>1</v>
      </c>
      <c r="G3" t="s">
        <v>35</v>
      </c>
    </row>
    <row r="4" spans="1:7" x14ac:dyDescent="0.25">
      <c r="A4" t="s">
        <v>39</v>
      </c>
      <c r="B4">
        <v>37</v>
      </c>
      <c r="C4">
        <v>0</v>
      </c>
      <c r="D4" t="s">
        <v>26</v>
      </c>
      <c r="E4">
        <v>134</v>
      </c>
      <c r="F4">
        <v>1</v>
      </c>
      <c r="G4" t="s">
        <v>35</v>
      </c>
    </row>
    <row r="5" spans="1:7" x14ac:dyDescent="0.25">
      <c r="A5" t="s">
        <v>40</v>
      </c>
      <c r="B5">
        <v>37</v>
      </c>
      <c r="C5">
        <v>0</v>
      </c>
      <c r="D5" t="s">
        <v>26</v>
      </c>
      <c r="E5">
        <v>71</v>
      </c>
      <c r="F5">
        <v>1</v>
      </c>
      <c r="G5" t="s">
        <v>35</v>
      </c>
    </row>
    <row r="6" spans="1:7" x14ac:dyDescent="0.25">
      <c r="A6" t="s">
        <v>50</v>
      </c>
      <c r="B6">
        <v>36</v>
      </c>
      <c r="C6">
        <v>0</v>
      </c>
      <c r="D6" t="s">
        <v>26</v>
      </c>
      <c r="E6">
        <v>39</v>
      </c>
      <c r="F6">
        <v>1</v>
      </c>
      <c r="G6" t="s">
        <v>35</v>
      </c>
    </row>
    <row r="7" spans="1:7" x14ac:dyDescent="0.25">
      <c r="A7" t="s">
        <v>51</v>
      </c>
      <c r="B7">
        <v>0</v>
      </c>
      <c r="C7">
        <v>0</v>
      </c>
      <c r="D7" t="s">
        <v>26</v>
      </c>
      <c r="E7">
        <v>43</v>
      </c>
      <c r="F7">
        <v>1</v>
      </c>
      <c r="G7" t="s">
        <v>36</v>
      </c>
    </row>
    <row r="8" spans="1:7" x14ac:dyDescent="0.25">
      <c r="A8" t="s">
        <v>52</v>
      </c>
      <c r="B8">
        <v>0</v>
      </c>
      <c r="C8">
        <v>0</v>
      </c>
      <c r="D8" t="s">
        <v>26</v>
      </c>
      <c r="E8">
        <v>77</v>
      </c>
      <c r="F8">
        <v>1</v>
      </c>
      <c r="G8" t="s">
        <v>36</v>
      </c>
    </row>
    <row r="9" spans="1:7" x14ac:dyDescent="0.25">
      <c r="A9" t="s">
        <v>53</v>
      </c>
      <c r="B9">
        <v>0</v>
      </c>
      <c r="C9">
        <v>0</v>
      </c>
      <c r="D9" t="s">
        <v>26</v>
      </c>
      <c r="E9">
        <v>203</v>
      </c>
      <c r="F9">
        <v>1</v>
      </c>
      <c r="G9" t="s">
        <v>36</v>
      </c>
    </row>
    <row r="10" spans="1:7" x14ac:dyDescent="0.25">
      <c r="A10" t="s">
        <v>54</v>
      </c>
      <c r="B10">
        <v>0</v>
      </c>
      <c r="C10">
        <v>0</v>
      </c>
      <c r="D10" t="s">
        <v>26</v>
      </c>
      <c r="E10">
        <v>24</v>
      </c>
      <c r="F10">
        <v>1</v>
      </c>
      <c r="G10" t="s">
        <v>36</v>
      </c>
    </row>
    <row r="11" spans="1:7" x14ac:dyDescent="0.25">
      <c r="A11" t="s">
        <v>55</v>
      </c>
      <c r="B11">
        <v>15</v>
      </c>
      <c r="C11">
        <v>0</v>
      </c>
      <c r="D11" t="s">
        <v>26</v>
      </c>
      <c r="E11">
        <v>215</v>
      </c>
      <c r="F11">
        <v>1</v>
      </c>
      <c r="G11" t="s">
        <v>36</v>
      </c>
    </row>
    <row r="12" spans="1:7" x14ac:dyDescent="0.25">
      <c r="A12" t="s">
        <v>60</v>
      </c>
      <c r="B12">
        <v>18</v>
      </c>
      <c r="C12">
        <v>0</v>
      </c>
      <c r="D12" t="s">
        <v>26</v>
      </c>
      <c r="E12">
        <v>84</v>
      </c>
      <c r="F12">
        <v>1</v>
      </c>
      <c r="G12" t="s">
        <v>57</v>
      </c>
    </row>
    <row r="13" spans="1:7" x14ac:dyDescent="0.25">
      <c r="A13" t="s">
        <v>61</v>
      </c>
      <c r="B13">
        <v>18</v>
      </c>
      <c r="C13">
        <v>0</v>
      </c>
      <c r="D13" t="s">
        <v>26</v>
      </c>
      <c r="E13">
        <v>93</v>
      </c>
      <c r="F13">
        <v>1</v>
      </c>
      <c r="G13" t="s">
        <v>57</v>
      </c>
    </row>
    <row r="14" spans="1:7" x14ac:dyDescent="0.25">
      <c r="A14" t="s">
        <v>62</v>
      </c>
      <c r="B14">
        <v>19</v>
      </c>
      <c r="C14">
        <v>0</v>
      </c>
      <c r="D14" t="s">
        <v>26</v>
      </c>
      <c r="E14">
        <v>69</v>
      </c>
      <c r="F14">
        <v>1</v>
      </c>
      <c r="G14" t="s">
        <v>57</v>
      </c>
    </row>
    <row r="15" spans="1:7" x14ac:dyDescent="0.25">
      <c r="A15" t="s">
        <v>63</v>
      </c>
      <c r="B15">
        <v>19</v>
      </c>
      <c r="C15">
        <v>0</v>
      </c>
      <c r="D15" t="s">
        <v>26</v>
      </c>
      <c r="E15">
        <v>74</v>
      </c>
      <c r="F15">
        <v>1</v>
      </c>
      <c r="G15" t="s">
        <v>57</v>
      </c>
    </row>
    <row r="16" spans="1:7" x14ac:dyDescent="0.25">
      <c r="A16" t="s">
        <v>64</v>
      </c>
      <c r="B16">
        <v>0</v>
      </c>
      <c r="C16">
        <v>0</v>
      </c>
      <c r="D16" t="s">
        <v>26</v>
      </c>
      <c r="E16">
        <v>51</v>
      </c>
      <c r="F16">
        <v>1</v>
      </c>
      <c r="G16" t="s">
        <v>57</v>
      </c>
    </row>
    <row r="17" spans="1:7" x14ac:dyDescent="0.25">
      <c r="A17" t="s">
        <v>65</v>
      </c>
      <c r="B17">
        <v>0</v>
      </c>
      <c r="C17">
        <v>0</v>
      </c>
      <c r="D17" t="s">
        <v>26</v>
      </c>
      <c r="E17">
        <v>19</v>
      </c>
      <c r="F17">
        <v>1</v>
      </c>
      <c r="G17" t="s">
        <v>57</v>
      </c>
    </row>
    <row r="18" spans="1:7" x14ac:dyDescent="0.25">
      <c r="A18" t="s">
        <v>66</v>
      </c>
      <c r="B18">
        <v>21</v>
      </c>
      <c r="C18">
        <v>0</v>
      </c>
      <c r="D18" t="s">
        <v>26</v>
      </c>
      <c r="E18">
        <v>39</v>
      </c>
      <c r="F18">
        <v>1</v>
      </c>
      <c r="G18" t="s">
        <v>57</v>
      </c>
    </row>
    <row r="19" spans="1:7" x14ac:dyDescent="0.25">
      <c r="A19" t="s">
        <v>67</v>
      </c>
      <c r="B19">
        <v>21</v>
      </c>
      <c r="C19">
        <v>0</v>
      </c>
      <c r="D19" t="s">
        <v>26</v>
      </c>
      <c r="E19">
        <v>41</v>
      </c>
      <c r="F19">
        <v>1</v>
      </c>
      <c r="G19" t="s">
        <v>57</v>
      </c>
    </row>
  </sheetData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46.7109375" customWidth="1"/>
    <col min="2" max="2" width="4.7109375" bestFit="1" customWidth="1"/>
    <col min="3" max="3" width="11.42578125" bestFit="1" customWidth="1"/>
    <col min="4" max="4" width="12.28515625" bestFit="1" customWidth="1"/>
    <col min="5" max="5" width="13.140625" bestFit="1" customWidth="1"/>
    <col min="6" max="6" width="16" bestFit="1" customWidth="1"/>
    <col min="7" max="7" width="7.28515625" bestFit="1" customWidth="1"/>
    <col min="8" max="8" width="9" bestFit="1" customWidth="1"/>
  </cols>
  <sheetData>
    <row r="1" spans="1:8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x14ac:dyDescent="0.25">
      <c r="A2" t="s">
        <v>73</v>
      </c>
      <c r="B2" t="s">
        <v>24</v>
      </c>
      <c r="C2" t="s">
        <v>74</v>
      </c>
      <c r="D2" s="4">
        <v>22</v>
      </c>
      <c r="E2">
        <v>450</v>
      </c>
      <c r="F2" s="4">
        <f>110/E2</f>
        <v>0.24444444444444444</v>
      </c>
      <c r="G2">
        <v>14</v>
      </c>
      <c r="H2">
        <v>1</v>
      </c>
    </row>
    <row r="3" spans="1:8" x14ac:dyDescent="0.25">
      <c r="A3" t="s">
        <v>78</v>
      </c>
      <c r="B3" t="s">
        <v>24</v>
      </c>
      <c r="C3" t="s">
        <v>75</v>
      </c>
      <c r="D3">
        <v>20.309999999999999</v>
      </c>
      <c r="E3">
        <v>360</v>
      </c>
      <c r="F3" s="4">
        <f>199/E3</f>
        <v>0.55277777777777781</v>
      </c>
      <c r="G3">
        <v>14</v>
      </c>
      <c r="H3">
        <v>1</v>
      </c>
    </row>
    <row r="4" spans="1:8" x14ac:dyDescent="0.25">
      <c r="A4" t="s">
        <v>77</v>
      </c>
      <c r="B4" t="s">
        <v>24</v>
      </c>
      <c r="C4" t="s">
        <v>76</v>
      </c>
      <c r="D4">
        <v>20.92</v>
      </c>
      <c r="E4">
        <v>410</v>
      </c>
      <c r="F4" s="4">
        <f>100/E4</f>
        <v>0.24390243902439024</v>
      </c>
      <c r="G4">
        <v>14</v>
      </c>
      <c r="H4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43.85546875" customWidth="1"/>
    <col min="2" max="2" width="7.5703125" bestFit="1" customWidth="1"/>
    <col min="3" max="3" width="18" bestFit="1" customWidth="1"/>
    <col min="4" max="4" width="21.85546875" bestFit="1" customWidth="1"/>
    <col min="5" max="5" width="19.5703125" bestFit="1" customWidth="1"/>
    <col min="6" max="6" width="12.5703125" bestFit="1" customWidth="1"/>
  </cols>
  <sheetData>
    <row r="1" spans="1:6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79</v>
      </c>
      <c r="B2" s="1" t="s">
        <v>6</v>
      </c>
      <c r="C2" s="1">
        <v>4800</v>
      </c>
      <c r="D2" s="1" t="s">
        <v>7</v>
      </c>
      <c r="E2" s="6">
        <f>1365/C2</f>
        <v>0.28437499999999999</v>
      </c>
      <c r="F2" s="1">
        <v>1</v>
      </c>
    </row>
    <row r="3" spans="1:6" x14ac:dyDescent="0.25">
      <c r="A3" s="1" t="s">
        <v>80</v>
      </c>
      <c r="B3" s="1" t="s">
        <v>6</v>
      </c>
      <c r="C3" s="1">
        <v>3500</v>
      </c>
      <c r="D3" s="1" t="s">
        <v>7</v>
      </c>
      <c r="E3" s="6">
        <f>950/C3</f>
        <v>0.27142857142857141</v>
      </c>
      <c r="F3" s="1">
        <v>1</v>
      </c>
    </row>
    <row r="4" spans="1:6" x14ac:dyDescent="0.25">
      <c r="A4" t="s">
        <v>81</v>
      </c>
      <c r="B4" s="1" t="s">
        <v>6</v>
      </c>
      <c r="C4" s="1">
        <v>2400</v>
      </c>
      <c r="D4" t="s">
        <v>7</v>
      </c>
      <c r="E4" s="6">
        <f>640/C4</f>
        <v>0.26666666666666666</v>
      </c>
      <c r="F4" s="1">
        <v>1</v>
      </c>
    </row>
    <row r="5" spans="1:6" x14ac:dyDescent="0.25">
      <c r="A5" t="s">
        <v>83</v>
      </c>
      <c r="B5" s="1" t="s">
        <v>6</v>
      </c>
      <c r="C5" s="1">
        <v>4000</v>
      </c>
      <c r="D5" s="1" t="s">
        <v>7</v>
      </c>
      <c r="E5" s="6">
        <f>2350/C5</f>
        <v>0.58750000000000002</v>
      </c>
      <c r="F5" s="1">
        <v>1</v>
      </c>
    </row>
    <row r="6" spans="1:6" x14ac:dyDescent="0.25">
      <c r="A6" s="5" t="s">
        <v>84</v>
      </c>
      <c r="B6" s="1" t="s">
        <v>6</v>
      </c>
      <c r="C6" s="1">
        <v>8000</v>
      </c>
      <c r="D6" s="1" t="s">
        <v>7</v>
      </c>
      <c r="E6" s="6">
        <f>4100/C6</f>
        <v>0.51249999999999996</v>
      </c>
      <c r="F6" s="1">
        <v>1</v>
      </c>
    </row>
    <row r="7" spans="1:6" x14ac:dyDescent="0.25">
      <c r="A7" s="5" t="s">
        <v>82</v>
      </c>
      <c r="B7" s="1" t="s">
        <v>6</v>
      </c>
      <c r="C7" s="1">
        <v>16000</v>
      </c>
      <c r="D7" s="1" t="s">
        <v>7</v>
      </c>
      <c r="E7" s="6">
        <f>7450/C7</f>
        <v>0.46562500000000001</v>
      </c>
      <c r="F7" s="1">
        <v>1</v>
      </c>
    </row>
    <row r="8" spans="1:6" x14ac:dyDescent="0.25">
      <c r="A8" s="5" t="s">
        <v>85</v>
      </c>
      <c r="B8" s="1" t="s">
        <v>6</v>
      </c>
      <c r="C8" s="1">
        <v>20000</v>
      </c>
      <c r="D8" s="1" t="s">
        <v>7</v>
      </c>
      <c r="E8" s="6">
        <f>9100/C8</f>
        <v>0.45500000000000002</v>
      </c>
      <c r="F8" s="1">
        <v>1</v>
      </c>
    </row>
    <row r="9" spans="1:6" x14ac:dyDescent="0.25">
      <c r="A9" s="5" t="s">
        <v>86</v>
      </c>
      <c r="B9" s="1" t="s">
        <v>6</v>
      </c>
      <c r="C9" s="1">
        <v>24000</v>
      </c>
      <c r="D9" t="s">
        <v>7</v>
      </c>
      <c r="E9" s="6">
        <f>10500/C9</f>
        <v>0.4375</v>
      </c>
      <c r="F9" s="1">
        <v>1</v>
      </c>
    </row>
    <row r="10" spans="1:6" x14ac:dyDescent="0.25">
      <c r="A10" t="s">
        <v>87</v>
      </c>
      <c r="B10" s="1" t="s">
        <v>6</v>
      </c>
      <c r="C10" s="1">
        <v>5100</v>
      </c>
      <c r="D10" s="1" t="s">
        <v>7</v>
      </c>
      <c r="E10" s="4">
        <f>3800/C10</f>
        <v>0.74509803921568629</v>
      </c>
      <c r="F10" s="1">
        <v>1</v>
      </c>
    </row>
    <row r="11" spans="1:6" x14ac:dyDescent="0.25">
      <c r="A11" t="s">
        <v>88</v>
      </c>
      <c r="B11" s="1" t="s">
        <v>6</v>
      </c>
      <c r="C11" s="1">
        <v>7700</v>
      </c>
      <c r="D11" s="1" t="s">
        <v>7</v>
      </c>
      <c r="E11" s="4">
        <f>5350/C11</f>
        <v>0.69480519480519476</v>
      </c>
      <c r="F11" s="1">
        <v>1</v>
      </c>
    </row>
    <row r="12" spans="1:6" x14ac:dyDescent="0.25">
      <c r="A12" t="s">
        <v>89</v>
      </c>
      <c r="B12" s="1" t="s">
        <v>6</v>
      </c>
      <c r="C12" s="1">
        <v>10200</v>
      </c>
      <c r="D12" s="1" t="s">
        <v>7</v>
      </c>
      <c r="E12" s="4">
        <f>7140/C12</f>
        <v>0.7</v>
      </c>
      <c r="F12" s="1">
        <v>1</v>
      </c>
    </row>
    <row r="13" spans="1:6" x14ac:dyDescent="0.25">
      <c r="A13" t="s">
        <v>90</v>
      </c>
      <c r="B13" s="1" t="s">
        <v>6</v>
      </c>
      <c r="C13" s="1">
        <v>12800</v>
      </c>
      <c r="D13" t="s">
        <v>7</v>
      </c>
      <c r="E13" s="4">
        <f>8450/C13</f>
        <v>0.66015625</v>
      </c>
      <c r="F13" s="1">
        <v>1</v>
      </c>
    </row>
  </sheetData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32.140625" bestFit="1" customWidth="1"/>
    <col min="2" max="2" width="17.7109375" bestFit="1" customWidth="1"/>
    <col min="3" max="3" width="5" bestFit="1" customWidth="1"/>
    <col min="4" max="4" width="12.5703125" bestFit="1" customWidth="1"/>
    <col min="5" max="5" width="33" bestFit="1" customWidth="1"/>
  </cols>
  <sheetData>
    <row r="1" spans="1:5" s="3" customFormat="1" x14ac:dyDescent="0.25">
      <c r="A1" s="3" t="s">
        <v>0</v>
      </c>
      <c r="B1" s="3" t="s">
        <v>14</v>
      </c>
      <c r="C1" s="3" t="s">
        <v>15</v>
      </c>
      <c r="D1" s="3" t="s">
        <v>44</v>
      </c>
      <c r="E1" s="3" t="s">
        <v>27</v>
      </c>
    </row>
    <row r="2" spans="1:5" x14ac:dyDescent="0.25">
      <c r="A2" t="s">
        <v>28</v>
      </c>
      <c r="B2" t="s">
        <v>29</v>
      </c>
      <c r="C2">
        <v>2016</v>
      </c>
      <c r="D2" t="s">
        <v>35</v>
      </c>
      <c r="E2" t="s">
        <v>70</v>
      </c>
    </row>
    <row r="3" spans="1:5" x14ac:dyDescent="0.25">
      <c r="A3" t="s">
        <v>41</v>
      </c>
      <c r="B3" t="s">
        <v>29</v>
      </c>
      <c r="C3">
        <v>2016</v>
      </c>
      <c r="D3" t="s">
        <v>36</v>
      </c>
      <c r="E3" t="s">
        <v>70</v>
      </c>
    </row>
    <row r="4" spans="1:5" x14ac:dyDescent="0.25">
      <c r="A4" t="s">
        <v>71</v>
      </c>
      <c r="B4" t="s">
        <v>29</v>
      </c>
      <c r="C4">
        <v>2016</v>
      </c>
      <c r="D4" t="s">
        <v>57</v>
      </c>
      <c r="E4" t="s">
        <v>70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31.7109375" bestFit="1" customWidth="1"/>
    <col min="2" max="2" width="18.7109375" bestFit="1" customWidth="1"/>
    <col min="3" max="3" width="5" bestFit="1" customWidth="1"/>
    <col min="4" max="4" width="12.5703125" bestFit="1" customWidth="1"/>
    <col min="5" max="5" width="33.28515625" bestFit="1" customWidth="1"/>
  </cols>
  <sheetData>
    <row r="1" spans="1:5" s="3" customFormat="1" x14ac:dyDescent="0.25">
      <c r="A1" s="3" t="s">
        <v>0</v>
      </c>
      <c r="B1" s="3" t="s">
        <v>14</v>
      </c>
      <c r="C1" s="3" t="s">
        <v>15</v>
      </c>
      <c r="D1" s="3" t="s">
        <v>44</v>
      </c>
      <c r="E1" s="3" t="s">
        <v>16</v>
      </c>
    </row>
    <row r="2" spans="1:5" x14ac:dyDescent="0.25">
      <c r="A2" t="s">
        <v>42</v>
      </c>
      <c r="B2" t="s">
        <v>17</v>
      </c>
      <c r="C2">
        <v>2022</v>
      </c>
      <c r="D2" t="s">
        <v>35</v>
      </c>
      <c r="E2" t="s">
        <v>68</v>
      </c>
    </row>
    <row r="3" spans="1:5" x14ac:dyDescent="0.25">
      <c r="A3" t="s">
        <v>43</v>
      </c>
      <c r="B3" t="s">
        <v>17</v>
      </c>
      <c r="C3">
        <v>2022</v>
      </c>
      <c r="D3" t="s">
        <v>36</v>
      </c>
      <c r="E3" t="s">
        <v>68</v>
      </c>
    </row>
    <row r="4" spans="1:5" x14ac:dyDescent="0.25">
      <c r="A4" t="s">
        <v>69</v>
      </c>
      <c r="B4" t="s">
        <v>17</v>
      </c>
      <c r="C4">
        <v>2016</v>
      </c>
      <c r="D4" t="s">
        <v>57</v>
      </c>
      <c r="E4" t="s">
        <v>72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4.7109375" bestFit="1" customWidth="1"/>
    <col min="2" max="2" width="7.7109375" bestFit="1" customWidth="1"/>
    <col min="3" max="3" width="10" bestFit="1" customWidth="1"/>
    <col min="4" max="4" width="12.5703125" bestFit="1" customWidth="1"/>
    <col min="5" max="5" width="7.7109375" bestFit="1" customWidth="1"/>
    <col min="6" max="6" width="6.28515625" bestFit="1" customWidth="1"/>
  </cols>
  <sheetData>
    <row r="1" spans="1:6" s="3" customFormat="1" x14ac:dyDescent="0.25">
      <c r="A1" s="3" t="s">
        <v>0</v>
      </c>
      <c r="B1" s="3" t="s">
        <v>30</v>
      </c>
      <c r="C1" s="3" t="s">
        <v>14</v>
      </c>
      <c r="D1" s="3" t="s">
        <v>44</v>
      </c>
      <c r="E1" s="3" t="s">
        <v>31</v>
      </c>
      <c r="F1" s="3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6</vt:i4>
      </vt:variant>
    </vt:vector>
  </HeadingPairs>
  <TitlesOfParts>
    <vt:vector size="13" baseType="lpstr">
      <vt:lpstr>building</vt:lpstr>
      <vt:lpstr>location</vt:lpstr>
      <vt:lpstr>equipment</vt:lpstr>
      <vt:lpstr>battery</vt:lpstr>
      <vt:lpstr>production</vt:lpstr>
      <vt:lpstr>consumption</vt:lpstr>
      <vt:lpstr>solution</vt:lpstr>
      <vt:lpstr>building!building</vt:lpstr>
      <vt:lpstr>consumption!consumption</vt:lpstr>
      <vt:lpstr>equipment!equipment</vt:lpstr>
      <vt:lpstr>location!location</vt:lpstr>
      <vt:lpstr>production!production</vt:lpstr>
      <vt:lpstr>solution!solution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Valko</dc:creator>
  <cp:lastModifiedBy>Dirk Behrens</cp:lastModifiedBy>
  <dcterms:created xsi:type="dcterms:W3CDTF">2023-09-26T17:30:30Z</dcterms:created>
  <dcterms:modified xsi:type="dcterms:W3CDTF">2023-10-15T23:29:45Z</dcterms:modified>
</cp:coreProperties>
</file>