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te\OneDrive\Documents\university\Course\3rd year\EEEN30330 - Individual Project\Tests and test procedure\"/>
    </mc:Choice>
  </mc:AlternateContent>
  <xr:revisionPtr revIDLastSave="0" documentId="13_ncr:1_{8FF0DE77-ECCB-4805-A513-C7A78D83944C}" xr6:coauthVersionLast="47" xr6:coauthVersionMax="47" xr10:uidLastSave="{00000000-0000-0000-0000-000000000000}"/>
  <bookViews>
    <workbookView xWindow="-108" yWindow="-108" windowWidth="23256" windowHeight="12576" xr2:uid="{F7C4A994-84C4-4DE6-9B90-3BC505E68B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8" i="1" l="1"/>
  <c r="BG18" i="1"/>
  <c r="BD18" i="1"/>
  <c r="BA18" i="1"/>
  <c r="BK6" i="1"/>
  <c r="BK5" i="1"/>
  <c r="BK4" i="1"/>
  <c r="BK3" i="1"/>
  <c r="BK2" i="1"/>
  <c r="BJ4" i="1"/>
  <c r="BJ5" i="1"/>
  <c r="BJ6" i="1"/>
  <c r="BJ3" i="1"/>
  <c r="BJ2" i="1"/>
  <c r="AY15" i="1"/>
  <c r="AY14" i="1"/>
  <c r="AY13" i="1"/>
  <c r="AY12" i="1"/>
  <c r="AY11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2" i="1"/>
  <c r="AT18" i="1"/>
  <c r="AU18" i="1" s="1"/>
  <c r="AW18" i="1"/>
  <c r="BH5" i="1"/>
  <c r="BH3" i="1"/>
  <c r="BH4" i="1"/>
  <c r="BH2" i="1"/>
  <c r="BG3" i="1"/>
  <c r="BG4" i="1"/>
  <c r="BG5" i="1"/>
  <c r="BG2" i="1"/>
  <c r="BE2" i="1"/>
  <c r="BE4" i="1"/>
  <c r="BE3" i="1"/>
  <c r="BD4" i="1"/>
  <c r="BD3" i="1"/>
  <c r="BD2" i="1"/>
  <c r="BB4" i="1"/>
  <c r="BB3" i="1"/>
  <c r="BA4" i="1"/>
  <c r="BA3" i="1"/>
  <c r="BB2" i="1"/>
  <c r="BA2" i="1"/>
  <c r="AT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J21" i="1"/>
  <c r="AW2" i="1" s="1"/>
  <c r="AJ20" i="1"/>
  <c r="AV3" i="1"/>
  <c r="AV4" i="1"/>
  <c r="AV5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J2" i="1"/>
  <c r="AI2" i="1"/>
  <c r="AH2" i="1"/>
  <c r="AI20" i="1"/>
  <c r="AI21" i="1" s="1"/>
  <c r="AP15" i="1"/>
  <c r="AP16" i="1"/>
  <c r="AP17" i="1"/>
  <c r="AH20" i="1"/>
  <c r="AH21" i="1" s="1"/>
  <c r="AN3" i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2" i="1"/>
  <c r="AO2" i="1" s="1"/>
  <c r="AG21" i="1"/>
  <c r="AG20" i="1"/>
  <c r="W38" i="1"/>
  <c r="W37" i="1"/>
  <c r="G39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G1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2" i="1"/>
  <c r="N13" i="2"/>
  <c r="N12" i="2"/>
  <c r="Q3" i="2"/>
  <c r="D35" i="2" s="1"/>
  <c r="AC7" i="2" s="1"/>
  <c r="Q4" i="2"/>
  <c r="Q5" i="2"/>
  <c r="Q6" i="2"/>
  <c r="J38" i="2" s="1"/>
  <c r="AI10" i="2" s="1"/>
  <c r="Q7" i="2"/>
  <c r="L31" i="2" s="1"/>
  <c r="AK3" i="2" s="1"/>
  <c r="Q8" i="2"/>
  <c r="N35" i="2" s="1"/>
  <c r="AM7" i="2" s="1"/>
  <c r="Q9" i="2"/>
  <c r="Q10" i="2"/>
  <c r="R35" i="2" s="1"/>
  <c r="AQ7" i="2" s="1"/>
  <c r="Q11" i="2"/>
  <c r="T31" i="2" s="1"/>
  <c r="AS3" i="2" s="1"/>
  <c r="Q2" i="2"/>
  <c r="P2" i="2"/>
  <c r="P3" i="2"/>
  <c r="P4" i="2"/>
  <c r="P5" i="2"/>
  <c r="P6" i="2"/>
  <c r="P7" i="2"/>
  <c r="P8" i="2"/>
  <c r="P9" i="2"/>
  <c r="O54" i="2" s="1"/>
  <c r="AN26" i="2" s="1"/>
  <c r="P10" i="2"/>
  <c r="P11" i="2"/>
  <c r="F30" i="2"/>
  <c r="AE2" i="2" s="1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H38" i="2"/>
  <c r="AG10" i="2" s="1"/>
  <c r="M30" i="2"/>
  <c r="AL2" i="2" s="1"/>
  <c r="P32" i="2"/>
  <c r="AO4" i="2" s="1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1" i="2"/>
  <c r="K35" i="2"/>
  <c r="AJ7" i="2" s="1"/>
  <c r="G38" i="2"/>
  <c r="AF10" i="2" s="1"/>
  <c r="S31" i="2"/>
  <c r="AR3" i="2" s="1"/>
  <c r="E55" i="2"/>
  <c r="AD27" i="2" s="1"/>
  <c r="C33" i="2"/>
  <c r="AB5" i="2" s="1"/>
  <c r="C40" i="2"/>
  <c r="AB12" i="2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AB11" i="1"/>
  <c r="AB10" i="1"/>
  <c r="AB9" i="1"/>
  <c r="AB8" i="1"/>
  <c r="AB7" i="1"/>
  <c r="AB6" i="1"/>
  <c r="AB5" i="1"/>
  <c r="AX18" i="1" l="1"/>
  <c r="AV2" i="1"/>
  <c r="AQ5" i="1"/>
  <c r="AR5" i="1" s="1"/>
  <c r="AQ13" i="1"/>
  <c r="AR13" i="1" s="1"/>
  <c r="AQ7" i="1"/>
  <c r="AR7" i="1" s="1"/>
  <c r="AQ15" i="1"/>
  <c r="AR15" i="1" s="1"/>
  <c r="AQ6" i="1"/>
  <c r="AR6" i="1" s="1"/>
  <c r="AQ14" i="1"/>
  <c r="AR14" i="1" s="1"/>
  <c r="AQ8" i="1"/>
  <c r="AR8" i="1" s="1"/>
  <c r="AQ16" i="1"/>
  <c r="AR16" i="1" s="1"/>
  <c r="AS16" i="1" s="1"/>
  <c r="AQ10" i="1"/>
  <c r="AR10" i="1" s="1"/>
  <c r="AQ2" i="1"/>
  <c r="AR2" i="1" s="1"/>
  <c r="AQ9" i="1"/>
  <c r="AR9" i="1" s="1"/>
  <c r="AQ17" i="1"/>
  <c r="AR17" i="1" s="1"/>
  <c r="AS17" i="1" s="1"/>
  <c r="AQ3" i="1"/>
  <c r="AR3" i="1" s="1"/>
  <c r="AQ11" i="1"/>
  <c r="AR11" i="1" s="1"/>
  <c r="AQ4" i="1"/>
  <c r="AR4" i="1" s="1"/>
  <c r="AQ12" i="1"/>
  <c r="AR12" i="1" s="1"/>
  <c r="J37" i="2"/>
  <c r="AI9" i="2" s="1"/>
  <c r="S53" i="2"/>
  <c r="AR25" i="2" s="1"/>
  <c r="S46" i="2"/>
  <c r="AR18" i="2" s="1"/>
  <c r="S54" i="2"/>
  <c r="AR26" i="2" s="1"/>
  <c r="S37" i="2"/>
  <c r="AR9" i="2" s="1"/>
  <c r="T53" i="2"/>
  <c r="AS25" i="2" s="1"/>
  <c r="C44" i="2"/>
  <c r="AB16" i="2" s="1"/>
  <c r="S38" i="2"/>
  <c r="AR10" i="2" s="1"/>
  <c r="I43" i="2"/>
  <c r="AH15" i="2" s="1"/>
  <c r="I32" i="2"/>
  <c r="AH4" i="2" s="1"/>
  <c r="J44" i="2"/>
  <c r="AI16" i="2" s="1"/>
  <c r="C55" i="2"/>
  <c r="AB27" i="2" s="1"/>
  <c r="J43" i="2"/>
  <c r="AI15" i="2" s="1"/>
  <c r="T54" i="2"/>
  <c r="AS26" i="2" s="1"/>
  <c r="T52" i="2"/>
  <c r="AS24" i="2" s="1"/>
  <c r="T45" i="2"/>
  <c r="AS17" i="2" s="1"/>
  <c r="S45" i="2"/>
  <c r="AR17" i="2" s="1"/>
  <c r="O38" i="2"/>
  <c r="AN10" i="2" s="1"/>
  <c r="S52" i="2"/>
  <c r="AR24" i="2" s="1"/>
  <c r="S44" i="2"/>
  <c r="AR16" i="2" s="1"/>
  <c r="S36" i="2"/>
  <c r="AR8" i="2" s="1"/>
  <c r="R30" i="2"/>
  <c r="AQ2" i="2" s="1"/>
  <c r="S51" i="2"/>
  <c r="AR23" i="2" s="1"/>
  <c r="S43" i="2"/>
  <c r="AR15" i="2" s="1"/>
  <c r="S35" i="2"/>
  <c r="AR7" i="2" s="1"/>
  <c r="T46" i="2"/>
  <c r="AS18" i="2" s="1"/>
  <c r="R41" i="2"/>
  <c r="AQ13" i="2" s="1"/>
  <c r="R32" i="2"/>
  <c r="AQ4" i="2" s="1"/>
  <c r="S49" i="2"/>
  <c r="AR21" i="2" s="1"/>
  <c r="S41" i="2"/>
  <c r="AR13" i="2" s="1"/>
  <c r="S33" i="2"/>
  <c r="AR5" i="2" s="1"/>
  <c r="T44" i="2"/>
  <c r="AS16" i="2" s="1"/>
  <c r="S50" i="2"/>
  <c r="AR22" i="2" s="1"/>
  <c r="S34" i="2"/>
  <c r="AR6" i="2" s="1"/>
  <c r="S30" i="2"/>
  <c r="AR2" i="2" s="1"/>
  <c r="S48" i="2"/>
  <c r="AR20" i="2" s="1"/>
  <c r="S40" i="2"/>
  <c r="AR12" i="2" s="1"/>
  <c r="S32" i="2"/>
  <c r="AR4" i="2" s="1"/>
  <c r="T36" i="2"/>
  <c r="AS8" i="2" s="1"/>
  <c r="S42" i="2"/>
  <c r="AR14" i="2" s="1"/>
  <c r="S55" i="2"/>
  <c r="AR27" i="2" s="1"/>
  <c r="S47" i="2"/>
  <c r="AR19" i="2" s="1"/>
  <c r="S39" i="2"/>
  <c r="AR11" i="2" s="1"/>
  <c r="Q32" i="2"/>
  <c r="AP4" i="2" s="1"/>
  <c r="Q45" i="2"/>
  <c r="AP17" i="2" s="1"/>
  <c r="Q46" i="2"/>
  <c r="AP18" i="2" s="1"/>
  <c r="Q53" i="2"/>
  <c r="AP25" i="2" s="1"/>
  <c r="Q47" i="2"/>
  <c r="AP19" i="2" s="1"/>
  <c r="Q31" i="2"/>
  <c r="AP3" i="2" s="1"/>
  <c r="Q54" i="2"/>
  <c r="AP26" i="2" s="1"/>
  <c r="Q55" i="2"/>
  <c r="AP27" i="2" s="1"/>
  <c r="Q39" i="2"/>
  <c r="AP11" i="2" s="1"/>
  <c r="Q37" i="2"/>
  <c r="AP9" i="2" s="1"/>
  <c r="Q38" i="2"/>
  <c r="AP10" i="2" s="1"/>
  <c r="C54" i="2"/>
  <c r="AB26" i="2" s="1"/>
  <c r="C53" i="2"/>
  <c r="AB25" i="2" s="1"/>
  <c r="C38" i="2"/>
  <c r="AB10" i="2" s="1"/>
  <c r="J36" i="2"/>
  <c r="AI8" i="2" s="1"/>
  <c r="C52" i="2"/>
  <c r="AB24" i="2" s="1"/>
  <c r="C48" i="2"/>
  <c r="AB20" i="2" s="1"/>
  <c r="C36" i="2"/>
  <c r="AB8" i="2" s="1"/>
  <c r="J52" i="2"/>
  <c r="AI24" i="2" s="1"/>
  <c r="R54" i="2"/>
  <c r="AQ26" i="2" s="1"/>
  <c r="J53" i="2"/>
  <c r="AI25" i="2" s="1"/>
  <c r="C47" i="2"/>
  <c r="AB19" i="2" s="1"/>
  <c r="C31" i="2"/>
  <c r="AB3" i="2" s="1"/>
  <c r="J51" i="2"/>
  <c r="AI23" i="2" s="1"/>
  <c r="R44" i="2"/>
  <c r="AQ16" i="2" s="1"/>
  <c r="C39" i="2"/>
  <c r="AB11" i="2" s="1"/>
  <c r="C37" i="2"/>
  <c r="AB9" i="2" s="1"/>
  <c r="C45" i="2"/>
  <c r="AB17" i="2" s="1"/>
  <c r="J45" i="2"/>
  <c r="AI17" i="2" s="1"/>
  <c r="R42" i="2"/>
  <c r="AQ14" i="2" s="1"/>
  <c r="Q44" i="2"/>
  <c r="AP16" i="2" s="1"/>
  <c r="R52" i="2"/>
  <c r="AQ24" i="2" s="1"/>
  <c r="R40" i="2"/>
  <c r="AQ12" i="2" s="1"/>
  <c r="Q51" i="2"/>
  <c r="AP23" i="2" s="1"/>
  <c r="Q43" i="2"/>
  <c r="AP15" i="2" s="1"/>
  <c r="Q35" i="2"/>
  <c r="AP7" i="2" s="1"/>
  <c r="R50" i="2"/>
  <c r="AQ22" i="2" s="1"/>
  <c r="R38" i="2"/>
  <c r="AQ10" i="2" s="1"/>
  <c r="L47" i="2"/>
  <c r="AK19" i="2" s="1"/>
  <c r="Q50" i="2"/>
  <c r="AP22" i="2" s="1"/>
  <c r="Q42" i="2"/>
  <c r="AP14" i="2" s="1"/>
  <c r="Q34" i="2"/>
  <c r="AP6" i="2" s="1"/>
  <c r="R49" i="2"/>
  <c r="AQ21" i="2" s="1"/>
  <c r="R36" i="2"/>
  <c r="AQ8" i="2" s="1"/>
  <c r="C46" i="2"/>
  <c r="AB18" i="2" s="1"/>
  <c r="C32" i="2"/>
  <c r="AB4" i="2" s="1"/>
  <c r="L40" i="2"/>
  <c r="AK12" i="2" s="1"/>
  <c r="C30" i="2"/>
  <c r="AB2" i="2" s="1"/>
  <c r="Q49" i="2"/>
  <c r="AP21" i="2" s="1"/>
  <c r="Q41" i="2"/>
  <c r="AP13" i="2" s="1"/>
  <c r="Q33" i="2"/>
  <c r="AP5" i="2" s="1"/>
  <c r="R48" i="2"/>
  <c r="AQ20" i="2" s="1"/>
  <c r="R34" i="2"/>
  <c r="AQ6" i="2" s="1"/>
  <c r="Q52" i="2"/>
  <c r="AP24" i="2" s="1"/>
  <c r="Q36" i="2"/>
  <c r="AP8" i="2" s="1"/>
  <c r="L37" i="2"/>
  <c r="AK9" i="2" s="1"/>
  <c r="Q30" i="2"/>
  <c r="AP2" i="2" s="1"/>
  <c r="Q48" i="2"/>
  <c r="AP20" i="2" s="1"/>
  <c r="Q40" i="2"/>
  <c r="AP12" i="2" s="1"/>
  <c r="R46" i="2"/>
  <c r="AQ18" i="2" s="1"/>
  <c r="R33" i="2"/>
  <c r="AQ5" i="2" s="1"/>
  <c r="T38" i="2"/>
  <c r="AS10" i="2" s="1"/>
  <c r="T37" i="2"/>
  <c r="AS9" i="2" s="1"/>
  <c r="J35" i="2"/>
  <c r="AI7" i="2" s="1"/>
  <c r="J50" i="2"/>
  <c r="AI22" i="2" s="1"/>
  <c r="J42" i="2"/>
  <c r="AI14" i="2" s="1"/>
  <c r="J34" i="2"/>
  <c r="AI6" i="2" s="1"/>
  <c r="N37" i="2"/>
  <c r="AM9" i="2" s="1"/>
  <c r="R55" i="2"/>
  <c r="AQ27" i="2" s="1"/>
  <c r="R47" i="2"/>
  <c r="AQ19" i="2" s="1"/>
  <c r="R39" i="2"/>
  <c r="AQ11" i="2" s="1"/>
  <c r="R31" i="2"/>
  <c r="AQ3" i="2" s="1"/>
  <c r="T51" i="2"/>
  <c r="AS23" i="2" s="1"/>
  <c r="T43" i="2"/>
  <c r="AS15" i="2" s="1"/>
  <c r="T35" i="2"/>
  <c r="AS7" i="2" s="1"/>
  <c r="J49" i="2"/>
  <c r="AI21" i="2" s="1"/>
  <c r="J41" i="2"/>
  <c r="AI13" i="2" s="1"/>
  <c r="J33" i="2"/>
  <c r="AI5" i="2" s="1"/>
  <c r="T50" i="2"/>
  <c r="AS22" i="2" s="1"/>
  <c r="T42" i="2"/>
  <c r="AS14" i="2" s="1"/>
  <c r="T34" i="2"/>
  <c r="AS6" i="2" s="1"/>
  <c r="J30" i="2"/>
  <c r="AI2" i="2" s="1"/>
  <c r="J48" i="2"/>
  <c r="AI20" i="2" s="1"/>
  <c r="J40" i="2"/>
  <c r="AI12" i="2" s="1"/>
  <c r="J32" i="2"/>
  <c r="AI4" i="2" s="1"/>
  <c r="R53" i="2"/>
  <c r="AQ25" i="2" s="1"/>
  <c r="R45" i="2"/>
  <c r="AQ17" i="2" s="1"/>
  <c r="R37" i="2"/>
  <c r="AQ9" i="2" s="1"/>
  <c r="T49" i="2"/>
  <c r="AS21" i="2" s="1"/>
  <c r="T41" i="2"/>
  <c r="AS13" i="2" s="1"/>
  <c r="T33" i="2"/>
  <c r="AS5" i="2" s="1"/>
  <c r="J55" i="2"/>
  <c r="AI27" i="2" s="1"/>
  <c r="J39" i="2"/>
  <c r="AI11" i="2" s="1"/>
  <c r="J31" i="2"/>
  <c r="AI3" i="2" s="1"/>
  <c r="T30" i="2"/>
  <c r="AS2" i="2" s="1"/>
  <c r="T48" i="2"/>
  <c r="AS20" i="2" s="1"/>
  <c r="T40" i="2"/>
  <c r="AS12" i="2" s="1"/>
  <c r="T32" i="2"/>
  <c r="AS4" i="2" s="1"/>
  <c r="J47" i="2"/>
  <c r="AI19" i="2" s="1"/>
  <c r="J54" i="2"/>
  <c r="AI26" i="2" s="1"/>
  <c r="J46" i="2"/>
  <c r="AI18" i="2" s="1"/>
  <c r="L52" i="2"/>
  <c r="AK24" i="2" s="1"/>
  <c r="R51" i="2"/>
  <c r="AQ23" i="2" s="1"/>
  <c r="R43" i="2"/>
  <c r="AQ15" i="2" s="1"/>
  <c r="T55" i="2"/>
  <c r="AS27" i="2" s="1"/>
  <c r="T47" i="2"/>
  <c r="AS19" i="2" s="1"/>
  <c r="T39" i="2"/>
  <c r="AS11" i="2" s="1"/>
  <c r="E51" i="2"/>
  <c r="AD23" i="2" s="1"/>
  <c r="O46" i="2"/>
  <c r="AN18" i="2" s="1"/>
  <c r="L49" i="2"/>
  <c r="AK21" i="2" s="1"/>
  <c r="L39" i="2"/>
  <c r="AK11" i="2" s="1"/>
  <c r="N34" i="2"/>
  <c r="AM6" i="2" s="1"/>
  <c r="L34" i="2"/>
  <c r="AK6" i="2" s="1"/>
  <c r="L48" i="2"/>
  <c r="AK20" i="2" s="1"/>
  <c r="L38" i="2"/>
  <c r="AK10" i="2" s="1"/>
  <c r="L30" i="2"/>
  <c r="AK2" i="2" s="1"/>
  <c r="L46" i="2"/>
  <c r="AK18" i="2" s="1"/>
  <c r="L36" i="2"/>
  <c r="AK8" i="2" s="1"/>
  <c r="L55" i="2"/>
  <c r="AK27" i="2" s="1"/>
  <c r="L45" i="2"/>
  <c r="AK17" i="2" s="1"/>
  <c r="L33" i="2"/>
  <c r="AK5" i="2" s="1"/>
  <c r="L54" i="2"/>
  <c r="AK26" i="2" s="1"/>
  <c r="L44" i="2"/>
  <c r="AK16" i="2" s="1"/>
  <c r="L32" i="2"/>
  <c r="AK4" i="2" s="1"/>
  <c r="L53" i="2"/>
  <c r="AK25" i="2" s="1"/>
  <c r="L41" i="2"/>
  <c r="AK13" i="2" s="1"/>
  <c r="O31" i="2"/>
  <c r="AN3" i="2" s="1"/>
  <c r="N41" i="2"/>
  <c r="AM13" i="2" s="1"/>
  <c r="N51" i="2"/>
  <c r="AM23" i="2" s="1"/>
  <c r="P55" i="2"/>
  <c r="AO27" i="2" s="1"/>
  <c r="N50" i="2"/>
  <c r="AM22" i="2" s="1"/>
  <c r="P45" i="2"/>
  <c r="AO17" i="2" s="1"/>
  <c r="N49" i="2"/>
  <c r="AM21" i="2" s="1"/>
  <c r="P43" i="2"/>
  <c r="AO15" i="2" s="1"/>
  <c r="G34" i="2"/>
  <c r="AF6" i="2" s="1"/>
  <c r="G37" i="2"/>
  <c r="AF9" i="2" s="1"/>
  <c r="I47" i="2"/>
  <c r="AH19" i="2" s="1"/>
  <c r="I33" i="2"/>
  <c r="AH5" i="2" s="1"/>
  <c r="K37" i="2"/>
  <c r="AJ9" i="2" s="1"/>
  <c r="I36" i="2"/>
  <c r="AH8" i="2" s="1"/>
  <c r="E35" i="2"/>
  <c r="AD7" i="2" s="1"/>
  <c r="E39" i="2"/>
  <c r="AD11" i="2" s="1"/>
  <c r="E34" i="2"/>
  <c r="AD6" i="2" s="1"/>
  <c r="G31" i="2"/>
  <c r="AF3" i="2" s="1"/>
  <c r="E42" i="2"/>
  <c r="AD14" i="2" s="1"/>
  <c r="G45" i="2"/>
  <c r="AF17" i="2" s="1"/>
  <c r="M51" i="2"/>
  <c r="AL23" i="2" s="1"/>
  <c r="K36" i="2"/>
  <c r="AJ8" i="2" s="1"/>
  <c r="M45" i="2"/>
  <c r="AL17" i="2" s="1"/>
  <c r="M37" i="2"/>
  <c r="AL9" i="2" s="1"/>
  <c r="K53" i="2"/>
  <c r="AJ25" i="2" s="1"/>
  <c r="M36" i="2"/>
  <c r="AL8" i="2" s="1"/>
  <c r="M43" i="2"/>
  <c r="AL15" i="2" s="1"/>
  <c r="K45" i="2"/>
  <c r="AJ17" i="2" s="1"/>
  <c r="M53" i="2"/>
  <c r="AL25" i="2" s="1"/>
  <c r="M35" i="2"/>
  <c r="AL7" i="2" s="1"/>
  <c r="M44" i="2"/>
  <c r="AL16" i="2" s="1"/>
  <c r="K44" i="2"/>
  <c r="AJ16" i="2" s="1"/>
  <c r="M52" i="2"/>
  <c r="AL24" i="2" s="1"/>
  <c r="K52" i="2"/>
  <c r="AJ24" i="2" s="1"/>
  <c r="I42" i="2"/>
  <c r="AH14" i="2" s="1"/>
  <c r="I31" i="2"/>
  <c r="AH3" i="2" s="1"/>
  <c r="K51" i="2"/>
  <c r="AJ23" i="2" s="1"/>
  <c r="K43" i="2"/>
  <c r="AJ15" i="2" s="1"/>
  <c r="I30" i="2"/>
  <c r="AH2" i="2" s="1"/>
  <c r="I41" i="2"/>
  <c r="AH13" i="2" s="1"/>
  <c r="K50" i="2"/>
  <c r="AJ22" i="2" s="1"/>
  <c r="K42" i="2"/>
  <c r="AJ14" i="2" s="1"/>
  <c r="K34" i="2"/>
  <c r="AJ6" i="2" s="1"/>
  <c r="E50" i="2"/>
  <c r="AD22" i="2" s="1"/>
  <c r="G33" i="2"/>
  <c r="AF5" i="2" s="1"/>
  <c r="I51" i="2"/>
  <c r="AH23" i="2" s="1"/>
  <c r="I40" i="2"/>
  <c r="AH12" i="2" s="1"/>
  <c r="K49" i="2"/>
  <c r="AJ21" i="2" s="1"/>
  <c r="K41" i="2"/>
  <c r="AJ13" i="2" s="1"/>
  <c r="K33" i="2"/>
  <c r="AJ5" i="2" s="1"/>
  <c r="C51" i="2"/>
  <c r="AB23" i="2" s="1"/>
  <c r="C43" i="2"/>
  <c r="AB15" i="2" s="1"/>
  <c r="C35" i="2"/>
  <c r="AB7" i="2" s="1"/>
  <c r="E47" i="2"/>
  <c r="AD19" i="2" s="1"/>
  <c r="G54" i="2"/>
  <c r="AF26" i="2" s="1"/>
  <c r="E30" i="2"/>
  <c r="AD2" i="2" s="1"/>
  <c r="I50" i="2"/>
  <c r="AH22" i="2" s="1"/>
  <c r="I39" i="2"/>
  <c r="AH11" i="2" s="1"/>
  <c r="K30" i="2"/>
  <c r="AJ2" i="2" s="1"/>
  <c r="K48" i="2"/>
  <c r="AJ20" i="2" s="1"/>
  <c r="K40" i="2"/>
  <c r="AJ12" i="2" s="1"/>
  <c r="K32" i="2"/>
  <c r="AJ4" i="2" s="1"/>
  <c r="C50" i="2"/>
  <c r="AB22" i="2" s="1"/>
  <c r="C42" i="2"/>
  <c r="AB14" i="2" s="1"/>
  <c r="C34" i="2"/>
  <c r="AB6" i="2" s="1"/>
  <c r="E43" i="2"/>
  <c r="AD15" i="2" s="1"/>
  <c r="G53" i="2"/>
  <c r="AF25" i="2" s="1"/>
  <c r="E36" i="2"/>
  <c r="AD8" i="2" s="1"/>
  <c r="I49" i="2"/>
  <c r="AH21" i="2" s="1"/>
  <c r="I35" i="2"/>
  <c r="AH7" i="2" s="1"/>
  <c r="K55" i="2"/>
  <c r="AJ27" i="2" s="1"/>
  <c r="K47" i="2"/>
  <c r="AJ19" i="2" s="1"/>
  <c r="K39" i="2"/>
  <c r="AJ11" i="2" s="1"/>
  <c r="K31" i="2"/>
  <c r="AJ3" i="2" s="1"/>
  <c r="C49" i="2"/>
  <c r="AB21" i="2" s="1"/>
  <c r="C41" i="2"/>
  <c r="AB13" i="2" s="1"/>
  <c r="G46" i="2"/>
  <c r="AF18" i="2" s="1"/>
  <c r="I48" i="2"/>
  <c r="AH20" i="2" s="1"/>
  <c r="I34" i="2"/>
  <c r="AH6" i="2" s="1"/>
  <c r="K54" i="2"/>
  <c r="AJ26" i="2" s="1"/>
  <c r="K46" i="2"/>
  <c r="AJ18" i="2" s="1"/>
  <c r="K38" i="2"/>
  <c r="AJ10" i="2" s="1"/>
  <c r="O37" i="2"/>
  <c r="AN9" i="2" s="1"/>
  <c r="O35" i="2"/>
  <c r="AN7" i="2" s="1"/>
  <c r="O36" i="2"/>
  <c r="AN8" i="2" s="1"/>
  <c r="M34" i="2"/>
  <c r="AL6" i="2" s="1"/>
  <c r="O34" i="2"/>
  <c r="AN6" i="2" s="1"/>
  <c r="O44" i="2"/>
  <c r="AN16" i="2" s="1"/>
  <c r="M50" i="2"/>
  <c r="AL22" i="2" s="1"/>
  <c r="O43" i="2"/>
  <c r="AN15" i="2" s="1"/>
  <c r="M41" i="2"/>
  <c r="AL13" i="2" s="1"/>
  <c r="O50" i="2"/>
  <c r="AN22" i="2" s="1"/>
  <c r="I54" i="2"/>
  <c r="AH26" i="2" s="1"/>
  <c r="I46" i="2"/>
  <c r="AH18" i="2" s="1"/>
  <c r="I38" i="2"/>
  <c r="AH10" i="2" s="1"/>
  <c r="I55" i="2"/>
  <c r="AH27" i="2" s="1"/>
  <c r="M48" i="2"/>
  <c r="AL20" i="2" s="1"/>
  <c r="M40" i="2"/>
  <c r="AL12" i="2" s="1"/>
  <c r="M32" i="2"/>
  <c r="AL4" i="2" s="1"/>
  <c r="O49" i="2"/>
  <c r="AN21" i="2" s="1"/>
  <c r="O41" i="2"/>
  <c r="AN13" i="2" s="1"/>
  <c r="O33" i="2"/>
  <c r="AN5" i="2" s="1"/>
  <c r="O53" i="2"/>
  <c r="AN25" i="2" s="1"/>
  <c r="O52" i="2"/>
  <c r="AN24" i="2" s="1"/>
  <c r="O51" i="2"/>
  <c r="AN23" i="2" s="1"/>
  <c r="M49" i="2"/>
  <c r="AL21" i="2" s="1"/>
  <c r="I53" i="2"/>
  <c r="AH25" i="2" s="1"/>
  <c r="I45" i="2"/>
  <c r="AH17" i="2" s="1"/>
  <c r="I37" i="2"/>
  <c r="AH9" i="2" s="1"/>
  <c r="M55" i="2"/>
  <c r="AL27" i="2" s="1"/>
  <c r="M47" i="2"/>
  <c r="AL19" i="2" s="1"/>
  <c r="M39" i="2"/>
  <c r="AL11" i="2" s="1"/>
  <c r="M31" i="2"/>
  <c r="AL3" i="2" s="1"/>
  <c r="O30" i="2"/>
  <c r="AN2" i="2" s="1"/>
  <c r="O48" i="2"/>
  <c r="AN20" i="2" s="1"/>
  <c r="O40" i="2"/>
  <c r="AN12" i="2" s="1"/>
  <c r="O32" i="2"/>
  <c r="AN4" i="2" s="1"/>
  <c r="O45" i="2"/>
  <c r="AN17" i="2" s="1"/>
  <c r="M42" i="2"/>
  <c r="AL14" i="2" s="1"/>
  <c r="M33" i="2"/>
  <c r="AL5" i="2" s="1"/>
  <c r="O42" i="2"/>
  <c r="AN14" i="2" s="1"/>
  <c r="I52" i="2"/>
  <c r="AH24" i="2" s="1"/>
  <c r="I44" i="2"/>
  <c r="AH16" i="2" s="1"/>
  <c r="M54" i="2"/>
  <c r="AL26" i="2" s="1"/>
  <c r="M46" i="2"/>
  <c r="AL18" i="2" s="1"/>
  <c r="M38" i="2"/>
  <c r="AL10" i="2" s="1"/>
  <c r="O55" i="2"/>
  <c r="AN27" i="2" s="1"/>
  <c r="O47" i="2"/>
  <c r="AN19" i="2" s="1"/>
  <c r="O39" i="2"/>
  <c r="AN11" i="2" s="1"/>
  <c r="N48" i="2"/>
  <c r="AM20" i="2" s="1"/>
  <c r="N40" i="2"/>
  <c r="AM12" i="2" s="1"/>
  <c r="N39" i="2"/>
  <c r="AM11" i="2" s="1"/>
  <c r="N47" i="2"/>
  <c r="AM19" i="2" s="1"/>
  <c r="N38" i="2"/>
  <c r="AM10" i="2" s="1"/>
  <c r="N30" i="2"/>
  <c r="AM2" i="2" s="1"/>
  <c r="N46" i="2"/>
  <c r="AM18" i="2" s="1"/>
  <c r="N33" i="2"/>
  <c r="AM5" i="2" s="1"/>
  <c r="P53" i="2"/>
  <c r="AO25" i="2" s="1"/>
  <c r="P37" i="2"/>
  <c r="AO9" i="2" s="1"/>
  <c r="L51" i="2"/>
  <c r="AK23" i="2" s="1"/>
  <c r="L43" i="2"/>
  <c r="AK15" i="2" s="1"/>
  <c r="L35" i="2"/>
  <c r="AK7" i="2" s="1"/>
  <c r="N55" i="2"/>
  <c r="AM27" i="2" s="1"/>
  <c r="N43" i="2"/>
  <c r="AM15" i="2" s="1"/>
  <c r="N32" i="2"/>
  <c r="AM4" i="2" s="1"/>
  <c r="P51" i="2"/>
  <c r="AO23" i="2" s="1"/>
  <c r="P35" i="2"/>
  <c r="AO7" i="2" s="1"/>
  <c r="P39" i="2"/>
  <c r="AO11" i="2" s="1"/>
  <c r="P54" i="2"/>
  <c r="AO26" i="2" s="1"/>
  <c r="P38" i="2"/>
  <c r="AO10" i="2" s="1"/>
  <c r="L50" i="2"/>
  <c r="AK22" i="2" s="1"/>
  <c r="L42" i="2"/>
  <c r="AK14" i="2" s="1"/>
  <c r="N54" i="2"/>
  <c r="AM26" i="2" s="1"/>
  <c r="N42" i="2"/>
  <c r="AM14" i="2" s="1"/>
  <c r="N31" i="2"/>
  <c r="AM3" i="2" s="1"/>
  <c r="P47" i="2"/>
  <c r="AO19" i="2" s="1"/>
  <c r="P31" i="2"/>
  <c r="AO3" i="2" s="1"/>
  <c r="P46" i="2"/>
  <c r="AO18" i="2" s="1"/>
  <c r="P52" i="2"/>
  <c r="AO24" i="2" s="1"/>
  <c r="P44" i="2"/>
  <c r="AO16" i="2" s="1"/>
  <c r="P36" i="2"/>
  <c r="AO8" i="2" s="1"/>
  <c r="P33" i="2"/>
  <c r="AO5" i="2" s="1"/>
  <c r="P50" i="2"/>
  <c r="AO22" i="2" s="1"/>
  <c r="P42" i="2"/>
  <c r="AO14" i="2" s="1"/>
  <c r="P34" i="2"/>
  <c r="AO6" i="2" s="1"/>
  <c r="N53" i="2"/>
  <c r="AM25" i="2" s="1"/>
  <c r="N45" i="2"/>
  <c r="AM17" i="2" s="1"/>
  <c r="N36" i="2"/>
  <c r="AM8" i="2" s="1"/>
  <c r="P49" i="2"/>
  <c r="AO21" i="2" s="1"/>
  <c r="P41" i="2"/>
  <c r="AO13" i="2" s="1"/>
  <c r="N52" i="2"/>
  <c r="AM24" i="2" s="1"/>
  <c r="N44" i="2"/>
  <c r="AM16" i="2" s="1"/>
  <c r="P30" i="2"/>
  <c r="AO2" i="2" s="1"/>
  <c r="P48" i="2"/>
  <c r="AO20" i="2" s="1"/>
  <c r="P40" i="2"/>
  <c r="AO12" i="2" s="1"/>
  <c r="D34" i="2"/>
  <c r="AC6" i="2" s="1"/>
  <c r="D41" i="2"/>
  <c r="AC13" i="2" s="1"/>
  <c r="D30" i="2"/>
  <c r="AC2" i="2" s="1"/>
  <c r="D32" i="2"/>
  <c r="AC4" i="2" s="1"/>
  <c r="D47" i="2"/>
  <c r="AC19" i="2" s="1"/>
  <c r="D39" i="2"/>
  <c r="AC11" i="2" s="1"/>
  <c r="D31" i="2"/>
  <c r="AC3" i="2" s="1"/>
  <c r="D54" i="2"/>
  <c r="AC26" i="2" s="1"/>
  <c r="D46" i="2"/>
  <c r="AC18" i="2" s="1"/>
  <c r="D38" i="2"/>
  <c r="AC10" i="2" s="1"/>
  <c r="D42" i="2"/>
  <c r="AC14" i="2" s="1"/>
  <c r="D49" i="2"/>
  <c r="AC21" i="2" s="1"/>
  <c r="D40" i="2"/>
  <c r="AC12" i="2" s="1"/>
  <c r="D53" i="2"/>
  <c r="AC25" i="2" s="1"/>
  <c r="D52" i="2"/>
  <c r="AC24" i="2" s="1"/>
  <c r="D44" i="2"/>
  <c r="AC16" i="2" s="1"/>
  <c r="D36" i="2"/>
  <c r="AC8" i="2" s="1"/>
  <c r="D50" i="2"/>
  <c r="AC22" i="2" s="1"/>
  <c r="D33" i="2"/>
  <c r="AC5" i="2" s="1"/>
  <c r="D48" i="2"/>
  <c r="AC20" i="2" s="1"/>
  <c r="D55" i="2"/>
  <c r="AC27" i="2" s="1"/>
  <c r="D45" i="2"/>
  <c r="AC17" i="2" s="1"/>
  <c r="D37" i="2"/>
  <c r="AC9" i="2" s="1"/>
  <c r="D51" i="2"/>
  <c r="AC23" i="2" s="1"/>
  <c r="D43" i="2"/>
  <c r="AC15" i="2" s="1"/>
  <c r="G52" i="2"/>
  <c r="AF24" i="2" s="1"/>
  <c r="G44" i="2"/>
  <c r="AF16" i="2" s="1"/>
  <c r="G36" i="2"/>
  <c r="AF8" i="2" s="1"/>
  <c r="G43" i="2"/>
  <c r="AF15" i="2" s="1"/>
  <c r="G35" i="2"/>
  <c r="AF7" i="2" s="1"/>
  <c r="G51" i="2"/>
  <c r="AF23" i="2" s="1"/>
  <c r="G50" i="2"/>
  <c r="AF22" i="2" s="1"/>
  <c r="G42" i="2"/>
  <c r="AF14" i="2" s="1"/>
  <c r="G49" i="2"/>
  <c r="AF21" i="2" s="1"/>
  <c r="G41" i="2"/>
  <c r="AF13" i="2" s="1"/>
  <c r="G30" i="2"/>
  <c r="AF2" i="2" s="1"/>
  <c r="G48" i="2"/>
  <c r="AF20" i="2" s="1"/>
  <c r="G40" i="2"/>
  <c r="AF12" i="2" s="1"/>
  <c r="G32" i="2"/>
  <c r="AF4" i="2" s="1"/>
  <c r="G55" i="2"/>
  <c r="AF27" i="2" s="1"/>
  <c r="G47" i="2"/>
  <c r="AF19" i="2" s="1"/>
  <c r="G39" i="2"/>
  <c r="AF11" i="2" s="1"/>
  <c r="H53" i="2"/>
  <c r="AG25" i="2" s="1"/>
  <c r="H52" i="2"/>
  <c r="AG24" i="2" s="1"/>
  <c r="H36" i="2"/>
  <c r="AG8" i="2" s="1"/>
  <c r="H51" i="2"/>
  <c r="AG23" i="2" s="1"/>
  <c r="H43" i="2"/>
  <c r="AG15" i="2" s="1"/>
  <c r="H35" i="2"/>
  <c r="AG7" i="2" s="1"/>
  <c r="H44" i="2"/>
  <c r="AG16" i="2" s="1"/>
  <c r="H50" i="2"/>
  <c r="AG22" i="2" s="1"/>
  <c r="H42" i="2"/>
  <c r="AG14" i="2" s="1"/>
  <c r="H34" i="2"/>
  <c r="AG6" i="2" s="1"/>
  <c r="H41" i="2"/>
  <c r="AG13" i="2" s="1"/>
  <c r="H33" i="2"/>
  <c r="AG5" i="2" s="1"/>
  <c r="H49" i="2"/>
  <c r="AG21" i="2" s="1"/>
  <c r="H30" i="2"/>
  <c r="AG2" i="2" s="1"/>
  <c r="H48" i="2"/>
  <c r="AG20" i="2" s="1"/>
  <c r="H40" i="2"/>
  <c r="AG12" i="2" s="1"/>
  <c r="H32" i="2"/>
  <c r="AG4" i="2" s="1"/>
  <c r="H45" i="2"/>
  <c r="AG17" i="2" s="1"/>
  <c r="H55" i="2"/>
  <c r="AG27" i="2" s="1"/>
  <c r="H47" i="2"/>
  <c r="AG19" i="2" s="1"/>
  <c r="H39" i="2"/>
  <c r="AG11" i="2" s="1"/>
  <c r="H31" i="2"/>
  <c r="AG3" i="2" s="1"/>
  <c r="H37" i="2"/>
  <c r="AG9" i="2" s="1"/>
  <c r="H54" i="2"/>
  <c r="AG26" i="2" s="1"/>
  <c r="H46" i="2"/>
  <c r="AG18" i="2" s="1"/>
  <c r="F34" i="2"/>
  <c r="AE6" i="2" s="1"/>
  <c r="E49" i="2"/>
  <c r="AD21" i="2" s="1"/>
  <c r="E41" i="2"/>
  <c r="AD13" i="2" s="1"/>
  <c r="E33" i="2"/>
  <c r="AD5" i="2" s="1"/>
  <c r="E48" i="2"/>
  <c r="AD20" i="2" s="1"/>
  <c r="E40" i="2"/>
  <c r="AD12" i="2" s="1"/>
  <c r="E32" i="2"/>
  <c r="AD4" i="2" s="1"/>
  <c r="E31" i="2"/>
  <c r="AD3" i="2" s="1"/>
  <c r="E54" i="2"/>
  <c r="AD26" i="2" s="1"/>
  <c r="E46" i="2"/>
  <c r="AD18" i="2" s="1"/>
  <c r="E38" i="2"/>
  <c r="AD10" i="2" s="1"/>
  <c r="E53" i="2"/>
  <c r="AD25" i="2" s="1"/>
  <c r="E45" i="2"/>
  <c r="AD17" i="2" s="1"/>
  <c r="E37" i="2"/>
  <c r="AD9" i="2" s="1"/>
  <c r="E52" i="2"/>
  <c r="AD24" i="2" s="1"/>
  <c r="E44" i="2"/>
  <c r="AD16" i="2" s="1"/>
  <c r="F41" i="2"/>
  <c r="AE13" i="2" s="1"/>
  <c r="F48" i="2"/>
  <c r="AE20" i="2" s="1"/>
  <c r="F40" i="2"/>
  <c r="AE12" i="2" s="1"/>
  <c r="F32" i="2"/>
  <c r="AE4" i="2" s="1"/>
  <c r="F55" i="2"/>
  <c r="AE27" i="2" s="1"/>
  <c r="F47" i="2"/>
  <c r="AE19" i="2" s="1"/>
  <c r="F39" i="2"/>
  <c r="AE11" i="2" s="1"/>
  <c r="F31" i="2"/>
  <c r="AE3" i="2" s="1"/>
  <c r="F53" i="2"/>
  <c r="AE25" i="2" s="1"/>
  <c r="F45" i="2"/>
  <c r="AE17" i="2" s="1"/>
  <c r="F37" i="2"/>
  <c r="AE9" i="2" s="1"/>
  <c r="F49" i="2"/>
  <c r="AE21" i="2" s="1"/>
  <c r="F54" i="2"/>
  <c r="AE26" i="2" s="1"/>
  <c r="F52" i="2"/>
  <c r="AE24" i="2" s="1"/>
  <c r="F44" i="2"/>
  <c r="AE16" i="2" s="1"/>
  <c r="F36" i="2"/>
  <c r="AE8" i="2" s="1"/>
  <c r="F33" i="2"/>
  <c r="AE5" i="2" s="1"/>
  <c r="F38" i="2"/>
  <c r="AE10" i="2" s="1"/>
  <c r="F51" i="2"/>
  <c r="AE23" i="2" s="1"/>
  <c r="F43" i="2"/>
  <c r="AE15" i="2" s="1"/>
  <c r="F35" i="2"/>
  <c r="AE7" i="2" s="1"/>
  <c r="F46" i="2"/>
  <c r="AE18" i="2" s="1"/>
  <c r="F50" i="2"/>
  <c r="AE22" i="2" s="1"/>
  <c r="F42" i="2"/>
  <c r="AE14" i="2" s="1"/>
  <c r="G56" i="1"/>
  <c r="G55" i="1"/>
  <c r="G58" i="1"/>
  <c r="AS15" i="1" l="1"/>
</calcChain>
</file>

<file path=xl/sharedStrings.xml><?xml version="1.0" encoding="utf-8"?>
<sst xmlns="http://schemas.openxmlformats.org/spreadsheetml/2006/main" count="262" uniqueCount="97">
  <si>
    <t xml:space="preserve">Participant answer </t>
  </si>
  <si>
    <t>Correct?</t>
  </si>
  <si>
    <t>Frequency</t>
  </si>
  <si>
    <t xml:space="preserve">Number of sucesses </t>
  </si>
  <si>
    <t xml:space="preserve">Test no </t>
  </si>
  <si>
    <t xml:space="preserve">Upper </t>
  </si>
  <si>
    <t xml:space="preserve">Lower </t>
  </si>
  <si>
    <t>Number of IDK</t>
  </si>
  <si>
    <t>IDK Given</t>
  </si>
  <si>
    <t xml:space="preserve">Middle </t>
  </si>
  <si>
    <t>Both</t>
  </si>
  <si>
    <t xml:space="preserve">Participant </t>
  </si>
  <si>
    <t>M</t>
  </si>
  <si>
    <t>Age</t>
  </si>
  <si>
    <t>Gender</t>
  </si>
  <si>
    <t>F</t>
  </si>
  <si>
    <t>upper</t>
  </si>
  <si>
    <t>lower</t>
  </si>
  <si>
    <t>both</t>
  </si>
  <si>
    <t xml:space="preserve">some participants noted vibrations were unpleasent </t>
  </si>
  <si>
    <t>System check</t>
  </si>
  <si>
    <t>middle</t>
  </si>
  <si>
    <t xml:space="preserve">totals </t>
  </si>
  <si>
    <t>IDKS</t>
  </si>
  <si>
    <t xml:space="preserve">SOA </t>
  </si>
  <si>
    <t>Partcipant 1</t>
  </si>
  <si>
    <t>Partcipant 2</t>
  </si>
  <si>
    <t>Partcipant 3</t>
  </si>
  <si>
    <t>Partcipant 4</t>
  </si>
  <si>
    <t>Partcipant 5</t>
  </si>
  <si>
    <t>Partcipant 6</t>
  </si>
  <si>
    <t>Partcipant 7</t>
  </si>
  <si>
    <t>Partcipant 8</t>
  </si>
  <si>
    <t>Partcipant 9</t>
  </si>
  <si>
    <t>Partcipant 10</t>
  </si>
  <si>
    <t xml:space="preserve">Age </t>
  </si>
  <si>
    <t xml:space="preserve">Gender </t>
  </si>
  <si>
    <t>Part</t>
  </si>
  <si>
    <t xml:space="preserve">0--&gt; simultaneous </t>
  </si>
  <si>
    <t>1--&gt; cont</t>
  </si>
  <si>
    <t xml:space="preserve">2--&gt;descrete </t>
  </si>
  <si>
    <t xml:space="preserve">plotting data </t>
  </si>
  <si>
    <t>Participant offset</t>
  </si>
  <si>
    <t>left scale</t>
  </si>
  <si>
    <t>right scale</t>
  </si>
  <si>
    <t>SOA 1</t>
  </si>
  <si>
    <t>SOA 2</t>
  </si>
  <si>
    <t>SOA 3</t>
  </si>
  <si>
    <t>SOA 4</t>
  </si>
  <si>
    <t>SOA 5</t>
  </si>
  <si>
    <t>SOA 6</t>
  </si>
  <si>
    <t>SOA 7</t>
  </si>
  <si>
    <t>SOA 8</t>
  </si>
  <si>
    <t>SOA 9</t>
  </si>
  <si>
    <t>SOA 10</t>
  </si>
  <si>
    <t>SD</t>
  </si>
  <si>
    <t xml:space="preserve">mean </t>
  </si>
  <si>
    <t>Upper Freq</t>
  </si>
  <si>
    <t>Lower Freq</t>
  </si>
  <si>
    <t>Middle Freq</t>
  </si>
  <si>
    <t>Both Freq</t>
  </si>
  <si>
    <t>Freq</t>
  </si>
  <si>
    <t>Actual</t>
  </si>
  <si>
    <t>MEAN</t>
  </si>
  <si>
    <t>Total successes</t>
  </si>
  <si>
    <t>p</t>
  </si>
  <si>
    <t>Upper P(X=k)</t>
  </si>
  <si>
    <t xml:space="preserve">Upper Frequency </t>
  </si>
  <si>
    <t>Upper combined Expected frequency</t>
  </si>
  <si>
    <t>lower P(X=k)</t>
  </si>
  <si>
    <t xml:space="preserve">lower Frequency </t>
  </si>
  <si>
    <t>lower combined Expected frequency</t>
  </si>
  <si>
    <t>middle P(X=k)</t>
  </si>
  <si>
    <t xml:space="preserve">middle Frequency </t>
  </si>
  <si>
    <t>middle combined Expected frequency</t>
  </si>
  <si>
    <t>Both P(X=k)</t>
  </si>
  <si>
    <t xml:space="preserve">Both Frequency </t>
  </si>
  <si>
    <t>Both combined Expected frequency</t>
  </si>
  <si>
    <t>UPPER CONDENSED VALUE</t>
  </si>
  <si>
    <t>UPPER CONDESED FREQ EXP</t>
  </si>
  <si>
    <t>UPPER CONDENSED FREQ OBS</t>
  </si>
  <si>
    <t>LOWER CONDENSED VALUE</t>
  </si>
  <si>
    <t>LOWER CONDESED FREQ EXP</t>
  </si>
  <si>
    <t>LOWER CONDENSED FREQ OBS</t>
  </si>
  <si>
    <t>MIDDLE CONDENSED VALUE</t>
  </si>
  <si>
    <t>MIDDLE CONDESED FREQ EXP</t>
  </si>
  <si>
    <t>MIDDLE CONDENSED FREQ OBS</t>
  </si>
  <si>
    <t>BOTH CONDENSED VALUE</t>
  </si>
  <si>
    <t>BOTH CONDESED FREQ EXP</t>
  </si>
  <si>
    <t>BOTH CONDENSED FREQ OBS</t>
  </si>
  <si>
    <t>&lt;=13</t>
  </si>
  <si>
    <t>&gt;12</t>
  </si>
  <si>
    <t>&gt;=3</t>
  </si>
  <si>
    <t>&lt;=9</t>
  </si>
  <si>
    <t xml:space="preserve">Goodness of fit </t>
  </si>
  <si>
    <t xml:space="preserve">Degrees of freedom </t>
  </si>
  <si>
    <t>Critical value at 5%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</si>
</sst>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2" fillId="2" borderId="3" xfId="0" applyFont="1" applyFill="1" applyBorder="1"/>
    <xf numFmtId="0" fontId="2" fillId="2" borderId="4" xfId="0" applyFont="1" applyFill="1" applyBorder="1"/>
    <xf numFmtId="2" fontId="2" fillId="2" borderId="4" xfId="0" applyNumberFormat="1" applyFont="1" applyFill="1" applyBorder="1"/>
    <xf numFmtId="0" fontId="2" fillId="2" borderId="5" xfId="0" applyFont="1" applyFill="1" applyBorder="1"/>
    <xf numFmtId="2" fontId="2" fillId="2" borderId="6" xfId="0" applyNumberFormat="1" applyFont="1" applyFill="1" applyBorder="1"/>
    <xf numFmtId="0" fontId="0" fillId="0" borderId="9" xfId="0" applyBorder="1"/>
    <xf numFmtId="2" fontId="0" fillId="0" borderId="0" xfId="0" applyNumberFormat="1"/>
    <xf numFmtId="2" fontId="0" fillId="0" borderId="9" xfId="0" applyNumberForma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NumberFormat="1" applyBorder="1"/>
    <xf numFmtId="0" fontId="0" fillId="0" borderId="4" xfId="0" applyNumberFormat="1" applyBorder="1"/>
    <xf numFmtId="0" fontId="1" fillId="0" borderId="3" xfId="0" applyNumberFormat="1" applyFont="1" applyBorder="1"/>
    <xf numFmtId="0" fontId="0" fillId="0" borderId="6" xfId="0" applyNumberFormat="1" applyBorder="1"/>
    <xf numFmtId="0" fontId="0" fillId="0" borderId="0" xfId="0" applyFill="1" applyBorder="1"/>
    <xf numFmtId="0" fontId="0" fillId="0" borderId="10" xfId="0" applyFill="1" applyBorder="1"/>
    <xf numFmtId="0" fontId="4" fillId="0" borderId="0" xfId="0" applyFont="1"/>
    <xf numFmtId="0" fontId="0" fillId="0" borderId="11" xfId="0" applyBorder="1"/>
    <xf numFmtId="0" fontId="0" fillId="4" borderId="9" xfId="0" applyFill="1" applyBorder="1"/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37165664524171E-2"/>
          <c:y val="4.8432433074122157E-2"/>
          <c:w val="0.83489159088889542"/>
          <c:h val="0.78700815885328901"/>
        </c:manualLayout>
      </c:layout>
      <c:barChart>
        <c:barDir val="col"/>
        <c:grouping val="clustered"/>
        <c:varyColors val="0"/>
        <c:ser>
          <c:idx val="0"/>
          <c:order val="0"/>
          <c:tx>
            <c:v>Upper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Sheet1!$L$25:$L$40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Sheet1!$K$25:$K$40</c:f>
              <c:numCache>
                <c:formatCode>General</c:formatCode>
                <c:ptCount val="16"/>
                <c:pt idx="0">
                  <c:v>29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5-487B-B195-A97C1D6DBACF}"/>
            </c:ext>
          </c:extLst>
        </c:ser>
        <c:ser>
          <c:idx val="1"/>
          <c:order val="1"/>
          <c:tx>
            <c:v>Lower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Sheet1!$L$25:$L$40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Sheet1!$M$25:$M$40</c:f>
              <c:numCache>
                <c:formatCode>General</c:formatCode>
                <c:ptCount val="1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35-487B-B195-A97C1D6DBACF}"/>
            </c:ext>
          </c:extLst>
        </c:ser>
        <c:ser>
          <c:idx val="2"/>
          <c:order val="2"/>
          <c:tx>
            <c:strRef>
              <c:f>Sheet1!$O$23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Sheet1!$L$25:$L$40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Sheet1!$O$25:$O$40</c:f>
              <c:numCache>
                <c:formatCode>General</c:formatCode>
                <c:ptCount val="16"/>
                <c:pt idx="0">
                  <c:v>27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35-487B-B195-A97C1D6D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80463"/>
        <c:axId val="111280943"/>
      </c:barChart>
      <c:catAx>
        <c:axId val="11128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"I</a:t>
                </a:r>
                <a:r>
                  <a:rPr lang="en-GB" baseline="0"/>
                  <a:t> don't knows" given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0943"/>
        <c:crosses val="autoZero"/>
        <c:auto val="1"/>
        <c:lblAlgn val="ctr"/>
        <c:lblOffset val="100"/>
        <c:noMultiLvlLbl val="0"/>
      </c:catAx>
      <c:valAx>
        <c:axId val="1112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046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89625817556319"/>
          <c:y val="4.6156118942112488E-3"/>
          <c:w val="8.5103679910934593E-2"/>
          <c:h val="0.21547237951225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174938748257279E-2"/>
          <c:y val="5.1236937602481714E-2"/>
          <c:w val="0.82652216172530457"/>
          <c:h val="0.77817693794359966"/>
        </c:manualLayout>
      </c:layout>
      <c:barChart>
        <c:barDir val="col"/>
        <c:grouping val="clustered"/>
        <c:varyColors val="0"/>
        <c:ser>
          <c:idx val="0"/>
          <c:order val="0"/>
          <c:tx>
            <c:v>Upper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Sheet1!$L$25:$L$40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Sheet1!$K$7:$K$22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1-4DC1-9F1D-2B349C2C1B07}"/>
            </c:ext>
          </c:extLst>
        </c:ser>
        <c:ser>
          <c:idx val="1"/>
          <c:order val="1"/>
          <c:tx>
            <c:v>Lower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Sheet1!$L$25:$L$40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Sheet1!$M$7:$M$22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1-4DC1-9F1D-2B349C2C1B07}"/>
            </c:ext>
          </c:extLst>
        </c:ser>
        <c:ser>
          <c:idx val="3"/>
          <c:order val="2"/>
          <c:tx>
            <c:strRef>
              <c:f>Sheet1!$Q$5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Sheet1!$Q$7:$Q$22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1-4DC1-9F1D-2B349C2C1B07}"/>
            </c:ext>
          </c:extLst>
        </c:ser>
        <c:ser>
          <c:idx val="2"/>
          <c:order val="3"/>
          <c:tx>
            <c:strRef>
              <c:f>Sheet1!$O$5</c:f>
              <c:strCache>
                <c:ptCount val="1"/>
                <c:pt idx="0">
                  <c:v>Middle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Sheet1!$L$25:$L$40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Sheet1!$O$7:$O$22</c:f>
              <c:numCache>
                <c:formatCode>General</c:formatCode>
                <c:ptCount val="16"/>
                <c:pt idx="0">
                  <c:v>19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1-4DC1-9F1D-2B349C2C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80463"/>
        <c:axId val="111280943"/>
      </c:barChart>
      <c:catAx>
        <c:axId val="11128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correct identifications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0943"/>
        <c:crosses val="autoZero"/>
        <c:auto val="1"/>
        <c:lblAlgn val="ctr"/>
        <c:lblOffset val="100"/>
        <c:noMultiLvlLbl val="0"/>
      </c:catAx>
      <c:valAx>
        <c:axId val="1112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241895064152"/>
          <c:y val="4.5843593351140473E-3"/>
          <c:w val="9.8347543146108371E-2"/>
          <c:h val="0.28705253937171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Participant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Sheet2!$A$30:$A$55</c:f>
              <c:numCache>
                <c:formatCode>0.00</c:formatCode>
                <c:ptCount val="2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</c:numCache>
            </c:numRef>
          </c:xVal>
          <c:yVal>
            <c:numRef>
              <c:f>Sheet2!$B$30:$B$55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8B-43A4-8098-7CAA77F61ABE}"/>
            </c:ext>
          </c:extLst>
        </c:ser>
        <c:ser>
          <c:idx val="1"/>
          <c:order val="1"/>
          <c:tx>
            <c:strRef>
              <c:f>Sheet2!$D$29</c:f>
              <c:strCache>
                <c:ptCount val="1"/>
                <c:pt idx="0">
                  <c:v>Partcipant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Sheet2!$C$30:$C$55</c:f>
              <c:numCache>
                <c:formatCode>0.00</c:formatCode>
                <c:ptCount val="2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</c:numCache>
            </c:numRef>
          </c:xVal>
          <c:yVal>
            <c:numRef>
              <c:f>Sheet2!$D$30:$D$55</c:f>
              <c:numCache>
                <c:formatCode>0.00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1.1000000000000001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2.1</c:v>
                </c:pt>
                <c:pt idx="25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8B-43A4-8098-7CAA77F61ABE}"/>
            </c:ext>
          </c:extLst>
        </c:ser>
        <c:ser>
          <c:idx val="2"/>
          <c:order val="2"/>
          <c:tx>
            <c:strRef>
              <c:f>Sheet2!$F$29</c:f>
              <c:strCache>
                <c:ptCount val="1"/>
                <c:pt idx="0">
                  <c:v>Partcipant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65-473F-92CC-C8EB4ADC9DEC}"/>
              </c:ext>
            </c:extLst>
          </c:dPt>
          <c:xVal>
            <c:numRef>
              <c:f>Sheet2!$E$30:$E$55</c:f>
              <c:numCache>
                <c:formatCode>0.00</c:formatCode>
                <c:ptCount val="26"/>
                <c:pt idx="0">
                  <c:v>-1.9283628290596169</c:v>
                </c:pt>
                <c:pt idx="1">
                  <c:v>6.0716371709403827</c:v>
                </c:pt>
                <c:pt idx="2">
                  <c:v>14.071637170940383</c:v>
                </c:pt>
                <c:pt idx="3">
                  <c:v>22.071637170940384</c:v>
                </c:pt>
                <c:pt idx="4">
                  <c:v>30.071637170940384</c:v>
                </c:pt>
                <c:pt idx="5">
                  <c:v>38.071637170940384</c:v>
                </c:pt>
                <c:pt idx="6">
                  <c:v>46.071637170940384</c:v>
                </c:pt>
                <c:pt idx="7">
                  <c:v>54.071637170940384</c:v>
                </c:pt>
                <c:pt idx="8">
                  <c:v>62.071637170940384</c:v>
                </c:pt>
                <c:pt idx="9">
                  <c:v>70.071637170940377</c:v>
                </c:pt>
                <c:pt idx="10">
                  <c:v>78.071637170940377</c:v>
                </c:pt>
                <c:pt idx="11">
                  <c:v>86.071637170940377</c:v>
                </c:pt>
                <c:pt idx="12">
                  <c:v>94.071637170940377</c:v>
                </c:pt>
                <c:pt idx="13">
                  <c:v>102.07163717094038</c:v>
                </c:pt>
                <c:pt idx="14">
                  <c:v>110.07163717094038</c:v>
                </c:pt>
                <c:pt idx="15">
                  <c:v>118.07163717094038</c:v>
                </c:pt>
                <c:pt idx="16">
                  <c:v>126.07163717094038</c:v>
                </c:pt>
                <c:pt idx="17">
                  <c:v>134.07163717094039</c:v>
                </c:pt>
                <c:pt idx="18">
                  <c:v>142.07163717094039</c:v>
                </c:pt>
                <c:pt idx="19">
                  <c:v>150.07163717094039</c:v>
                </c:pt>
                <c:pt idx="20">
                  <c:v>158.07163717094039</c:v>
                </c:pt>
                <c:pt idx="21">
                  <c:v>166.07163717094039</c:v>
                </c:pt>
                <c:pt idx="22">
                  <c:v>174.07163717094039</c:v>
                </c:pt>
                <c:pt idx="23">
                  <c:v>182.07163717094039</c:v>
                </c:pt>
                <c:pt idx="24">
                  <c:v>190.07163717094039</c:v>
                </c:pt>
                <c:pt idx="25">
                  <c:v>198.07163717094039</c:v>
                </c:pt>
              </c:numCache>
            </c:numRef>
          </c:xVal>
          <c:yVal>
            <c:numRef>
              <c:f>Sheet2!$F$30:$F$55</c:f>
              <c:numCache>
                <c:formatCode>0.00</c:formatCode>
                <c:ptCount val="26"/>
                <c:pt idx="0">
                  <c:v>7.6604444311897807E-2</c:v>
                </c:pt>
                <c:pt idx="1">
                  <c:v>7.6604444311897807E-2</c:v>
                </c:pt>
                <c:pt idx="2">
                  <c:v>7.6604444311897807E-2</c:v>
                </c:pt>
                <c:pt idx="3">
                  <c:v>7.6604444311897807E-2</c:v>
                </c:pt>
                <c:pt idx="4">
                  <c:v>7.6604444311897807E-2</c:v>
                </c:pt>
                <c:pt idx="5">
                  <c:v>2.0766044443118976</c:v>
                </c:pt>
                <c:pt idx="6">
                  <c:v>2.0766044443118976</c:v>
                </c:pt>
                <c:pt idx="7">
                  <c:v>2.0766044443118976</c:v>
                </c:pt>
                <c:pt idx="8">
                  <c:v>2.0766044443118976</c:v>
                </c:pt>
                <c:pt idx="9">
                  <c:v>2.0766044443118976</c:v>
                </c:pt>
                <c:pt idx="10">
                  <c:v>2.0766044443118976</c:v>
                </c:pt>
                <c:pt idx="11">
                  <c:v>2.0766044443118976</c:v>
                </c:pt>
                <c:pt idx="12">
                  <c:v>2.0766044443118976</c:v>
                </c:pt>
                <c:pt idx="13">
                  <c:v>2.0766044443118976</c:v>
                </c:pt>
                <c:pt idx="14">
                  <c:v>2.0766044443118976</c:v>
                </c:pt>
                <c:pt idx="15">
                  <c:v>2.0766044443118976</c:v>
                </c:pt>
                <c:pt idx="16">
                  <c:v>2.0766044443118976</c:v>
                </c:pt>
                <c:pt idx="17">
                  <c:v>2.0766044443118976</c:v>
                </c:pt>
                <c:pt idx="18">
                  <c:v>2.0766044443118976</c:v>
                </c:pt>
                <c:pt idx="19">
                  <c:v>2.0766044443118976</c:v>
                </c:pt>
                <c:pt idx="20">
                  <c:v>2.0766044443118976</c:v>
                </c:pt>
                <c:pt idx="21">
                  <c:v>2.0766044443118976</c:v>
                </c:pt>
                <c:pt idx="22">
                  <c:v>2.0766044443118976</c:v>
                </c:pt>
                <c:pt idx="23">
                  <c:v>2.0766044443118976</c:v>
                </c:pt>
                <c:pt idx="24">
                  <c:v>2.0766044443118976</c:v>
                </c:pt>
                <c:pt idx="25">
                  <c:v>2.0766044443118976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8B-43A4-8098-7CAA77F61ABE}"/>
            </c:ext>
          </c:extLst>
        </c:ser>
        <c:ser>
          <c:idx val="3"/>
          <c:order val="3"/>
          <c:tx>
            <c:strRef>
              <c:f>Sheet2!$H$29</c:f>
              <c:strCache>
                <c:ptCount val="1"/>
                <c:pt idx="0">
                  <c:v>Partcipant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Sheet2!$G$30:$G$55</c:f>
              <c:numCache>
                <c:formatCode>0.00</c:formatCode>
                <c:ptCount val="26"/>
                <c:pt idx="0">
                  <c:v>-2.9544232590366239</c:v>
                </c:pt>
                <c:pt idx="1">
                  <c:v>5.0455767409633765</c:v>
                </c:pt>
                <c:pt idx="2">
                  <c:v>13.045576740963376</c:v>
                </c:pt>
                <c:pt idx="3">
                  <c:v>21.045576740963376</c:v>
                </c:pt>
                <c:pt idx="4">
                  <c:v>29.045576740963376</c:v>
                </c:pt>
                <c:pt idx="5">
                  <c:v>37.045576740963376</c:v>
                </c:pt>
                <c:pt idx="6">
                  <c:v>45.045576740963376</c:v>
                </c:pt>
                <c:pt idx="7">
                  <c:v>53.045576740963376</c:v>
                </c:pt>
                <c:pt idx="8">
                  <c:v>61.045576740963376</c:v>
                </c:pt>
                <c:pt idx="9">
                  <c:v>69.045576740963369</c:v>
                </c:pt>
                <c:pt idx="10">
                  <c:v>77.045576740963369</c:v>
                </c:pt>
                <c:pt idx="11">
                  <c:v>85.045576740963369</c:v>
                </c:pt>
                <c:pt idx="12">
                  <c:v>93.045576740963369</c:v>
                </c:pt>
                <c:pt idx="13">
                  <c:v>101.04557674096337</c:v>
                </c:pt>
                <c:pt idx="14">
                  <c:v>109.04557674096337</c:v>
                </c:pt>
                <c:pt idx="15">
                  <c:v>117.04557674096337</c:v>
                </c:pt>
                <c:pt idx="16">
                  <c:v>125.04557674096337</c:v>
                </c:pt>
                <c:pt idx="17">
                  <c:v>133.04557674096338</c:v>
                </c:pt>
                <c:pt idx="18">
                  <c:v>141.04557674096338</c:v>
                </c:pt>
                <c:pt idx="19">
                  <c:v>149.04557674096338</c:v>
                </c:pt>
                <c:pt idx="20">
                  <c:v>157.04557674096338</c:v>
                </c:pt>
                <c:pt idx="21">
                  <c:v>165.04557674096338</c:v>
                </c:pt>
                <c:pt idx="22">
                  <c:v>173.04557674096338</c:v>
                </c:pt>
                <c:pt idx="23">
                  <c:v>181.04557674096338</c:v>
                </c:pt>
                <c:pt idx="24">
                  <c:v>189.04557674096338</c:v>
                </c:pt>
                <c:pt idx="25">
                  <c:v>197.04557674096338</c:v>
                </c:pt>
              </c:numCache>
            </c:numRef>
          </c:xVal>
          <c:yVal>
            <c:numRef>
              <c:f>Sheet2!$H$30:$H$55</c:f>
              <c:numCache>
                <c:formatCode>0.00</c:formatCode>
                <c:ptCount val="26"/>
                <c:pt idx="0">
                  <c:v>1.7364817766692998E-2</c:v>
                </c:pt>
                <c:pt idx="1">
                  <c:v>1.7364817766692998E-2</c:v>
                </c:pt>
                <c:pt idx="2">
                  <c:v>1.7364817766692998E-2</c:v>
                </c:pt>
                <c:pt idx="3">
                  <c:v>1.7364817766692998E-2</c:v>
                </c:pt>
                <c:pt idx="4">
                  <c:v>1.7364817766692998E-2</c:v>
                </c:pt>
                <c:pt idx="5">
                  <c:v>1.7364817766692998E-2</c:v>
                </c:pt>
                <c:pt idx="6">
                  <c:v>1.7364817766692998E-2</c:v>
                </c:pt>
                <c:pt idx="7">
                  <c:v>1.7364817766692998E-2</c:v>
                </c:pt>
                <c:pt idx="8">
                  <c:v>1.7364817766692998E-2</c:v>
                </c:pt>
                <c:pt idx="9">
                  <c:v>1.7364817766692998E-2</c:v>
                </c:pt>
                <c:pt idx="10">
                  <c:v>2.0173648177666932</c:v>
                </c:pt>
                <c:pt idx="11">
                  <c:v>1.017364817766693</c:v>
                </c:pt>
                <c:pt idx="12">
                  <c:v>2.0173648177666932</c:v>
                </c:pt>
                <c:pt idx="13">
                  <c:v>2.0173648177666932</c:v>
                </c:pt>
                <c:pt idx="14">
                  <c:v>2.0173648177666932</c:v>
                </c:pt>
                <c:pt idx="15">
                  <c:v>2.0173648177666932</c:v>
                </c:pt>
                <c:pt idx="16">
                  <c:v>2.0173648177666932</c:v>
                </c:pt>
                <c:pt idx="17">
                  <c:v>2.0173648177666932</c:v>
                </c:pt>
                <c:pt idx="18">
                  <c:v>2.0173648177666932</c:v>
                </c:pt>
                <c:pt idx="19">
                  <c:v>2.0173648177666932</c:v>
                </c:pt>
                <c:pt idx="20">
                  <c:v>2.0173648177666932</c:v>
                </c:pt>
                <c:pt idx="21">
                  <c:v>2.0173648177666932</c:v>
                </c:pt>
                <c:pt idx="22">
                  <c:v>2.0173648177666932</c:v>
                </c:pt>
                <c:pt idx="23">
                  <c:v>2.0173648177666932</c:v>
                </c:pt>
                <c:pt idx="24">
                  <c:v>2.0173648177666932</c:v>
                </c:pt>
                <c:pt idx="25">
                  <c:v>2.0173648177666932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8B-43A4-8098-7CAA77F61ABE}"/>
            </c:ext>
          </c:extLst>
        </c:ser>
        <c:ser>
          <c:idx val="4"/>
          <c:order val="4"/>
          <c:tx>
            <c:strRef>
              <c:f>Sheet2!$J$29</c:f>
              <c:strCache>
                <c:ptCount val="1"/>
                <c:pt idx="0">
                  <c:v>Partcipant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Sheet2!$I$30:$I$55</c:f>
              <c:numCache>
                <c:formatCode>0.00</c:formatCode>
                <c:ptCount val="26"/>
                <c:pt idx="0">
                  <c:v>-2.5980762113533173</c:v>
                </c:pt>
                <c:pt idx="1">
                  <c:v>5.4019237886466822</c:v>
                </c:pt>
                <c:pt idx="2">
                  <c:v>13.401923788646682</c:v>
                </c:pt>
                <c:pt idx="3">
                  <c:v>21.401923788646684</c:v>
                </c:pt>
                <c:pt idx="4">
                  <c:v>29.401923788646684</c:v>
                </c:pt>
                <c:pt idx="5">
                  <c:v>37.401923788646684</c:v>
                </c:pt>
                <c:pt idx="6">
                  <c:v>45.401923788646684</c:v>
                </c:pt>
                <c:pt idx="7">
                  <c:v>53.401923788646684</c:v>
                </c:pt>
                <c:pt idx="8">
                  <c:v>61.401923788646684</c:v>
                </c:pt>
                <c:pt idx="9">
                  <c:v>69.401923788646684</c:v>
                </c:pt>
                <c:pt idx="10">
                  <c:v>77.401923788646684</c:v>
                </c:pt>
                <c:pt idx="11">
                  <c:v>85.401923788646684</c:v>
                </c:pt>
                <c:pt idx="12">
                  <c:v>93.401923788646684</c:v>
                </c:pt>
                <c:pt idx="13">
                  <c:v>101.40192378864668</c:v>
                </c:pt>
                <c:pt idx="14">
                  <c:v>109.40192378864668</c:v>
                </c:pt>
                <c:pt idx="15">
                  <c:v>117.40192378864668</c:v>
                </c:pt>
                <c:pt idx="16">
                  <c:v>125.40192378864668</c:v>
                </c:pt>
                <c:pt idx="17">
                  <c:v>133.40192378864668</c:v>
                </c:pt>
                <c:pt idx="18">
                  <c:v>141.40192378864668</c:v>
                </c:pt>
                <c:pt idx="19">
                  <c:v>149.40192378864668</c:v>
                </c:pt>
                <c:pt idx="20">
                  <c:v>157.40192378864668</c:v>
                </c:pt>
                <c:pt idx="21">
                  <c:v>165.40192378864668</c:v>
                </c:pt>
                <c:pt idx="22">
                  <c:v>173.40192378864668</c:v>
                </c:pt>
                <c:pt idx="23">
                  <c:v>181.40192378864668</c:v>
                </c:pt>
                <c:pt idx="24">
                  <c:v>189.40192378864668</c:v>
                </c:pt>
                <c:pt idx="25">
                  <c:v>197.40192378864668</c:v>
                </c:pt>
              </c:numCache>
            </c:numRef>
          </c:xVal>
          <c:yVal>
            <c:numRef>
              <c:f>Sheet2!$J$30:$J$55</c:f>
              <c:numCache>
                <c:formatCode>General</c:formatCode>
                <c:ptCount val="26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-0.05</c:v>
                </c:pt>
                <c:pt idx="8">
                  <c:v>1.95</c:v>
                </c:pt>
                <c:pt idx="9">
                  <c:v>1.95</c:v>
                </c:pt>
                <c:pt idx="10">
                  <c:v>-0.05</c:v>
                </c:pt>
                <c:pt idx="11">
                  <c:v>1.95</c:v>
                </c:pt>
                <c:pt idx="12">
                  <c:v>-0.05</c:v>
                </c:pt>
                <c:pt idx="13">
                  <c:v>-0.05</c:v>
                </c:pt>
                <c:pt idx="14">
                  <c:v>0.95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  <c:pt idx="24">
                  <c:v>1.95</c:v>
                </c:pt>
                <c:pt idx="25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88B-43A4-8098-7CAA77F61ABE}"/>
            </c:ext>
          </c:extLst>
        </c:ser>
        <c:ser>
          <c:idx val="5"/>
          <c:order val="5"/>
          <c:tx>
            <c:strRef>
              <c:f>Sheet2!$L$29</c:f>
              <c:strCache>
                <c:ptCount val="1"/>
                <c:pt idx="0">
                  <c:v>Partcipant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Sheet2!$K$30:$K$55</c:f>
              <c:numCache>
                <c:formatCode>0.00</c:formatCode>
                <c:ptCount val="26"/>
                <c:pt idx="0">
                  <c:v>-1.0260604299770071</c:v>
                </c:pt>
                <c:pt idx="1">
                  <c:v>6.9739395700229929</c:v>
                </c:pt>
                <c:pt idx="2">
                  <c:v>14.973939570022992</c:v>
                </c:pt>
                <c:pt idx="3">
                  <c:v>22.973939570022992</c:v>
                </c:pt>
                <c:pt idx="4">
                  <c:v>30.973939570022992</c:v>
                </c:pt>
                <c:pt idx="5">
                  <c:v>38.973939570022992</c:v>
                </c:pt>
                <c:pt idx="6">
                  <c:v>46.973939570022992</c:v>
                </c:pt>
                <c:pt idx="7">
                  <c:v>54.973939570022992</c:v>
                </c:pt>
                <c:pt idx="8">
                  <c:v>62.973939570022992</c:v>
                </c:pt>
                <c:pt idx="9">
                  <c:v>70.973939570022992</c:v>
                </c:pt>
                <c:pt idx="10">
                  <c:v>78.973939570022992</c:v>
                </c:pt>
                <c:pt idx="11">
                  <c:v>86.973939570022992</c:v>
                </c:pt>
                <c:pt idx="12">
                  <c:v>94.973939570022992</c:v>
                </c:pt>
                <c:pt idx="13">
                  <c:v>102.97393957002299</c:v>
                </c:pt>
                <c:pt idx="14">
                  <c:v>110.97393957002299</c:v>
                </c:pt>
                <c:pt idx="15">
                  <c:v>118.97393957002299</c:v>
                </c:pt>
                <c:pt idx="16">
                  <c:v>126.97393957002299</c:v>
                </c:pt>
                <c:pt idx="17">
                  <c:v>134.97393957002299</c:v>
                </c:pt>
                <c:pt idx="18">
                  <c:v>142.97393957002299</c:v>
                </c:pt>
                <c:pt idx="19">
                  <c:v>150.97393957002299</c:v>
                </c:pt>
                <c:pt idx="20">
                  <c:v>158.97393957002299</c:v>
                </c:pt>
                <c:pt idx="21">
                  <c:v>166.97393957002299</c:v>
                </c:pt>
                <c:pt idx="22">
                  <c:v>174.97393957002299</c:v>
                </c:pt>
                <c:pt idx="23">
                  <c:v>182.97393957002299</c:v>
                </c:pt>
                <c:pt idx="24">
                  <c:v>190.97393957002299</c:v>
                </c:pt>
                <c:pt idx="25">
                  <c:v>198.97393957002299</c:v>
                </c:pt>
              </c:numCache>
            </c:numRef>
          </c:xVal>
          <c:yVal>
            <c:numRef>
              <c:f>Sheet2!$L$30:$L$55</c:f>
              <c:numCache>
                <c:formatCode>General</c:formatCode>
                <c:ptCount val="26"/>
                <c:pt idx="0">
                  <c:v>-9.3969262078590798E-2</c:v>
                </c:pt>
                <c:pt idx="1">
                  <c:v>-9.3969262078590798E-2</c:v>
                </c:pt>
                <c:pt idx="2">
                  <c:v>-9.3969262078590798E-2</c:v>
                </c:pt>
                <c:pt idx="3">
                  <c:v>-9.3969262078590798E-2</c:v>
                </c:pt>
                <c:pt idx="4">
                  <c:v>-9.3969262078590798E-2</c:v>
                </c:pt>
                <c:pt idx="5">
                  <c:v>-9.3969262078590798E-2</c:v>
                </c:pt>
                <c:pt idx="6">
                  <c:v>-9.3969262078590798E-2</c:v>
                </c:pt>
                <c:pt idx="7">
                  <c:v>-9.3969262078590798E-2</c:v>
                </c:pt>
                <c:pt idx="8">
                  <c:v>0.9060307379214092</c:v>
                </c:pt>
                <c:pt idx="9">
                  <c:v>0.9060307379214092</c:v>
                </c:pt>
                <c:pt idx="10">
                  <c:v>1.9060307379214092</c:v>
                </c:pt>
                <c:pt idx="11">
                  <c:v>1.9060307379214092</c:v>
                </c:pt>
                <c:pt idx="12">
                  <c:v>1.9060307379214092</c:v>
                </c:pt>
                <c:pt idx="13">
                  <c:v>0.9060307379214092</c:v>
                </c:pt>
                <c:pt idx="14">
                  <c:v>0.9060307379214092</c:v>
                </c:pt>
                <c:pt idx="15">
                  <c:v>0.9060307379214092</c:v>
                </c:pt>
                <c:pt idx="16">
                  <c:v>0.9060307379214092</c:v>
                </c:pt>
                <c:pt idx="17">
                  <c:v>1.9060307379214092</c:v>
                </c:pt>
                <c:pt idx="18">
                  <c:v>0.9060307379214092</c:v>
                </c:pt>
                <c:pt idx="19">
                  <c:v>1.9060307379214092</c:v>
                </c:pt>
                <c:pt idx="20">
                  <c:v>1.9060307379214092</c:v>
                </c:pt>
                <c:pt idx="21">
                  <c:v>1.9060307379214092</c:v>
                </c:pt>
                <c:pt idx="22">
                  <c:v>1.9060307379214092</c:v>
                </c:pt>
                <c:pt idx="23">
                  <c:v>1.9060307379214092</c:v>
                </c:pt>
                <c:pt idx="24">
                  <c:v>1.9060307379214092</c:v>
                </c:pt>
                <c:pt idx="25">
                  <c:v>1.9060307379214092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88B-43A4-8098-7CAA77F61ABE}"/>
            </c:ext>
          </c:extLst>
        </c:ser>
        <c:ser>
          <c:idx val="6"/>
          <c:order val="6"/>
          <c:tx>
            <c:strRef>
              <c:f>Sheet2!$N$29</c:f>
              <c:strCache>
                <c:ptCount val="1"/>
                <c:pt idx="0">
                  <c:v>Partcipant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Sheet2!$M$30:$M$55</c:f>
              <c:numCache>
                <c:formatCode>0.00</c:formatCode>
                <c:ptCount val="26"/>
                <c:pt idx="0">
                  <c:v>1.0260604299770042</c:v>
                </c:pt>
                <c:pt idx="1">
                  <c:v>9.0260604299770044</c:v>
                </c:pt>
                <c:pt idx="2">
                  <c:v>17.026060429977004</c:v>
                </c:pt>
                <c:pt idx="3">
                  <c:v>25.026060429977004</c:v>
                </c:pt>
                <c:pt idx="4">
                  <c:v>33.026060429977001</c:v>
                </c:pt>
                <c:pt idx="5">
                  <c:v>41.026060429977001</c:v>
                </c:pt>
                <c:pt idx="6">
                  <c:v>49.026060429977001</c:v>
                </c:pt>
                <c:pt idx="7">
                  <c:v>57.026060429977001</c:v>
                </c:pt>
                <c:pt idx="8">
                  <c:v>65.026060429977008</c:v>
                </c:pt>
                <c:pt idx="9">
                  <c:v>73.026060429977008</c:v>
                </c:pt>
                <c:pt idx="10">
                  <c:v>81.026060429977008</c:v>
                </c:pt>
                <c:pt idx="11">
                  <c:v>89.026060429977008</c:v>
                </c:pt>
                <c:pt idx="12">
                  <c:v>97.026060429977008</c:v>
                </c:pt>
                <c:pt idx="13">
                  <c:v>105.02606042997701</c:v>
                </c:pt>
                <c:pt idx="14">
                  <c:v>113.02606042997701</c:v>
                </c:pt>
                <c:pt idx="15">
                  <c:v>121.02606042997701</c:v>
                </c:pt>
                <c:pt idx="16">
                  <c:v>129.02606042997701</c:v>
                </c:pt>
                <c:pt idx="17">
                  <c:v>137.02606042997701</c:v>
                </c:pt>
                <c:pt idx="18">
                  <c:v>145.02606042997701</c:v>
                </c:pt>
                <c:pt idx="19">
                  <c:v>153.02606042997701</c:v>
                </c:pt>
                <c:pt idx="20">
                  <c:v>161.02606042997701</c:v>
                </c:pt>
                <c:pt idx="21">
                  <c:v>169.02606042997701</c:v>
                </c:pt>
                <c:pt idx="22">
                  <c:v>177.02606042997701</c:v>
                </c:pt>
                <c:pt idx="23">
                  <c:v>185.02606042997701</c:v>
                </c:pt>
                <c:pt idx="24">
                  <c:v>193.02606042997701</c:v>
                </c:pt>
                <c:pt idx="25">
                  <c:v>201.02606042997701</c:v>
                </c:pt>
              </c:numCache>
            </c:numRef>
          </c:xVal>
          <c:yVal>
            <c:numRef>
              <c:f>Sheet2!$N$30:$N$55</c:f>
              <c:numCache>
                <c:formatCode>General</c:formatCode>
                <c:ptCount val="26"/>
                <c:pt idx="0">
                  <c:v>-9.3969262078590798E-2</c:v>
                </c:pt>
                <c:pt idx="1">
                  <c:v>-9.3969262078590798E-2</c:v>
                </c:pt>
                <c:pt idx="2">
                  <c:v>-9.3969262078590798E-2</c:v>
                </c:pt>
                <c:pt idx="3">
                  <c:v>-9.3969262078590798E-2</c:v>
                </c:pt>
                <c:pt idx="4">
                  <c:v>-9.3969262078590798E-2</c:v>
                </c:pt>
                <c:pt idx="5">
                  <c:v>1.9060307379214092</c:v>
                </c:pt>
                <c:pt idx="6">
                  <c:v>0.9060307379214092</c:v>
                </c:pt>
                <c:pt idx="7">
                  <c:v>1.9060307379214092</c:v>
                </c:pt>
                <c:pt idx="8">
                  <c:v>0.9060307379214092</c:v>
                </c:pt>
                <c:pt idx="9">
                  <c:v>0.9060307379214092</c:v>
                </c:pt>
                <c:pt idx="10">
                  <c:v>1.9060307379214092</c:v>
                </c:pt>
                <c:pt idx="11">
                  <c:v>-9.3969262078590798E-2</c:v>
                </c:pt>
                <c:pt idx="12">
                  <c:v>1.9060307379214092</c:v>
                </c:pt>
                <c:pt idx="13">
                  <c:v>1.9060307379214092</c:v>
                </c:pt>
                <c:pt idx="14">
                  <c:v>1.9060307379214092</c:v>
                </c:pt>
                <c:pt idx="15">
                  <c:v>1.9060307379214092</c:v>
                </c:pt>
                <c:pt idx="16">
                  <c:v>1.9060307379214092</c:v>
                </c:pt>
                <c:pt idx="17">
                  <c:v>1.9060307379214092</c:v>
                </c:pt>
                <c:pt idx="18">
                  <c:v>0.9060307379214092</c:v>
                </c:pt>
                <c:pt idx="19">
                  <c:v>1.9060307379214092</c:v>
                </c:pt>
                <c:pt idx="20">
                  <c:v>1.9060307379214092</c:v>
                </c:pt>
                <c:pt idx="21">
                  <c:v>1.9060307379214092</c:v>
                </c:pt>
                <c:pt idx="22">
                  <c:v>1.9060307379214092</c:v>
                </c:pt>
                <c:pt idx="23">
                  <c:v>1.9060307379214092</c:v>
                </c:pt>
                <c:pt idx="24">
                  <c:v>1.9060307379214092</c:v>
                </c:pt>
                <c:pt idx="25">
                  <c:v>1.9060307379214092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88B-43A4-8098-7CAA77F61ABE}"/>
            </c:ext>
          </c:extLst>
        </c:ser>
        <c:ser>
          <c:idx val="7"/>
          <c:order val="7"/>
          <c:tx>
            <c:strRef>
              <c:f>Sheet2!$P$29</c:f>
              <c:strCache>
                <c:ptCount val="1"/>
                <c:pt idx="0">
                  <c:v>Partcipant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Sheet2!$O$30:$O$55</c:f>
              <c:numCache>
                <c:formatCode>0.00</c:formatCode>
                <c:ptCount val="26"/>
                <c:pt idx="0">
                  <c:v>2.5980762113533138</c:v>
                </c:pt>
                <c:pt idx="1">
                  <c:v>10.598076211353314</c:v>
                </c:pt>
                <c:pt idx="2">
                  <c:v>18.598076211353312</c:v>
                </c:pt>
                <c:pt idx="3">
                  <c:v>26.598076211353312</c:v>
                </c:pt>
                <c:pt idx="4">
                  <c:v>34.598076211353316</c:v>
                </c:pt>
                <c:pt idx="5">
                  <c:v>42.598076211353316</c:v>
                </c:pt>
                <c:pt idx="6">
                  <c:v>50.598076211353316</c:v>
                </c:pt>
                <c:pt idx="7">
                  <c:v>58.598076211353316</c:v>
                </c:pt>
                <c:pt idx="8">
                  <c:v>66.598076211353316</c:v>
                </c:pt>
                <c:pt idx="9">
                  <c:v>74.598076211353316</c:v>
                </c:pt>
                <c:pt idx="10">
                  <c:v>82.598076211353316</c:v>
                </c:pt>
                <c:pt idx="11">
                  <c:v>90.598076211353316</c:v>
                </c:pt>
                <c:pt idx="12">
                  <c:v>98.598076211353316</c:v>
                </c:pt>
                <c:pt idx="13">
                  <c:v>106.59807621135332</c:v>
                </c:pt>
                <c:pt idx="14">
                  <c:v>114.59807621135332</c:v>
                </c:pt>
                <c:pt idx="15">
                  <c:v>122.59807621135332</c:v>
                </c:pt>
                <c:pt idx="16">
                  <c:v>130.59807621135332</c:v>
                </c:pt>
                <c:pt idx="17">
                  <c:v>138.59807621135332</c:v>
                </c:pt>
                <c:pt idx="18">
                  <c:v>146.59807621135332</c:v>
                </c:pt>
                <c:pt idx="19">
                  <c:v>154.59807621135332</c:v>
                </c:pt>
                <c:pt idx="20">
                  <c:v>162.59807621135332</c:v>
                </c:pt>
                <c:pt idx="21">
                  <c:v>170.59807621135332</c:v>
                </c:pt>
                <c:pt idx="22">
                  <c:v>178.59807621135332</c:v>
                </c:pt>
                <c:pt idx="23">
                  <c:v>186.59807621135332</c:v>
                </c:pt>
                <c:pt idx="24">
                  <c:v>194.59807621135332</c:v>
                </c:pt>
                <c:pt idx="25">
                  <c:v>202.59807621135332</c:v>
                </c:pt>
              </c:numCache>
            </c:numRef>
          </c:xVal>
          <c:yVal>
            <c:numRef>
              <c:f>Sheet2!$P$30:$P$55</c:f>
              <c:numCache>
                <c:formatCode>General</c:formatCode>
                <c:ptCount val="26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-0.05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  <c:pt idx="24">
                  <c:v>1.95</c:v>
                </c:pt>
                <c:pt idx="25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88B-43A4-8098-7CAA77F61ABE}"/>
            </c:ext>
          </c:extLst>
        </c:ser>
        <c:ser>
          <c:idx val="8"/>
          <c:order val="8"/>
          <c:tx>
            <c:strRef>
              <c:f>Sheet2!$R$29</c:f>
              <c:strCache>
                <c:ptCount val="1"/>
                <c:pt idx="0">
                  <c:v>Partcipant 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Sheet2!$Q$30:$Q$55</c:f>
              <c:numCache>
                <c:formatCode>0.00</c:formatCode>
                <c:ptCount val="26"/>
                <c:pt idx="0">
                  <c:v>2.9544232590366239</c:v>
                </c:pt>
                <c:pt idx="1">
                  <c:v>10.954423259036624</c:v>
                </c:pt>
                <c:pt idx="2">
                  <c:v>18.954423259036624</c:v>
                </c:pt>
                <c:pt idx="3">
                  <c:v>26.954423259036624</c:v>
                </c:pt>
                <c:pt idx="4">
                  <c:v>34.954423259036624</c:v>
                </c:pt>
                <c:pt idx="5">
                  <c:v>42.954423259036624</c:v>
                </c:pt>
                <c:pt idx="6">
                  <c:v>50.954423259036624</c:v>
                </c:pt>
                <c:pt idx="7">
                  <c:v>58.954423259036624</c:v>
                </c:pt>
                <c:pt idx="8">
                  <c:v>66.954423259036631</c:v>
                </c:pt>
                <c:pt idx="9">
                  <c:v>74.954423259036631</c:v>
                </c:pt>
                <c:pt idx="10">
                  <c:v>82.954423259036631</c:v>
                </c:pt>
                <c:pt idx="11">
                  <c:v>90.954423259036631</c:v>
                </c:pt>
                <c:pt idx="12">
                  <c:v>98.954423259036631</c:v>
                </c:pt>
                <c:pt idx="13">
                  <c:v>106.95442325903663</c:v>
                </c:pt>
                <c:pt idx="14">
                  <c:v>114.95442325903663</c:v>
                </c:pt>
                <c:pt idx="15">
                  <c:v>122.95442325903663</c:v>
                </c:pt>
                <c:pt idx="16">
                  <c:v>130.95442325903662</c:v>
                </c:pt>
                <c:pt idx="17">
                  <c:v>138.95442325903662</c:v>
                </c:pt>
                <c:pt idx="18">
                  <c:v>146.95442325903662</c:v>
                </c:pt>
                <c:pt idx="19">
                  <c:v>154.95442325903662</c:v>
                </c:pt>
                <c:pt idx="20">
                  <c:v>162.95442325903662</c:v>
                </c:pt>
                <c:pt idx="21">
                  <c:v>170.95442325903662</c:v>
                </c:pt>
                <c:pt idx="22">
                  <c:v>178.95442325903662</c:v>
                </c:pt>
                <c:pt idx="23">
                  <c:v>186.95442325903662</c:v>
                </c:pt>
                <c:pt idx="24">
                  <c:v>194.95442325903662</c:v>
                </c:pt>
                <c:pt idx="25">
                  <c:v>202.95442325903662</c:v>
                </c:pt>
              </c:numCache>
            </c:numRef>
          </c:xVal>
          <c:yVal>
            <c:numRef>
              <c:f>Sheet2!$R$30:$R$55</c:f>
              <c:numCache>
                <c:formatCode>General</c:formatCode>
                <c:ptCount val="26"/>
                <c:pt idx="0">
                  <c:v>1.7364817766692998E-2</c:v>
                </c:pt>
                <c:pt idx="1">
                  <c:v>1.7364817766692998E-2</c:v>
                </c:pt>
                <c:pt idx="2">
                  <c:v>1.7364817766692998E-2</c:v>
                </c:pt>
                <c:pt idx="3">
                  <c:v>1.7364817766692998E-2</c:v>
                </c:pt>
                <c:pt idx="4">
                  <c:v>1.7364817766692998E-2</c:v>
                </c:pt>
                <c:pt idx="5">
                  <c:v>1.7364817766692998E-2</c:v>
                </c:pt>
                <c:pt idx="6">
                  <c:v>1.7364817766692998E-2</c:v>
                </c:pt>
                <c:pt idx="7">
                  <c:v>1.7364817766692998E-2</c:v>
                </c:pt>
                <c:pt idx="8">
                  <c:v>1.7364817766692998E-2</c:v>
                </c:pt>
                <c:pt idx="9">
                  <c:v>2.0173648177666932</c:v>
                </c:pt>
                <c:pt idx="10">
                  <c:v>2.0173648177666932</c:v>
                </c:pt>
                <c:pt idx="11">
                  <c:v>2.0173648177666932</c:v>
                </c:pt>
                <c:pt idx="12">
                  <c:v>2.0173648177666932</c:v>
                </c:pt>
                <c:pt idx="13">
                  <c:v>2.0173648177666932</c:v>
                </c:pt>
                <c:pt idx="14">
                  <c:v>2.0173648177666932</c:v>
                </c:pt>
                <c:pt idx="15">
                  <c:v>2.0173648177666932</c:v>
                </c:pt>
                <c:pt idx="16">
                  <c:v>2.0173648177666932</c:v>
                </c:pt>
                <c:pt idx="17">
                  <c:v>2.0173648177666932</c:v>
                </c:pt>
                <c:pt idx="18">
                  <c:v>2.0173648177666932</c:v>
                </c:pt>
                <c:pt idx="19">
                  <c:v>2.0173648177666932</c:v>
                </c:pt>
                <c:pt idx="20">
                  <c:v>2.0173648177666932</c:v>
                </c:pt>
                <c:pt idx="21">
                  <c:v>2.0173648177666932</c:v>
                </c:pt>
                <c:pt idx="22">
                  <c:v>2.0173648177666932</c:v>
                </c:pt>
                <c:pt idx="23">
                  <c:v>2.0173648177666932</c:v>
                </c:pt>
                <c:pt idx="24">
                  <c:v>2.0173648177666932</c:v>
                </c:pt>
                <c:pt idx="25">
                  <c:v>2.0173648177666932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88B-43A4-8098-7CAA77F61ABE}"/>
            </c:ext>
          </c:extLst>
        </c:ser>
        <c:ser>
          <c:idx val="9"/>
          <c:order val="9"/>
          <c:tx>
            <c:strRef>
              <c:f>Sheet2!$T$29</c:f>
              <c:strCache>
                <c:ptCount val="1"/>
                <c:pt idx="0">
                  <c:v>Partcipant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Sheet2!$S$30:$S$55</c:f>
              <c:numCache>
                <c:formatCode>0.00</c:formatCode>
                <c:ptCount val="26"/>
                <c:pt idx="0">
                  <c:v>1.9283628290596169</c:v>
                </c:pt>
                <c:pt idx="1">
                  <c:v>9.9283628290596173</c:v>
                </c:pt>
                <c:pt idx="2">
                  <c:v>17.928362829059616</c:v>
                </c:pt>
                <c:pt idx="3">
                  <c:v>25.928362829059616</c:v>
                </c:pt>
                <c:pt idx="4">
                  <c:v>33.928362829059616</c:v>
                </c:pt>
                <c:pt idx="5">
                  <c:v>41.928362829059616</c:v>
                </c:pt>
                <c:pt idx="6">
                  <c:v>49.928362829059616</c:v>
                </c:pt>
                <c:pt idx="7">
                  <c:v>57.928362829059616</c:v>
                </c:pt>
                <c:pt idx="8">
                  <c:v>65.928362829059623</c:v>
                </c:pt>
                <c:pt idx="9">
                  <c:v>73.928362829059623</c:v>
                </c:pt>
                <c:pt idx="10">
                  <c:v>81.928362829059623</c:v>
                </c:pt>
                <c:pt idx="11">
                  <c:v>89.928362829059623</c:v>
                </c:pt>
                <c:pt idx="12">
                  <c:v>97.928362829059623</c:v>
                </c:pt>
                <c:pt idx="13">
                  <c:v>105.92836282905962</c:v>
                </c:pt>
                <c:pt idx="14">
                  <c:v>113.92836282905962</c:v>
                </c:pt>
                <c:pt idx="15">
                  <c:v>121.92836282905962</c:v>
                </c:pt>
                <c:pt idx="16">
                  <c:v>129.92836282905961</c:v>
                </c:pt>
                <c:pt idx="17">
                  <c:v>137.92836282905961</c:v>
                </c:pt>
                <c:pt idx="18">
                  <c:v>145.92836282905961</c:v>
                </c:pt>
                <c:pt idx="19">
                  <c:v>153.92836282905961</c:v>
                </c:pt>
                <c:pt idx="20">
                  <c:v>161.92836282905961</c:v>
                </c:pt>
                <c:pt idx="21">
                  <c:v>169.92836282905961</c:v>
                </c:pt>
                <c:pt idx="22">
                  <c:v>177.92836282905961</c:v>
                </c:pt>
                <c:pt idx="23">
                  <c:v>185.92836282905961</c:v>
                </c:pt>
                <c:pt idx="24">
                  <c:v>193.92836282905961</c:v>
                </c:pt>
                <c:pt idx="25">
                  <c:v>201.92836282905961</c:v>
                </c:pt>
              </c:numCache>
            </c:numRef>
          </c:xVal>
          <c:yVal>
            <c:numRef>
              <c:f>Sheet2!$T$30:$T$55</c:f>
              <c:numCache>
                <c:formatCode>General</c:formatCode>
                <c:ptCount val="26"/>
                <c:pt idx="0">
                  <c:v>7.6604444311897696E-2</c:v>
                </c:pt>
                <c:pt idx="1">
                  <c:v>7.6604444311897696E-2</c:v>
                </c:pt>
                <c:pt idx="2">
                  <c:v>7.6604444311897696E-2</c:v>
                </c:pt>
                <c:pt idx="3">
                  <c:v>7.6604444311897696E-2</c:v>
                </c:pt>
                <c:pt idx="4">
                  <c:v>7.6604444311897696E-2</c:v>
                </c:pt>
                <c:pt idx="5">
                  <c:v>7.6604444311897696E-2</c:v>
                </c:pt>
                <c:pt idx="6">
                  <c:v>7.6604444311897696E-2</c:v>
                </c:pt>
                <c:pt idx="7">
                  <c:v>2.0766044443118976</c:v>
                </c:pt>
                <c:pt idx="8">
                  <c:v>1.0766044443118976</c:v>
                </c:pt>
                <c:pt idx="9">
                  <c:v>1.0766044443118976</c:v>
                </c:pt>
                <c:pt idx="10">
                  <c:v>2.0766044443118976</c:v>
                </c:pt>
                <c:pt idx="11">
                  <c:v>1.0766044443118976</c:v>
                </c:pt>
                <c:pt idx="12">
                  <c:v>1.0766044443118976</c:v>
                </c:pt>
                <c:pt idx="13">
                  <c:v>1.0766044443118976</c:v>
                </c:pt>
                <c:pt idx="14">
                  <c:v>2.0766044443118976</c:v>
                </c:pt>
                <c:pt idx="15">
                  <c:v>2.0766044443118976</c:v>
                </c:pt>
                <c:pt idx="16">
                  <c:v>2.0766044443118976</c:v>
                </c:pt>
                <c:pt idx="17">
                  <c:v>2.0766044443118976</c:v>
                </c:pt>
                <c:pt idx="18">
                  <c:v>2.0766044443118976</c:v>
                </c:pt>
                <c:pt idx="19">
                  <c:v>2.0766044443118976</c:v>
                </c:pt>
                <c:pt idx="20">
                  <c:v>2.0766044443118976</c:v>
                </c:pt>
                <c:pt idx="21">
                  <c:v>2.0766044443118976</c:v>
                </c:pt>
                <c:pt idx="22">
                  <c:v>2.0766044443118976</c:v>
                </c:pt>
                <c:pt idx="23">
                  <c:v>2.0766044443118976</c:v>
                </c:pt>
                <c:pt idx="24">
                  <c:v>2.0766044443118976</c:v>
                </c:pt>
                <c:pt idx="25">
                  <c:v>2.0766044443118976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88B-43A4-8098-7CAA77F6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22831"/>
        <c:axId val="1129823311"/>
      </c:scatterChart>
      <c:valAx>
        <c:axId val="112982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23311"/>
        <c:crosses val="autoZero"/>
        <c:crossBetween val="midCat"/>
      </c:valAx>
      <c:valAx>
        <c:axId val="11298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2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38847</xdr:colOff>
      <xdr:row>44</xdr:row>
      <xdr:rowOff>4202</xdr:rowOff>
    </xdr:from>
    <xdr:to>
      <xdr:col>20</xdr:col>
      <xdr:colOff>501054</xdr:colOff>
      <xdr:row>60</xdr:row>
      <xdr:rowOff>125505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AC36-86A4-4739-8179-36C68EBA4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99344</xdr:colOff>
      <xdr:row>44</xdr:row>
      <xdr:rowOff>16132</xdr:rowOff>
    </xdr:from>
    <xdr:to>
      <xdr:col>14</xdr:col>
      <xdr:colOff>589300</xdr:colOff>
      <xdr:row>60</xdr:row>
      <xdr:rowOff>95068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4E45F-7F19-4AD1-8A95-3AFF76449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558800</xdr:colOff>
      <xdr:row>34</xdr:row>
      <xdr:rowOff>101600</xdr:rowOff>
    </xdr:from>
    <xdr:to>
      <xdr:col>48</xdr:col>
      <xdr:colOff>343647</xdr:colOff>
      <xdr:row>78</xdr:row>
      <xdr:rowOff>59765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86577-B92C-5E92-9C5F-12B9292B1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ED1A-4580-417B-AC19-EB7A34F6B6A7}">
  <dimension ref="E1:BK60"/>
  <sheetViews>
    <sheetView tabSelected="1" topLeftCell="BB1" zoomScale="73" zoomScaleNormal="67" workbookViewId="0">
      <selection activeCell="BF35" sqref="BF35"/>
    </sheetView>
  </sheetViews>
  <sheetFormatPr defaultRowHeight="14.4" x14ac:dyDescent="0.3"/>
  <cols>
    <col min="5" max="5" width="26.44140625" customWidth="1"/>
    <col min="6" max="6" width="17.88671875" customWidth="1"/>
    <col min="7" max="7" width="17.77734375" customWidth="1"/>
    <col min="8" max="8" width="18.5546875" customWidth="1"/>
    <col min="9" max="9" width="11.6640625" customWidth="1"/>
    <col min="10" max="10" width="8.88671875" customWidth="1"/>
    <col min="11" max="11" width="11.109375" customWidth="1"/>
    <col min="12" max="12" width="21.6640625" customWidth="1"/>
    <col min="14" max="14" width="21" customWidth="1"/>
    <col min="16" max="16" width="22.5546875" customWidth="1"/>
    <col min="18" max="18" width="22.77734375" customWidth="1"/>
    <col min="22" max="22" width="10.88671875" customWidth="1"/>
    <col min="31" max="31" width="17.6640625" customWidth="1"/>
    <col min="32" max="32" width="15" customWidth="1"/>
    <col min="33" max="33" width="17.6640625" customWidth="1"/>
    <col min="34" max="35" width="17.44140625" customWidth="1"/>
    <col min="36" max="36" width="17.6640625" customWidth="1"/>
    <col min="40" max="40" width="18" customWidth="1"/>
    <col min="41" max="41" width="17.88671875" customWidth="1"/>
    <col min="42" max="42" width="31.44140625" customWidth="1"/>
    <col min="43" max="43" width="18" customWidth="1"/>
    <col min="44" max="44" width="17.88671875" customWidth="1"/>
    <col min="45" max="45" width="31.44140625" customWidth="1"/>
    <col min="46" max="46" width="18" customWidth="1"/>
    <col min="47" max="47" width="17.88671875" customWidth="1"/>
    <col min="48" max="48" width="31.44140625" customWidth="1"/>
    <col min="49" max="49" width="18" customWidth="1"/>
    <col min="50" max="50" width="17.88671875" customWidth="1"/>
    <col min="51" max="51" width="31.44140625" customWidth="1"/>
    <col min="52" max="52" width="24.5546875" customWidth="1"/>
    <col min="53" max="53" width="26.5546875" customWidth="1"/>
    <col min="54" max="54" width="26.6640625" customWidth="1"/>
    <col min="55" max="55" width="24.5546875" customWidth="1"/>
    <col min="56" max="56" width="26.5546875" customWidth="1"/>
    <col min="57" max="57" width="26.6640625" customWidth="1"/>
    <col min="58" max="58" width="24.5546875" customWidth="1"/>
    <col min="59" max="59" width="26.5546875" customWidth="1"/>
    <col min="60" max="60" width="26.6640625" customWidth="1"/>
    <col min="61" max="61" width="24.5546875" customWidth="1"/>
    <col min="62" max="62" width="26.5546875" customWidth="1"/>
    <col min="63" max="63" width="26.6640625" customWidth="1"/>
  </cols>
  <sheetData>
    <row r="1" spans="5:63" x14ac:dyDescent="0.3">
      <c r="AF1" t="s">
        <v>61</v>
      </c>
      <c r="AG1" t="s">
        <v>57</v>
      </c>
      <c r="AH1" t="s">
        <v>58</v>
      </c>
      <c r="AI1" t="s">
        <v>59</v>
      </c>
      <c r="AJ1" t="s">
        <v>60</v>
      </c>
      <c r="AM1" s="13" t="s">
        <v>61</v>
      </c>
      <c r="AN1" t="s">
        <v>66</v>
      </c>
      <c r="AO1" t="s">
        <v>67</v>
      </c>
      <c r="AP1" s="29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s="13" t="s">
        <v>78</v>
      </c>
      <c r="BA1" s="13" t="s">
        <v>79</v>
      </c>
      <c r="BB1" s="13" t="s">
        <v>80</v>
      </c>
      <c r="BC1" s="13" t="s">
        <v>81</v>
      </c>
      <c r="BD1" s="13" t="s">
        <v>82</v>
      </c>
      <c r="BE1" s="13" t="s">
        <v>83</v>
      </c>
      <c r="BF1" s="13" t="s">
        <v>84</v>
      </c>
      <c r="BG1" s="13" t="s">
        <v>85</v>
      </c>
      <c r="BH1" s="13" t="s">
        <v>86</v>
      </c>
      <c r="BI1" s="13" t="s">
        <v>87</v>
      </c>
      <c r="BJ1" s="13" t="s">
        <v>88</v>
      </c>
      <c r="BK1" s="13" t="s">
        <v>89</v>
      </c>
    </row>
    <row r="2" spans="5:63" x14ac:dyDescent="0.3">
      <c r="AF2">
        <v>0</v>
      </c>
      <c r="AG2">
        <f>K7</f>
        <v>0</v>
      </c>
      <c r="AH2">
        <f>M7</f>
        <v>0</v>
      </c>
      <c r="AI2">
        <f>O7</f>
        <v>19</v>
      </c>
      <c r="AJ2">
        <f>R7</f>
        <v>0</v>
      </c>
      <c r="AM2" s="13">
        <v>0</v>
      </c>
      <c r="AN2">
        <f>_xlfn.BINOM.DIST(AM2,15,$AG$21,FALSE)</f>
        <v>1.5915207064351428E-25</v>
      </c>
      <c r="AO2">
        <f>AN2*30</f>
        <v>4.7745621193054281E-24</v>
      </c>
      <c r="AP2" s="29"/>
      <c r="AQ2">
        <f>_xlfn.BINOM.DIST(AM2,15,$AH$21,FALSE)</f>
        <v>2.0037491366575419E-26</v>
      </c>
      <c r="AR2">
        <f>AQ2*31</f>
        <v>6.2116223236383797E-25</v>
      </c>
      <c r="AT2" s="13">
        <f>_xlfn.BINOM.DIST(AM2,15,$AI$21,FALSE)</f>
        <v>0.25944162592568842</v>
      </c>
      <c r="AU2">
        <f>31*AT2</f>
        <v>8.0426904036963407</v>
      </c>
      <c r="AV2">
        <f>AU2</f>
        <v>8.0426904036963407</v>
      </c>
      <c r="AW2" s="13">
        <f>_xlfn.BINOM.DIST(AM2,15,$AJ$21,FALSE)</f>
        <v>4.9814524740617083E-9</v>
      </c>
      <c r="AX2">
        <f>AW2*31</f>
        <v>1.5442502669591295E-7</v>
      </c>
      <c r="AZ2" s="13" t="s">
        <v>90</v>
      </c>
      <c r="BA2">
        <f>AP15</f>
        <v>1.2840604426798223</v>
      </c>
      <c r="BB2">
        <f>SUM(AG2:AG15)-1</f>
        <v>1</v>
      </c>
      <c r="BC2" s="13" t="s">
        <v>90</v>
      </c>
      <c r="BD2">
        <f>AS15</f>
        <v>1.0316605930794314</v>
      </c>
      <c r="BE2">
        <f>SUM(AH2:AH15)</f>
        <v>2</v>
      </c>
      <c r="BF2" s="13">
        <v>0</v>
      </c>
      <c r="BG2">
        <f>AV2</f>
        <v>8.0426904036963407</v>
      </c>
      <c r="BH2">
        <f>AI2</f>
        <v>19</v>
      </c>
      <c r="BI2" s="13" t="s">
        <v>93</v>
      </c>
      <c r="BJ2">
        <f>AY11</f>
        <v>6.8446871279692498</v>
      </c>
      <c r="BK2">
        <f>SUM(AJ2:AJ11)</f>
        <v>11</v>
      </c>
    </row>
    <row r="3" spans="5:63" x14ac:dyDescent="0.3">
      <c r="K3" t="s">
        <v>4</v>
      </c>
      <c r="L3">
        <v>31</v>
      </c>
      <c r="AF3">
        <v>1</v>
      </c>
      <c r="AG3">
        <f t="shared" ref="AG3:AG17" si="0">K8</f>
        <v>0</v>
      </c>
      <c r="AH3">
        <f t="shared" ref="AH3:AH17" si="1">M8</f>
        <v>0</v>
      </c>
      <c r="AI3">
        <f t="shared" ref="AI3:AI17" si="2">O8</f>
        <v>3</v>
      </c>
      <c r="AJ3">
        <f t="shared" ref="AJ3:AJ17" si="3">Q8</f>
        <v>0</v>
      </c>
      <c r="AM3" s="13">
        <v>1</v>
      </c>
      <c r="AN3">
        <f t="shared" ref="AN3:AN17" si="4">_xlfn.BINOM.DIST(AM3,15,$AG$21,FALSE)</f>
        <v>1.0504036662471925E-22</v>
      </c>
      <c r="AO3">
        <f t="shared" ref="AO3:AO17" si="5">AN3*30</f>
        <v>3.1512109987415778E-21</v>
      </c>
      <c r="AP3" s="29"/>
      <c r="AQ3">
        <f t="shared" ref="AQ3:AQ17" si="6">_xlfn.BINOM.DIST(AM3,15,$AH$21,FALSE)</f>
        <v>1.5228493438597246E-23</v>
      </c>
      <c r="AR3">
        <f t="shared" ref="AR3:AR17" si="7">AQ3*31</f>
        <v>4.7208329659651462E-22</v>
      </c>
      <c r="AT3" s="13">
        <f t="shared" ref="AT3:AT17" si="8">_xlfn.BINOM.DIST(AM3,15,$AI$21,FALSE)</f>
        <v>0.36627053071861893</v>
      </c>
      <c r="AU3">
        <f t="shared" ref="AU3:AU18" si="9">31*AT3</f>
        <v>11.354386452277186</v>
      </c>
      <c r="AV3">
        <f t="shared" ref="AV3:AV4" si="10">AU3</f>
        <v>11.354386452277186</v>
      </c>
      <c r="AW3" s="13">
        <f t="shared" ref="AW3:AW17" si="11">_xlfn.BINOM.DIST(AM3,15,$AJ$21,FALSE)</f>
        <v>1.9255229755507809E-7</v>
      </c>
      <c r="AX3">
        <f t="shared" ref="AX3:AX17" si="12">AW3*31</f>
        <v>5.9691212242074207E-6</v>
      </c>
      <c r="AZ3" s="13">
        <v>14</v>
      </c>
      <c r="BA3">
        <f>AP16</f>
        <v>7.3006625993186987</v>
      </c>
      <c r="BB3">
        <f>AG16</f>
        <v>5</v>
      </c>
      <c r="BC3" s="13">
        <v>14</v>
      </c>
      <c r="BD3">
        <f>AS16</f>
        <v>6.8455597630021749</v>
      </c>
      <c r="BE3">
        <f>AH16</f>
        <v>3</v>
      </c>
      <c r="BF3" s="13">
        <v>1</v>
      </c>
      <c r="BG3">
        <f t="shared" ref="BG3:BG5" si="13">AV3</f>
        <v>11.354386452277186</v>
      </c>
      <c r="BH3">
        <f t="shared" ref="BH3:BH4" si="14">AI3</f>
        <v>3</v>
      </c>
      <c r="BI3" s="13">
        <v>10</v>
      </c>
      <c r="BJ3">
        <f>AY12</f>
        <v>5.9880795967934297</v>
      </c>
      <c r="BK3">
        <f>AJ12</f>
        <v>1</v>
      </c>
    </row>
    <row r="4" spans="5:63" ht="15" thickBot="1" x14ac:dyDescent="0.35">
      <c r="AB4" t="s">
        <v>20</v>
      </c>
      <c r="AF4" s="28">
        <v>2</v>
      </c>
      <c r="AG4" s="28">
        <f t="shared" si="0"/>
        <v>1</v>
      </c>
      <c r="AH4">
        <f t="shared" si="1"/>
        <v>0</v>
      </c>
      <c r="AI4">
        <f t="shared" si="2"/>
        <v>2</v>
      </c>
      <c r="AJ4">
        <f t="shared" si="3"/>
        <v>0</v>
      </c>
      <c r="AM4" s="13">
        <v>2</v>
      </c>
      <c r="AN4">
        <f t="shared" si="4"/>
        <v>3.2352432920413505E-20</v>
      </c>
      <c r="AO4">
        <f t="shared" si="5"/>
        <v>9.7057298761240507E-19</v>
      </c>
      <c r="AP4" s="29"/>
      <c r="AQ4">
        <f t="shared" si="6"/>
        <v>5.4010390062225064E-21</v>
      </c>
      <c r="AR4">
        <f t="shared" si="7"/>
        <v>1.6743220919289769E-19</v>
      </c>
      <c r="AT4" s="13">
        <f t="shared" si="8"/>
        <v>0.24130764376756075</v>
      </c>
      <c r="AU4">
        <f t="shared" si="9"/>
        <v>7.4805369567943831</v>
      </c>
      <c r="AV4">
        <f t="shared" si="10"/>
        <v>7.4805369567943831</v>
      </c>
      <c r="AW4" s="13">
        <f t="shared" si="11"/>
        <v>3.4733472135896708E-6</v>
      </c>
      <c r="AX4">
        <f t="shared" si="12"/>
        <v>1.076737636212798E-4</v>
      </c>
      <c r="AZ4" s="13">
        <v>15</v>
      </c>
      <c r="BA4">
        <f>AP17</f>
        <v>21.415276958001478</v>
      </c>
      <c r="BB4">
        <f>AG17</f>
        <v>24</v>
      </c>
      <c r="BC4" s="13">
        <v>15</v>
      </c>
      <c r="BD4">
        <f>AS17</f>
        <v>23.122779643918395</v>
      </c>
      <c r="BE4">
        <f>AH17</f>
        <v>26</v>
      </c>
      <c r="BF4" s="13">
        <v>2</v>
      </c>
      <c r="BG4">
        <f t="shared" si="13"/>
        <v>7.4805369567943831</v>
      </c>
      <c r="BH4">
        <f t="shared" si="14"/>
        <v>2</v>
      </c>
      <c r="BI4" s="13">
        <v>11</v>
      </c>
      <c r="BJ4">
        <f t="shared" ref="BJ4:BJ6" si="15">AY13</f>
        <v>7.0140093179223744</v>
      </c>
      <c r="BK4">
        <f>AJ13</f>
        <v>3</v>
      </c>
    </row>
    <row r="5" spans="5:63" x14ac:dyDescent="0.3">
      <c r="K5" s="17" t="s">
        <v>5</v>
      </c>
      <c r="L5" s="18"/>
      <c r="M5" s="17" t="s">
        <v>6</v>
      </c>
      <c r="N5" s="18"/>
      <c r="O5" s="17" t="s">
        <v>9</v>
      </c>
      <c r="P5" s="18"/>
      <c r="Q5" s="17" t="s">
        <v>10</v>
      </c>
      <c r="R5" s="18"/>
      <c r="V5" t="s">
        <v>11</v>
      </c>
      <c r="W5" t="s">
        <v>13</v>
      </c>
      <c r="X5" t="s">
        <v>14</v>
      </c>
      <c r="AB5">
        <f>SUM(K7:K22)</f>
        <v>31</v>
      </c>
      <c r="AF5">
        <v>3</v>
      </c>
      <c r="AG5">
        <f t="shared" si="0"/>
        <v>0</v>
      </c>
      <c r="AH5">
        <f t="shared" si="1"/>
        <v>0</v>
      </c>
      <c r="AI5">
        <f t="shared" si="2"/>
        <v>2</v>
      </c>
      <c r="AJ5">
        <f t="shared" si="3"/>
        <v>2</v>
      </c>
      <c r="AM5" s="13">
        <v>3</v>
      </c>
      <c r="AN5">
        <f t="shared" si="4"/>
        <v>6.1685305434921478E-18</v>
      </c>
      <c r="AO5">
        <f t="shared" si="5"/>
        <v>1.8505591630476444E-16</v>
      </c>
      <c r="AP5" s="29"/>
      <c r="AQ5">
        <f t="shared" si="6"/>
        <v>1.1858281195883992E-18</v>
      </c>
      <c r="AR5">
        <f t="shared" si="7"/>
        <v>3.6760671707240372E-17</v>
      </c>
      <c r="AT5" s="13">
        <f t="shared" si="8"/>
        <v>9.841566647775031E-2</v>
      </c>
      <c r="AU5">
        <f t="shared" si="9"/>
        <v>3.0508856608102595</v>
      </c>
      <c r="AV5">
        <f>SUM(AU5:AU17)</f>
        <v>4.1223861872320908</v>
      </c>
      <c r="AW5" s="13">
        <f t="shared" si="11"/>
        <v>3.878571055175131E-5</v>
      </c>
      <c r="AX5">
        <f t="shared" si="12"/>
        <v>1.2023570271042906E-3</v>
      </c>
      <c r="AZ5" s="13"/>
      <c r="BC5" s="13"/>
      <c r="BF5" s="13" t="s">
        <v>92</v>
      </c>
      <c r="BG5">
        <f t="shared" si="13"/>
        <v>4.1223861872320908</v>
      </c>
      <c r="BH5">
        <f>SUM(AI5:AI17)</f>
        <v>7</v>
      </c>
      <c r="BI5" s="13">
        <v>12</v>
      </c>
      <c r="BJ5">
        <f t="shared" si="15"/>
        <v>6.0248541577025518</v>
      </c>
      <c r="BK5">
        <f>AJ14</f>
        <v>1</v>
      </c>
    </row>
    <row r="6" spans="5:63" x14ac:dyDescent="0.3">
      <c r="E6" t="s">
        <v>0</v>
      </c>
      <c r="F6" t="s">
        <v>62</v>
      </c>
      <c r="G6" t="s">
        <v>1</v>
      </c>
      <c r="H6" t="s">
        <v>8</v>
      </c>
      <c r="K6" s="1" t="s">
        <v>2</v>
      </c>
      <c r="L6" s="2" t="s">
        <v>3</v>
      </c>
      <c r="M6" s="1" t="s">
        <v>2</v>
      </c>
      <c r="N6" s="2" t="s">
        <v>3</v>
      </c>
      <c r="O6" s="1" t="s">
        <v>2</v>
      </c>
      <c r="P6" s="2" t="s">
        <v>3</v>
      </c>
      <c r="Q6" s="1" t="s">
        <v>2</v>
      </c>
      <c r="R6" s="2" t="s">
        <v>3</v>
      </c>
      <c r="V6">
        <v>1</v>
      </c>
      <c r="W6">
        <v>20</v>
      </c>
      <c r="X6" t="s">
        <v>12</v>
      </c>
      <c r="AB6">
        <f>SUM(M7:M22)</f>
        <v>31</v>
      </c>
      <c r="AF6">
        <v>4</v>
      </c>
      <c r="AG6">
        <f t="shared" si="0"/>
        <v>0</v>
      </c>
      <c r="AH6">
        <f t="shared" si="1"/>
        <v>0</v>
      </c>
      <c r="AI6">
        <f t="shared" si="2"/>
        <v>2</v>
      </c>
      <c r="AJ6">
        <f t="shared" si="3"/>
        <v>1</v>
      </c>
      <c r="AM6" s="13">
        <v>4</v>
      </c>
      <c r="AN6">
        <f t="shared" si="4"/>
        <v>8.142460317409602E-16</v>
      </c>
      <c r="AO6">
        <f t="shared" si="5"/>
        <v>2.4427380952228806E-14</v>
      </c>
      <c r="AP6" s="29"/>
      <c r="AQ6">
        <f t="shared" si="6"/>
        <v>1.8024587417743792E-16</v>
      </c>
      <c r="AR6">
        <f t="shared" si="7"/>
        <v>5.5876220995005756E-15</v>
      </c>
      <c r="AT6" s="13">
        <f t="shared" si="8"/>
        <v>2.7787952887835393E-2</v>
      </c>
      <c r="AU6">
        <f t="shared" si="9"/>
        <v>0.86142653952289716</v>
      </c>
      <c r="AW6" s="13">
        <f t="shared" si="11"/>
        <v>2.9984337772700082E-4</v>
      </c>
      <c r="AX6">
        <f t="shared" si="12"/>
        <v>9.2951447095370263E-3</v>
      </c>
      <c r="AZ6" s="13"/>
      <c r="BC6" s="13"/>
      <c r="BF6" s="13"/>
      <c r="BI6" s="13" t="s">
        <v>91</v>
      </c>
      <c r="BJ6">
        <f t="shared" si="15"/>
        <v>5.1283697996123916</v>
      </c>
      <c r="BK6">
        <f>SUM(AJ15:AJ17)</f>
        <v>15</v>
      </c>
    </row>
    <row r="7" spans="5:63" x14ac:dyDescent="0.3">
      <c r="E7" t="s">
        <v>16</v>
      </c>
      <c r="F7" t="s">
        <v>16</v>
      </c>
      <c r="G7">
        <f>IF(E7=F7,1,0)</f>
        <v>1</v>
      </c>
      <c r="K7" s="22">
        <v>0</v>
      </c>
      <c r="L7" s="23">
        <v>0</v>
      </c>
      <c r="M7" s="22">
        <v>0</v>
      </c>
      <c r="N7" s="23">
        <v>0</v>
      </c>
      <c r="O7" s="22">
        <v>19</v>
      </c>
      <c r="P7" s="23">
        <v>0</v>
      </c>
      <c r="Q7" s="22">
        <v>0</v>
      </c>
      <c r="R7" s="23">
        <v>0</v>
      </c>
      <c r="V7">
        <v>2</v>
      </c>
      <c r="W7">
        <v>20</v>
      </c>
      <c r="X7" t="s">
        <v>12</v>
      </c>
      <c r="AB7">
        <f>SUM(O7:O22)</f>
        <v>31</v>
      </c>
      <c r="AF7">
        <v>5</v>
      </c>
      <c r="AG7">
        <f t="shared" si="0"/>
        <v>0</v>
      </c>
      <c r="AH7">
        <f t="shared" si="1"/>
        <v>0</v>
      </c>
      <c r="AI7">
        <f t="shared" si="2"/>
        <v>1</v>
      </c>
      <c r="AJ7">
        <f t="shared" si="3"/>
        <v>1</v>
      </c>
      <c r="AM7" s="13">
        <v>5</v>
      </c>
      <c r="AN7">
        <f t="shared" si="4"/>
        <v>7.8819015872524823E-14</v>
      </c>
      <c r="AO7">
        <f t="shared" si="5"/>
        <v>2.3645704761757445E-12</v>
      </c>
      <c r="AP7" s="29"/>
      <c r="AQ7">
        <f t="shared" si="6"/>
        <v>2.0091406774978318E-14</v>
      </c>
      <c r="AR7">
        <f t="shared" si="7"/>
        <v>6.2283361002432784E-13</v>
      </c>
      <c r="AT7" s="13">
        <f t="shared" si="8"/>
        <v>5.7537408332459083E-3</v>
      </c>
      <c r="AU7">
        <f t="shared" si="9"/>
        <v>0.17836596583062317</v>
      </c>
      <c r="AW7" s="13">
        <f t="shared" si="11"/>
        <v>1.6998813029599985E-3</v>
      </c>
      <c r="AX7">
        <f t="shared" si="12"/>
        <v>5.2696320391759956E-2</v>
      </c>
      <c r="AZ7" s="13"/>
      <c r="BC7" s="13"/>
      <c r="BF7" s="13"/>
      <c r="BI7" s="13"/>
    </row>
    <row r="8" spans="5:63" x14ac:dyDescent="0.3">
      <c r="E8" t="s">
        <v>18</v>
      </c>
      <c r="F8" t="s">
        <v>18</v>
      </c>
      <c r="G8">
        <f t="shared" ref="G8:G25" si="16">IF(E8=F8,1,0)</f>
        <v>1</v>
      </c>
      <c r="K8" s="22">
        <v>0</v>
      </c>
      <c r="L8" s="23">
        <v>1</v>
      </c>
      <c r="M8" s="22">
        <v>0</v>
      </c>
      <c r="N8" s="23">
        <v>1</v>
      </c>
      <c r="O8" s="22">
        <v>3</v>
      </c>
      <c r="P8" s="23">
        <v>1</v>
      </c>
      <c r="Q8" s="22">
        <v>0</v>
      </c>
      <c r="R8" s="23">
        <v>1</v>
      </c>
      <c r="V8">
        <v>3</v>
      </c>
      <c r="W8">
        <v>21</v>
      </c>
      <c r="X8" t="s">
        <v>12</v>
      </c>
      <c r="AB8">
        <f>SUM((Q7:Q22))</f>
        <v>31</v>
      </c>
      <c r="AF8">
        <v>6</v>
      </c>
      <c r="AG8">
        <f t="shared" si="0"/>
        <v>0</v>
      </c>
      <c r="AH8">
        <f t="shared" si="1"/>
        <v>0</v>
      </c>
      <c r="AI8">
        <f t="shared" si="2"/>
        <v>0</v>
      </c>
      <c r="AJ8">
        <f t="shared" si="3"/>
        <v>3</v>
      </c>
      <c r="AM8" s="13">
        <v>6</v>
      </c>
      <c r="AN8">
        <f t="shared" si="4"/>
        <v>5.7800611639851585E-12</v>
      </c>
      <c r="AO8">
        <f t="shared" si="5"/>
        <v>1.7340183491955477E-10</v>
      </c>
      <c r="AP8" s="29"/>
      <c r="AQ8">
        <f t="shared" si="6"/>
        <v>1.6966076832203873E-12</v>
      </c>
      <c r="AR8">
        <f t="shared" si="7"/>
        <v>5.2594838179832003E-11</v>
      </c>
      <c r="AT8" s="13">
        <f t="shared" si="8"/>
        <v>9.0254758168563408E-4</v>
      </c>
      <c r="AU8">
        <f t="shared" si="9"/>
        <v>2.7978975032254657E-2</v>
      </c>
      <c r="AW8" s="13">
        <f t="shared" si="11"/>
        <v>7.3007722627128121E-3</v>
      </c>
      <c r="AX8">
        <f t="shared" si="12"/>
        <v>0.22632394014409718</v>
      </c>
      <c r="AZ8" s="13"/>
      <c r="BC8" s="13"/>
      <c r="BF8" s="13"/>
      <c r="BI8" s="13"/>
    </row>
    <row r="9" spans="5:63" x14ac:dyDescent="0.3">
      <c r="E9" t="s">
        <v>18</v>
      </c>
      <c r="F9" t="s">
        <v>18</v>
      </c>
      <c r="G9">
        <f t="shared" si="16"/>
        <v>1</v>
      </c>
      <c r="K9" s="24">
        <v>1</v>
      </c>
      <c r="L9" s="23">
        <v>2</v>
      </c>
      <c r="M9" s="22">
        <v>0</v>
      </c>
      <c r="N9" s="23">
        <v>2</v>
      </c>
      <c r="O9" s="22">
        <v>2</v>
      </c>
      <c r="P9" s="23">
        <v>2</v>
      </c>
      <c r="Q9" s="22">
        <v>0</v>
      </c>
      <c r="R9" s="23">
        <v>2</v>
      </c>
      <c r="V9">
        <v>4</v>
      </c>
      <c r="W9">
        <v>59</v>
      </c>
      <c r="X9" t="s">
        <v>15</v>
      </c>
      <c r="AB9">
        <f>SUM(K25:K40)</f>
        <v>31</v>
      </c>
      <c r="AF9">
        <v>7</v>
      </c>
      <c r="AG9">
        <f t="shared" si="0"/>
        <v>0</v>
      </c>
      <c r="AH9">
        <f t="shared" si="1"/>
        <v>0</v>
      </c>
      <c r="AI9">
        <f t="shared" si="2"/>
        <v>2</v>
      </c>
      <c r="AJ9">
        <f t="shared" si="3"/>
        <v>1</v>
      </c>
      <c r="AM9" s="13">
        <v>7</v>
      </c>
      <c r="AN9">
        <f t="shared" si="4"/>
        <v>3.2698631727687652E-10</v>
      </c>
      <c r="AO9">
        <f t="shared" si="5"/>
        <v>9.8095895183062958E-9</v>
      </c>
      <c r="AP9" s="29"/>
      <c r="AQ9">
        <f t="shared" si="6"/>
        <v>1.1052187193549821E-10</v>
      </c>
      <c r="AR9">
        <f t="shared" si="7"/>
        <v>3.4261780300004446E-9</v>
      </c>
      <c r="AT9" s="13">
        <f t="shared" si="8"/>
        <v>1.0921584181742118E-4</v>
      </c>
      <c r="AU9">
        <f t="shared" si="9"/>
        <v>3.3856910963400567E-3</v>
      </c>
      <c r="AW9" s="13">
        <f t="shared" si="11"/>
        <v>2.4188822386900108E-2</v>
      </c>
      <c r="AX9">
        <f t="shared" si="12"/>
        <v>0.74985349399390333</v>
      </c>
      <c r="AZ9" s="13"/>
      <c r="BC9" s="13"/>
      <c r="BF9" s="13"/>
      <c r="BI9" s="13"/>
    </row>
    <row r="10" spans="5:63" x14ac:dyDescent="0.3">
      <c r="E10" t="s">
        <v>18</v>
      </c>
      <c r="F10" t="s">
        <v>18</v>
      </c>
      <c r="G10">
        <f t="shared" si="16"/>
        <v>1</v>
      </c>
      <c r="K10" s="22">
        <v>0</v>
      </c>
      <c r="L10" s="23">
        <v>3</v>
      </c>
      <c r="M10" s="22">
        <v>0</v>
      </c>
      <c r="N10" s="23">
        <v>3</v>
      </c>
      <c r="O10" s="22">
        <v>2</v>
      </c>
      <c r="P10" s="23">
        <v>3</v>
      </c>
      <c r="Q10" s="22">
        <v>2</v>
      </c>
      <c r="R10" s="23">
        <v>3</v>
      </c>
      <c r="V10">
        <v>5</v>
      </c>
      <c r="W10">
        <v>34</v>
      </c>
      <c r="X10" t="s">
        <v>15</v>
      </c>
      <c r="AB10">
        <f>SUM(M25:M40)</f>
        <v>31</v>
      </c>
      <c r="AF10">
        <v>8</v>
      </c>
      <c r="AG10">
        <f t="shared" si="0"/>
        <v>0</v>
      </c>
      <c r="AH10">
        <f t="shared" si="1"/>
        <v>0</v>
      </c>
      <c r="AI10">
        <f t="shared" si="2"/>
        <v>0</v>
      </c>
      <c r="AJ10">
        <f t="shared" si="3"/>
        <v>1</v>
      </c>
      <c r="AM10" s="13">
        <v>8</v>
      </c>
      <c r="AN10">
        <f t="shared" si="4"/>
        <v>1.4387397960182496E-8</v>
      </c>
      <c r="AO10">
        <f t="shared" si="5"/>
        <v>4.316219388054749E-7</v>
      </c>
      <c r="AP10" s="29"/>
      <c r="AQ10">
        <f t="shared" si="6"/>
        <v>5.5997748447319231E-9</v>
      </c>
      <c r="AR10">
        <f t="shared" si="7"/>
        <v>1.7359302018668961E-7</v>
      </c>
      <c r="AT10" s="13">
        <f t="shared" si="8"/>
        <v>1.0279138053404357E-5</v>
      </c>
      <c r="AU10">
        <f t="shared" si="9"/>
        <v>3.1865327965553507E-4</v>
      </c>
      <c r="AW10" s="13">
        <f t="shared" si="11"/>
        <v>6.2332734612396475E-2</v>
      </c>
      <c r="AX10">
        <f t="shared" si="12"/>
        <v>1.9323147729842907</v>
      </c>
      <c r="AZ10" s="13"/>
      <c r="BC10" s="13"/>
      <c r="BF10" s="13"/>
      <c r="BI10" s="13"/>
    </row>
    <row r="11" spans="5:63" x14ac:dyDescent="0.3">
      <c r="E11" t="s">
        <v>18</v>
      </c>
      <c r="F11" t="s">
        <v>18</v>
      </c>
      <c r="G11">
        <f t="shared" si="16"/>
        <v>1</v>
      </c>
      <c r="K11" s="22">
        <v>0</v>
      </c>
      <c r="L11" s="23">
        <v>4</v>
      </c>
      <c r="M11" s="22">
        <v>0</v>
      </c>
      <c r="N11" s="23">
        <v>4</v>
      </c>
      <c r="O11" s="22">
        <v>2</v>
      </c>
      <c r="P11" s="23">
        <v>4</v>
      </c>
      <c r="Q11" s="22">
        <v>1</v>
      </c>
      <c r="R11" s="23">
        <v>4</v>
      </c>
      <c r="V11">
        <v>6</v>
      </c>
      <c r="W11">
        <v>65</v>
      </c>
      <c r="X11" t="s">
        <v>12</v>
      </c>
      <c r="AB11">
        <f>SUM(O25:O40)</f>
        <v>31</v>
      </c>
      <c r="AF11">
        <v>9</v>
      </c>
      <c r="AG11">
        <f t="shared" si="0"/>
        <v>0</v>
      </c>
      <c r="AH11">
        <f t="shared" si="1"/>
        <v>0</v>
      </c>
      <c r="AI11">
        <f t="shared" si="2"/>
        <v>0</v>
      </c>
      <c r="AJ11">
        <f t="shared" si="3"/>
        <v>2</v>
      </c>
      <c r="AM11" s="13">
        <v>9</v>
      </c>
      <c r="AN11">
        <f t="shared" si="4"/>
        <v>4.9236873019291134E-7</v>
      </c>
      <c r="AO11">
        <f t="shared" si="5"/>
        <v>1.477106190578734E-5</v>
      </c>
      <c r="AP11" s="29"/>
      <c r="AQ11">
        <f t="shared" si="6"/>
        <v>2.206726086961014E-7</v>
      </c>
      <c r="AR11">
        <f t="shared" si="7"/>
        <v>6.8408508695791439E-6</v>
      </c>
      <c r="AT11" s="13">
        <f t="shared" si="8"/>
        <v>7.5245977907273588E-7</v>
      </c>
      <c r="AU11">
        <f t="shared" si="9"/>
        <v>2.3326253151254811E-5</v>
      </c>
      <c r="AW11" s="13">
        <f t="shared" si="11"/>
        <v>0.12493184843253824</v>
      </c>
      <c r="AX11">
        <f t="shared" si="12"/>
        <v>3.8728873014086855</v>
      </c>
      <c r="AY11">
        <f>SUM(AX2:AX11)</f>
        <v>6.8446871279692498</v>
      </c>
      <c r="AZ11" s="13"/>
      <c r="BC11" s="13"/>
      <c r="BF11" s="13"/>
      <c r="BI11" s="13"/>
    </row>
    <row r="12" spans="5:63" x14ac:dyDescent="0.3">
      <c r="E12" t="s">
        <v>17</v>
      </c>
      <c r="F12" t="s">
        <v>17</v>
      </c>
      <c r="G12">
        <f t="shared" si="16"/>
        <v>1</v>
      </c>
      <c r="K12" s="22">
        <v>0</v>
      </c>
      <c r="L12" s="23">
        <v>5</v>
      </c>
      <c r="M12" s="22">
        <v>0</v>
      </c>
      <c r="N12" s="23">
        <v>5</v>
      </c>
      <c r="O12" s="22">
        <v>1</v>
      </c>
      <c r="P12" s="23">
        <v>5</v>
      </c>
      <c r="Q12" s="22">
        <v>1</v>
      </c>
      <c r="R12" s="23">
        <v>5</v>
      </c>
      <c r="V12">
        <v>7</v>
      </c>
      <c r="W12">
        <v>20</v>
      </c>
      <c r="X12" t="s">
        <v>12</v>
      </c>
      <c r="AF12">
        <v>10</v>
      </c>
      <c r="AG12">
        <f t="shared" si="0"/>
        <v>1</v>
      </c>
      <c r="AH12">
        <f t="shared" si="1"/>
        <v>0</v>
      </c>
      <c r="AI12">
        <f t="shared" si="2"/>
        <v>0</v>
      </c>
      <c r="AJ12">
        <f t="shared" si="3"/>
        <v>1</v>
      </c>
      <c r="AM12" s="13">
        <v>10</v>
      </c>
      <c r="AN12">
        <f t="shared" si="4"/>
        <v>1.2998534477092811E-5</v>
      </c>
      <c r="AO12">
        <f t="shared" si="5"/>
        <v>3.8995603431278434E-4</v>
      </c>
      <c r="AP12" s="29"/>
      <c r="AQ12">
        <f t="shared" si="6"/>
        <v>6.7084473043614718E-6</v>
      </c>
      <c r="AR12">
        <f t="shared" si="7"/>
        <v>2.0796186643520562E-4</v>
      </c>
      <c r="AT12" s="13">
        <f t="shared" si="8"/>
        <v>4.2491846347636977E-8</v>
      </c>
      <c r="AU12">
        <f t="shared" si="9"/>
        <v>1.3172472367767463E-6</v>
      </c>
      <c r="AW12" s="13">
        <f t="shared" si="11"/>
        <v>0.19316385796107838</v>
      </c>
      <c r="AX12">
        <f t="shared" si="12"/>
        <v>5.9880795967934297</v>
      </c>
      <c r="AY12">
        <f>AX12</f>
        <v>5.9880795967934297</v>
      </c>
      <c r="AZ12" s="13"/>
      <c r="BC12" s="13"/>
      <c r="BF12" s="13"/>
      <c r="BI12" s="13"/>
    </row>
    <row r="13" spans="5:63" x14ac:dyDescent="0.3">
      <c r="E13" t="s">
        <v>17</v>
      </c>
      <c r="F13" t="s">
        <v>17</v>
      </c>
      <c r="G13">
        <f t="shared" si="16"/>
        <v>1</v>
      </c>
      <c r="K13" s="22">
        <v>0</v>
      </c>
      <c r="L13" s="23">
        <v>6</v>
      </c>
      <c r="M13" s="22">
        <v>0</v>
      </c>
      <c r="N13" s="23">
        <v>6</v>
      </c>
      <c r="O13" s="22">
        <v>0</v>
      </c>
      <c r="P13" s="23">
        <v>6</v>
      </c>
      <c r="Q13" s="22">
        <v>3</v>
      </c>
      <c r="R13" s="23">
        <v>6</v>
      </c>
      <c r="V13">
        <v>8</v>
      </c>
      <c r="W13">
        <v>21</v>
      </c>
      <c r="X13" t="s">
        <v>15</v>
      </c>
      <c r="AF13">
        <v>11</v>
      </c>
      <c r="AG13">
        <f t="shared" si="0"/>
        <v>0</v>
      </c>
      <c r="AH13">
        <f t="shared" si="1"/>
        <v>1</v>
      </c>
      <c r="AI13">
        <f t="shared" si="2"/>
        <v>0</v>
      </c>
      <c r="AJ13">
        <f t="shared" si="3"/>
        <v>3</v>
      </c>
      <c r="AM13" s="13">
        <v>11</v>
      </c>
      <c r="AN13">
        <f t="shared" si="4"/>
        <v>2.5997068954185606E-4</v>
      </c>
      <c r="AO13">
        <f t="shared" si="5"/>
        <v>7.7991206862556822E-3</v>
      </c>
      <c r="AP13" s="29"/>
      <c r="AQ13">
        <f t="shared" si="6"/>
        <v>1.5449757428226375E-4</v>
      </c>
      <c r="AR13">
        <f t="shared" si="7"/>
        <v>4.7894248027501758E-3</v>
      </c>
      <c r="AT13" s="13">
        <f t="shared" si="8"/>
        <v>1.8178329988293896E-9</v>
      </c>
      <c r="AU13">
        <f t="shared" si="9"/>
        <v>5.6352822963711079E-8</v>
      </c>
      <c r="AW13" s="13">
        <f t="shared" si="11"/>
        <v>0.22625836509427014</v>
      </c>
      <c r="AX13">
        <f t="shared" si="12"/>
        <v>7.0140093179223744</v>
      </c>
      <c r="AY13">
        <f>AX13</f>
        <v>7.0140093179223744</v>
      </c>
      <c r="AZ13" s="13"/>
      <c r="BC13" s="13"/>
      <c r="BF13" s="13"/>
      <c r="BI13" s="13"/>
    </row>
    <row r="14" spans="5:63" x14ac:dyDescent="0.3">
      <c r="E14" t="s">
        <v>18</v>
      </c>
      <c r="F14" t="s">
        <v>18</v>
      </c>
      <c r="G14">
        <f t="shared" si="16"/>
        <v>1</v>
      </c>
      <c r="K14" s="22">
        <v>0</v>
      </c>
      <c r="L14" s="23">
        <v>7</v>
      </c>
      <c r="M14" s="22">
        <v>0</v>
      </c>
      <c r="N14" s="23">
        <v>7</v>
      </c>
      <c r="O14" s="22">
        <v>2</v>
      </c>
      <c r="P14" s="23">
        <v>7</v>
      </c>
      <c r="Q14" s="22">
        <v>1</v>
      </c>
      <c r="R14" s="23">
        <v>7</v>
      </c>
      <c r="V14">
        <v>9</v>
      </c>
      <c r="W14">
        <v>21</v>
      </c>
      <c r="X14" t="s">
        <v>12</v>
      </c>
      <c r="AF14">
        <v>12</v>
      </c>
      <c r="AG14">
        <f t="shared" si="0"/>
        <v>0</v>
      </c>
      <c r="AH14">
        <f t="shared" si="1"/>
        <v>0</v>
      </c>
      <c r="AI14">
        <f t="shared" si="2"/>
        <v>0</v>
      </c>
      <c r="AJ14">
        <f t="shared" si="3"/>
        <v>1</v>
      </c>
      <c r="AM14" s="13">
        <v>12</v>
      </c>
      <c r="AN14">
        <f t="shared" si="4"/>
        <v>3.8129034466138859E-3</v>
      </c>
      <c r="AO14">
        <f t="shared" si="5"/>
        <v>0.11438710339841658</v>
      </c>
      <c r="AP14" s="29"/>
      <c r="AQ14">
        <f t="shared" si="6"/>
        <v>2.609292365656002E-3</v>
      </c>
      <c r="AR14">
        <f t="shared" si="7"/>
        <v>8.0888063335336061E-2</v>
      </c>
      <c r="AT14" s="13">
        <f t="shared" si="8"/>
        <v>5.7030054865235904E-11</v>
      </c>
      <c r="AU14">
        <f t="shared" si="9"/>
        <v>1.7679317008223131E-9</v>
      </c>
      <c r="AW14" s="13">
        <f t="shared" si="11"/>
        <v>0.19435013411943716</v>
      </c>
      <c r="AX14">
        <f t="shared" si="12"/>
        <v>6.0248541577025518</v>
      </c>
      <c r="AY14">
        <f>AX14</f>
        <v>6.0248541577025518</v>
      </c>
      <c r="AZ14" s="13"/>
      <c r="BC14" s="13"/>
      <c r="BF14" s="13"/>
      <c r="BI14" s="13"/>
    </row>
    <row r="15" spans="5:63" x14ac:dyDescent="0.3">
      <c r="E15" t="s">
        <v>16</v>
      </c>
      <c r="F15" t="s">
        <v>16</v>
      </c>
      <c r="G15">
        <f t="shared" si="16"/>
        <v>1</v>
      </c>
      <c r="K15" s="22">
        <v>0</v>
      </c>
      <c r="L15" s="23">
        <v>8</v>
      </c>
      <c r="M15" s="22">
        <v>0</v>
      </c>
      <c r="N15" s="23">
        <v>8</v>
      </c>
      <c r="O15" s="22">
        <v>0</v>
      </c>
      <c r="P15" s="23">
        <v>8</v>
      </c>
      <c r="Q15" s="22">
        <v>1</v>
      </c>
      <c r="R15" s="23">
        <v>8</v>
      </c>
      <c r="V15">
        <v>10</v>
      </c>
      <c r="W15">
        <v>21</v>
      </c>
      <c r="X15" t="s">
        <v>15</v>
      </c>
      <c r="AF15">
        <v>13</v>
      </c>
      <c r="AG15">
        <f t="shared" si="0"/>
        <v>0</v>
      </c>
      <c r="AH15">
        <f t="shared" si="1"/>
        <v>1</v>
      </c>
      <c r="AI15">
        <f t="shared" si="2"/>
        <v>0</v>
      </c>
      <c r="AJ15">
        <f t="shared" si="3"/>
        <v>3</v>
      </c>
      <c r="AM15" s="13">
        <v>13</v>
      </c>
      <c r="AN15">
        <f t="shared" si="4"/>
        <v>3.8715634996387069E-2</v>
      </c>
      <c r="AO15">
        <f t="shared" si="5"/>
        <v>1.161469049891612</v>
      </c>
      <c r="AP15" s="29">
        <f>SUM(AO2:AO15)</f>
        <v>1.2840604426798223</v>
      </c>
      <c r="AQ15">
        <f t="shared" si="6"/>
        <v>3.0508649198439316E-2</v>
      </c>
      <c r="AR15">
        <f t="shared" si="7"/>
        <v>0.94576812515161879</v>
      </c>
      <c r="AS15">
        <f>SUM(AR2:AR15)</f>
        <v>1.0316605930794314</v>
      </c>
      <c r="AT15" s="13">
        <f t="shared" si="8"/>
        <v>1.2386618251272817E-12</v>
      </c>
      <c r="AU15">
        <f t="shared" si="9"/>
        <v>3.8398516578945734E-11</v>
      </c>
      <c r="AW15" s="13">
        <f t="shared" si="11"/>
        <v>0.11557507975741683</v>
      </c>
      <c r="AX15">
        <f t="shared" si="12"/>
        <v>3.5828274724799218</v>
      </c>
      <c r="AY15">
        <f>SUM(AX15:AX17)</f>
        <v>5.1283697996123916</v>
      </c>
      <c r="AZ15" s="13"/>
      <c r="BC15" s="13"/>
      <c r="BF15" s="13"/>
      <c r="BI15" s="13"/>
    </row>
    <row r="16" spans="5:63" x14ac:dyDescent="0.3">
      <c r="E16" t="s">
        <v>17</v>
      </c>
      <c r="F16" t="s">
        <v>17</v>
      </c>
      <c r="G16">
        <f t="shared" si="16"/>
        <v>1</v>
      </c>
      <c r="K16" s="22">
        <v>0</v>
      </c>
      <c r="L16" s="23">
        <v>9</v>
      </c>
      <c r="M16" s="22">
        <v>0</v>
      </c>
      <c r="N16" s="23">
        <v>9</v>
      </c>
      <c r="O16" s="22">
        <v>0</v>
      </c>
      <c r="P16" s="23">
        <v>9</v>
      </c>
      <c r="Q16" s="22">
        <v>2</v>
      </c>
      <c r="R16" s="23">
        <v>9</v>
      </c>
      <c r="V16">
        <v>11</v>
      </c>
      <c r="W16">
        <v>21</v>
      </c>
      <c r="X16" t="s">
        <v>12</v>
      </c>
      <c r="AF16">
        <v>14</v>
      </c>
      <c r="AG16">
        <f t="shared" si="0"/>
        <v>5</v>
      </c>
      <c r="AH16">
        <f t="shared" si="1"/>
        <v>3</v>
      </c>
      <c r="AI16">
        <f t="shared" si="2"/>
        <v>0</v>
      </c>
      <c r="AJ16">
        <f t="shared" si="3"/>
        <v>5</v>
      </c>
      <c r="AM16" s="13">
        <v>14</v>
      </c>
      <c r="AN16">
        <f t="shared" si="4"/>
        <v>0.24335541997728996</v>
      </c>
      <c r="AO16">
        <f t="shared" si="5"/>
        <v>7.3006625993186987</v>
      </c>
      <c r="AP16" s="29">
        <f>AO16</f>
        <v>7.3006625993186987</v>
      </c>
      <c r="AQ16">
        <f t="shared" si="6"/>
        <v>0.22082450848394114</v>
      </c>
      <c r="AR16">
        <f t="shared" si="7"/>
        <v>6.8455597630021749</v>
      </c>
      <c r="AS16">
        <f>AR16</f>
        <v>6.8455597630021749</v>
      </c>
      <c r="AT16" s="13">
        <f t="shared" si="8"/>
        <v>1.6654276640366922E-14</v>
      </c>
      <c r="AU16">
        <f t="shared" si="9"/>
        <v>5.162825758513746E-13</v>
      </c>
      <c r="AW16" s="13">
        <f t="shared" si="11"/>
        <v>4.2546870020587498E-2</v>
      </c>
      <c r="AX16">
        <f t="shared" si="12"/>
        <v>1.3189529706382124</v>
      </c>
      <c r="AZ16" s="13"/>
      <c r="BC16" s="13"/>
      <c r="BF16" s="13"/>
      <c r="BI16" s="13"/>
    </row>
    <row r="17" spans="5:62" x14ac:dyDescent="0.3">
      <c r="E17" t="s">
        <v>17</v>
      </c>
      <c r="F17" t="s">
        <v>17</v>
      </c>
      <c r="G17">
        <f t="shared" si="16"/>
        <v>1</v>
      </c>
      <c r="K17" s="22">
        <v>1</v>
      </c>
      <c r="L17" s="23">
        <v>10</v>
      </c>
      <c r="M17" s="22">
        <v>0</v>
      </c>
      <c r="N17" s="23">
        <v>10</v>
      </c>
      <c r="O17" s="22">
        <v>0</v>
      </c>
      <c r="P17" s="23">
        <v>10</v>
      </c>
      <c r="Q17" s="22">
        <v>1</v>
      </c>
      <c r="R17" s="23">
        <v>10</v>
      </c>
      <c r="V17">
        <v>12</v>
      </c>
      <c r="W17">
        <v>21</v>
      </c>
      <c r="X17" t="s">
        <v>12</v>
      </c>
      <c r="AF17">
        <v>15</v>
      </c>
      <c r="AG17">
        <f t="shared" si="0"/>
        <v>24</v>
      </c>
      <c r="AH17">
        <f t="shared" si="1"/>
        <v>26</v>
      </c>
      <c r="AI17">
        <f t="shared" si="2"/>
        <v>0</v>
      </c>
      <c r="AJ17">
        <f t="shared" si="3"/>
        <v>7</v>
      </c>
      <c r="AM17" s="13">
        <v>15</v>
      </c>
      <c r="AN17">
        <f t="shared" si="4"/>
        <v>0.71384256526671597</v>
      </c>
      <c r="AO17">
        <f t="shared" si="5"/>
        <v>21.415276958001478</v>
      </c>
      <c r="AP17" s="29">
        <f>AO17</f>
        <v>21.415276958001478</v>
      </c>
      <c r="AQ17">
        <f t="shared" si="6"/>
        <v>0.74589611754575469</v>
      </c>
      <c r="AR17">
        <f t="shared" si="7"/>
        <v>23.122779643918395</v>
      </c>
      <c r="AS17">
        <f>AR17</f>
        <v>23.122779643918395</v>
      </c>
      <c r="AT17" s="13">
        <f t="shared" si="8"/>
        <v>1.0449742205720423E-16</v>
      </c>
      <c r="AU17">
        <f t="shared" si="9"/>
        <v>3.2394200837733312E-15</v>
      </c>
      <c r="AW17" s="13">
        <f t="shared" si="11"/>
        <v>7.3093340804599076E-3</v>
      </c>
      <c r="AX17">
        <f t="shared" si="12"/>
        <v>0.22658935649425713</v>
      </c>
      <c r="AZ17" s="13"/>
      <c r="BC17" s="13"/>
      <c r="BF17" s="13"/>
      <c r="BI17" s="13"/>
    </row>
    <row r="18" spans="5:62" x14ac:dyDescent="0.3">
      <c r="E18" t="s">
        <v>18</v>
      </c>
      <c r="F18" t="s">
        <v>18</v>
      </c>
      <c r="G18">
        <f t="shared" si="16"/>
        <v>1</v>
      </c>
      <c r="K18" s="22">
        <v>0</v>
      </c>
      <c r="L18" s="23">
        <v>11</v>
      </c>
      <c r="M18" s="22">
        <v>1</v>
      </c>
      <c r="N18" s="23">
        <v>11</v>
      </c>
      <c r="O18" s="22">
        <v>0</v>
      </c>
      <c r="P18" s="23">
        <v>11</v>
      </c>
      <c r="Q18" s="22">
        <v>3</v>
      </c>
      <c r="R18" s="23">
        <v>11</v>
      </c>
      <c r="V18">
        <v>13</v>
      </c>
      <c r="W18">
        <v>22</v>
      </c>
      <c r="X18" t="s">
        <v>12</v>
      </c>
      <c r="AT18" s="13">
        <f>SUM(AT2:AT17)</f>
        <v>1</v>
      </c>
      <c r="AU18">
        <f t="shared" si="9"/>
        <v>31</v>
      </c>
      <c r="AW18" s="30">
        <f>SUM(AW2:AW17)</f>
        <v>0.99999999999999989</v>
      </c>
      <c r="AX18" s="30">
        <f>SUM(AX2:AX17)</f>
        <v>30.999999999999996</v>
      </c>
      <c r="AZ18" t="s">
        <v>94</v>
      </c>
      <c r="BA18">
        <f>((BB2-BA2)^2)/BA2+((BB3-BA3)^2)/BA3+((BB4-BA4)^2)/BA4</f>
        <v>1.0998131923807515</v>
      </c>
      <c r="BC18" t="s">
        <v>94</v>
      </c>
      <c r="BD18">
        <f>((BE2-BD2)^2)/BD2+((BE3-BD3)^2)/BD3+((BE4-BD4)^2)/BD4</f>
        <v>3.4272044443031198</v>
      </c>
      <c r="BF18" t="s">
        <v>94</v>
      </c>
      <c r="BG18">
        <f>((BH2-BG2)^2)/BG2+((BH3-BG3)^2)/BG3+((BH4-BG4)^2)/BG4</f>
        <v>25.090457597886981</v>
      </c>
      <c r="BI18" t="s">
        <v>94</v>
      </c>
      <c r="BJ18">
        <f>((BK2-BJ2)^2)/BJ2+((BK3-BJ3)^2)/BJ3+((BK4-BJ4)^2)/BJ4</f>
        <v>8.9748653974706123</v>
      </c>
    </row>
    <row r="19" spans="5:62" x14ac:dyDescent="0.3">
      <c r="E19" t="s">
        <v>18</v>
      </c>
      <c r="F19" t="s">
        <v>18</v>
      </c>
      <c r="G19">
        <f t="shared" si="16"/>
        <v>1</v>
      </c>
      <c r="K19" s="22">
        <v>0</v>
      </c>
      <c r="L19" s="23">
        <v>12</v>
      </c>
      <c r="M19" s="22">
        <v>0</v>
      </c>
      <c r="N19" s="23">
        <v>12</v>
      </c>
      <c r="O19" s="22">
        <v>0</v>
      </c>
      <c r="P19" s="23">
        <v>12</v>
      </c>
      <c r="Q19" s="22">
        <v>1</v>
      </c>
      <c r="R19" s="23">
        <v>12</v>
      </c>
      <c r="V19">
        <v>14</v>
      </c>
      <c r="W19">
        <v>19</v>
      </c>
      <c r="X19" t="s">
        <v>15</v>
      </c>
      <c r="AZ19" t="s">
        <v>95</v>
      </c>
      <c r="BA19">
        <v>1</v>
      </c>
      <c r="BC19" t="s">
        <v>95</v>
      </c>
      <c r="BD19">
        <v>1</v>
      </c>
      <c r="BF19" t="s">
        <v>95</v>
      </c>
      <c r="BG19">
        <v>2</v>
      </c>
      <c r="BI19" t="s">
        <v>95</v>
      </c>
      <c r="BJ19">
        <v>3</v>
      </c>
    </row>
    <row r="20" spans="5:62" x14ac:dyDescent="0.3">
      <c r="E20" t="s">
        <v>16</v>
      </c>
      <c r="F20" t="s">
        <v>16</v>
      </c>
      <c r="G20">
        <f t="shared" si="16"/>
        <v>1</v>
      </c>
      <c r="K20" s="22">
        <v>0</v>
      </c>
      <c r="L20" s="23">
        <v>13</v>
      </c>
      <c r="M20" s="22">
        <v>1</v>
      </c>
      <c r="N20" s="23">
        <v>13</v>
      </c>
      <c r="O20" s="22">
        <v>0</v>
      </c>
      <c r="P20" s="23">
        <v>13</v>
      </c>
      <c r="Q20" s="22">
        <v>3</v>
      </c>
      <c r="R20" s="23">
        <v>13</v>
      </c>
      <c r="V20">
        <v>15</v>
      </c>
      <c r="W20">
        <v>21</v>
      </c>
      <c r="X20" t="s">
        <v>12</v>
      </c>
      <c r="AF20" t="s">
        <v>64</v>
      </c>
      <c r="AG20">
        <f>SUMPRODUCT(AF2:AF17,AG2:AG17)-2</f>
        <v>440</v>
      </c>
      <c r="AH20">
        <f>SUMPRODUCT(AF2:AF17,AH2:AH17)</f>
        <v>456</v>
      </c>
      <c r="AI20">
        <f>SUMPRODUCT(AF2:AF17,AI2:AI17)</f>
        <v>40</v>
      </c>
      <c r="AJ20">
        <f>SUMPRODUCT(AF2:AF17,AJ2:AJ17)</f>
        <v>335</v>
      </c>
      <c r="AZ20" t="s">
        <v>96</v>
      </c>
      <c r="BA20">
        <v>3.8410000000000002</v>
      </c>
      <c r="BC20" t="s">
        <v>96</v>
      </c>
      <c r="BD20">
        <v>3.8410000000000002</v>
      </c>
      <c r="BF20" t="s">
        <v>96</v>
      </c>
      <c r="BG20">
        <v>5.9109999999999996</v>
      </c>
      <c r="BI20" t="s">
        <v>96</v>
      </c>
      <c r="BJ20">
        <v>7.851</v>
      </c>
    </row>
    <row r="21" spans="5:62" ht="15" thickBot="1" x14ac:dyDescent="0.35">
      <c r="E21" s="7" t="s">
        <v>17</v>
      </c>
      <c r="F21" t="s">
        <v>17</v>
      </c>
      <c r="G21">
        <f t="shared" si="16"/>
        <v>1</v>
      </c>
      <c r="K21" s="22">
        <v>5</v>
      </c>
      <c r="L21" s="23">
        <v>14</v>
      </c>
      <c r="M21" s="22">
        <v>3</v>
      </c>
      <c r="N21" s="23">
        <v>14</v>
      </c>
      <c r="O21" s="22">
        <v>0</v>
      </c>
      <c r="P21" s="23">
        <v>14</v>
      </c>
      <c r="Q21" s="22">
        <v>5</v>
      </c>
      <c r="R21" s="23">
        <v>14</v>
      </c>
      <c r="V21">
        <v>16</v>
      </c>
      <c r="W21">
        <v>18</v>
      </c>
      <c r="X21" t="s">
        <v>12</v>
      </c>
      <c r="AF21" t="s">
        <v>65</v>
      </c>
      <c r="AG21">
        <f>AG20/(30*15)</f>
        <v>0.97777777777777775</v>
      </c>
      <c r="AH21">
        <f>AH20/(31*15)</f>
        <v>0.98064516129032253</v>
      </c>
      <c r="AI21">
        <f>AI20/(31*15)</f>
        <v>8.6021505376344093E-2</v>
      </c>
      <c r="AJ21">
        <f>AJ20/(31*15)</f>
        <v>0.72043010752688175</v>
      </c>
    </row>
    <row r="22" spans="5:62" ht="15" thickBot="1" x14ac:dyDescent="0.35">
      <c r="E22" s="26" t="s">
        <v>16</v>
      </c>
      <c r="F22" t="s">
        <v>16</v>
      </c>
      <c r="G22">
        <f t="shared" si="16"/>
        <v>1</v>
      </c>
      <c r="K22" s="22">
        <v>24</v>
      </c>
      <c r="L22" s="25">
        <v>15</v>
      </c>
      <c r="M22" s="22">
        <v>26</v>
      </c>
      <c r="N22" s="25">
        <v>15</v>
      </c>
      <c r="O22" s="22">
        <v>0</v>
      </c>
      <c r="P22" s="25">
        <v>15</v>
      </c>
      <c r="Q22" s="22">
        <v>7</v>
      </c>
      <c r="R22" s="25">
        <v>15</v>
      </c>
      <c r="V22">
        <v>17</v>
      </c>
      <c r="W22">
        <v>19</v>
      </c>
      <c r="X22" t="s">
        <v>12</v>
      </c>
    </row>
    <row r="23" spans="5:62" x14ac:dyDescent="0.3">
      <c r="E23" s="26" t="s">
        <v>16</v>
      </c>
      <c r="F23" t="s">
        <v>16</v>
      </c>
      <c r="G23">
        <f t="shared" si="16"/>
        <v>1</v>
      </c>
      <c r="K23" s="17" t="s">
        <v>5</v>
      </c>
      <c r="L23" s="18"/>
      <c r="M23" s="17" t="s">
        <v>6</v>
      </c>
      <c r="N23" s="18"/>
      <c r="O23" s="17" t="s">
        <v>10</v>
      </c>
      <c r="P23" s="18"/>
      <c r="Q23" s="19"/>
      <c r="R23" s="20"/>
      <c r="V23">
        <v>18</v>
      </c>
      <c r="W23">
        <v>22</v>
      </c>
      <c r="X23" t="s">
        <v>12</v>
      </c>
    </row>
    <row r="24" spans="5:62" x14ac:dyDescent="0.3">
      <c r="E24" s="26" t="s">
        <v>16</v>
      </c>
      <c r="F24" t="s">
        <v>16</v>
      </c>
      <c r="G24">
        <f t="shared" si="16"/>
        <v>1</v>
      </c>
      <c r="K24" s="1" t="s">
        <v>2</v>
      </c>
      <c r="L24" s="2" t="s">
        <v>7</v>
      </c>
      <c r="M24" s="1" t="s">
        <v>2</v>
      </c>
      <c r="N24" s="2" t="s">
        <v>7</v>
      </c>
      <c r="O24" s="1" t="s">
        <v>2</v>
      </c>
      <c r="P24" s="2" t="s">
        <v>7</v>
      </c>
      <c r="Q24" s="8"/>
      <c r="R24" s="9"/>
      <c r="V24">
        <v>19</v>
      </c>
      <c r="W24">
        <v>21</v>
      </c>
      <c r="X24" t="s">
        <v>12</v>
      </c>
    </row>
    <row r="25" spans="5:62" x14ac:dyDescent="0.3">
      <c r="E25" s="26" t="s">
        <v>16</v>
      </c>
      <c r="F25" t="s">
        <v>16</v>
      </c>
      <c r="G25">
        <f t="shared" si="16"/>
        <v>1</v>
      </c>
      <c r="K25" s="1">
        <v>29</v>
      </c>
      <c r="L25" s="3">
        <v>0</v>
      </c>
      <c r="M25" s="1">
        <v>31</v>
      </c>
      <c r="N25" s="3">
        <v>0</v>
      </c>
      <c r="O25" s="1">
        <v>27</v>
      </c>
      <c r="P25" s="3">
        <v>0</v>
      </c>
      <c r="Q25" s="8"/>
      <c r="R25" s="10"/>
      <c r="V25">
        <v>20</v>
      </c>
      <c r="W25">
        <v>19</v>
      </c>
      <c r="X25" t="s">
        <v>12</v>
      </c>
    </row>
    <row r="26" spans="5:62" x14ac:dyDescent="0.3">
      <c r="E26" s="26" t="s">
        <v>17</v>
      </c>
      <c r="F26" t="s">
        <v>17</v>
      </c>
      <c r="G26">
        <f t="shared" ref="G26:G51" si="17">IF(E26=F26,1,0)</f>
        <v>1</v>
      </c>
      <c r="K26" s="1">
        <v>2</v>
      </c>
      <c r="L26" s="3">
        <v>1</v>
      </c>
      <c r="M26" s="1">
        <v>0</v>
      </c>
      <c r="N26" s="3">
        <v>1</v>
      </c>
      <c r="O26" s="1">
        <v>2</v>
      </c>
      <c r="P26" s="3">
        <v>1</v>
      </c>
      <c r="Q26" s="8"/>
      <c r="R26" s="10"/>
      <c r="V26">
        <v>21</v>
      </c>
      <c r="W26">
        <v>21</v>
      </c>
      <c r="X26" t="s">
        <v>15</v>
      </c>
    </row>
    <row r="27" spans="5:62" x14ac:dyDescent="0.3">
      <c r="E27" s="26" t="s">
        <v>18</v>
      </c>
      <c r="F27" t="s">
        <v>18</v>
      </c>
      <c r="G27">
        <f t="shared" si="17"/>
        <v>1</v>
      </c>
      <c r="K27" s="1">
        <v>0</v>
      </c>
      <c r="L27" s="3">
        <v>2</v>
      </c>
      <c r="M27" s="1">
        <v>0</v>
      </c>
      <c r="N27" s="3">
        <v>2</v>
      </c>
      <c r="O27" s="1">
        <v>1</v>
      </c>
      <c r="P27" s="3">
        <v>2</v>
      </c>
      <c r="Q27" s="8"/>
      <c r="R27" s="10"/>
      <c r="V27">
        <v>22</v>
      </c>
      <c r="W27">
        <v>21</v>
      </c>
      <c r="X27" t="s">
        <v>12</v>
      </c>
    </row>
    <row r="28" spans="5:62" x14ac:dyDescent="0.3">
      <c r="E28" s="26" t="s">
        <v>18</v>
      </c>
      <c r="F28" t="s">
        <v>18</v>
      </c>
      <c r="G28">
        <f t="shared" si="17"/>
        <v>1</v>
      </c>
      <c r="K28" s="1">
        <v>0</v>
      </c>
      <c r="L28" s="3">
        <v>3</v>
      </c>
      <c r="M28" s="1">
        <v>0</v>
      </c>
      <c r="N28" s="3">
        <v>3</v>
      </c>
      <c r="O28" s="1">
        <v>0</v>
      </c>
      <c r="P28" s="3">
        <v>3</v>
      </c>
      <c r="Q28" s="8"/>
      <c r="R28" s="10"/>
      <c r="V28">
        <v>23</v>
      </c>
      <c r="W28">
        <v>23</v>
      </c>
      <c r="X28" t="s">
        <v>12</v>
      </c>
    </row>
    <row r="29" spans="5:62" x14ac:dyDescent="0.3">
      <c r="E29" s="26" t="s">
        <v>17</v>
      </c>
      <c r="F29" t="s">
        <v>17</v>
      </c>
      <c r="G29">
        <f t="shared" si="17"/>
        <v>1</v>
      </c>
      <c r="K29" s="1">
        <v>0</v>
      </c>
      <c r="L29" s="3">
        <v>4</v>
      </c>
      <c r="M29" s="1">
        <v>0</v>
      </c>
      <c r="N29" s="3">
        <v>4</v>
      </c>
      <c r="O29" s="1">
        <v>1</v>
      </c>
      <c r="P29" s="3">
        <v>4</v>
      </c>
      <c r="Q29" s="8"/>
      <c r="R29" s="10"/>
      <c r="V29">
        <v>24</v>
      </c>
      <c r="W29">
        <v>28</v>
      </c>
      <c r="X29" t="s">
        <v>12</v>
      </c>
    </row>
    <row r="30" spans="5:62" x14ac:dyDescent="0.3">
      <c r="E30" s="26" t="s">
        <v>17</v>
      </c>
      <c r="F30" t="s">
        <v>17</v>
      </c>
      <c r="G30">
        <f t="shared" si="17"/>
        <v>1</v>
      </c>
      <c r="K30" s="1">
        <v>0</v>
      </c>
      <c r="L30" s="3">
        <v>5</v>
      </c>
      <c r="M30" s="1">
        <v>0</v>
      </c>
      <c r="N30" s="3">
        <v>5</v>
      </c>
      <c r="O30" s="1">
        <v>0</v>
      </c>
      <c r="P30" s="3">
        <v>5</v>
      </c>
      <c r="Q30" s="8"/>
      <c r="R30" s="10"/>
      <c r="V30">
        <v>25</v>
      </c>
      <c r="W30">
        <v>24</v>
      </c>
      <c r="X30" t="s">
        <v>12</v>
      </c>
    </row>
    <row r="31" spans="5:62" x14ac:dyDescent="0.3">
      <c r="E31" s="26" t="s">
        <v>17</v>
      </c>
      <c r="F31" t="s">
        <v>17</v>
      </c>
      <c r="G31">
        <f t="shared" si="17"/>
        <v>1</v>
      </c>
      <c r="K31" s="1">
        <v>0</v>
      </c>
      <c r="L31" s="3">
        <v>6</v>
      </c>
      <c r="M31" s="1">
        <v>0</v>
      </c>
      <c r="N31" s="3">
        <v>6</v>
      </c>
      <c r="O31" s="1">
        <v>0</v>
      </c>
      <c r="P31" s="3">
        <v>6</v>
      </c>
      <c r="Q31" s="8"/>
      <c r="R31" s="10"/>
      <c r="V31">
        <v>26</v>
      </c>
      <c r="W31">
        <v>25</v>
      </c>
      <c r="X31" t="s">
        <v>12</v>
      </c>
    </row>
    <row r="32" spans="5:62" x14ac:dyDescent="0.3">
      <c r="E32" s="26" t="s">
        <v>17</v>
      </c>
      <c r="F32" t="s">
        <v>17</v>
      </c>
      <c r="G32">
        <f t="shared" si="17"/>
        <v>1</v>
      </c>
      <c r="K32" s="1">
        <v>0</v>
      </c>
      <c r="L32" s="3">
        <v>7</v>
      </c>
      <c r="M32" s="1">
        <v>0</v>
      </c>
      <c r="N32" s="3">
        <v>7</v>
      </c>
      <c r="O32" s="1">
        <v>0</v>
      </c>
      <c r="P32" s="3">
        <v>7</v>
      </c>
      <c r="Q32" s="8"/>
      <c r="R32" s="10"/>
      <c r="V32">
        <v>27</v>
      </c>
      <c r="W32">
        <v>25</v>
      </c>
      <c r="X32" t="s">
        <v>12</v>
      </c>
    </row>
    <row r="33" spans="5:24" x14ac:dyDescent="0.3">
      <c r="E33" s="26" t="s">
        <v>17</v>
      </c>
      <c r="F33" t="s">
        <v>17</v>
      </c>
      <c r="G33">
        <f t="shared" si="17"/>
        <v>1</v>
      </c>
      <c r="K33" s="1">
        <v>0</v>
      </c>
      <c r="L33" s="3">
        <v>8</v>
      </c>
      <c r="M33" s="1">
        <v>0</v>
      </c>
      <c r="N33" s="3">
        <v>8</v>
      </c>
      <c r="O33" s="1">
        <v>0</v>
      </c>
      <c r="P33" s="3">
        <v>8</v>
      </c>
      <c r="Q33" s="8"/>
      <c r="R33" s="10"/>
      <c r="V33">
        <v>28</v>
      </c>
      <c r="W33">
        <v>23</v>
      </c>
      <c r="X33" t="s">
        <v>12</v>
      </c>
    </row>
    <row r="34" spans="5:24" x14ac:dyDescent="0.3">
      <c r="E34" s="26" t="s">
        <v>17</v>
      </c>
      <c r="F34" t="s">
        <v>17</v>
      </c>
      <c r="G34">
        <f>IF(E34=F34,1,0)</f>
        <v>1</v>
      </c>
      <c r="K34" s="1">
        <v>0</v>
      </c>
      <c r="L34" s="3">
        <v>9</v>
      </c>
      <c r="M34" s="1">
        <v>0</v>
      </c>
      <c r="N34" s="3">
        <v>9</v>
      </c>
      <c r="O34" s="1">
        <v>0</v>
      </c>
      <c r="P34" s="3">
        <v>9</v>
      </c>
      <c r="Q34" s="8"/>
      <c r="R34" s="10"/>
      <c r="V34">
        <v>29</v>
      </c>
      <c r="W34">
        <v>29</v>
      </c>
      <c r="X34" t="s">
        <v>12</v>
      </c>
    </row>
    <row r="35" spans="5:24" x14ac:dyDescent="0.3">
      <c r="E35" s="26" t="s">
        <v>16</v>
      </c>
      <c r="F35" t="s">
        <v>16</v>
      </c>
      <c r="G35">
        <f>IF(E35=F35,1,0)</f>
        <v>1</v>
      </c>
      <c r="K35" s="1">
        <v>0</v>
      </c>
      <c r="L35" s="3">
        <v>10</v>
      </c>
      <c r="M35" s="1">
        <v>0</v>
      </c>
      <c r="N35" s="3">
        <v>10</v>
      </c>
      <c r="O35" s="1">
        <v>0</v>
      </c>
      <c r="P35" s="3">
        <v>10</v>
      </c>
      <c r="Q35" s="8"/>
      <c r="R35" s="10"/>
      <c r="V35">
        <v>30</v>
      </c>
      <c r="W35">
        <v>20</v>
      </c>
      <c r="X35" t="s">
        <v>12</v>
      </c>
    </row>
    <row r="36" spans="5:24" x14ac:dyDescent="0.3">
      <c r="E36" s="26" t="s">
        <v>17</v>
      </c>
      <c r="F36" t="s">
        <v>17</v>
      </c>
      <c r="G36">
        <f>IF(E36=F36,1,0)</f>
        <v>1</v>
      </c>
      <c r="K36" s="1">
        <v>0</v>
      </c>
      <c r="L36" s="3">
        <v>11</v>
      </c>
      <c r="M36" s="1">
        <v>0</v>
      </c>
      <c r="N36" s="3">
        <v>11</v>
      </c>
      <c r="O36" s="1">
        <v>0</v>
      </c>
      <c r="P36" s="3">
        <v>11</v>
      </c>
      <c r="Q36" s="8"/>
      <c r="R36" s="10"/>
      <c r="V36">
        <v>31</v>
      </c>
      <c r="W36">
        <v>21</v>
      </c>
      <c r="X36" t="s">
        <v>15</v>
      </c>
    </row>
    <row r="37" spans="5:24" x14ac:dyDescent="0.3">
      <c r="E37" s="26" t="s">
        <v>17</v>
      </c>
      <c r="F37" t="s">
        <v>17</v>
      </c>
      <c r="G37">
        <f>IF(E37=F37,1,0)</f>
        <v>1</v>
      </c>
      <c r="K37" s="1">
        <v>0</v>
      </c>
      <c r="L37" s="3">
        <v>12</v>
      </c>
      <c r="M37" s="1">
        <v>0</v>
      </c>
      <c r="N37" s="3">
        <v>12</v>
      </c>
      <c r="O37" s="1">
        <v>0</v>
      </c>
      <c r="P37" s="3">
        <v>12</v>
      </c>
      <c r="Q37" s="8"/>
      <c r="R37" s="10"/>
      <c r="V37" t="s">
        <v>63</v>
      </c>
      <c r="W37">
        <f>SUM(W6:W36)/V36</f>
        <v>24.677419354838708</v>
      </c>
    </row>
    <row r="38" spans="5:24" x14ac:dyDescent="0.3">
      <c r="E38" s="26" t="s">
        <v>18</v>
      </c>
      <c r="F38" t="s">
        <v>18</v>
      </c>
      <c r="G38">
        <f>IF(E38=F38,1,0)</f>
        <v>1</v>
      </c>
      <c r="K38" s="1">
        <v>0</v>
      </c>
      <c r="L38" s="3">
        <v>13</v>
      </c>
      <c r="M38" s="1">
        <v>0</v>
      </c>
      <c r="N38" s="3">
        <v>13</v>
      </c>
      <c r="O38" s="1">
        <v>0</v>
      </c>
      <c r="P38" s="3">
        <v>13</v>
      </c>
      <c r="Q38" s="8"/>
      <c r="R38" s="10"/>
      <c r="V38" t="s">
        <v>55</v>
      </c>
      <c r="W38">
        <f>_xlfn.STDEV.S(W6:W36)</f>
        <v>10.517880321225036</v>
      </c>
    </row>
    <row r="39" spans="5:24" x14ac:dyDescent="0.3">
      <c r="E39" s="26" t="s">
        <v>18</v>
      </c>
      <c r="F39" t="s">
        <v>18</v>
      </c>
      <c r="G39">
        <f>IF(E39=F39,1,0)</f>
        <v>1</v>
      </c>
      <c r="K39" s="1">
        <v>0</v>
      </c>
      <c r="L39" s="3">
        <v>14</v>
      </c>
      <c r="M39" s="1">
        <v>0</v>
      </c>
      <c r="N39" s="3">
        <v>14</v>
      </c>
      <c r="O39" s="1">
        <v>0</v>
      </c>
      <c r="P39" s="3">
        <v>14</v>
      </c>
      <c r="Q39" s="8"/>
      <c r="R39" s="10"/>
    </row>
    <row r="40" spans="5:24" ht="15" thickBot="1" x14ac:dyDescent="0.35">
      <c r="E40" s="26" t="s">
        <v>16</v>
      </c>
      <c r="F40" t="s">
        <v>16</v>
      </c>
      <c r="G40">
        <f>IF(E40=F40,1,0)</f>
        <v>1</v>
      </c>
      <c r="K40" s="4">
        <v>0</v>
      </c>
      <c r="L40" s="5">
        <v>15</v>
      </c>
      <c r="M40" s="4">
        <v>0</v>
      </c>
      <c r="N40" s="5">
        <v>15</v>
      </c>
      <c r="O40" s="4">
        <v>0</v>
      </c>
      <c r="P40" s="5">
        <v>15</v>
      </c>
      <c r="Q40" s="11"/>
      <c r="R40" s="12"/>
    </row>
    <row r="41" spans="5:24" x14ac:dyDescent="0.3">
      <c r="E41" s="26" t="s">
        <v>16</v>
      </c>
      <c r="F41" t="s">
        <v>16</v>
      </c>
      <c r="G41">
        <f>IF(E41=F41,1,0)</f>
        <v>1</v>
      </c>
    </row>
    <row r="42" spans="5:24" x14ac:dyDescent="0.3">
      <c r="E42" s="26" t="s">
        <v>16</v>
      </c>
      <c r="F42" t="s">
        <v>16</v>
      </c>
      <c r="G42">
        <f>IF(E42=F42,1,0)</f>
        <v>1</v>
      </c>
    </row>
    <row r="43" spans="5:24" x14ac:dyDescent="0.3">
      <c r="E43" s="26" t="s">
        <v>18</v>
      </c>
      <c r="F43" t="s">
        <v>18</v>
      </c>
      <c r="G43">
        <f>IF(E43=F43,1,0)</f>
        <v>1</v>
      </c>
    </row>
    <row r="44" spans="5:24" x14ac:dyDescent="0.3">
      <c r="E44" s="26" t="s">
        <v>16</v>
      </c>
      <c r="F44" t="s">
        <v>16</v>
      </c>
      <c r="G44">
        <f>IF(E44=F44,1,0)</f>
        <v>1</v>
      </c>
      <c r="X44" t="s">
        <v>19</v>
      </c>
    </row>
    <row r="45" spans="5:24" x14ac:dyDescent="0.3">
      <c r="E45" s="26" t="s">
        <v>16</v>
      </c>
      <c r="F45" t="s">
        <v>16</v>
      </c>
      <c r="G45">
        <f>IF(E45=F45,1,0)</f>
        <v>1</v>
      </c>
    </row>
    <row r="46" spans="5:24" x14ac:dyDescent="0.3">
      <c r="E46" s="26" t="s">
        <v>18</v>
      </c>
      <c r="F46" t="s">
        <v>18</v>
      </c>
      <c r="G46">
        <f>IF(E46=F46,1,0)</f>
        <v>1</v>
      </c>
    </row>
    <row r="47" spans="5:24" x14ac:dyDescent="0.3">
      <c r="E47" s="26" t="s">
        <v>18</v>
      </c>
      <c r="F47" t="s">
        <v>18</v>
      </c>
      <c r="G47">
        <f>IF(E47=F47,1,0)</f>
        <v>1</v>
      </c>
    </row>
    <row r="48" spans="5:24" x14ac:dyDescent="0.3">
      <c r="E48" s="26" t="s">
        <v>16</v>
      </c>
      <c r="F48" t="s">
        <v>16</v>
      </c>
      <c r="G48">
        <f>IF(E48=F48,1,0)</f>
        <v>1</v>
      </c>
    </row>
    <row r="49" spans="5:7" x14ac:dyDescent="0.3">
      <c r="E49" s="26" t="s">
        <v>16</v>
      </c>
      <c r="F49" t="s">
        <v>16</v>
      </c>
      <c r="G49">
        <f>IF(E49=F49,1,0)</f>
        <v>1</v>
      </c>
    </row>
    <row r="50" spans="5:7" ht="15" thickBot="1" x14ac:dyDescent="0.35">
      <c r="E50" s="26" t="s">
        <v>17</v>
      </c>
      <c r="F50" t="s">
        <v>17</v>
      </c>
      <c r="G50">
        <f>IF(E50=F50,1,0)</f>
        <v>1</v>
      </c>
    </row>
    <row r="51" spans="5:7" ht="15" thickBot="1" x14ac:dyDescent="0.35">
      <c r="E51" s="27" t="s">
        <v>18</v>
      </c>
      <c r="F51" s="6" t="s">
        <v>18</v>
      </c>
      <c r="G51">
        <f>IF(E51=F51,1,0)</f>
        <v>1</v>
      </c>
    </row>
    <row r="52" spans="5:7" ht="15" thickBot="1" x14ac:dyDescent="0.35">
      <c r="E52" s="7"/>
    </row>
    <row r="54" spans="5:7" x14ac:dyDescent="0.3">
      <c r="F54" t="s">
        <v>22</v>
      </c>
    </row>
    <row r="55" spans="5:7" x14ac:dyDescent="0.3">
      <c r="F55" t="s">
        <v>16</v>
      </c>
      <c r="G55">
        <f>SUMIF(F7:F51,F55,G7:G51)</f>
        <v>15</v>
      </c>
    </row>
    <row r="56" spans="5:7" x14ac:dyDescent="0.3">
      <c r="F56" t="s">
        <v>17</v>
      </c>
      <c r="G56">
        <f>SUMIF(F7:F51,F56,G7:G51)</f>
        <v>15</v>
      </c>
    </row>
    <row r="57" spans="5:7" x14ac:dyDescent="0.3">
      <c r="F57" t="s">
        <v>21</v>
      </c>
      <c r="G57">
        <v>0</v>
      </c>
    </row>
    <row r="58" spans="5:7" ht="15" thickBot="1" x14ac:dyDescent="0.35">
      <c r="F58" s="6" t="s">
        <v>18</v>
      </c>
      <c r="G58">
        <f>SUMIF(F7:F51,F58,G7:G51)</f>
        <v>15</v>
      </c>
    </row>
    <row r="60" spans="5:7" x14ac:dyDescent="0.3">
      <c r="F60" t="s">
        <v>23</v>
      </c>
    </row>
  </sheetData>
  <mergeCells count="8">
    <mergeCell ref="Q5:R5"/>
    <mergeCell ref="Q23:R23"/>
    <mergeCell ref="K5:L5"/>
    <mergeCell ref="M5:N5"/>
    <mergeCell ref="O5:P5"/>
    <mergeCell ref="K23:L23"/>
    <mergeCell ref="M23:N23"/>
    <mergeCell ref="O23:P23"/>
  </mergeCells>
  <conditionalFormatting sqref="E7:E52">
    <cfRule type="expression" dxfId="7" priority="1">
      <formula>middle</formula>
    </cfRule>
  </conditionalFormatting>
  <conditionalFormatting sqref="K5:L5">
    <cfRule type="expression" dxfId="6" priority="9">
      <formula>$AB$5=$L$3</formula>
    </cfRule>
  </conditionalFormatting>
  <conditionalFormatting sqref="K23:L23">
    <cfRule type="expression" dxfId="5" priority="4">
      <formula>$AB$9=$L$3</formula>
    </cfRule>
  </conditionalFormatting>
  <conditionalFormatting sqref="M5:N5">
    <cfRule type="expression" dxfId="4" priority="7">
      <formula>$AB$6=$L$3</formula>
    </cfRule>
  </conditionalFormatting>
  <conditionalFormatting sqref="M23:N23">
    <cfRule type="expression" dxfId="3" priority="3">
      <formula>$AB$10=$L$3</formula>
    </cfRule>
  </conditionalFormatting>
  <conditionalFormatting sqref="O5:P5">
    <cfRule type="expression" dxfId="2" priority="6">
      <formula>$AB$7=$L$3</formula>
    </cfRule>
  </conditionalFormatting>
  <conditionalFormatting sqref="O23:P23">
    <cfRule type="expression" dxfId="1" priority="2">
      <formula>$AB$11=$L$3</formula>
    </cfRule>
  </conditionalFormatting>
  <conditionalFormatting sqref="Q5:R5">
    <cfRule type="expression" dxfId="0" priority="5">
      <formula>$AB$8=$L$3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C4DF-F001-4C60-AC5D-42A6C1A9B45E}">
  <dimension ref="A1:AS55"/>
  <sheetViews>
    <sheetView topLeftCell="Z1" zoomScale="62" zoomScaleNormal="54" workbookViewId="0">
      <selection activeCell="N14" sqref="N14"/>
    </sheetView>
  </sheetViews>
  <sheetFormatPr defaultRowHeight="14.4" x14ac:dyDescent="0.3"/>
  <cols>
    <col min="1" max="1" width="17" customWidth="1"/>
    <col min="2" max="2" width="13.21875" customWidth="1"/>
    <col min="3" max="3" width="12.33203125" customWidth="1"/>
    <col min="4" max="4" width="12.44140625" customWidth="1"/>
    <col min="5" max="5" width="13.33203125" customWidth="1"/>
    <col min="6" max="6" width="12.77734375" customWidth="1"/>
    <col min="7" max="7" width="12.88671875" customWidth="1"/>
    <col min="8" max="8" width="12.33203125" customWidth="1"/>
    <col min="9" max="10" width="13" customWidth="1"/>
    <col min="11" max="11" width="13.109375" customWidth="1"/>
    <col min="12" max="12" width="17.33203125" customWidth="1"/>
    <col min="13" max="13" width="17.77734375" customWidth="1"/>
    <col min="14" max="15" width="17.5546875" customWidth="1"/>
    <col min="16" max="16" width="17.77734375" customWidth="1"/>
    <col min="17" max="17" width="17.88671875" customWidth="1"/>
    <col min="18" max="19" width="17.77734375" customWidth="1"/>
    <col min="20" max="20" width="17.88671875" customWidth="1"/>
    <col min="21" max="21" width="17.5546875" customWidth="1"/>
  </cols>
  <sheetData>
    <row r="1" spans="1:45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38</v>
      </c>
      <c r="M1" t="s">
        <v>37</v>
      </c>
      <c r="N1" t="s">
        <v>35</v>
      </c>
      <c r="O1" t="s">
        <v>36</v>
      </c>
      <c r="P1" s="17" t="s">
        <v>42</v>
      </c>
      <c r="Q1" s="18"/>
      <c r="Z1" t="str">
        <f>A29</f>
        <v>SOA 1</v>
      </c>
      <c r="AA1" t="str">
        <f t="shared" ref="AA1:AS14" si="0">B29</f>
        <v>Partcipant 1</v>
      </c>
      <c r="AB1" t="str">
        <f t="shared" si="0"/>
        <v>SOA 2</v>
      </c>
      <c r="AC1" t="str">
        <f t="shared" si="0"/>
        <v>Partcipant 2</v>
      </c>
      <c r="AD1" t="str">
        <f t="shared" si="0"/>
        <v>SOA 3</v>
      </c>
      <c r="AE1" t="str">
        <f t="shared" si="0"/>
        <v>Partcipant 3</v>
      </c>
      <c r="AF1" t="str">
        <f t="shared" si="0"/>
        <v>SOA 4</v>
      </c>
      <c r="AG1" t="str">
        <f t="shared" si="0"/>
        <v>Partcipant 4</v>
      </c>
      <c r="AH1" t="str">
        <f t="shared" si="0"/>
        <v>SOA 5</v>
      </c>
      <c r="AI1" t="str">
        <f t="shared" si="0"/>
        <v>Partcipant 5</v>
      </c>
      <c r="AJ1" t="str">
        <f t="shared" si="0"/>
        <v>SOA 6</v>
      </c>
      <c r="AK1" t="str">
        <f t="shared" si="0"/>
        <v>Partcipant 6</v>
      </c>
      <c r="AL1" t="str">
        <f t="shared" si="0"/>
        <v>SOA 7</v>
      </c>
      <c r="AM1" t="str">
        <f t="shared" si="0"/>
        <v>Partcipant 7</v>
      </c>
      <c r="AN1" t="str">
        <f t="shared" si="0"/>
        <v>SOA 8</v>
      </c>
      <c r="AO1" t="str">
        <f t="shared" si="0"/>
        <v>Partcipant 8</v>
      </c>
      <c r="AP1" t="str">
        <f t="shared" si="0"/>
        <v>SOA 9</v>
      </c>
      <c r="AQ1" t="str">
        <f t="shared" si="0"/>
        <v>Partcipant 9</v>
      </c>
      <c r="AR1" t="str">
        <f t="shared" si="0"/>
        <v>SOA 10</v>
      </c>
      <c r="AS1" t="str">
        <f t="shared" si="0"/>
        <v>Partcipant 10</v>
      </c>
    </row>
    <row r="2" spans="1:4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39</v>
      </c>
      <c r="M2">
        <v>1</v>
      </c>
      <c r="N2">
        <v>21</v>
      </c>
      <c r="O2" t="s">
        <v>15</v>
      </c>
      <c r="P2" s="1">
        <f>R2*$T$3</f>
        <v>0</v>
      </c>
      <c r="Q2" s="2">
        <f>0.5*S2</f>
        <v>0</v>
      </c>
      <c r="R2">
        <v>0</v>
      </c>
      <c r="S2">
        <v>0</v>
      </c>
      <c r="T2" t="s">
        <v>43</v>
      </c>
      <c r="U2" t="s">
        <v>44</v>
      </c>
      <c r="Z2">
        <f t="shared" ref="Z2:Z27" si="1">A30</f>
        <v>0</v>
      </c>
      <c r="AA2">
        <f t="shared" si="0"/>
        <v>0</v>
      </c>
      <c r="AB2">
        <f t="shared" si="0"/>
        <v>0</v>
      </c>
      <c r="AC2">
        <f t="shared" si="0"/>
        <v>0.1</v>
      </c>
      <c r="AD2">
        <f t="shared" si="0"/>
        <v>-1.9283628290596169</v>
      </c>
      <c r="AE2">
        <f t="shared" si="0"/>
        <v>7.6604444311897807E-2</v>
      </c>
      <c r="AF2">
        <f t="shared" si="0"/>
        <v>-2.9544232590366239</v>
      </c>
      <c r="AG2">
        <f t="shared" si="0"/>
        <v>1.7364817766692998E-2</v>
      </c>
      <c r="AH2">
        <f t="shared" si="0"/>
        <v>-2.5980762113533173</v>
      </c>
      <c r="AI2">
        <f t="shared" si="0"/>
        <v>-0.05</v>
      </c>
      <c r="AJ2">
        <f t="shared" si="0"/>
        <v>-1.0260604299770071</v>
      </c>
      <c r="AK2">
        <f t="shared" si="0"/>
        <v>-9.3969262078590798E-2</v>
      </c>
      <c r="AL2">
        <f t="shared" si="0"/>
        <v>1.0260604299770042</v>
      </c>
      <c r="AM2">
        <f t="shared" si="0"/>
        <v>-9.3969262078590798E-2</v>
      </c>
      <c r="AN2">
        <f t="shared" si="0"/>
        <v>2.5980762113533138</v>
      </c>
      <c r="AO2">
        <f t="shared" si="0"/>
        <v>-0.05</v>
      </c>
      <c r="AP2">
        <f t="shared" si="0"/>
        <v>2.9544232590366239</v>
      </c>
      <c r="AQ2">
        <f t="shared" si="0"/>
        <v>1.7364817766692998E-2</v>
      </c>
      <c r="AR2">
        <f t="shared" si="0"/>
        <v>1.9283628290596169</v>
      </c>
      <c r="AS2">
        <f t="shared" si="0"/>
        <v>7.6604444311897696E-2</v>
      </c>
    </row>
    <row r="3" spans="1:45" x14ac:dyDescent="0.3">
      <c r="A3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40</v>
      </c>
      <c r="M3">
        <v>2</v>
      </c>
      <c r="N3">
        <v>21</v>
      </c>
      <c r="O3" t="s">
        <v>15</v>
      </c>
      <c r="P3" s="1">
        <f t="shared" ref="P3:P11" si="2">R3*$T$3</f>
        <v>0</v>
      </c>
      <c r="Q3" s="2">
        <f t="shared" ref="Q3:Q11" si="3">S3*$U$3</f>
        <v>0.1</v>
      </c>
      <c r="R3">
        <v>0</v>
      </c>
      <c r="S3">
        <v>0.1</v>
      </c>
      <c r="T3">
        <v>30</v>
      </c>
      <c r="U3">
        <v>1</v>
      </c>
      <c r="Z3">
        <f t="shared" si="1"/>
        <v>8</v>
      </c>
      <c r="AA3">
        <f t="shared" si="0"/>
        <v>0</v>
      </c>
      <c r="AB3">
        <f t="shared" si="0"/>
        <v>8</v>
      </c>
      <c r="AC3">
        <f t="shared" si="0"/>
        <v>0.1</v>
      </c>
      <c r="AD3">
        <f t="shared" si="0"/>
        <v>6.0716371709403827</v>
      </c>
      <c r="AE3">
        <f t="shared" si="0"/>
        <v>7.6604444311897807E-2</v>
      </c>
      <c r="AF3">
        <f t="shared" si="0"/>
        <v>5.0455767409633765</v>
      </c>
      <c r="AG3">
        <f t="shared" si="0"/>
        <v>1.7364817766692998E-2</v>
      </c>
      <c r="AH3">
        <f t="shared" si="0"/>
        <v>5.4019237886466822</v>
      </c>
      <c r="AI3">
        <f t="shared" si="0"/>
        <v>-0.05</v>
      </c>
      <c r="AJ3">
        <f t="shared" si="0"/>
        <v>6.9739395700229929</v>
      </c>
      <c r="AK3">
        <f t="shared" si="0"/>
        <v>-9.3969262078590798E-2</v>
      </c>
      <c r="AL3">
        <f t="shared" si="0"/>
        <v>9.0260604299770044</v>
      </c>
      <c r="AM3">
        <f t="shared" si="0"/>
        <v>-9.3969262078590798E-2</v>
      </c>
      <c r="AN3">
        <f t="shared" si="0"/>
        <v>10.598076211353314</v>
      </c>
      <c r="AO3">
        <f t="shared" si="0"/>
        <v>-0.05</v>
      </c>
      <c r="AP3">
        <f t="shared" si="0"/>
        <v>10.954423259036624</v>
      </c>
      <c r="AQ3">
        <f t="shared" si="0"/>
        <v>1.7364817766692998E-2</v>
      </c>
      <c r="AR3">
        <f t="shared" si="0"/>
        <v>9.9283628290596173</v>
      </c>
      <c r="AS3">
        <f t="shared" si="0"/>
        <v>7.6604444311897696E-2</v>
      </c>
    </row>
    <row r="4" spans="1:45" x14ac:dyDescent="0.3">
      <c r="A4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3</v>
      </c>
      <c r="N4">
        <v>21</v>
      </c>
      <c r="O4" t="s">
        <v>12</v>
      </c>
      <c r="P4" s="1">
        <f t="shared" si="2"/>
        <v>-1.9283628290596169</v>
      </c>
      <c r="Q4" s="2">
        <f t="shared" si="3"/>
        <v>7.6604444311897807E-2</v>
      </c>
      <c r="R4">
        <v>-6.4278760968653897E-2</v>
      </c>
      <c r="S4">
        <v>7.6604444311897807E-2</v>
      </c>
      <c r="Z4">
        <f t="shared" si="1"/>
        <v>16</v>
      </c>
      <c r="AA4">
        <f t="shared" si="0"/>
        <v>0</v>
      </c>
      <c r="AB4">
        <f t="shared" si="0"/>
        <v>16</v>
      </c>
      <c r="AC4">
        <f t="shared" si="0"/>
        <v>0.1</v>
      </c>
      <c r="AD4">
        <f t="shared" si="0"/>
        <v>14.071637170940383</v>
      </c>
      <c r="AE4">
        <f t="shared" si="0"/>
        <v>7.6604444311897807E-2</v>
      </c>
      <c r="AF4">
        <f t="shared" si="0"/>
        <v>13.045576740963376</v>
      </c>
      <c r="AG4">
        <f t="shared" si="0"/>
        <v>1.7364817766692998E-2</v>
      </c>
      <c r="AH4">
        <f t="shared" si="0"/>
        <v>13.401923788646682</v>
      </c>
      <c r="AI4">
        <f t="shared" si="0"/>
        <v>-0.05</v>
      </c>
      <c r="AJ4">
        <f t="shared" si="0"/>
        <v>14.973939570022992</v>
      </c>
      <c r="AK4">
        <f t="shared" si="0"/>
        <v>-9.3969262078590798E-2</v>
      </c>
      <c r="AL4">
        <f t="shared" si="0"/>
        <v>17.026060429977004</v>
      </c>
      <c r="AM4">
        <f t="shared" si="0"/>
        <v>-9.3969262078590798E-2</v>
      </c>
      <c r="AN4">
        <f t="shared" si="0"/>
        <v>18.598076211353312</v>
      </c>
      <c r="AO4">
        <f t="shared" si="0"/>
        <v>-0.05</v>
      </c>
      <c r="AP4">
        <f t="shared" si="0"/>
        <v>18.954423259036624</v>
      </c>
      <c r="AQ4">
        <f t="shared" si="0"/>
        <v>1.7364817766692998E-2</v>
      </c>
      <c r="AR4">
        <f t="shared" si="0"/>
        <v>17.928362829059616</v>
      </c>
      <c r="AS4">
        <f t="shared" si="0"/>
        <v>7.6604444311897696E-2</v>
      </c>
    </row>
    <row r="5" spans="1:45" x14ac:dyDescent="0.3">
      <c r="A5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4</v>
      </c>
      <c r="N5">
        <v>21</v>
      </c>
      <c r="O5" t="s">
        <v>12</v>
      </c>
      <c r="P5" s="1">
        <f t="shared" si="2"/>
        <v>-2.9544232590366239</v>
      </c>
      <c r="Q5" s="2">
        <f t="shared" si="3"/>
        <v>1.7364817766692998E-2</v>
      </c>
      <c r="R5">
        <v>-9.8480775301220805E-2</v>
      </c>
      <c r="S5">
        <v>1.7364817766692998E-2</v>
      </c>
      <c r="Z5">
        <f t="shared" si="1"/>
        <v>24</v>
      </c>
      <c r="AA5">
        <f t="shared" si="0"/>
        <v>0</v>
      </c>
      <c r="AB5">
        <f t="shared" si="0"/>
        <v>24</v>
      </c>
      <c r="AC5">
        <f t="shared" si="0"/>
        <v>0.1</v>
      </c>
      <c r="AD5">
        <f t="shared" si="0"/>
        <v>22.071637170940384</v>
      </c>
      <c r="AE5">
        <f t="shared" si="0"/>
        <v>7.6604444311897807E-2</v>
      </c>
      <c r="AF5">
        <f t="shared" si="0"/>
        <v>21.045576740963376</v>
      </c>
      <c r="AG5">
        <f t="shared" si="0"/>
        <v>1.7364817766692998E-2</v>
      </c>
      <c r="AH5">
        <f t="shared" si="0"/>
        <v>21.401923788646684</v>
      </c>
      <c r="AI5">
        <f t="shared" si="0"/>
        <v>-0.05</v>
      </c>
      <c r="AJ5">
        <f t="shared" si="0"/>
        <v>22.973939570022992</v>
      </c>
      <c r="AK5">
        <f t="shared" si="0"/>
        <v>-9.3969262078590798E-2</v>
      </c>
      <c r="AL5">
        <f t="shared" si="0"/>
        <v>25.026060429977004</v>
      </c>
      <c r="AM5">
        <f t="shared" si="0"/>
        <v>-9.3969262078590798E-2</v>
      </c>
      <c r="AN5">
        <f t="shared" si="0"/>
        <v>26.598076211353312</v>
      </c>
      <c r="AO5">
        <f t="shared" si="0"/>
        <v>-0.05</v>
      </c>
      <c r="AP5">
        <f t="shared" si="0"/>
        <v>26.954423259036624</v>
      </c>
      <c r="AQ5">
        <f t="shared" si="0"/>
        <v>1.7364817766692998E-2</v>
      </c>
      <c r="AR5">
        <f t="shared" si="0"/>
        <v>25.928362829059616</v>
      </c>
      <c r="AS5">
        <f t="shared" si="0"/>
        <v>7.6604444311897696E-2</v>
      </c>
    </row>
    <row r="6" spans="1:45" x14ac:dyDescent="0.3">
      <c r="A6">
        <v>32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M6">
        <v>5</v>
      </c>
      <c r="N6">
        <v>21</v>
      </c>
      <c r="O6" t="s">
        <v>12</v>
      </c>
      <c r="P6" s="1">
        <f t="shared" si="2"/>
        <v>-2.5980762113533173</v>
      </c>
      <c r="Q6" s="2">
        <f t="shared" si="3"/>
        <v>-0.05</v>
      </c>
      <c r="R6">
        <v>-8.6602540378443907E-2</v>
      </c>
      <c r="S6">
        <v>-0.05</v>
      </c>
      <c r="Z6">
        <f t="shared" si="1"/>
        <v>32</v>
      </c>
      <c r="AA6">
        <f t="shared" si="0"/>
        <v>0</v>
      </c>
      <c r="AB6">
        <f t="shared" si="0"/>
        <v>32</v>
      </c>
      <c r="AC6">
        <f t="shared" si="0"/>
        <v>0.1</v>
      </c>
      <c r="AD6">
        <f t="shared" si="0"/>
        <v>30.071637170940384</v>
      </c>
      <c r="AE6">
        <f t="shared" si="0"/>
        <v>7.6604444311897807E-2</v>
      </c>
      <c r="AF6">
        <f t="shared" si="0"/>
        <v>29.045576740963376</v>
      </c>
      <c r="AG6">
        <f t="shared" si="0"/>
        <v>1.7364817766692998E-2</v>
      </c>
      <c r="AH6">
        <f t="shared" si="0"/>
        <v>29.401923788646684</v>
      </c>
      <c r="AI6">
        <f t="shared" si="0"/>
        <v>1.95</v>
      </c>
      <c r="AJ6">
        <f t="shared" si="0"/>
        <v>30.973939570022992</v>
      </c>
      <c r="AK6">
        <f t="shared" si="0"/>
        <v>-9.3969262078590798E-2</v>
      </c>
      <c r="AL6">
        <f t="shared" si="0"/>
        <v>33.026060429977001</v>
      </c>
      <c r="AM6">
        <f t="shared" si="0"/>
        <v>-9.3969262078590798E-2</v>
      </c>
      <c r="AN6">
        <f t="shared" si="0"/>
        <v>34.598076211353316</v>
      </c>
      <c r="AO6">
        <f t="shared" si="0"/>
        <v>-0.05</v>
      </c>
      <c r="AP6">
        <f t="shared" si="0"/>
        <v>34.954423259036624</v>
      </c>
      <c r="AQ6">
        <f t="shared" si="0"/>
        <v>1.7364817766692998E-2</v>
      </c>
      <c r="AR6">
        <f t="shared" si="0"/>
        <v>33.928362829059616</v>
      </c>
      <c r="AS6">
        <f t="shared" si="0"/>
        <v>7.6604444311897696E-2</v>
      </c>
    </row>
    <row r="7" spans="1:45" x14ac:dyDescent="0.3">
      <c r="A7">
        <v>40</v>
      </c>
      <c r="B7">
        <v>0</v>
      </c>
      <c r="C7">
        <v>0</v>
      </c>
      <c r="D7">
        <v>2</v>
      </c>
      <c r="E7">
        <v>0</v>
      </c>
      <c r="F7">
        <v>2</v>
      </c>
      <c r="G7">
        <v>0</v>
      </c>
      <c r="H7">
        <v>2</v>
      </c>
      <c r="I7">
        <v>0</v>
      </c>
      <c r="J7">
        <v>0</v>
      </c>
      <c r="K7">
        <v>0</v>
      </c>
      <c r="M7">
        <v>6</v>
      </c>
      <c r="N7">
        <v>22</v>
      </c>
      <c r="O7" t="s">
        <v>12</v>
      </c>
      <c r="P7" s="1">
        <f t="shared" si="2"/>
        <v>-1.0260604299770071</v>
      </c>
      <c r="Q7" s="2">
        <f t="shared" si="3"/>
        <v>-9.3969262078590798E-2</v>
      </c>
      <c r="R7">
        <v>-3.42020143325669E-2</v>
      </c>
      <c r="S7">
        <v>-9.3969262078590798E-2</v>
      </c>
      <c r="Z7">
        <f t="shared" si="1"/>
        <v>40</v>
      </c>
      <c r="AA7">
        <f t="shared" si="0"/>
        <v>0</v>
      </c>
      <c r="AB7">
        <f t="shared" si="0"/>
        <v>40</v>
      </c>
      <c r="AC7">
        <f t="shared" si="0"/>
        <v>0.1</v>
      </c>
      <c r="AD7">
        <f t="shared" si="0"/>
        <v>38.071637170940384</v>
      </c>
      <c r="AE7">
        <f t="shared" si="0"/>
        <v>2.0766044443118976</v>
      </c>
      <c r="AF7">
        <f t="shared" si="0"/>
        <v>37.045576740963376</v>
      </c>
      <c r="AG7">
        <f t="shared" si="0"/>
        <v>1.7364817766692998E-2</v>
      </c>
      <c r="AH7">
        <f t="shared" si="0"/>
        <v>37.401923788646684</v>
      </c>
      <c r="AI7">
        <f t="shared" si="0"/>
        <v>1.95</v>
      </c>
      <c r="AJ7">
        <f t="shared" si="0"/>
        <v>38.973939570022992</v>
      </c>
      <c r="AK7">
        <f t="shared" si="0"/>
        <v>-9.3969262078590798E-2</v>
      </c>
      <c r="AL7">
        <f t="shared" si="0"/>
        <v>41.026060429977001</v>
      </c>
      <c r="AM7">
        <f t="shared" si="0"/>
        <v>1.9060307379214092</v>
      </c>
      <c r="AN7">
        <f t="shared" si="0"/>
        <v>42.598076211353316</v>
      </c>
      <c r="AO7">
        <f t="shared" si="0"/>
        <v>-0.05</v>
      </c>
      <c r="AP7">
        <f t="shared" si="0"/>
        <v>42.954423259036624</v>
      </c>
      <c r="AQ7">
        <f t="shared" si="0"/>
        <v>1.7364817766692998E-2</v>
      </c>
      <c r="AR7">
        <f t="shared" si="0"/>
        <v>41.928362829059616</v>
      </c>
      <c r="AS7">
        <f t="shared" si="0"/>
        <v>7.6604444311897696E-2</v>
      </c>
    </row>
    <row r="8" spans="1:45" x14ac:dyDescent="0.3">
      <c r="A8">
        <v>48</v>
      </c>
      <c r="B8">
        <v>2</v>
      </c>
      <c r="C8">
        <v>0</v>
      </c>
      <c r="D8">
        <v>2</v>
      </c>
      <c r="E8">
        <v>0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M8">
        <v>7</v>
      </c>
      <c r="N8">
        <v>21</v>
      </c>
      <c r="O8" t="s">
        <v>12</v>
      </c>
      <c r="P8" s="1">
        <f t="shared" si="2"/>
        <v>1.0260604299770042</v>
      </c>
      <c r="Q8" s="2">
        <f t="shared" si="3"/>
        <v>-9.3969262078590798E-2</v>
      </c>
      <c r="R8">
        <v>3.4202014332566803E-2</v>
      </c>
      <c r="S8">
        <v>-9.3969262078590798E-2</v>
      </c>
      <c r="Z8">
        <f t="shared" si="1"/>
        <v>48</v>
      </c>
      <c r="AA8">
        <f t="shared" si="0"/>
        <v>2</v>
      </c>
      <c r="AB8">
        <f t="shared" si="0"/>
        <v>48</v>
      </c>
      <c r="AC8">
        <f t="shared" si="0"/>
        <v>0.1</v>
      </c>
      <c r="AD8">
        <f t="shared" si="0"/>
        <v>46.071637170940384</v>
      </c>
      <c r="AE8">
        <f t="shared" si="0"/>
        <v>2.0766044443118976</v>
      </c>
      <c r="AF8">
        <f t="shared" si="0"/>
        <v>45.045576740963376</v>
      </c>
      <c r="AG8">
        <f t="shared" si="0"/>
        <v>1.7364817766692998E-2</v>
      </c>
      <c r="AH8">
        <f t="shared" si="0"/>
        <v>45.401923788646684</v>
      </c>
      <c r="AI8">
        <f t="shared" si="0"/>
        <v>1.95</v>
      </c>
      <c r="AJ8">
        <f t="shared" si="0"/>
        <v>46.973939570022992</v>
      </c>
      <c r="AK8">
        <f t="shared" si="0"/>
        <v>-9.3969262078590798E-2</v>
      </c>
      <c r="AL8">
        <f t="shared" si="0"/>
        <v>49.026060429977001</v>
      </c>
      <c r="AM8">
        <f t="shared" si="0"/>
        <v>0.9060307379214092</v>
      </c>
      <c r="AN8">
        <f t="shared" si="0"/>
        <v>50.598076211353316</v>
      </c>
      <c r="AO8">
        <f t="shared" si="0"/>
        <v>-0.05</v>
      </c>
      <c r="AP8">
        <f t="shared" si="0"/>
        <v>50.954423259036624</v>
      </c>
      <c r="AQ8">
        <f t="shared" si="0"/>
        <v>1.7364817766692998E-2</v>
      </c>
      <c r="AR8">
        <f t="shared" si="0"/>
        <v>49.928362829059616</v>
      </c>
      <c r="AS8">
        <f t="shared" si="0"/>
        <v>7.6604444311897696E-2</v>
      </c>
    </row>
    <row r="9" spans="1:45" x14ac:dyDescent="0.3">
      <c r="A9">
        <v>56</v>
      </c>
      <c r="B9">
        <v>0</v>
      </c>
      <c r="C9">
        <v>1</v>
      </c>
      <c r="D9">
        <v>2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M9">
        <v>8</v>
      </c>
      <c r="N9">
        <v>21</v>
      </c>
      <c r="O9" t="s">
        <v>12</v>
      </c>
      <c r="P9" s="1">
        <f t="shared" si="2"/>
        <v>2.5980762113533138</v>
      </c>
      <c r="Q9" s="2">
        <f t="shared" si="3"/>
        <v>-0.05</v>
      </c>
      <c r="R9">
        <v>8.6602540378443796E-2</v>
      </c>
      <c r="S9">
        <v>-0.05</v>
      </c>
      <c r="Z9">
        <f t="shared" si="1"/>
        <v>56</v>
      </c>
      <c r="AA9">
        <f t="shared" si="0"/>
        <v>0</v>
      </c>
      <c r="AB9">
        <f t="shared" si="0"/>
        <v>56</v>
      </c>
      <c r="AC9">
        <f t="shared" si="0"/>
        <v>1.1000000000000001</v>
      </c>
      <c r="AD9">
        <f t="shared" si="0"/>
        <v>54.071637170940384</v>
      </c>
      <c r="AE9">
        <f t="shared" si="0"/>
        <v>2.0766044443118976</v>
      </c>
      <c r="AF9">
        <f t="shared" si="0"/>
        <v>53.045576740963376</v>
      </c>
      <c r="AG9">
        <f t="shared" si="0"/>
        <v>1.7364817766692998E-2</v>
      </c>
      <c r="AH9">
        <f t="shared" si="0"/>
        <v>53.401923788646684</v>
      </c>
      <c r="AI9">
        <f t="shared" si="0"/>
        <v>-0.05</v>
      </c>
      <c r="AJ9">
        <f t="shared" si="0"/>
        <v>54.973939570022992</v>
      </c>
      <c r="AK9">
        <f t="shared" si="0"/>
        <v>-9.3969262078590798E-2</v>
      </c>
      <c r="AL9">
        <f t="shared" si="0"/>
        <v>57.026060429977001</v>
      </c>
      <c r="AM9">
        <f t="shared" si="0"/>
        <v>1.9060307379214092</v>
      </c>
      <c r="AN9">
        <f t="shared" si="0"/>
        <v>58.598076211353316</v>
      </c>
      <c r="AO9">
        <f t="shared" si="0"/>
        <v>-0.05</v>
      </c>
      <c r="AP9">
        <f t="shared" si="0"/>
        <v>58.954423259036624</v>
      </c>
      <c r="AQ9">
        <f t="shared" si="0"/>
        <v>1.7364817766692998E-2</v>
      </c>
      <c r="AR9">
        <f t="shared" si="0"/>
        <v>57.928362829059616</v>
      </c>
      <c r="AS9">
        <f t="shared" si="0"/>
        <v>2.0766044443118976</v>
      </c>
    </row>
    <row r="10" spans="1:45" x14ac:dyDescent="0.3">
      <c r="A10">
        <v>64</v>
      </c>
      <c r="B10">
        <v>2</v>
      </c>
      <c r="C10">
        <v>2</v>
      </c>
      <c r="D10">
        <v>2</v>
      </c>
      <c r="E10">
        <v>0</v>
      </c>
      <c r="F10">
        <v>2</v>
      </c>
      <c r="G10">
        <v>1</v>
      </c>
      <c r="H10">
        <v>1</v>
      </c>
      <c r="I10">
        <v>0</v>
      </c>
      <c r="J10">
        <v>0</v>
      </c>
      <c r="K10">
        <v>1</v>
      </c>
      <c r="M10">
        <v>9</v>
      </c>
      <c r="N10">
        <v>21</v>
      </c>
      <c r="O10" t="s">
        <v>12</v>
      </c>
      <c r="P10" s="1">
        <f t="shared" si="2"/>
        <v>2.9544232590366239</v>
      </c>
      <c r="Q10" s="2">
        <f t="shared" si="3"/>
        <v>1.7364817766692998E-2</v>
      </c>
      <c r="R10">
        <v>9.8480775301220805E-2</v>
      </c>
      <c r="S10">
        <v>1.7364817766692998E-2</v>
      </c>
      <c r="Z10">
        <f t="shared" si="1"/>
        <v>64</v>
      </c>
      <c r="AA10">
        <f t="shared" si="0"/>
        <v>2</v>
      </c>
      <c r="AB10">
        <f t="shared" si="0"/>
        <v>64</v>
      </c>
      <c r="AC10">
        <f t="shared" si="0"/>
        <v>2.1</v>
      </c>
      <c r="AD10">
        <f t="shared" si="0"/>
        <v>62.071637170940384</v>
      </c>
      <c r="AE10">
        <f t="shared" si="0"/>
        <v>2.0766044443118976</v>
      </c>
      <c r="AF10">
        <f t="shared" si="0"/>
        <v>61.045576740963376</v>
      </c>
      <c r="AG10">
        <f t="shared" si="0"/>
        <v>1.7364817766692998E-2</v>
      </c>
      <c r="AH10">
        <f t="shared" si="0"/>
        <v>61.401923788646684</v>
      </c>
      <c r="AI10">
        <f t="shared" si="0"/>
        <v>1.95</v>
      </c>
      <c r="AJ10">
        <f t="shared" si="0"/>
        <v>62.973939570022992</v>
      </c>
      <c r="AK10">
        <f t="shared" si="0"/>
        <v>0.9060307379214092</v>
      </c>
      <c r="AL10">
        <f t="shared" si="0"/>
        <v>65.026060429977008</v>
      </c>
      <c r="AM10">
        <f t="shared" si="0"/>
        <v>0.9060307379214092</v>
      </c>
      <c r="AN10">
        <f t="shared" si="0"/>
        <v>66.598076211353316</v>
      </c>
      <c r="AO10">
        <f t="shared" si="0"/>
        <v>-0.05</v>
      </c>
      <c r="AP10">
        <f t="shared" si="0"/>
        <v>66.954423259036631</v>
      </c>
      <c r="AQ10">
        <f t="shared" si="0"/>
        <v>1.7364817766692998E-2</v>
      </c>
      <c r="AR10">
        <f t="shared" si="0"/>
        <v>65.928362829059623</v>
      </c>
      <c r="AS10">
        <f t="shared" si="0"/>
        <v>1.0766044443118976</v>
      </c>
    </row>
    <row r="11" spans="1:45" ht="15" thickBot="1" x14ac:dyDescent="0.35">
      <c r="A11">
        <v>72</v>
      </c>
      <c r="B11">
        <v>0</v>
      </c>
      <c r="C11">
        <v>2</v>
      </c>
      <c r="D11">
        <v>2</v>
      </c>
      <c r="E11">
        <v>0</v>
      </c>
      <c r="F11">
        <v>2</v>
      </c>
      <c r="G11">
        <v>1</v>
      </c>
      <c r="H11">
        <v>1</v>
      </c>
      <c r="I11">
        <v>0</v>
      </c>
      <c r="J11">
        <v>2</v>
      </c>
      <c r="K11">
        <v>1</v>
      </c>
      <c r="M11">
        <v>10</v>
      </c>
      <c r="N11">
        <v>21</v>
      </c>
      <c r="O11" t="s">
        <v>12</v>
      </c>
      <c r="P11" s="4">
        <f t="shared" si="2"/>
        <v>1.9283628290596169</v>
      </c>
      <c r="Q11" s="16">
        <f t="shared" si="3"/>
        <v>7.6604444311897696E-2</v>
      </c>
      <c r="R11">
        <v>6.4278760968653897E-2</v>
      </c>
      <c r="S11">
        <v>7.6604444311897696E-2</v>
      </c>
      <c r="Z11">
        <f t="shared" si="1"/>
        <v>72</v>
      </c>
      <c r="AA11">
        <f t="shared" si="0"/>
        <v>0</v>
      </c>
      <c r="AB11">
        <f t="shared" si="0"/>
        <v>72</v>
      </c>
      <c r="AC11">
        <f t="shared" si="0"/>
        <v>2.1</v>
      </c>
      <c r="AD11">
        <f t="shared" si="0"/>
        <v>70.071637170940377</v>
      </c>
      <c r="AE11">
        <f t="shared" si="0"/>
        <v>2.0766044443118976</v>
      </c>
      <c r="AF11">
        <f t="shared" si="0"/>
        <v>69.045576740963369</v>
      </c>
      <c r="AG11">
        <f t="shared" si="0"/>
        <v>1.7364817766692998E-2</v>
      </c>
      <c r="AH11">
        <f t="shared" si="0"/>
        <v>69.401923788646684</v>
      </c>
      <c r="AI11">
        <f t="shared" si="0"/>
        <v>1.95</v>
      </c>
      <c r="AJ11">
        <f t="shared" si="0"/>
        <v>70.973939570022992</v>
      </c>
      <c r="AK11">
        <f t="shared" si="0"/>
        <v>0.9060307379214092</v>
      </c>
      <c r="AL11">
        <f t="shared" si="0"/>
        <v>73.026060429977008</v>
      </c>
      <c r="AM11">
        <f t="shared" si="0"/>
        <v>0.9060307379214092</v>
      </c>
      <c r="AN11">
        <f t="shared" si="0"/>
        <v>74.598076211353316</v>
      </c>
      <c r="AO11">
        <f t="shared" si="0"/>
        <v>-0.05</v>
      </c>
      <c r="AP11">
        <f t="shared" si="0"/>
        <v>74.954423259036631</v>
      </c>
      <c r="AQ11">
        <f t="shared" si="0"/>
        <v>2.0173648177666932</v>
      </c>
      <c r="AR11">
        <f t="shared" si="0"/>
        <v>73.928362829059623</v>
      </c>
      <c r="AS11">
        <f t="shared" si="0"/>
        <v>1.0766044443118976</v>
      </c>
    </row>
    <row r="12" spans="1:45" x14ac:dyDescent="0.3">
      <c r="A12">
        <v>80</v>
      </c>
      <c r="B12">
        <v>2</v>
      </c>
      <c r="C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0</v>
      </c>
      <c r="J12">
        <v>2</v>
      </c>
      <c r="K12">
        <v>2</v>
      </c>
      <c r="M12" t="s">
        <v>56</v>
      </c>
      <c r="N12">
        <f>SUM(N2:N11)/10</f>
        <v>21.1</v>
      </c>
      <c r="Z12">
        <f t="shared" si="1"/>
        <v>80</v>
      </c>
      <c r="AA12">
        <f t="shared" si="0"/>
        <v>2</v>
      </c>
      <c r="AB12">
        <f t="shared" si="0"/>
        <v>80</v>
      </c>
      <c r="AC12">
        <f t="shared" si="0"/>
        <v>2.1</v>
      </c>
      <c r="AD12">
        <f t="shared" si="0"/>
        <v>78.071637170940377</v>
      </c>
      <c r="AE12">
        <f t="shared" si="0"/>
        <v>2.0766044443118976</v>
      </c>
      <c r="AF12">
        <f t="shared" si="0"/>
        <v>77.045576740963369</v>
      </c>
      <c r="AG12">
        <f t="shared" si="0"/>
        <v>2.0173648177666932</v>
      </c>
      <c r="AH12">
        <f t="shared" si="0"/>
        <v>77.401923788646684</v>
      </c>
      <c r="AI12">
        <f t="shared" si="0"/>
        <v>-0.05</v>
      </c>
      <c r="AJ12">
        <f t="shared" si="0"/>
        <v>78.973939570022992</v>
      </c>
      <c r="AK12">
        <f t="shared" si="0"/>
        <v>1.9060307379214092</v>
      </c>
      <c r="AL12">
        <f t="shared" si="0"/>
        <v>81.026060429977008</v>
      </c>
      <c r="AM12">
        <f t="shared" si="0"/>
        <v>1.9060307379214092</v>
      </c>
      <c r="AN12">
        <f t="shared" si="0"/>
        <v>82.598076211353316</v>
      </c>
      <c r="AO12">
        <f t="shared" si="0"/>
        <v>-0.05</v>
      </c>
      <c r="AP12">
        <f t="shared" si="0"/>
        <v>82.954423259036631</v>
      </c>
      <c r="AQ12">
        <f t="shared" si="0"/>
        <v>2.0173648177666932</v>
      </c>
      <c r="AR12">
        <f t="shared" si="0"/>
        <v>81.928362829059623</v>
      </c>
      <c r="AS12">
        <f t="shared" si="0"/>
        <v>2.0766044443118976</v>
      </c>
    </row>
    <row r="13" spans="1:45" x14ac:dyDescent="0.3">
      <c r="A13">
        <v>88</v>
      </c>
      <c r="B13">
        <v>0</v>
      </c>
      <c r="C13">
        <v>2</v>
      </c>
      <c r="D13">
        <v>2</v>
      </c>
      <c r="E13">
        <v>1</v>
      </c>
      <c r="F13">
        <v>2</v>
      </c>
      <c r="G13">
        <v>2</v>
      </c>
      <c r="H13">
        <v>0</v>
      </c>
      <c r="I13">
        <v>0</v>
      </c>
      <c r="J13">
        <v>2</v>
      </c>
      <c r="K13">
        <v>1</v>
      </c>
      <c r="M13" t="s">
        <v>55</v>
      </c>
      <c r="N13">
        <f>_xlfn.STDEV.P(N2:N11)</f>
        <v>0.29999999999999993</v>
      </c>
      <c r="Z13">
        <f t="shared" si="1"/>
        <v>88</v>
      </c>
      <c r="AA13">
        <f t="shared" si="0"/>
        <v>0</v>
      </c>
      <c r="AB13">
        <f t="shared" si="0"/>
        <v>88</v>
      </c>
      <c r="AC13">
        <f t="shared" si="0"/>
        <v>2.1</v>
      </c>
      <c r="AD13">
        <f t="shared" si="0"/>
        <v>86.071637170940377</v>
      </c>
      <c r="AE13">
        <f t="shared" si="0"/>
        <v>2.0766044443118976</v>
      </c>
      <c r="AF13">
        <f t="shared" si="0"/>
        <v>85.045576740963369</v>
      </c>
      <c r="AG13">
        <f t="shared" si="0"/>
        <v>1.017364817766693</v>
      </c>
      <c r="AH13">
        <f t="shared" si="0"/>
        <v>85.401923788646684</v>
      </c>
      <c r="AI13">
        <f t="shared" si="0"/>
        <v>1.95</v>
      </c>
      <c r="AJ13">
        <f t="shared" si="0"/>
        <v>86.973939570022992</v>
      </c>
      <c r="AK13">
        <f t="shared" si="0"/>
        <v>1.9060307379214092</v>
      </c>
      <c r="AL13">
        <f t="shared" si="0"/>
        <v>89.026060429977008</v>
      </c>
      <c r="AM13">
        <f t="shared" si="0"/>
        <v>-9.3969262078590798E-2</v>
      </c>
      <c r="AN13">
        <f t="shared" si="0"/>
        <v>90.598076211353316</v>
      </c>
      <c r="AO13">
        <f t="shared" si="0"/>
        <v>-0.05</v>
      </c>
      <c r="AP13">
        <f t="shared" si="0"/>
        <v>90.954423259036631</v>
      </c>
      <c r="AQ13">
        <f t="shared" si="0"/>
        <v>2.0173648177666932</v>
      </c>
      <c r="AR13">
        <f t="shared" si="0"/>
        <v>89.928362829059623</v>
      </c>
      <c r="AS13">
        <f t="shared" si="0"/>
        <v>1.0766044443118976</v>
      </c>
    </row>
    <row r="14" spans="1:45" x14ac:dyDescent="0.3">
      <c r="A14">
        <v>96</v>
      </c>
      <c r="B14">
        <v>0</v>
      </c>
      <c r="C14">
        <v>2</v>
      </c>
      <c r="D14">
        <v>2</v>
      </c>
      <c r="E14">
        <v>2</v>
      </c>
      <c r="F14">
        <v>0</v>
      </c>
      <c r="G14">
        <v>2</v>
      </c>
      <c r="H14">
        <v>2</v>
      </c>
      <c r="I14">
        <v>2</v>
      </c>
      <c r="J14">
        <v>2</v>
      </c>
      <c r="K14">
        <v>1</v>
      </c>
      <c r="Z14">
        <f t="shared" si="1"/>
        <v>96</v>
      </c>
      <c r="AA14">
        <f t="shared" si="0"/>
        <v>0</v>
      </c>
      <c r="AB14">
        <f t="shared" si="0"/>
        <v>96</v>
      </c>
      <c r="AC14">
        <f t="shared" si="0"/>
        <v>2.1</v>
      </c>
      <c r="AD14">
        <f t="shared" si="0"/>
        <v>94.071637170940377</v>
      </c>
      <c r="AE14">
        <f t="shared" si="0"/>
        <v>2.0766044443118976</v>
      </c>
      <c r="AF14">
        <f t="shared" si="0"/>
        <v>93.045576740963369</v>
      </c>
      <c r="AG14">
        <f t="shared" si="0"/>
        <v>2.0173648177666932</v>
      </c>
      <c r="AH14">
        <f t="shared" si="0"/>
        <v>93.401923788646684</v>
      </c>
      <c r="AI14">
        <f t="shared" ref="AI14:AI27" si="4">J42</f>
        <v>-0.05</v>
      </c>
      <c r="AJ14">
        <f t="shared" ref="AJ14:AJ27" si="5">K42</f>
        <v>94.973939570022992</v>
      </c>
      <c r="AK14">
        <f t="shared" ref="AK14:AK27" si="6">L42</f>
        <v>1.9060307379214092</v>
      </c>
      <c r="AL14">
        <f t="shared" ref="AL14:AL27" si="7">M42</f>
        <v>97.026060429977008</v>
      </c>
      <c r="AM14">
        <f t="shared" ref="AM14:AM27" si="8">N42</f>
        <v>1.9060307379214092</v>
      </c>
      <c r="AN14">
        <f t="shared" ref="AN14:AN27" si="9">O42</f>
        <v>98.598076211353316</v>
      </c>
      <c r="AO14">
        <f t="shared" ref="AO14:AO27" si="10">P42</f>
        <v>1.95</v>
      </c>
      <c r="AP14">
        <f t="shared" ref="AP14:AP27" si="11">Q42</f>
        <v>98.954423259036631</v>
      </c>
      <c r="AQ14">
        <f t="shared" ref="AQ14:AQ27" si="12">R42</f>
        <v>2.0173648177666932</v>
      </c>
      <c r="AR14">
        <f t="shared" ref="AR14:AR27" si="13">S42</f>
        <v>97.928362829059623</v>
      </c>
      <c r="AS14">
        <f t="shared" ref="AS14:AS27" si="14">T42</f>
        <v>1.0766044443118976</v>
      </c>
    </row>
    <row r="15" spans="1:45" x14ac:dyDescent="0.3">
      <c r="A15">
        <v>104</v>
      </c>
      <c r="B15">
        <v>0</v>
      </c>
      <c r="C15">
        <v>2</v>
      </c>
      <c r="D15">
        <v>2</v>
      </c>
      <c r="E15">
        <v>2</v>
      </c>
      <c r="F15">
        <v>0</v>
      </c>
      <c r="G15">
        <v>1</v>
      </c>
      <c r="H15">
        <v>2</v>
      </c>
      <c r="I15">
        <v>2</v>
      </c>
      <c r="J15">
        <v>2</v>
      </c>
      <c r="K15">
        <v>1</v>
      </c>
      <c r="Z15">
        <f t="shared" si="1"/>
        <v>104</v>
      </c>
      <c r="AA15">
        <f t="shared" ref="AA15:AA27" si="15">B43</f>
        <v>0</v>
      </c>
      <c r="AB15">
        <f t="shared" ref="AB15:AB27" si="16">C43</f>
        <v>104</v>
      </c>
      <c r="AC15">
        <f t="shared" ref="AC15:AC27" si="17">D43</f>
        <v>2.1</v>
      </c>
      <c r="AD15">
        <f t="shared" ref="AD15:AD27" si="18">E43</f>
        <v>102.07163717094038</v>
      </c>
      <c r="AE15">
        <f t="shared" ref="AE15:AE27" si="19">F43</f>
        <v>2.0766044443118976</v>
      </c>
      <c r="AF15">
        <f t="shared" ref="AF15:AF27" si="20">G43</f>
        <v>101.04557674096337</v>
      </c>
      <c r="AG15">
        <f t="shared" ref="AG15:AG27" si="21">H43</f>
        <v>2.0173648177666932</v>
      </c>
      <c r="AH15">
        <f t="shared" ref="AH15:AH27" si="22">I43</f>
        <v>101.40192378864668</v>
      </c>
      <c r="AI15">
        <f t="shared" si="4"/>
        <v>-0.05</v>
      </c>
      <c r="AJ15">
        <f t="shared" si="5"/>
        <v>102.97393957002299</v>
      </c>
      <c r="AK15">
        <f t="shared" si="6"/>
        <v>0.9060307379214092</v>
      </c>
      <c r="AL15">
        <f t="shared" si="7"/>
        <v>105.02606042997701</v>
      </c>
      <c r="AM15">
        <f t="shared" si="8"/>
        <v>1.9060307379214092</v>
      </c>
      <c r="AN15">
        <f t="shared" si="9"/>
        <v>106.59807621135332</v>
      </c>
      <c r="AO15">
        <f t="shared" si="10"/>
        <v>1.95</v>
      </c>
      <c r="AP15">
        <f t="shared" si="11"/>
        <v>106.95442325903663</v>
      </c>
      <c r="AQ15">
        <f t="shared" si="12"/>
        <v>2.0173648177666932</v>
      </c>
      <c r="AR15">
        <f t="shared" si="13"/>
        <v>105.92836282905962</v>
      </c>
      <c r="AS15">
        <f t="shared" si="14"/>
        <v>1.0766044443118976</v>
      </c>
    </row>
    <row r="16" spans="1:45" x14ac:dyDescent="0.3">
      <c r="A16">
        <v>112</v>
      </c>
      <c r="B16">
        <v>0</v>
      </c>
      <c r="C16">
        <v>2</v>
      </c>
      <c r="D16">
        <v>2</v>
      </c>
      <c r="E16">
        <v>2</v>
      </c>
      <c r="F16">
        <v>1</v>
      </c>
      <c r="G16">
        <v>1</v>
      </c>
      <c r="H16">
        <v>2</v>
      </c>
      <c r="I16">
        <v>2</v>
      </c>
      <c r="J16">
        <v>2</v>
      </c>
      <c r="K16">
        <v>2</v>
      </c>
      <c r="Z16">
        <f t="shared" si="1"/>
        <v>112</v>
      </c>
      <c r="AA16">
        <f t="shared" si="15"/>
        <v>0</v>
      </c>
      <c r="AB16">
        <f t="shared" si="16"/>
        <v>112</v>
      </c>
      <c r="AC16">
        <f t="shared" si="17"/>
        <v>2.1</v>
      </c>
      <c r="AD16">
        <f t="shared" si="18"/>
        <v>110.07163717094038</v>
      </c>
      <c r="AE16">
        <f t="shared" si="19"/>
        <v>2.0766044443118976</v>
      </c>
      <c r="AF16">
        <f t="shared" si="20"/>
        <v>109.04557674096337</v>
      </c>
      <c r="AG16">
        <f t="shared" si="21"/>
        <v>2.0173648177666932</v>
      </c>
      <c r="AH16">
        <f t="shared" si="22"/>
        <v>109.40192378864668</v>
      </c>
      <c r="AI16">
        <f t="shared" si="4"/>
        <v>0.95</v>
      </c>
      <c r="AJ16">
        <f t="shared" si="5"/>
        <v>110.97393957002299</v>
      </c>
      <c r="AK16">
        <f t="shared" si="6"/>
        <v>0.9060307379214092</v>
      </c>
      <c r="AL16">
        <f t="shared" si="7"/>
        <v>113.02606042997701</v>
      </c>
      <c r="AM16">
        <f t="shared" si="8"/>
        <v>1.9060307379214092</v>
      </c>
      <c r="AN16">
        <f t="shared" si="9"/>
        <v>114.59807621135332</v>
      </c>
      <c r="AO16">
        <f t="shared" si="10"/>
        <v>1.95</v>
      </c>
      <c r="AP16">
        <f t="shared" si="11"/>
        <v>114.95442325903663</v>
      </c>
      <c r="AQ16">
        <f t="shared" si="12"/>
        <v>2.0173648177666932</v>
      </c>
      <c r="AR16">
        <f t="shared" si="13"/>
        <v>113.92836282905962</v>
      </c>
      <c r="AS16">
        <f t="shared" si="14"/>
        <v>2.0766044443118976</v>
      </c>
    </row>
    <row r="17" spans="1:45" x14ac:dyDescent="0.3">
      <c r="A17">
        <v>120</v>
      </c>
      <c r="B17">
        <v>2</v>
      </c>
      <c r="C17">
        <v>2</v>
      </c>
      <c r="D17">
        <v>2</v>
      </c>
      <c r="E17">
        <v>2</v>
      </c>
      <c r="F17">
        <v>2</v>
      </c>
      <c r="G17">
        <v>1</v>
      </c>
      <c r="H17">
        <v>2</v>
      </c>
      <c r="I17">
        <v>2</v>
      </c>
      <c r="J17">
        <v>2</v>
      </c>
      <c r="K17">
        <v>2</v>
      </c>
      <c r="Z17">
        <f t="shared" si="1"/>
        <v>120</v>
      </c>
      <c r="AA17">
        <f t="shared" si="15"/>
        <v>2</v>
      </c>
      <c r="AB17">
        <f t="shared" si="16"/>
        <v>120</v>
      </c>
      <c r="AC17">
        <f t="shared" si="17"/>
        <v>2.1</v>
      </c>
      <c r="AD17">
        <f t="shared" si="18"/>
        <v>118.07163717094038</v>
      </c>
      <c r="AE17">
        <f t="shared" si="19"/>
        <v>2.0766044443118976</v>
      </c>
      <c r="AF17">
        <f t="shared" si="20"/>
        <v>117.04557674096337</v>
      </c>
      <c r="AG17">
        <f t="shared" si="21"/>
        <v>2.0173648177666932</v>
      </c>
      <c r="AH17">
        <f t="shared" si="22"/>
        <v>117.40192378864668</v>
      </c>
      <c r="AI17">
        <f t="shared" si="4"/>
        <v>1.95</v>
      </c>
      <c r="AJ17">
        <f t="shared" si="5"/>
        <v>118.97393957002299</v>
      </c>
      <c r="AK17">
        <f t="shared" si="6"/>
        <v>0.9060307379214092</v>
      </c>
      <c r="AL17">
        <f t="shared" si="7"/>
        <v>121.02606042997701</v>
      </c>
      <c r="AM17">
        <f t="shared" si="8"/>
        <v>1.9060307379214092</v>
      </c>
      <c r="AN17">
        <f t="shared" si="9"/>
        <v>122.59807621135332</v>
      </c>
      <c r="AO17">
        <f t="shared" si="10"/>
        <v>1.95</v>
      </c>
      <c r="AP17">
        <f t="shared" si="11"/>
        <v>122.95442325903663</v>
      </c>
      <c r="AQ17">
        <f t="shared" si="12"/>
        <v>2.0173648177666932</v>
      </c>
      <c r="AR17">
        <f t="shared" si="13"/>
        <v>121.92836282905962</v>
      </c>
      <c r="AS17">
        <f t="shared" si="14"/>
        <v>2.0766044443118976</v>
      </c>
    </row>
    <row r="18" spans="1:45" x14ac:dyDescent="0.3">
      <c r="A18">
        <v>128</v>
      </c>
      <c r="B18">
        <v>2</v>
      </c>
      <c r="C18">
        <v>2</v>
      </c>
      <c r="D18">
        <v>2</v>
      </c>
      <c r="E18">
        <v>2</v>
      </c>
      <c r="F18">
        <v>2</v>
      </c>
      <c r="G18">
        <v>1</v>
      </c>
      <c r="H18">
        <v>2</v>
      </c>
      <c r="I18">
        <v>0</v>
      </c>
      <c r="J18">
        <v>2</v>
      </c>
      <c r="K18">
        <v>2</v>
      </c>
      <c r="Z18">
        <f t="shared" si="1"/>
        <v>128</v>
      </c>
      <c r="AA18">
        <f t="shared" si="15"/>
        <v>2</v>
      </c>
      <c r="AB18">
        <f t="shared" si="16"/>
        <v>128</v>
      </c>
      <c r="AC18">
        <f t="shared" si="17"/>
        <v>2.1</v>
      </c>
      <c r="AD18">
        <f t="shared" si="18"/>
        <v>126.07163717094038</v>
      </c>
      <c r="AE18">
        <f t="shared" si="19"/>
        <v>2.0766044443118976</v>
      </c>
      <c r="AF18">
        <f t="shared" si="20"/>
        <v>125.04557674096337</v>
      </c>
      <c r="AG18">
        <f t="shared" si="21"/>
        <v>2.0173648177666932</v>
      </c>
      <c r="AH18">
        <f t="shared" si="22"/>
        <v>125.40192378864668</v>
      </c>
      <c r="AI18">
        <f t="shared" si="4"/>
        <v>1.95</v>
      </c>
      <c r="AJ18">
        <f t="shared" si="5"/>
        <v>126.97393957002299</v>
      </c>
      <c r="AK18">
        <f t="shared" si="6"/>
        <v>0.9060307379214092</v>
      </c>
      <c r="AL18">
        <f t="shared" si="7"/>
        <v>129.02606042997701</v>
      </c>
      <c r="AM18">
        <f t="shared" si="8"/>
        <v>1.9060307379214092</v>
      </c>
      <c r="AN18">
        <f t="shared" si="9"/>
        <v>130.59807621135332</v>
      </c>
      <c r="AO18">
        <f t="shared" si="10"/>
        <v>-0.05</v>
      </c>
      <c r="AP18">
        <f t="shared" si="11"/>
        <v>130.95442325903662</v>
      </c>
      <c r="AQ18">
        <f t="shared" si="12"/>
        <v>2.0173648177666932</v>
      </c>
      <c r="AR18">
        <f t="shared" si="13"/>
        <v>129.92836282905961</v>
      </c>
      <c r="AS18">
        <f t="shared" si="14"/>
        <v>2.0766044443118976</v>
      </c>
    </row>
    <row r="19" spans="1:45" x14ac:dyDescent="0.3">
      <c r="A19">
        <v>136</v>
      </c>
      <c r="B19">
        <v>2</v>
      </c>
      <c r="C19">
        <v>1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Z19">
        <f t="shared" si="1"/>
        <v>136</v>
      </c>
      <c r="AA19">
        <f t="shared" si="15"/>
        <v>2</v>
      </c>
      <c r="AB19">
        <f t="shared" si="16"/>
        <v>136</v>
      </c>
      <c r="AC19">
        <f t="shared" si="17"/>
        <v>1.1000000000000001</v>
      </c>
      <c r="AD19">
        <f t="shared" si="18"/>
        <v>134.07163717094039</v>
      </c>
      <c r="AE19">
        <f t="shared" si="19"/>
        <v>2.0766044443118976</v>
      </c>
      <c r="AF19">
        <f t="shared" si="20"/>
        <v>133.04557674096338</v>
      </c>
      <c r="AG19">
        <f t="shared" si="21"/>
        <v>2.0173648177666932</v>
      </c>
      <c r="AH19">
        <f t="shared" si="22"/>
        <v>133.40192378864668</v>
      </c>
      <c r="AI19">
        <f t="shared" si="4"/>
        <v>1.95</v>
      </c>
      <c r="AJ19">
        <f t="shared" si="5"/>
        <v>134.97393957002299</v>
      </c>
      <c r="AK19">
        <f t="shared" si="6"/>
        <v>1.9060307379214092</v>
      </c>
      <c r="AL19">
        <f t="shared" si="7"/>
        <v>137.02606042997701</v>
      </c>
      <c r="AM19">
        <f t="shared" si="8"/>
        <v>1.9060307379214092</v>
      </c>
      <c r="AN19">
        <f t="shared" si="9"/>
        <v>138.59807621135332</v>
      </c>
      <c r="AO19">
        <f t="shared" si="10"/>
        <v>1.95</v>
      </c>
      <c r="AP19">
        <f t="shared" si="11"/>
        <v>138.95442325903662</v>
      </c>
      <c r="AQ19">
        <f t="shared" si="12"/>
        <v>2.0173648177666932</v>
      </c>
      <c r="AR19">
        <f t="shared" si="13"/>
        <v>137.92836282905961</v>
      </c>
      <c r="AS19">
        <f t="shared" si="14"/>
        <v>2.0766044443118976</v>
      </c>
    </row>
    <row r="20" spans="1:45" x14ac:dyDescent="0.3">
      <c r="A20">
        <v>144</v>
      </c>
      <c r="B20">
        <v>2</v>
      </c>
      <c r="C20">
        <v>1</v>
      </c>
      <c r="D20">
        <v>2</v>
      </c>
      <c r="E20">
        <v>2</v>
      </c>
      <c r="F20">
        <v>2</v>
      </c>
      <c r="G20">
        <v>1</v>
      </c>
      <c r="H20">
        <v>1</v>
      </c>
      <c r="I20">
        <v>2</v>
      </c>
      <c r="J20">
        <v>2</v>
      </c>
      <c r="K20">
        <v>2</v>
      </c>
      <c r="Z20">
        <f t="shared" si="1"/>
        <v>144</v>
      </c>
      <c r="AA20">
        <f t="shared" si="15"/>
        <v>2</v>
      </c>
      <c r="AB20">
        <f t="shared" si="16"/>
        <v>144</v>
      </c>
      <c r="AC20">
        <f t="shared" si="17"/>
        <v>1.1000000000000001</v>
      </c>
      <c r="AD20">
        <f t="shared" si="18"/>
        <v>142.07163717094039</v>
      </c>
      <c r="AE20">
        <f t="shared" si="19"/>
        <v>2.0766044443118976</v>
      </c>
      <c r="AF20">
        <f t="shared" si="20"/>
        <v>141.04557674096338</v>
      </c>
      <c r="AG20">
        <f t="shared" si="21"/>
        <v>2.0173648177666932</v>
      </c>
      <c r="AH20">
        <f t="shared" si="22"/>
        <v>141.40192378864668</v>
      </c>
      <c r="AI20">
        <f t="shared" si="4"/>
        <v>1.95</v>
      </c>
      <c r="AJ20">
        <f t="shared" si="5"/>
        <v>142.97393957002299</v>
      </c>
      <c r="AK20">
        <f t="shared" si="6"/>
        <v>0.9060307379214092</v>
      </c>
      <c r="AL20">
        <f t="shared" si="7"/>
        <v>145.02606042997701</v>
      </c>
      <c r="AM20">
        <f t="shared" si="8"/>
        <v>0.9060307379214092</v>
      </c>
      <c r="AN20">
        <f t="shared" si="9"/>
        <v>146.59807621135332</v>
      </c>
      <c r="AO20">
        <f t="shared" si="10"/>
        <v>1.95</v>
      </c>
      <c r="AP20">
        <f t="shared" si="11"/>
        <v>146.95442325903662</v>
      </c>
      <c r="AQ20">
        <f t="shared" si="12"/>
        <v>2.0173648177666932</v>
      </c>
      <c r="AR20">
        <f t="shared" si="13"/>
        <v>145.92836282905961</v>
      </c>
      <c r="AS20">
        <f t="shared" si="14"/>
        <v>2.0766044443118976</v>
      </c>
    </row>
    <row r="21" spans="1:45" x14ac:dyDescent="0.3">
      <c r="A21">
        <v>152</v>
      </c>
      <c r="B21">
        <v>2</v>
      </c>
      <c r="C21">
        <v>1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Z21">
        <f t="shared" si="1"/>
        <v>152</v>
      </c>
      <c r="AA21">
        <f t="shared" si="15"/>
        <v>2</v>
      </c>
      <c r="AB21">
        <f t="shared" si="16"/>
        <v>152</v>
      </c>
      <c r="AC21">
        <f t="shared" si="17"/>
        <v>1.1000000000000001</v>
      </c>
      <c r="AD21">
        <f t="shared" si="18"/>
        <v>150.07163717094039</v>
      </c>
      <c r="AE21">
        <f t="shared" si="19"/>
        <v>2.0766044443118976</v>
      </c>
      <c r="AF21">
        <f t="shared" si="20"/>
        <v>149.04557674096338</v>
      </c>
      <c r="AG21">
        <f t="shared" si="21"/>
        <v>2.0173648177666932</v>
      </c>
      <c r="AH21">
        <f t="shared" si="22"/>
        <v>149.40192378864668</v>
      </c>
      <c r="AI21">
        <f t="shared" si="4"/>
        <v>1.95</v>
      </c>
      <c r="AJ21">
        <f t="shared" si="5"/>
        <v>150.97393957002299</v>
      </c>
      <c r="AK21">
        <f t="shared" si="6"/>
        <v>1.9060307379214092</v>
      </c>
      <c r="AL21">
        <f t="shared" si="7"/>
        <v>153.02606042997701</v>
      </c>
      <c r="AM21">
        <f t="shared" si="8"/>
        <v>1.9060307379214092</v>
      </c>
      <c r="AN21">
        <f t="shared" si="9"/>
        <v>154.59807621135332</v>
      </c>
      <c r="AO21">
        <f t="shared" si="10"/>
        <v>1.95</v>
      </c>
      <c r="AP21">
        <f t="shared" si="11"/>
        <v>154.95442325903662</v>
      </c>
      <c r="AQ21">
        <f t="shared" si="12"/>
        <v>2.0173648177666932</v>
      </c>
      <c r="AR21">
        <f t="shared" si="13"/>
        <v>153.92836282905961</v>
      </c>
      <c r="AS21">
        <f t="shared" si="14"/>
        <v>2.0766044443118976</v>
      </c>
    </row>
    <row r="22" spans="1:45" x14ac:dyDescent="0.3">
      <c r="A22">
        <v>160</v>
      </c>
      <c r="B22">
        <v>2</v>
      </c>
      <c r="C22">
        <v>1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Z22">
        <f t="shared" si="1"/>
        <v>160</v>
      </c>
      <c r="AA22">
        <f t="shared" si="15"/>
        <v>2</v>
      </c>
      <c r="AB22">
        <f t="shared" si="16"/>
        <v>160</v>
      </c>
      <c r="AC22">
        <f t="shared" si="17"/>
        <v>1.1000000000000001</v>
      </c>
      <c r="AD22">
        <f t="shared" si="18"/>
        <v>158.07163717094039</v>
      </c>
      <c r="AE22">
        <f t="shared" si="19"/>
        <v>2.0766044443118976</v>
      </c>
      <c r="AF22">
        <f t="shared" si="20"/>
        <v>157.04557674096338</v>
      </c>
      <c r="AG22">
        <f t="shared" si="21"/>
        <v>2.0173648177666932</v>
      </c>
      <c r="AH22">
        <f t="shared" si="22"/>
        <v>157.40192378864668</v>
      </c>
      <c r="AI22">
        <f t="shared" si="4"/>
        <v>1.95</v>
      </c>
      <c r="AJ22">
        <f t="shared" si="5"/>
        <v>158.97393957002299</v>
      </c>
      <c r="AK22">
        <f t="shared" si="6"/>
        <v>1.9060307379214092</v>
      </c>
      <c r="AL22">
        <f t="shared" si="7"/>
        <v>161.02606042997701</v>
      </c>
      <c r="AM22">
        <f t="shared" si="8"/>
        <v>1.9060307379214092</v>
      </c>
      <c r="AN22">
        <f t="shared" si="9"/>
        <v>162.59807621135332</v>
      </c>
      <c r="AO22">
        <f t="shared" si="10"/>
        <v>1.95</v>
      </c>
      <c r="AP22">
        <f t="shared" si="11"/>
        <v>162.95442325903662</v>
      </c>
      <c r="AQ22">
        <f t="shared" si="12"/>
        <v>2.0173648177666932</v>
      </c>
      <c r="AR22">
        <f t="shared" si="13"/>
        <v>161.92836282905961</v>
      </c>
      <c r="AS22">
        <f t="shared" si="14"/>
        <v>2.0766044443118976</v>
      </c>
    </row>
    <row r="23" spans="1:45" x14ac:dyDescent="0.3">
      <c r="A23">
        <v>168</v>
      </c>
      <c r="B23">
        <v>2</v>
      </c>
      <c r="C23">
        <v>1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Z23">
        <f t="shared" si="1"/>
        <v>168</v>
      </c>
      <c r="AA23">
        <f t="shared" si="15"/>
        <v>2</v>
      </c>
      <c r="AB23">
        <f t="shared" si="16"/>
        <v>168</v>
      </c>
      <c r="AC23">
        <f t="shared" si="17"/>
        <v>1.1000000000000001</v>
      </c>
      <c r="AD23">
        <f t="shared" si="18"/>
        <v>166.07163717094039</v>
      </c>
      <c r="AE23">
        <f t="shared" si="19"/>
        <v>2.0766044443118976</v>
      </c>
      <c r="AF23">
        <f t="shared" si="20"/>
        <v>165.04557674096338</v>
      </c>
      <c r="AG23">
        <f t="shared" si="21"/>
        <v>2.0173648177666932</v>
      </c>
      <c r="AH23">
        <f t="shared" si="22"/>
        <v>165.40192378864668</v>
      </c>
      <c r="AI23">
        <f t="shared" si="4"/>
        <v>1.95</v>
      </c>
      <c r="AJ23">
        <f t="shared" si="5"/>
        <v>166.97393957002299</v>
      </c>
      <c r="AK23">
        <f t="shared" si="6"/>
        <v>1.9060307379214092</v>
      </c>
      <c r="AL23">
        <f t="shared" si="7"/>
        <v>169.02606042997701</v>
      </c>
      <c r="AM23">
        <f t="shared" si="8"/>
        <v>1.9060307379214092</v>
      </c>
      <c r="AN23">
        <f t="shared" si="9"/>
        <v>170.59807621135332</v>
      </c>
      <c r="AO23">
        <f t="shared" si="10"/>
        <v>1.95</v>
      </c>
      <c r="AP23">
        <f t="shared" si="11"/>
        <v>170.95442325903662</v>
      </c>
      <c r="AQ23">
        <f t="shared" si="12"/>
        <v>2.0173648177666932</v>
      </c>
      <c r="AR23">
        <f t="shared" si="13"/>
        <v>169.92836282905961</v>
      </c>
      <c r="AS23">
        <f t="shared" si="14"/>
        <v>2.0766044443118976</v>
      </c>
    </row>
    <row r="24" spans="1:45" x14ac:dyDescent="0.3">
      <c r="A24">
        <v>176</v>
      </c>
      <c r="B24">
        <v>2</v>
      </c>
      <c r="C24">
        <v>1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Z24">
        <f t="shared" si="1"/>
        <v>176</v>
      </c>
      <c r="AA24">
        <f t="shared" si="15"/>
        <v>2</v>
      </c>
      <c r="AB24">
        <f t="shared" si="16"/>
        <v>176</v>
      </c>
      <c r="AC24">
        <f t="shared" si="17"/>
        <v>1.1000000000000001</v>
      </c>
      <c r="AD24">
        <f t="shared" si="18"/>
        <v>174.07163717094039</v>
      </c>
      <c r="AE24">
        <f t="shared" si="19"/>
        <v>2.0766044443118976</v>
      </c>
      <c r="AF24">
        <f t="shared" si="20"/>
        <v>173.04557674096338</v>
      </c>
      <c r="AG24">
        <f t="shared" si="21"/>
        <v>2.0173648177666932</v>
      </c>
      <c r="AH24">
        <f t="shared" si="22"/>
        <v>173.40192378864668</v>
      </c>
      <c r="AI24">
        <f t="shared" si="4"/>
        <v>1.95</v>
      </c>
      <c r="AJ24">
        <f t="shared" si="5"/>
        <v>174.97393957002299</v>
      </c>
      <c r="AK24">
        <f t="shared" si="6"/>
        <v>1.9060307379214092</v>
      </c>
      <c r="AL24">
        <f t="shared" si="7"/>
        <v>177.02606042997701</v>
      </c>
      <c r="AM24">
        <f t="shared" si="8"/>
        <v>1.9060307379214092</v>
      </c>
      <c r="AN24">
        <f t="shared" si="9"/>
        <v>178.59807621135332</v>
      </c>
      <c r="AO24">
        <f t="shared" si="10"/>
        <v>1.95</v>
      </c>
      <c r="AP24">
        <f t="shared" si="11"/>
        <v>178.95442325903662</v>
      </c>
      <c r="AQ24">
        <f t="shared" si="12"/>
        <v>2.0173648177666932</v>
      </c>
      <c r="AR24">
        <f t="shared" si="13"/>
        <v>177.92836282905961</v>
      </c>
      <c r="AS24">
        <f t="shared" si="14"/>
        <v>2.0766044443118976</v>
      </c>
    </row>
    <row r="25" spans="1:45" x14ac:dyDescent="0.3">
      <c r="A25">
        <v>184</v>
      </c>
      <c r="B25">
        <v>2</v>
      </c>
      <c r="C25">
        <v>1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Z25">
        <f t="shared" si="1"/>
        <v>184</v>
      </c>
      <c r="AA25">
        <f t="shared" si="15"/>
        <v>2</v>
      </c>
      <c r="AB25">
        <f t="shared" si="16"/>
        <v>184</v>
      </c>
      <c r="AC25">
        <f t="shared" si="17"/>
        <v>1.1000000000000001</v>
      </c>
      <c r="AD25">
        <f t="shared" si="18"/>
        <v>182.07163717094039</v>
      </c>
      <c r="AE25">
        <f t="shared" si="19"/>
        <v>2.0766044443118976</v>
      </c>
      <c r="AF25">
        <f t="shared" si="20"/>
        <v>181.04557674096338</v>
      </c>
      <c r="AG25">
        <f t="shared" si="21"/>
        <v>2.0173648177666932</v>
      </c>
      <c r="AH25">
        <f t="shared" si="22"/>
        <v>181.40192378864668</v>
      </c>
      <c r="AI25">
        <f t="shared" si="4"/>
        <v>1.95</v>
      </c>
      <c r="AJ25">
        <f t="shared" si="5"/>
        <v>182.97393957002299</v>
      </c>
      <c r="AK25">
        <f t="shared" si="6"/>
        <v>1.9060307379214092</v>
      </c>
      <c r="AL25">
        <f t="shared" si="7"/>
        <v>185.02606042997701</v>
      </c>
      <c r="AM25">
        <f t="shared" si="8"/>
        <v>1.9060307379214092</v>
      </c>
      <c r="AN25">
        <f t="shared" si="9"/>
        <v>186.59807621135332</v>
      </c>
      <c r="AO25">
        <f t="shared" si="10"/>
        <v>1.95</v>
      </c>
      <c r="AP25">
        <f t="shared" si="11"/>
        <v>186.95442325903662</v>
      </c>
      <c r="AQ25">
        <f t="shared" si="12"/>
        <v>2.0173648177666932</v>
      </c>
      <c r="AR25">
        <f t="shared" si="13"/>
        <v>185.92836282905961</v>
      </c>
      <c r="AS25">
        <f t="shared" si="14"/>
        <v>2.0766044443118976</v>
      </c>
    </row>
    <row r="26" spans="1:45" x14ac:dyDescent="0.3">
      <c r="A26">
        <v>192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Z26">
        <f t="shared" si="1"/>
        <v>192</v>
      </c>
      <c r="AA26">
        <f t="shared" si="15"/>
        <v>2</v>
      </c>
      <c r="AB26">
        <f t="shared" si="16"/>
        <v>192</v>
      </c>
      <c r="AC26">
        <f t="shared" si="17"/>
        <v>2.1</v>
      </c>
      <c r="AD26">
        <f t="shared" si="18"/>
        <v>190.07163717094039</v>
      </c>
      <c r="AE26">
        <f t="shared" si="19"/>
        <v>2.0766044443118976</v>
      </c>
      <c r="AF26">
        <f t="shared" si="20"/>
        <v>189.04557674096338</v>
      </c>
      <c r="AG26">
        <f t="shared" si="21"/>
        <v>2.0173648177666932</v>
      </c>
      <c r="AH26">
        <f t="shared" si="22"/>
        <v>189.40192378864668</v>
      </c>
      <c r="AI26">
        <f t="shared" si="4"/>
        <v>1.95</v>
      </c>
      <c r="AJ26">
        <f t="shared" si="5"/>
        <v>190.97393957002299</v>
      </c>
      <c r="AK26">
        <f t="shared" si="6"/>
        <v>1.9060307379214092</v>
      </c>
      <c r="AL26">
        <f t="shared" si="7"/>
        <v>193.02606042997701</v>
      </c>
      <c r="AM26">
        <f t="shared" si="8"/>
        <v>1.9060307379214092</v>
      </c>
      <c r="AN26">
        <f t="shared" si="9"/>
        <v>194.59807621135332</v>
      </c>
      <c r="AO26">
        <f t="shared" si="10"/>
        <v>1.95</v>
      </c>
      <c r="AP26">
        <f t="shared" si="11"/>
        <v>194.95442325903662</v>
      </c>
      <c r="AQ26">
        <f t="shared" si="12"/>
        <v>2.0173648177666932</v>
      </c>
      <c r="AR26">
        <f t="shared" si="13"/>
        <v>193.92836282905961</v>
      </c>
      <c r="AS26">
        <f t="shared" si="14"/>
        <v>2.0766044443118976</v>
      </c>
    </row>
    <row r="27" spans="1:45" x14ac:dyDescent="0.3">
      <c r="A27">
        <v>200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Z27">
        <f t="shared" si="1"/>
        <v>200</v>
      </c>
      <c r="AA27">
        <f t="shared" si="15"/>
        <v>2</v>
      </c>
      <c r="AB27">
        <f t="shared" si="16"/>
        <v>200</v>
      </c>
      <c r="AC27">
        <f t="shared" si="17"/>
        <v>2.1</v>
      </c>
      <c r="AD27">
        <f t="shared" si="18"/>
        <v>198.07163717094039</v>
      </c>
      <c r="AE27">
        <f t="shared" si="19"/>
        <v>2.0766044443118976</v>
      </c>
      <c r="AF27">
        <f t="shared" si="20"/>
        <v>197.04557674096338</v>
      </c>
      <c r="AG27">
        <f t="shared" si="21"/>
        <v>2.0173648177666932</v>
      </c>
      <c r="AH27">
        <f t="shared" si="22"/>
        <v>197.40192378864668</v>
      </c>
      <c r="AI27">
        <f t="shared" si="4"/>
        <v>1.95</v>
      </c>
      <c r="AJ27">
        <f t="shared" si="5"/>
        <v>198.97393957002299</v>
      </c>
      <c r="AK27">
        <f t="shared" si="6"/>
        <v>1.9060307379214092</v>
      </c>
      <c r="AL27">
        <f t="shared" si="7"/>
        <v>201.02606042997701</v>
      </c>
      <c r="AM27">
        <f t="shared" si="8"/>
        <v>1.9060307379214092</v>
      </c>
      <c r="AN27">
        <f t="shared" si="9"/>
        <v>202.59807621135332</v>
      </c>
      <c r="AO27">
        <f t="shared" si="10"/>
        <v>1.95</v>
      </c>
      <c r="AP27">
        <f t="shared" si="11"/>
        <v>202.95442325903662</v>
      </c>
      <c r="AQ27">
        <f t="shared" si="12"/>
        <v>2.0173648177666932</v>
      </c>
      <c r="AR27">
        <f t="shared" si="13"/>
        <v>201.92836282905961</v>
      </c>
      <c r="AS27">
        <f t="shared" si="14"/>
        <v>2.0766044443118976</v>
      </c>
    </row>
    <row r="28" spans="1:45" x14ac:dyDescent="0.3">
      <c r="A28" s="21" t="s">
        <v>41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45" x14ac:dyDescent="0.3">
      <c r="A29" t="s">
        <v>45</v>
      </c>
      <c r="B29" t="s">
        <v>25</v>
      </c>
      <c r="C29" s="13" t="s">
        <v>46</v>
      </c>
      <c r="D29" t="s">
        <v>26</v>
      </c>
      <c r="E29" s="13" t="s">
        <v>47</v>
      </c>
      <c r="F29" t="s">
        <v>27</v>
      </c>
      <c r="G29" s="13" t="s">
        <v>48</v>
      </c>
      <c r="H29" t="s">
        <v>28</v>
      </c>
      <c r="I29" s="13" t="s">
        <v>49</v>
      </c>
      <c r="J29" t="s">
        <v>29</v>
      </c>
      <c r="K29" s="13" t="s">
        <v>50</v>
      </c>
      <c r="L29" t="s">
        <v>30</v>
      </c>
      <c r="M29" s="13" t="s">
        <v>51</v>
      </c>
      <c r="N29" t="s">
        <v>31</v>
      </c>
      <c r="O29" s="13" t="s">
        <v>52</v>
      </c>
      <c r="P29" t="s">
        <v>32</v>
      </c>
      <c r="Q29" s="13" t="s">
        <v>53</v>
      </c>
      <c r="R29" t="s">
        <v>33</v>
      </c>
      <c r="S29" s="13" t="s">
        <v>54</v>
      </c>
      <c r="T29" t="s">
        <v>34</v>
      </c>
    </row>
    <row r="30" spans="1:45" x14ac:dyDescent="0.3">
      <c r="A30" s="14">
        <v>0</v>
      </c>
      <c r="B30" s="14">
        <f>B2</f>
        <v>0</v>
      </c>
      <c r="C30" s="15">
        <f>SUM($P$3,A30)</f>
        <v>0</v>
      </c>
      <c r="D30" s="14">
        <f>SUM($Q$3,C2)</f>
        <v>0.1</v>
      </c>
      <c r="E30" s="15">
        <f>SUM($P$4,A30)</f>
        <v>-1.9283628290596169</v>
      </c>
      <c r="F30" s="14">
        <f>SUM($Q$4,D2)</f>
        <v>7.6604444311897807E-2</v>
      </c>
      <c r="G30" s="15">
        <f>SUM($P$5,A30)</f>
        <v>-2.9544232590366239</v>
      </c>
      <c r="H30" s="14">
        <f>SUM($Q$5,E2)</f>
        <v>1.7364817766692998E-2</v>
      </c>
      <c r="I30" s="15">
        <f>SUM($P$6,A30)</f>
        <v>-2.5980762113533173</v>
      </c>
      <c r="J30">
        <f>SUM($Q$6,F2)</f>
        <v>-0.05</v>
      </c>
      <c r="K30" s="15">
        <f>SUM($P$7,A30)</f>
        <v>-1.0260604299770071</v>
      </c>
      <c r="L30">
        <f>SUM($Q$7,G2)</f>
        <v>-9.3969262078590798E-2</v>
      </c>
      <c r="M30" s="15">
        <f>SUM($P$8,A30)</f>
        <v>1.0260604299770042</v>
      </c>
      <c r="N30">
        <f>SUM($Q$8,H2)</f>
        <v>-9.3969262078590798E-2</v>
      </c>
      <c r="O30" s="15">
        <f>SUM($P$9,A30)</f>
        <v>2.5980762113533138</v>
      </c>
      <c r="P30">
        <f>SUM($Q$9,I2)</f>
        <v>-0.05</v>
      </c>
      <c r="Q30" s="15">
        <f>SUM($P$10,A30)</f>
        <v>2.9544232590366239</v>
      </c>
      <c r="R30">
        <f>SUM($Q$10,J2)</f>
        <v>1.7364817766692998E-2</v>
      </c>
      <c r="S30" s="15">
        <f>SUM($P$11,A30)</f>
        <v>1.9283628290596169</v>
      </c>
      <c r="T30">
        <f>SUM($Q$11,K2)</f>
        <v>7.6604444311897696E-2</v>
      </c>
    </row>
    <row r="31" spans="1:45" x14ac:dyDescent="0.3">
      <c r="A31" s="14">
        <v>8</v>
      </c>
      <c r="B31" s="14">
        <f t="shared" ref="B31:B55" si="23">B3</f>
        <v>0</v>
      </c>
      <c r="C31" s="15">
        <f t="shared" ref="C31:C55" si="24">SUM($P$3,A31)</f>
        <v>8</v>
      </c>
      <c r="D31" s="14">
        <f t="shared" ref="D31:D55" si="25">SUM($Q$3,C3)</f>
        <v>0.1</v>
      </c>
      <c r="E31" s="15">
        <f t="shared" ref="E31:E55" si="26">SUM($P$4,A31)</f>
        <v>6.0716371709403827</v>
      </c>
      <c r="F31" s="14">
        <f t="shared" ref="F31:F55" si="27">SUM($Q$4,D3)</f>
        <v>7.6604444311897807E-2</v>
      </c>
      <c r="G31" s="15">
        <f t="shared" ref="G31:G55" si="28">SUM($P$5,A31)</f>
        <v>5.0455767409633765</v>
      </c>
      <c r="H31" s="14">
        <f t="shared" ref="H31:H55" si="29">SUM($Q$5,E3)</f>
        <v>1.7364817766692998E-2</v>
      </c>
      <c r="I31" s="15">
        <f t="shared" ref="I31:I54" si="30">SUM($P$6,A31)</f>
        <v>5.4019237886466822</v>
      </c>
      <c r="J31">
        <f t="shared" ref="J31:J55" si="31">SUM($Q$6,F3)</f>
        <v>-0.05</v>
      </c>
      <c r="K31" s="15">
        <f t="shared" ref="K31:K55" si="32">SUM($P$7,A31)</f>
        <v>6.9739395700229929</v>
      </c>
      <c r="L31">
        <f t="shared" ref="L31:L55" si="33">SUM($Q$7,G3)</f>
        <v>-9.3969262078590798E-2</v>
      </c>
      <c r="M31" s="15">
        <f t="shared" ref="M31:M55" si="34">SUM($P$8,A31)</f>
        <v>9.0260604299770044</v>
      </c>
      <c r="N31">
        <f t="shared" ref="N31:N55" si="35">SUM($Q$8,H3)</f>
        <v>-9.3969262078590798E-2</v>
      </c>
      <c r="O31" s="15">
        <f t="shared" ref="O31:O55" si="36">SUM($P$9,A31)</f>
        <v>10.598076211353314</v>
      </c>
      <c r="P31">
        <f t="shared" ref="P31:P55" si="37">SUM($Q$9,I3)</f>
        <v>-0.05</v>
      </c>
      <c r="Q31" s="15">
        <f t="shared" ref="Q31:Q55" si="38">SUM($P$10,A31)</f>
        <v>10.954423259036624</v>
      </c>
      <c r="R31">
        <f t="shared" ref="R31:R55" si="39">SUM($Q$10,J3)</f>
        <v>1.7364817766692998E-2</v>
      </c>
      <c r="S31" s="15">
        <f t="shared" ref="S31:S55" si="40">SUM($P$11,A31)</f>
        <v>9.9283628290596173</v>
      </c>
      <c r="T31">
        <f t="shared" ref="T31:T55" si="41">SUM($Q$11,K3)</f>
        <v>7.6604444311897696E-2</v>
      </c>
    </row>
    <row r="32" spans="1:45" x14ac:dyDescent="0.3">
      <c r="A32" s="14">
        <v>16</v>
      </c>
      <c r="B32" s="14">
        <f t="shared" si="23"/>
        <v>0</v>
      </c>
      <c r="C32" s="15">
        <f t="shared" si="24"/>
        <v>16</v>
      </c>
      <c r="D32" s="14">
        <f t="shared" si="25"/>
        <v>0.1</v>
      </c>
      <c r="E32" s="15">
        <f t="shared" si="26"/>
        <v>14.071637170940383</v>
      </c>
      <c r="F32" s="14">
        <f t="shared" si="27"/>
        <v>7.6604444311897807E-2</v>
      </c>
      <c r="G32" s="15">
        <f t="shared" si="28"/>
        <v>13.045576740963376</v>
      </c>
      <c r="H32" s="14">
        <f t="shared" si="29"/>
        <v>1.7364817766692998E-2</v>
      </c>
      <c r="I32" s="15">
        <f t="shared" si="30"/>
        <v>13.401923788646682</v>
      </c>
      <c r="J32">
        <f t="shared" si="31"/>
        <v>-0.05</v>
      </c>
      <c r="K32" s="15">
        <f t="shared" si="32"/>
        <v>14.973939570022992</v>
      </c>
      <c r="L32">
        <f t="shared" si="33"/>
        <v>-9.3969262078590798E-2</v>
      </c>
      <c r="M32" s="15">
        <f t="shared" si="34"/>
        <v>17.026060429977004</v>
      </c>
      <c r="N32">
        <f t="shared" si="35"/>
        <v>-9.3969262078590798E-2</v>
      </c>
      <c r="O32" s="15">
        <f t="shared" si="36"/>
        <v>18.598076211353312</v>
      </c>
      <c r="P32">
        <f t="shared" si="37"/>
        <v>-0.05</v>
      </c>
      <c r="Q32" s="15">
        <f t="shared" si="38"/>
        <v>18.954423259036624</v>
      </c>
      <c r="R32">
        <f t="shared" si="39"/>
        <v>1.7364817766692998E-2</v>
      </c>
      <c r="S32" s="15">
        <f t="shared" si="40"/>
        <v>17.928362829059616</v>
      </c>
      <c r="T32">
        <f t="shared" si="41"/>
        <v>7.6604444311897696E-2</v>
      </c>
    </row>
    <row r="33" spans="1:20" x14ac:dyDescent="0.3">
      <c r="A33" s="14">
        <v>24</v>
      </c>
      <c r="B33" s="14">
        <f t="shared" si="23"/>
        <v>0</v>
      </c>
      <c r="C33" s="15">
        <f t="shared" si="24"/>
        <v>24</v>
      </c>
      <c r="D33" s="14">
        <f t="shared" si="25"/>
        <v>0.1</v>
      </c>
      <c r="E33" s="15">
        <f t="shared" si="26"/>
        <v>22.071637170940384</v>
      </c>
      <c r="F33" s="14">
        <f t="shared" si="27"/>
        <v>7.6604444311897807E-2</v>
      </c>
      <c r="G33" s="15">
        <f t="shared" si="28"/>
        <v>21.045576740963376</v>
      </c>
      <c r="H33" s="14">
        <f t="shared" si="29"/>
        <v>1.7364817766692998E-2</v>
      </c>
      <c r="I33" s="15">
        <f t="shared" si="30"/>
        <v>21.401923788646684</v>
      </c>
      <c r="J33">
        <f t="shared" si="31"/>
        <v>-0.05</v>
      </c>
      <c r="K33" s="15">
        <f t="shared" si="32"/>
        <v>22.973939570022992</v>
      </c>
      <c r="L33">
        <f t="shared" si="33"/>
        <v>-9.3969262078590798E-2</v>
      </c>
      <c r="M33" s="15">
        <f t="shared" si="34"/>
        <v>25.026060429977004</v>
      </c>
      <c r="N33">
        <f t="shared" si="35"/>
        <v>-9.3969262078590798E-2</v>
      </c>
      <c r="O33" s="15">
        <f t="shared" si="36"/>
        <v>26.598076211353312</v>
      </c>
      <c r="P33">
        <f t="shared" si="37"/>
        <v>-0.05</v>
      </c>
      <c r="Q33" s="15">
        <f t="shared" si="38"/>
        <v>26.954423259036624</v>
      </c>
      <c r="R33">
        <f t="shared" si="39"/>
        <v>1.7364817766692998E-2</v>
      </c>
      <c r="S33" s="15">
        <f t="shared" si="40"/>
        <v>25.928362829059616</v>
      </c>
      <c r="T33">
        <f t="shared" si="41"/>
        <v>7.6604444311897696E-2</v>
      </c>
    </row>
    <row r="34" spans="1:20" x14ac:dyDescent="0.3">
      <c r="A34" s="14">
        <v>32</v>
      </c>
      <c r="B34" s="14">
        <f t="shared" si="23"/>
        <v>0</v>
      </c>
      <c r="C34" s="15">
        <f t="shared" si="24"/>
        <v>32</v>
      </c>
      <c r="D34" s="14">
        <f t="shared" si="25"/>
        <v>0.1</v>
      </c>
      <c r="E34" s="15">
        <f t="shared" si="26"/>
        <v>30.071637170940384</v>
      </c>
      <c r="F34" s="14">
        <f t="shared" si="27"/>
        <v>7.6604444311897807E-2</v>
      </c>
      <c r="G34" s="15">
        <f t="shared" si="28"/>
        <v>29.045576740963376</v>
      </c>
      <c r="H34" s="14">
        <f t="shared" si="29"/>
        <v>1.7364817766692998E-2</v>
      </c>
      <c r="I34" s="15">
        <f t="shared" si="30"/>
        <v>29.401923788646684</v>
      </c>
      <c r="J34">
        <f t="shared" si="31"/>
        <v>1.95</v>
      </c>
      <c r="K34" s="15">
        <f t="shared" si="32"/>
        <v>30.973939570022992</v>
      </c>
      <c r="L34">
        <f t="shared" si="33"/>
        <v>-9.3969262078590798E-2</v>
      </c>
      <c r="M34" s="15">
        <f t="shared" si="34"/>
        <v>33.026060429977001</v>
      </c>
      <c r="N34">
        <f t="shared" si="35"/>
        <v>-9.3969262078590798E-2</v>
      </c>
      <c r="O34" s="15">
        <f t="shared" si="36"/>
        <v>34.598076211353316</v>
      </c>
      <c r="P34">
        <f t="shared" si="37"/>
        <v>-0.05</v>
      </c>
      <c r="Q34" s="15">
        <f t="shared" si="38"/>
        <v>34.954423259036624</v>
      </c>
      <c r="R34">
        <f t="shared" si="39"/>
        <v>1.7364817766692998E-2</v>
      </c>
      <c r="S34" s="15">
        <f t="shared" si="40"/>
        <v>33.928362829059616</v>
      </c>
      <c r="T34">
        <f t="shared" si="41"/>
        <v>7.6604444311897696E-2</v>
      </c>
    </row>
    <row r="35" spans="1:20" x14ac:dyDescent="0.3">
      <c r="A35" s="14">
        <v>40</v>
      </c>
      <c r="B35" s="14">
        <f t="shared" si="23"/>
        <v>0</v>
      </c>
      <c r="C35" s="15">
        <f t="shared" si="24"/>
        <v>40</v>
      </c>
      <c r="D35" s="14">
        <f t="shared" si="25"/>
        <v>0.1</v>
      </c>
      <c r="E35" s="15">
        <f t="shared" si="26"/>
        <v>38.071637170940384</v>
      </c>
      <c r="F35" s="14">
        <f t="shared" si="27"/>
        <v>2.0766044443118976</v>
      </c>
      <c r="G35" s="15">
        <f t="shared" si="28"/>
        <v>37.045576740963376</v>
      </c>
      <c r="H35" s="14">
        <f t="shared" si="29"/>
        <v>1.7364817766692998E-2</v>
      </c>
      <c r="I35" s="15">
        <f t="shared" si="30"/>
        <v>37.401923788646684</v>
      </c>
      <c r="J35">
        <f t="shared" si="31"/>
        <v>1.95</v>
      </c>
      <c r="K35" s="15">
        <f t="shared" si="32"/>
        <v>38.973939570022992</v>
      </c>
      <c r="L35">
        <f t="shared" si="33"/>
        <v>-9.3969262078590798E-2</v>
      </c>
      <c r="M35" s="15">
        <f t="shared" si="34"/>
        <v>41.026060429977001</v>
      </c>
      <c r="N35">
        <f t="shared" si="35"/>
        <v>1.9060307379214092</v>
      </c>
      <c r="O35" s="15">
        <f t="shared" si="36"/>
        <v>42.598076211353316</v>
      </c>
      <c r="P35">
        <f t="shared" si="37"/>
        <v>-0.05</v>
      </c>
      <c r="Q35" s="15">
        <f t="shared" si="38"/>
        <v>42.954423259036624</v>
      </c>
      <c r="R35">
        <f t="shared" si="39"/>
        <v>1.7364817766692998E-2</v>
      </c>
      <c r="S35" s="15">
        <f t="shared" si="40"/>
        <v>41.928362829059616</v>
      </c>
      <c r="T35">
        <f t="shared" si="41"/>
        <v>7.6604444311897696E-2</v>
      </c>
    </row>
    <row r="36" spans="1:20" x14ac:dyDescent="0.3">
      <c r="A36" s="14">
        <v>48</v>
      </c>
      <c r="B36" s="14">
        <f t="shared" si="23"/>
        <v>2</v>
      </c>
      <c r="C36" s="15">
        <f t="shared" si="24"/>
        <v>48</v>
      </c>
      <c r="D36" s="14">
        <f t="shared" si="25"/>
        <v>0.1</v>
      </c>
      <c r="E36" s="15">
        <f t="shared" si="26"/>
        <v>46.071637170940384</v>
      </c>
      <c r="F36" s="14">
        <f t="shared" si="27"/>
        <v>2.0766044443118976</v>
      </c>
      <c r="G36" s="15">
        <f t="shared" si="28"/>
        <v>45.045576740963376</v>
      </c>
      <c r="H36" s="14">
        <f t="shared" si="29"/>
        <v>1.7364817766692998E-2</v>
      </c>
      <c r="I36" s="15">
        <f t="shared" si="30"/>
        <v>45.401923788646684</v>
      </c>
      <c r="J36">
        <f t="shared" si="31"/>
        <v>1.95</v>
      </c>
      <c r="K36" s="15">
        <f t="shared" si="32"/>
        <v>46.973939570022992</v>
      </c>
      <c r="L36">
        <f t="shared" si="33"/>
        <v>-9.3969262078590798E-2</v>
      </c>
      <c r="M36" s="15">
        <f t="shared" si="34"/>
        <v>49.026060429977001</v>
      </c>
      <c r="N36">
        <f t="shared" si="35"/>
        <v>0.9060307379214092</v>
      </c>
      <c r="O36" s="15">
        <f t="shared" si="36"/>
        <v>50.598076211353316</v>
      </c>
      <c r="P36">
        <f t="shared" si="37"/>
        <v>-0.05</v>
      </c>
      <c r="Q36" s="15">
        <f t="shared" si="38"/>
        <v>50.954423259036624</v>
      </c>
      <c r="R36">
        <f t="shared" si="39"/>
        <v>1.7364817766692998E-2</v>
      </c>
      <c r="S36" s="15">
        <f t="shared" si="40"/>
        <v>49.928362829059616</v>
      </c>
      <c r="T36">
        <f t="shared" si="41"/>
        <v>7.6604444311897696E-2</v>
      </c>
    </row>
    <row r="37" spans="1:20" x14ac:dyDescent="0.3">
      <c r="A37" s="14">
        <v>56</v>
      </c>
      <c r="B37" s="14">
        <f t="shared" si="23"/>
        <v>0</v>
      </c>
      <c r="C37" s="15">
        <f t="shared" si="24"/>
        <v>56</v>
      </c>
      <c r="D37" s="14">
        <f t="shared" si="25"/>
        <v>1.1000000000000001</v>
      </c>
      <c r="E37" s="15">
        <f t="shared" si="26"/>
        <v>54.071637170940384</v>
      </c>
      <c r="F37" s="14">
        <f t="shared" si="27"/>
        <v>2.0766044443118976</v>
      </c>
      <c r="G37" s="15">
        <f t="shared" si="28"/>
        <v>53.045576740963376</v>
      </c>
      <c r="H37" s="14">
        <f t="shared" si="29"/>
        <v>1.7364817766692998E-2</v>
      </c>
      <c r="I37" s="15">
        <f t="shared" si="30"/>
        <v>53.401923788646684</v>
      </c>
      <c r="J37">
        <f t="shared" si="31"/>
        <v>-0.05</v>
      </c>
      <c r="K37" s="15">
        <f t="shared" si="32"/>
        <v>54.973939570022992</v>
      </c>
      <c r="L37">
        <f t="shared" si="33"/>
        <v>-9.3969262078590798E-2</v>
      </c>
      <c r="M37" s="15">
        <f t="shared" si="34"/>
        <v>57.026060429977001</v>
      </c>
      <c r="N37">
        <f t="shared" si="35"/>
        <v>1.9060307379214092</v>
      </c>
      <c r="O37" s="15">
        <f t="shared" si="36"/>
        <v>58.598076211353316</v>
      </c>
      <c r="P37">
        <f t="shared" si="37"/>
        <v>-0.05</v>
      </c>
      <c r="Q37" s="15">
        <f t="shared" si="38"/>
        <v>58.954423259036624</v>
      </c>
      <c r="R37">
        <f t="shared" si="39"/>
        <v>1.7364817766692998E-2</v>
      </c>
      <c r="S37" s="15">
        <f t="shared" si="40"/>
        <v>57.928362829059616</v>
      </c>
      <c r="T37">
        <f t="shared" si="41"/>
        <v>2.0766044443118976</v>
      </c>
    </row>
    <row r="38" spans="1:20" x14ac:dyDescent="0.3">
      <c r="A38" s="14">
        <v>64</v>
      </c>
      <c r="B38" s="14">
        <f t="shared" si="23"/>
        <v>2</v>
      </c>
      <c r="C38" s="15">
        <f t="shared" si="24"/>
        <v>64</v>
      </c>
      <c r="D38" s="14">
        <f t="shared" si="25"/>
        <v>2.1</v>
      </c>
      <c r="E38" s="15">
        <f t="shared" si="26"/>
        <v>62.071637170940384</v>
      </c>
      <c r="F38" s="14">
        <f t="shared" si="27"/>
        <v>2.0766044443118976</v>
      </c>
      <c r="G38" s="15">
        <f t="shared" si="28"/>
        <v>61.045576740963376</v>
      </c>
      <c r="H38" s="14">
        <f t="shared" si="29"/>
        <v>1.7364817766692998E-2</v>
      </c>
      <c r="I38" s="15">
        <f t="shared" si="30"/>
        <v>61.401923788646684</v>
      </c>
      <c r="J38">
        <f t="shared" si="31"/>
        <v>1.95</v>
      </c>
      <c r="K38" s="15">
        <f t="shared" si="32"/>
        <v>62.973939570022992</v>
      </c>
      <c r="L38">
        <f t="shared" si="33"/>
        <v>0.9060307379214092</v>
      </c>
      <c r="M38" s="15">
        <f t="shared" si="34"/>
        <v>65.026060429977008</v>
      </c>
      <c r="N38">
        <f t="shared" si="35"/>
        <v>0.9060307379214092</v>
      </c>
      <c r="O38" s="15">
        <f t="shared" si="36"/>
        <v>66.598076211353316</v>
      </c>
      <c r="P38">
        <f t="shared" si="37"/>
        <v>-0.05</v>
      </c>
      <c r="Q38" s="15">
        <f t="shared" si="38"/>
        <v>66.954423259036631</v>
      </c>
      <c r="R38">
        <f t="shared" si="39"/>
        <v>1.7364817766692998E-2</v>
      </c>
      <c r="S38" s="15">
        <f t="shared" si="40"/>
        <v>65.928362829059623</v>
      </c>
      <c r="T38">
        <f t="shared" si="41"/>
        <v>1.0766044443118976</v>
      </c>
    </row>
    <row r="39" spans="1:20" x14ac:dyDescent="0.3">
      <c r="A39" s="14">
        <v>72</v>
      </c>
      <c r="B39" s="14">
        <f t="shared" si="23"/>
        <v>0</v>
      </c>
      <c r="C39" s="15">
        <f t="shared" si="24"/>
        <v>72</v>
      </c>
      <c r="D39" s="14">
        <f t="shared" si="25"/>
        <v>2.1</v>
      </c>
      <c r="E39" s="15">
        <f t="shared" si="26"/>
        <v>70.071637170940377</v>
      </c>
      <c r="F39" s="14">
        <f t="shared" si="27"/>
        <v>2.0766044443118976</v>
      </c>
      <c r="G39" s="15">
        <f t="shared" si="28"/>
        <v>69.045576740963369</v>
      </c>
      <c r="H39" s="14">
        <f t="shared" si="29"/>
        <v>1.7364817766692998E-2</v>
      </c>
      <c r="I39" s="15">
        <f t="shared" si="30"/>
        <v>69.401923788646684</v>
      </c>
      <c r="J39">
        <f t="shared" si="31"/>
        <v>1.95</v>
      </c>
      <c r="K39" s="15">
        <f t="shared" si="32"/>
        <v>70.973939570022992</v>
      </c>
      <c r="L39">
        <f t="shared" si="33"/>
        <v>0.9060307379214092</v>
      </c>
      <c r="M39" s="15">
        <f t="shared" si="34"/>
        <v>73.026060429977008</v>
      </c>
      <c r="N39">
        <f t="shared" si="35"/>
        <v>0.9060307379214092</v>
      </c>
      <c r="O39" s="15">
        <f t="shared" si="36"/>
        <v>74.598076211353316</v>
      </c>
      <c r="P39">
        <f t="shared" si="37"/>
        <v>-0.05</v>
      </c>
      <c r="Q39" s="15">
        <f t="shared" si="38"/>
        <v>74.954423259036631</v>
      </c>
      <c r="R39">
        <f t="shared" si="39"/>
        <v>2.0173648177666932</v>
      </c>
      <c r="S39" s="15">
        <f t="shared" si="40"/>
        <v>73.928362829059623</v>
      </c>
      <c r="T39">
        <f t="shared" si="41"/>
        <v>1.0766044443118976</v>
      </c>
    </row>
    <row r="40" spans="1:20" x14ac:dyDescent="0.3">
      <c r="A40" s="14">
        <v>80</v>
      </c>
      <c r="B40" s="14">
        <f t="shared" si="23"/>
        <v>2</v>
      </c>
      <c r="C40" s="15">
        <f t="shared" si="24"/>
        <v>80</v>
      </c>
      <c r="D40" s="14">
        <f t="shared" si="25"/>
        <v>2.1</v>
      </c>
      <c r="E40" s="15">
        <f t="shared" si="26"/>
        <v>78.071637170940377</v>
      </c>
      <c r="F40" s="14">
        <f t="shared" si="27"/>
        <v>2.0766044443118976</v>
      </c>
      <c r="G40" s="15">
        <f t="shared" si="28"/>
        <v>77.045576740963369</v>
      </c>
      <c r="H40" s="14">
        <f t="shared" si="29"/>
        <v>2.0173648177666932</v>
      </c>
      <c r="I40" s="15">
        <f t="shared" si="30"/>
        <v>77.401923788646684</v>
      </c>
      <c r="J40">
        <f t="shared" si="31"/>
        <v>-0.05</v>
      </c>
      <c r="K40" s="15">
        <f t="shared" si="32"/>
        <v>78.973939570022992</v>
      </c>
      <c r="L40">
        <f t="shared" si="33"/>
        <v>1.9060307379214092</v>
      </c>
      <c r="M40" s="15">
        <f t="shared" si="34"/>
        <v>81.026060429977008</v>
      </c>
      <c r="N40">
        <f t="shared" si="35"/>
        <v>1.9060307379214092</v>
      </c>
      <c r="O40" s="15">
        <f t="shared" si="36"/>
        <v>82.598076211353316</v>
      </c>
      <c r="P40">
        <f t="shared" si="37"/>
        <v>-0.05</v>
      </c>
      <c r="Q40" s="15">
        <f t="shared" si="38"/>
        <v>82.954423259036631</v>
      </c>
      <c r="R40">
        <f t="shared" si="39"/>
        <v>2.0173648177666932</v>
      </c>
      <c r="S40" s="15">
        <f t="shared" si="40"/>
        <v>81.928362829059623</v>
      </c>
      <c r="T40">
        <f t="shared" si="41"/>
        <v>2.0766044443118976</v>
      </c>
    </row>
    <row r="41" spans="1:20" x14ac:dyDescent="0.3">
      <c r="A41" s="14">
        <v>88</v>
      </c>
      <c r="B41" s="14">
        <f t="shared" si="23"/>
        <v>0</v>
      </c>
      <c r="C41" s="15">
        <f t="shared" si="24"/>
        <v>88</v>
      </c>
      <c r="D41" s="14">
        <f t="shared" si="25"/>
        <v>2.1</v>
      </c>
      <c r="E41" s="15">
        <f t="shared" si="26"/>
        <v>86.071637170940377</v>
      </c>
      <c r="F41" s="14">
        <f t="shared" si="27"/>
        <v>2.0766044443118976</v>
      </c>
      <c r="G41" s="15">
        <f t="shared" si="28"/>
        <v>85.045576740963369</v>
      </c>
      <c r="H41" s="14">
        <f t="shared" si="29"/>
        <v>1.017364817766693</v>
      </c>
      <c r="I41" s="15">
        <f t="shared" si="30"/>
        <v>85.401923788646684</v>
      </c>
      <c r="J41">
        <f t="shared" si="31"/>
        <v>1.95</v>
      </c>
      <c r="K41" s="15">
        <f t="shared" si="32"/>
        <v>86.973939570022992</v>
      </c>
      <c r="L41">
        <f t="shared" si="33"/>
        <v>1.9060307379214092</v>
      </c>
      <c r="M41" s="15">
        <f t="shared" si="34"/>
        <v>89.026060429977008</v>
      </c>
      <c r="N41">
        <f>SUM($Q$8,H13)</f>
        <v>-9.3969262078590798E-2</v>
      </c>
      <c r="O41" s="15">
        <f t="shared" si="36"/>
        <v>90.598076211353316</v>
      </c>
      <c r="P41">
        <f t="shared" si="37"/>
        <v>-0.05</v>
      </c>
      <c r="Q41" s="15">
        <f t="shared" si="38"/>
        <v>90.954423259036631</v>
      </c>
      <c r="R41">
        <f t="shared" si="39"/>
        <v>2.0173648177666932</v>
      </c>
      <c r="S41" s="15">
        <f t="shared" si="40"/>
        <v>89.928362829059623</v>
      </c>
      <c r="T41">
        <f t="shared" si="41"/>
        <v>1.0766044443118976</v>
      </c>
    </row>
    <row r="42" spans="1:20" x14ac:dyDescent="0.3">
      <c r="A42" s="14">
        <v>96</v>
      </c>
      <c r="B42" s="14">
        <f t="shared" si="23"/>
        <v>0</v>
      </c>
      <c r="C42" s="15">
        <f t="shared" si="24"/>
        <v>96</v>
      </c>
      <c r="D42" s="14">
        <f t="shared" si="25"/>
        <v>2.1</v>
      </c>
      <c r="E42" s="15">
        <f t="shared" si="26"/>
        <v>94.071637170940377</v>
      </c>
      <c r="F42" s="14">
        <f t="shared" si="27"/>
        <v>2.0766044443118976</v>
      </c>
      <c r="G42" s="15">
        <f t="shared" si="28"/>
        <v>93.045576740963369</v>
      </c>
      <c r="H42" s="14">
        <f t="shared" si="29"/>
        <v>2.0173648177666932</v>
      </c>
      <c r="I42" s="15">
        <f t="shared" si="30"/>
        <v>93.401923788646684</v>
      </c>
      <c r="J42">
        <f t="shared" si="31"/>
        <v>-0.05</v>
      </c>
      <c r="K42" s="15">
        <f t="shared" si="32"/>
        <v>94.973939570022992</v>
      </c>
      <c r="L42">
        <f t="shared" si="33"/>
        <v>1.9060307379214092</v>
      </c>
      <c r="M42" s="15">
        <f t="shared" si="34"/>
        <v>97.026060429977008</v>
      </c>
      <c r="N42">
        <f t="shared" si="35"/>
        <v>1.9060307379214092</v>
      </c>
      <c r="O42" s="15">
        <f t="shared" si="36"/>
        <v>98.598076211353316</v>
      </c>
      <c r="P42">
        <f t="shared" si="37"/>
        <v>1.95</v>
      </c>
      <c r="Q42" s="15">
        <f t="shared" si="38"/>
        <v>98.954423259036631</v>
      </c>
      <c r="R42">
        <f t="shared" si="39"/>
        <v>2.0173648177666932</v>
      </c>
      <c r="S42" s="15">
        <f t="shared" si="40"/>
        <v>97.928362829059623</v>
      </c>
      <c r="T42">
        <f t="shared" si="41"/>
        <v>1.0766044443118976</v>
      </c>
    </row>
    <row r="43" spans="1:20" x14ac:dyDescent="0.3">
      <c r="A43" s="14">
        <v>104</v>
      </c>
      <c r="B43" s="14">
        <f t="shared" si="23"/>
        <v>0</v>
      </c>
      <c r="C43" s="15">
        <f t="shared" si="24"/>
        <v>104</v>
      </c>
      <c r="D43" s="14">
        <f t="shared" si="25"/>
        <v>2.1</v>
      </c>
      <c r="E43" s="15">
        <f t="shared" si="26"/>
        <v>102.07163717094038</v>
      </c>
      <c r="F43" s="14">
        <f t="shared" si="27"/>
        <v>2.0766044443118976</v>
      </c>
      <c r="G43" s="15">
        <f t="shared" si="28"/>
        <v>101.04557674096337</v>
      </c>
      <c r="H43" s="14">
        <f t="shared" si="29"/>
        <v>2.0173648177666932</v>
      </c>
      <c r="I43" s="15">
        <f t="shared" si="30"/>
        <v>101.40192378864668</v>
      </c>
      <c r="J43">
        <f t="shared" si="31"/>
        <v>-0.05</v>
      </c>
      <c r="K43" s="15">
        <f t="shared" si="32"/>
        <v>102.97393957002299</v>
      </c>
      <c r="L43">
        <f t="shared" si="33"/>
        <v>0.9060307379214092</v>
      </c>
      <c r="M43" s="15">
        <f t="shared" si="34"/>
        <v>105.02606042997701</v>
      </c>
      <c r="N43">
        <f t="shared" si="35"/>
        <v>1.9060307379214092</v>
      </c>
      <c r="O43" s="15">
        <f t="shared" si="36"/>
        <v>106.59807621135332</v>
      </c>
      <c r="P43">
        <f t="shared" si="37"/>
        <v>1.95</v>
      </c>
      <c r="Q43" s="15">
        <f t="shared" si="38"/>
        <v>106.95442325903663</v>
      </c>
      <c r="R43">
        <f t="shared" si="39"/>
        <v>2.0173648177666932</v>
      </c>
      <c r="S43" s="15">
        <f t="shared" si="40"/>
        <v>105.92836282905962</v>
      </c>
      <c r="T43">
        <f t="shared" si="41"/>
        <v>1.0766044443118976</v>
      </c>
    </row>
    <row r="44" spans="1:20" x14ac:dyDescent="0.3">
      <c r="A44" s="14">
        <v>112</v>
      </c>
      <c r="B44" s="14">
        <f t="shared" si="23"/>
        <v>0</v>
      </c>
      <c r="C44" s="15">
        <f t="shared" si="24"/>
        <v>112</v>
      </c>
      <c r="D44" s="14">
        <f t="shared" si="25"/>
        <v>2.1</v>
      </c>
      <c r="E44" s="15">
        <f t="shared" si="26"/>
        <v>110.07163717094038</v>
      </c>
      <c r="F44" s="14">
        <f t="shared" si="27"/>
        <v>2.0766044443118976</v>
      </c>
      <c r="G44" s="15">
        <f t="shared" si="28"/>
        <v>109.04557674096337</v>
      </c>
      <c r="H44" s="14">
        <f t="shared" si="29"/>
        <v>2.0173648177666932</v>
      </c>
      <c r="I44" s="15">
        <f t="shared" si="30"/>
        <v>109.40192378864668</v>
      </c>
      <c r="J44">
        <f t="shared" si="31"/>
        <v>0.95</v>
      </c>
      <c r="K44" s="15">
        <f t="shared" si="32"/>
        <v>110.97393957002299</v>
      </c>
      <c r="L44">
        <f t="shared" si="33"/>
        <v>0.9060307379214092</v>
      </c>
      <c r="M44" s="15">
        <f t="shared" si="34"/>
        <v>113.02606042997701</v>
      </c>
      <c r="N44">
        <f t="shared" si="35"/>
        <v>1.9060307379214092</v>
      </c>
      <c r="O44" s="15">
        <f t="shared" si="36"/>
        <v>114.59807621135332</v>
      </c>
      <c r="P44">
        <f t="shared" si="37"/>
        <v>1.95</v>
      </c>
      <c r="Q44" s="15">
        <f t="shared" si="38"/>
        <v>114.95442325903663</v>
      </c>
      <c r="R44">
        <f t="shared" si="39"/>
        <v>2.0173648177666932</v>
      </c>
      <c r="S44" s="15">
        <f t="shared" si="40"/>
        <v>113.92836282905962</v>
      </c>
      <c r="T44">
        <f t="shared" si="41"/>
        <v>2.0766044443118976</v>
      </c>
    </row>
    <row r="45" spans="1:20" x14ac:dyDescent="0.3">
      <c r="A45" s="14">
        <v>120</v>
      </c>
      <c r="B45" s="14">
        <f t="shared" si="23"/>
        <v>2</v>
      </c>
      <c r="C45" s="15">
        <f t="shared" si="24"/>
        <v>120</v>
      </c>
      <c r="D45" s="14">
        <f t="shared" si="25"/>
        <v>2.1</v>
      </c>
      <c r="E45" s="15">
        <f t="shared" si="26"/>
        <v>118.07163717094038</v>
      </c>
      <c r="F45" s="14">
        <f t="shared" si="27"/>
        <v>2.0766044443118976</v>
      </c>
      <c r="G45" s="15">
        <f t="shared" si="28"/>
        <v>117.04557674096337</v>
      </c>
      <c r="H45" s="14">
        <f t="shared" si="29"/>
        <v>2.0173648177666932</v>
      </c>
      <c r="I45" s="15">
        <f t="shared" si="30"/>
        <v>117.40192378864668</v>
      </c>
      <c r="J45">
        <f t="shared" si="31"/>
        <v>1.95</v>
      </c>
      <c r="K45" s="15">
        <f t="shared" si="32"/>
        <v>118.97393957002299</v>
      </c>
      <c r="L45">
        <f t="shared" si="33"/>
        <v>0.9060307379214092</v>
      </c>
      <c r="M45" s="15">
        <f t="shared" si="34"/>
        <v>121.02606042997701</v>
      </c>
      <c r="N45">
        <f t="shared" si="35"/>
        <v>1.9060307379214092</v>
      </c>
      <c r="O45" s="15">
        <f t="shared" si="36"/>
        <v>122.59807621135332</v>
      </c>
      <c r="P45">
        <f t="shared" si="37"/>
        <v>1.95</v>
      </c>
      <c r="Q45" s="15">
        <f t="shared" si="38"/>
        <v>122.95442325903663</v>
      </c>
      <c r="R45">
        <f t="shared" si="39"/>
        <v>2.0173648177666932</v>
      </c>
      <c r="S45" s="15">
        <f t="shared" si="40"/>
        <v>121.92836282905962</v>
      </c>
      <c r="T45">
        <f t="shared" si="41"/>
        <v>2.0766044443118976</v>
      </c>
    </row>
    <row r="46" spans="1:20" x14ac:dyDescent="0.3">
      <c r="A46" s="14">
        <v>128</v>
      </c>
      <c r="B46" s="14">
        <f t="shared" si="23"/>
        <v>2</v>
      </c>
      <c r="C46" s="15">
        <f t="shared" si="24"/>
        <v>128</v>
      </c>
      <c r="D46" s="14">
        <f t="shared" si="25"/>
        <v>2.1</v>
      </c>
      <c r="E46" s="15">
        <f t="shared" si="26"/>
        <v>126.07163717094038</v>
      </c>
      <c r="F46" s="14">
        <f t="shared" si="27"/>
        <v>2.0766044443118976</v>
      </c>
      <c r="G46" s="15">
        <f t="shared" si="28"/>
        <v>125.04557674096337</v>
      </c>
      <c r="H46" s="14">
        <f t="shared" si="29"/>
        <v>2.0173648177666932</v>
      </c>
      <c r="I46" s="15">
        <f t="shared" si="30"/>
        <v>125.40192378864668</v>
      </c>
      <c r="J46">
        <f t="shared" si="31"/>
        <v>1.95</v>
      </c>
      <c r="K46" s="15">
        <f t="shared" si="32"/>
        <v>126.97393957002299</v>
      </c>
      <c r="L46">
        <f t="shared" si="33"/>
        <v>0.9060307379214092</v>
      </c>
      <c r="M46" s="15">
        <f t="shared" si="34"/>
        <v>129.02606042997701</v>
      </c>
      <c r="N46">
        <f t="shared" si="35"/>
        <v>1.9060307379214092</v>
      </c>
      <c r="O46" s="15">
        <f t="shared" si="36"/>
        <v>130.59807621135332</v>
      </c>
      <c r="P46">
        <f t="shared" si="37"/>
        <v>-0.05</v>
      </c>
      <c r="Q46" s="15">
        <f t="shared" si="38"/>
        <v>130.95442325903662</v>
      </c>
      <c r="R46">
        <f t="shared" si="39"/>
        <v>2.0173648177666932</v>
      </c>
      <c r="S46" s="15">
        <f t="shared" si="40"/>
        <v>129.92836282905961</v>
      </c>
      <c r="T46">
        <f t="shared" si="41"/>
        <v>2.0766044443118976</v>
      </c>
    </row>
    <row r="47" spans="1:20" x14ac:dyDescent="0.3">
      <c r="A47" s="14">
        <v>136</v>
      </c>
      <c r="B47" s="14">
        <f t="shared" si="23"/>
        <v>2</v>
      </c>
      <c r="C47" s="15">
        <f t="shared" si="24"/>
        <v>136</v>
      </c>
      <c r="D47" s="14">
        <f t="shared" si="25"/>
        <v>1.1000000000000001</v>
      </c>
      <c r="E47" s="15">
        <f t="shared" si="26"/>
        <v>134.07163717094039</v>
      </c>
      <c r="F47" s="14">
        <f t="shared" si="27"/>
        <v>2.0766044443118976</v>
      </c>
      <c r="G47" s="15">
        <f t="shared" si="28"/>
        <v>133.04557674096338</v>
      </c>
      <c r="H47" s="14">
        <f t="shared" si="29"/>
        <v>2.0173648177666932</v>
      </c>
      <c r="I47" s="15">
        <f t="shared" si="30"/>
        <v>133.40192378864668</v>
      </c>
      <c r="J47">
        <f t="shared" si="31"/>
        <v>1.95</v>
      </c>
      <c r="K47" s="15">
        <f t="shared" si="32"/>
        <v>134.97393957002299</v>
      </c>
      <c r="L47">
        <f t="shared" si="33"/>
        <v>1.9060307379214092</v>
      </c>
      <c r="M47" s="15">
        <f t="shared" si="34"/>
        <v>137.02606042997701</v>
      </c>
      <c r="N47">
        <f t="shared" si="35"/>
        <v>1.9060307379214092</v>
      </c>
      <c r="O47" s="15">
        <f t="shared" si="36"/>
        <v>138.59807621135332</v>
      </c>
      <c r="P47">
        <f t="shared" si="37"/>
        <v>1.95</v>
      </c>
      <c r="Q47" s="15">
        <f t="shared" si="38"/>
        <v>138.95442325903662</v>
      </c>
      <c r="R47">
        <f t="shared" si="39"/>
        <v>2.0173648177666932</v>
      </c>
      <c r="S47" s="15">
        <f t="shared" si="40"/>
        <v>137.92836282905961</v>
      </c>
      <c r="T47">
        <f t="shared" si="41"/>
        <v>2.0766044443118976</v>
      </c>
    </row>
    <row r="48" spans="1:20" x14ac:dyDescent="0.3">
      <c r="A48" s="14">
        <v>144</v>
      </c>
      <c r="B48" s="14">
        <f t="shared" si="23"/>
        <v>2</v>
      </c>
      <c r="C48" s="15">
        <f t="shared" si="24"/>
        <v>144</v>
      </c>
      <c r="D48" s="14">
        <f t="shared" si="25"/>
        <v>1.1000000000000001</v>
      </c>
      <c r="E48" s="15">
        <f t="shared" si="26"/>
        <v>142.07163717094039</v>
      </c>
      <c r="F48" s="14">
        <f t="shared" si="27"/>
        <v>2.0766044443118976</v>
      </c>
      <c r="G48" s="15">
        <f t="shared" si="28"/>
        <v>141.04557674096338</v>
      </c>
      <c r="H48" s="14">
        <f t="shared" si="29"/>
        <v>2.0173648177666932</v>
      </c>
      <c r="I48" s="15">
        <f t="shared" si="30"/>
        <v>141.40192378864668</v>
      </c>
      <c r="J48">
        <f t="shared" si="31"/>
        <v>1.95</v>
      </c>
      <c r="K48" s="15">
        <f t="shared" si="32"/>
        <v>142.97393957002299</v>
      </c>
      <c r="L48">
        <f t="shared" si="33"/>
        <v>0.9060307379214092</v>
      </c>
      <c r="M48" s="15">
        <f t="shared" si="34"/>
        <v>145.02606042997701</v>
      </c>
      <c r="N48">
        <f t="shared" si="35"/>
        <v>0.9060307379214092</v>
      </c>
      <c r="O48" s="15">
        <f t="shared" si="36"/>
        <v>146.59807621135332</v>
      </c>
      <c r="P48">
        <f t="shared" si="37"/>
        <v>1.95</v>
      </c>
      <c r="Q48" s="15">
        <f t="shared" si="38"/>
        <v>146.95442325903662</v>
      </c>
      <c r="R48">
        <f t="shared" si="39"/>
        <v>2.0173648177666932</v>
      </c>
      <c r="S48" s="15">
        <f t="shared" si="40"/>
        <v>145.92836282905961</v>
      </c>
      <c r="T48">
        <f t="shared" si="41"/>
        <v>2.0766044443118976</v>
      </c>
    </row>
    <row r="49" spans="1:20" x14ac:dyDescent="0.3">
      <c r="A49" s="14">
        <v>152</v>
      </c>
      <c r="B49" s="14">
        <f t="shared" si="23"/>
        <v>2</v>
      </c>
      <c r="C49" s="15">
        <f t="shared" si="24"/>
        <v>152</v>
      </c>
      <c r="D49" s="14">
        <f t="shared" si="25"/>
        <v>1.1000000000000001</v>
      </c>
      <c r="E49" s="15">
        <f t="shared" si="26"/>
        <v>150.07163717094039</v>
      </c>
      <c r="F49" s="14">
        <f t="shared" si="27"/>
        <v>2.0766044443118976</v>
      </c>
      <c r="G49" s="15">
        <f t="shared" si="28"/>
        <v>149.04557674096338</v>
      </c>
      <c r="H49" s="14">
        <f t="shared" si="29"/>
        <v>2.0173648177666932</v>
      </c>
      <c r="I49" s="15">
        <f t="shared" si="30"/>
        <v>149.40192378864668</v>
      </c>
      <c r="J49">
        <f t="shared" si="31"/>
        <v>1.95</v>
      </c>
      <c r="K49" s="15">
        <f t="shared" si="32"/>
        <v>150.97393957002299</v>
      </c>
      <c r="L49">
        <f t="shared" si="33"/>
        <v>1.9060307379214092</v>
      </c>
      <c r="M49" s="15">
        <f t="shared" si="34"/>
        <v>153.02606042997701</v>
      </c>
      <c r="N49">
        <f t="shared" si="35"/>
        <v>1.9060307379214092</v>
      </c>
      <c r="O49" s="15">
        <f t="shared" si="36"/>
        <v>154.59807621135332</v>
      </c>
      <c r="P49">
        <f t="shared" si="37"/>
        <v>1.95</v>
      </c>
      <c r="Q49" s="15">
        <f t="shared" si="38"/>
        <v>154.95442325903662</v>
      </c>
      <c r="R49">
        <f t="shared" si="39"/>
        <v>2.0173648177666932</v>
      </c>
      <c r="S49" s="15">
        <f t="shared" si="40"/>
        <v>153.92836282905961</v>
      </c>
      <c r="T49">
        <f t="shared" si="41"/>
        <v>2.0766044443118976</v>
      </c>
    </row>
    <row r="50" spans="1:20" x14ac:dyDescent="0.3">
      <c r="A50" s="14">
        <v>160</v>
      </c>
      <c r="B50" s="14">
        <f t="shared" si="23"/>
        <v>2</v>
      </c>
      <c r="C50" s="15">
        <f t="shared" si="24"/>
        <v>160</v>
      </c>
      <c r="D50" s="14">
        <f t="shared" si="25"/>
        <v>1.1000000000000001</v>
      </c>
      <c r="E50" s="15">
        <f t="shared" si="26"/>
        <v>158.07163717094039</v>
      </c>
      <c r="F50" s="14">
        <f t="shared" si="27"/>
        <v>2.0766044443118976</v>
      </c>
      <c r="G50" s="15">
        <f t="shared" si="28"/>
        <v>157.04557674096338</v>
      </c>
      <c r="H50" s="14">
        <f t="shared" si="29"/>
        <v>2.0173648177666932</v>
      </c>
      <c r="I50" s="15">
        <f t="shared" si="30"/>
        <v>157.40192378864668</v>
      </c>
      <c r="J50">
        <f t="shared" si="31"/>
        <v>1.95</v>
      </c>
      <c r="K50" s="15">
        <f t="shared" si="32"/>
        <v>158.97393957002299</v>
      </c>
      <c r="L50">
        <f t="shared" si="33"/>
        <v>1.9060307379214092</v>
      </c>
      <c r="M50" s="15">
        <f t="shared" si="34"/>
        <v>161.02606042997701</v>
      </c>
      <c r="N50">
        <f t="shared" si="35"/>
        <v>1.9060307379214092</v>
      </c>
      <c r="O50" s="15">
        <f t="shared" si="36"/>
        <v>162.59807621135332</v>
      </c>
      <c r="P50">
        <f t="shared" si="37"/>
        <v>1.95</v>
      </c>
      <c r="Q50" s="15">
        <f t="shared" si="38"/>
        <v>162.95442325903662</v>
      </c>
      <c r="R50">
        <f t="shared" si="39"/>
        <v>2.0173648177666932</v>
      </c>
      <c r="S50" s="15">
        <f t="shared" si="40"/>
        <v>161.92836282905961</v>
      </c>
      <c r="T50">
        <f t="shared" si="41"/>
        <v>2.0766044443118976</v>
      </c>
    </row>
    <row r="51" spans="1:20" x14ac:dyDescent="0.3">
      <c r="A51" s="14">
        <v>168</v>
      </c>
      <c r="B51" s="14">
        <f t="shared" si="23"/>
        <v>2</v>
      </c>
      <c r="C51" s="15">
        <f t="shared" si="24"/>
        <v>168</v>
      </c>
      <c r="D51" s="14">
        <f t="shared" si="25"/>
        <v>1.1000000000000001</v>
      </c>
      <c r="E51" s="15">
        <f t="shared" si="26"/>
        <v>166.07163717094039</v>
      </c>
      <c r="F51" s="14">
        <f t="shared" si="27"/>
        <v>2.0766044443118976</v>
      </c>
      <c r="G51" s="15">
        <f t="shared" si="28"/>
        <v>165.04557674096338</v>
      </c>
      <c r="H51" s="14">
        <f t="shared" si="29"/>
        <v>2.0173648177666932</v>
      </c>
      <c r="I51" s="15">
        <f t="shared" si="30"/>
        <v>165.40192378864668</v>
      </c>
      <c r="J51">
        <f t="shared" si="31"/>
        <v>1.95</v>
      </c>
      <c r="K51" s="15">
        <f t="shared" si="32"/>
        <v>166.97393957002299</v>
      </c>
      <c r="L51">
        <f t="shared" si="33"/>
        <v>1.9060307379214092</v>
      </c>
      <c r="M51" s="15">
        <f t="shared" si="34"/>
        <v>169.02606042997701</v>
      </c>
      <c r="N51">
        <f t="shared" si="35"/>
        <v>1.9060307379214092</v>
      </c>
      <c r="O51" s="15">
        <f t="shared" si="36"/>
        <v>170.59807621135332</v>
      </c>
      <c r="P51">
        <f t="shared" si="37"/>
        <v>1.95</v>
      </c>
      <c r="Q51" s="15">
        <f t="shared" si="38"/>
        <v>170.95442325903662</v>
      </c>
      <c r="R51">
        <f t="shared" si="39"/>
        <v>2.0173648177666932</v>
      </c>
      <c r="S51" s="15">
        <f t="shared" si="40"/>
        <v>169.92836282905961</v>
      </c>
      <c r="T51">
        <f t="shared" si="41"/>
        <v>2.0766044443118976</v>
      </c>
    </row>
    <row r="52" spans="1:20" x14ac:dyDescent="0.3">
      <c r="A52" s="14">
        <v>176</v>
      </c>
      <c r="B52" s="14">
        <f t="shared" si="23"/>
        <v>2</v>
      </c>
      <c r="C52" s="15">
        <f t="shared" si="24"/>
        <v>176</v>
      </c>
      <c r="D52" s="14">
        <f t="shared" si="25"/>
        <v>1.1000000000000001</v>
      </c>
      <c r="E52" s="15">
        <f t="shared" si="26"/>
        <v>174.07163717094039</v>
      </c>
      <c r="F52" s="14">
        <f t="shared" si="27"/>
        <v>2.0766044443118976</v>
      </c>
      <c r="G52" s="15">
        <f t="shared" si="28"/>
        <v>173.04557674096338</v>
      </c>
      <c r="H52" s="14">
        <f t="shared" si="29"/>
        <v>2.0173648177666932</v>
      </c>
      <c r="I52" s="15">
        <f t="shared" si="30"/>
        <v>173.40192378864668</v>
      </c>
      <c r="J52">
        <f t="shared" si="31"/>
        <v>1.95</v>
      </c>
      <c r="K52" s="15">
        <f t="shared" si="32"/>
        <v>174.97393957002299</v>
      </c>
      <c r="L52">
        <f t="shared" si="33"/>
        <v>1.9060307379214092</v>
      </c>
      <c r="M52" s="15">
        <f t="shared" si="34"/>
        <v>177.02606042997701</v>
      </c>
      <c r="N52">
        <f t="shared" si="35"/>
        <v>1.9060307379214092</v>
      </c>
      <c r="O52" s="15">
        <f t="shared" si="36"/>
        <v>178.59807621135332</v>
      </c>
      <c r="P52">
        <f t="shared" si="37"/>
        <v>1.95</v>
      </c>
      <c r="Q52" s="15">
        <f t="shared" si="38"/>
        <v>178.95442325903662</v>
      </c>
      <c r="R52">
        <f t="shared" si="39"/>
        <v>2.0173648177666932</v>
      </c>
      <c r="S52" s="15">
        <f t="shared" si="40"/>
        <v>177.92836282905961</v>
      </c>
      <c r="T52">
        <f t="shared" si="41"/>
        <v>2.0766044443118976</v>
      </c>
    </row>
    <row r="53" spans="1:20" x14ac:dyDescent="0.3">
      <c r="A53" s="14">
        <v>184</v>
      </c>
      <c r="B53" s="14">
        <f t="shared" si="23"/>
        <v>2</v>
      </c>
      <c r="C53" s="15">
        <f t="shared" si="24"/>
        <v>184</v>
      </c>
      <c r="D53" s="14">
        <f t="shared" si="25"/>
        <v>1.1000000000000001</v>
      </c>
      <c r="E53" s="15">
        <f t="shared" si="26"/>
        <v>182.07163717094039</v>
      </c>
      <c r="F53" s="14">
        <f t="shared" si="27"/>
        <v>2.0766044443118976</v>
      </c>
      <c r="G53" s="15">
        <f t="shared" si="28"/>
        <v>181.04557674096338</v>
      </c>
      <c r="H53" s="14">
        <f t="shared" si="29"/>
        <v>2.0173648177666932</v>
      </c>
      <c r="I53" s="15">
        <f t="shared" si="30"/>
        <v>181.40192378864668</v>
      </c>
      <c r="J53">
        <f t="shared" si="31"/>
        <v>1.95</v>
      </c>
      <c r="K53" s="15">
        <f t="shared" si="32"/>
        <v>182.97393957002299</v>
      </c>
      <c r="L53">
        <f t="shared" si="33"/>
        <v>1.9060307379214092</v>
      </c>
      <c r="M53" s="15">
        <f t="shared" si="34"/>
        <v>185.02606042997701</v>
      </c>
      <c r="N53">
        <f t="shared" si="35"/>
        <v>1.9060307379214092</v>
      </c>
      <c r="O53" s="15">
        <f t="shared" si="36"/>
        <v>186.59807621135332</v>
      </c>
      <c r="P53">
        <f t="shared" si="37"/>
        <v>1.95</v>
      </c>
      <c r="Q53" s="15">
        <f t="shared" si="38"/>
        <v>186.95442325903662</v>
      </c>
      <c r="R53">
        <f t="shared" si="39"/>
        <v>2.0173648177666932</v>
      </c>
      <c r="S53" s="15">
        <f t="shared" si="40"/>
        <v>185.92836282905961</v>
      </c>
      <c r="T53">
        <f t="shared" si="41"/>
        <v>2.0766044443118976</v>
      </c>
    </row>
    <row r="54" spans="1:20" x14ac:dyDescent="0.3">
      <c r="A54" s="14">
        <v>192</v>
      </c>
      <c r="B54" s="14">
        <f t="shared" si="23"/>
        <v>2</v>
      </c>
      <c r="C54" s="15">
        <f t="shared" si="24"/>
        <v>192</v>
      </c>
      <c r="D54" s="14">
        <f t="shared" si="25"/>
        <v>2.1</v>
      </c>
      <c r="E54" s="15">
        <f t="shared" si="26"/>
        <v>190.07163717094039</v>
      </c>
      <c r="F54" s="14">
        <f t="shared" si="27"/>
        <v>2.0766044443118976</v>
      </c>
      <c r="G54" s="15">
        <f t="shared" si="28"/>
        <v>189.04557674096338</v>
      </c>
      <c r="H54" s="14">
        <f t="shared" si="29"/>
        <v>2.0173648177666932</v>
      </c>
      <c r="I54" s="15">
        <f t="shared" si="30"/>
        <v>189.40192378864668</v>
      </c>
      <c r="J54">
        <f t="shared" si="31"/>
        <v>1.95</v>
      </c>
      <c r="K54" s="15">
        <f t="shared" si="32"/>
        <v>190.97393957002299</v>
      </c>
      <c r="L54">
        <f t="shared" si="33"/>
        <v>1.9060307379214092</v>
      </c>
      <c r="M54" s="15">
        <f t="shared" si="34"/>
        <v>193.02606042997701</v>
      </c>
      <c r="N54">
        <f t="shared" si="35"/>
        <v>1.9060307379214092</v>
      </c>
      <c r="O54" s="15">
        <f t="shared" si="36"/>
        <v>194.59807621135332</v>
      </c>
      <c r="P54">
        <f t="shared" si="37"/>
        <v>1.95</v>
      </c>
      <c r="Q54" s="15">
        <f t="shared" si="38"/>
        <v>194.95442325903662</v>
      </c>
      <c r="R54">
        <f t="shared" si="39"/>
        <v>2.0173648177666932</v>
      </c>
      <c r="S54" s="15">
        <f t="shared" si="40"/>
        <v>193.92836282905961</v>
      </c>
      <c r="T54">
        <f t="shared" si="41"/>
        <v>2.0766044443118976</v>
      </c>
    </row>
    <row r="55" spans="1:20" x14ac:dyDescent="0.3">
      <c r="A55" s="14">
        <v>200</v>
      </c>
      <c r="B55" s="14">
        <f t="shared" si="23"/>
        <v>2</v>
      </c>
      <c r="C55" s="15">
        <f t="shared" si="24"/>
        <v>200</v>
      </c>
      <c r="D55" s="14">
        <f t="shared" si="25"/>
        <v>2.1</v>
      </c>
      <c r="E55" s="15">
        <f t="shared" si="26"/>
        <v>198.07163717094039</v>
      </c>
      <c r="F55" s="14">
        <f t="shared" si="27"/>
        <v>2.0766044443118976</v>
      </c>
      <c r="G55" s="15">
        <f t="shared" si="28"/>
        <v>197.04557674096338</v>
      </c>
      <c r="H55" s="14">
        <f t="shared" si="29"/>
        <v>2.0173648177666932</v>
      </c>
      <c r="I55" s="15">
        <f>SUM($P$6,A55)</f>
        <v>197.40192378864668</v>
      </c>
      <c r="J55">
        <f t="shared" si="31"/>
        <v>1.95</v>
      </c>
      <c r="K55" s="15">
        <f t="shared" si="32"/>
        <v>198.97393957002299</v>
      </c>
      <c r="L55">
        <f t="shared" si="33"/>
        <v>1.9060307379214092</v>
      </c>
      <c r="M55" s="15">
        <f t="shared" si="34"/>
        <v>201.02606042997701</v>
      </c>
      <c r="N55">
        <f t="shared" si="35"/>
        <v>1.9060307379214092</v>
      </c>
      <c r="O55" s="15">
        <f t="shared" si="36"/>
        <v>202.59807621135332</v>
      </c>
      <c r="P55">
        <f t="shared" si="37"/>
        <v>1.95</v>
      </c>
      <c r="Q55" s="15">
        <f t="shared" si="38"/>
        <v>202.95442325903662</v>
      </c>
      <c r="R55">
        <f t="shared" si="39"/>
        <v>2.0173648177666932</v>
      </c>
      <c r="S55" s="15">
        <f t="shared" si="40"/>
        <v>201.92836282905961</v>
      </c>
      <c r="T55">
        <f t="shared" si="41"/>
        <v>2.0766044443118976</v>
      </c>
    </row>
  </sheetData>
  <mergeCells count="2">
    <mergeCell ref="P1:Q1"/>
    <mergeCell ref="A28:T28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winterbottomelliot@gmail.com</dc:creator>
  <cp:lastModifiedBy>winterbottomelliot@gmail.com</cp:lastModifiedBy>
  <dcterms:created xsi:type="dcterms:W3CDTF">2024-03-20T18:45:01Z</dcterms:created>
  <dcterms:modified xsi:type="dcterms:W3CDTF">2024-04-22T19:39:10Z</dcterms:modified>
</cp:coreProperties>
</file>