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9E7A7257-0D14-443D-9173-361C70DD6156}" xr6:coauthVersionLast="47" xr6:coauthVersionMax="47" xr10:uidLastSave="{00000000-0000-0000-0000-000000000000}"/>
  <bookViews>
    <workbookView xWindow="-110" yWindow="-110" windowWidth="21820" windowHeight="14020" tabRatio="942" firstSheet="1"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E9" i="17" s="1"/>
  <c r="I9" i="17"/>
  <c r="J9" i="17"/>
  <c r="J16" i="17"/>
  <c r="I16" i="17"/>
  <c r="J15" i="17"/>
  <c r="I15" i="17"/>
  <c r="J14" i="17"/>
  <c r="I14" i="17"/>
  <c r="J13" i="17"/>
  <c r="I13" i="17"/>
  <c r="J12" i="17"/>
  <c r="I12" i="17"/>
  <c r="J11" i="17"/>
  <c r="I11" i="17"/>
  <c r="J10" i="17"/>
  <c r="I10" i="17"/>
  <c r="J8" i="17"/>
  <c r="I8" i="17"/>
  <c r="J7" i="17"/>
  <c r="I7" i="17"/>
  <c r="J6" i="17"/>
  <c r="I6" i="17"/>
  <c r="J5" i="17"/>
  <c r="I5" i="17"/>
  <c r="J4" i="17"/>
  <c r="I4" i="17"/>
  <c r="J3" i="17"/>
  <c r="I3" i="17"/>
  <c r="D16" i="17"/>
  <c r="C16" i="17"/>
  <c r="D15" i="17"/>
  <c r="C15" i="17"/>
  <c r="D14" i="17"/>
  <c r="C14" i="17"/>
  <c r="F14" i="17" s="1"/>
  <c r="D13" i="17"/>
  <c r="C13" i="17"/>
  <c r="D12" i="17"/>
  <c r="C12" i="17"/>
  <c r="F12" i="17" s="1"/>
  <c r="D11" i="17"/>
  <c r="C11" i="17"/>
  <c r="D10" i="17"/>
  <c r="C10" i="17"/>
  <c r="G10" i="17" s="1"/>
  <c r="D8" i="17"/>
  <c r="G8" i="17" s="1"/>
  <c r="C8" i="17"/>
  <c r="D7" i="17"/>
  <c r="C7" i="17"/>
  <c r="H7" i="17" s="1"/>
  <c r="D6" i="17"/>
  <c r="G6" i="17" s="1"/>
  <c r="C6" i="17"/>
  <c r="D5" i="17"/>
  <c r="C5" i="17"/>
  <c r="H5" i="17" s="1"/>
  <c r="D4" i="17"/>
  <c r="G4" i="17" s="1"/>
  <c r="C4" i="17"/>
  <c r="C3" i="17"/>
  <c r="D3" i="17"/>
  <c r="F8"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E4" i="17" l="1"/>
  <c r="F6" i="17"/>
  <c r="H8" i="17"/>
  <c r="G11" i="17"/>
  <c r="G13" i="17"/>
  <c r="F15" i="17"/>
  <c r="H9" i="17"/>
  <c r="J37" i="19"/>
  <c r="G6" i="19"/>
  <c r="G16" i="17"/>
  <c r="G9" i="17"/>
  <c r="F9" i="17"/>
  <c r="H14" i="17"/>
  <c r="G12" i="17"/>
  <c r="F10" i="17"/>
  <c r="F11" i="17"/>
  <c r="H13" i="17"/>
  <c r="G15" i="17"/>
  <c r="G14" i="17"/>
  <c r="H10" i="17"/>
  <c r="F7" i="17"/>
  <c r="F5" i="17"/>
  <c r="G7" i="17"/>
  <c r="H12" i="17"/>
  <c r="F16" i="17"/>
  <c r="H11" i="17"/>
  <c r="G5" i="17"/>
  <c r="F13" i="17"/>
  <c r="E3" i="17"/>
  <c r="H4" i="17"/>
  <c r="H6" i="17"/>
  <c r="F4" i="17"/>
  <c r="E16" i="17"/>
  <c r="E15" i="17"/>
  <c r="E14" i="17"/>
  <c r="E13" i="17"/>
  <c r="E12" i="17"/>
  <c r="E11" i="17"/>
  <c r="E10" i="17"/>
  <c r="E8" i="17"/>
  <c r="E7" i="17"/>
  <c r="E6" i="17"/>
  <c r="E5" i="17"/>
  <c r="H16" i="17"/>
  <c r="H15" i="17"/>
  <c r="I25" i="19"/>
  <c r="I43" i="19" s="1"/>
  <c r="J25" i="19"/>
  <c r="J43" i="19" s="1"/>
  <c r="H22" i="21" l="1"/>
  <c r="F22" i="21"/>
  <c r="D22" i="21"/>
  <c r="D36" i="13"/>
  <c r="D33" i="13"/>
  <c r="D32" i="13"/>
  <c r="D31" i="13"/>
  <c r="D21" i="13"/>
  <c r="D19" i="13"/>
  <c r="D18" i="13"/>
  <c r="D13" i="13"/>
  <c r="D14" i="13"/>
  <c r="D15" i="13"/>
  <c r="D12" i="13"/>
  <c r="F5" i="23" l="1"/>
  <c r="G6" i="23"/>
  <c r="G4" i="23"/>
  <c r="F3" i="23"/>
  <c r="G5" i="23"/>
  <c r="F6" i="23"/>
  <c r="G3" i="23"/>
  <c r="F4" i="23"/>
  <c r="H3" i="23"/>
  <c r="H5" i="23"/>
  <c r="E3" i="23"/>
  <c r="E4" i="23"/>
  <c r="E5" i="23"/>
  <c r="E6" i="23"/>
  <c r="H4" i="23"/>
  <c r="H6" i="23"/>
  <c r="M36" i="13" l="1"/>
  <c r="L36" i="13"/>
  <c r="J30" i="13"/>
  <c r="I30" i="13"/>
  <c r="E30" i="13"/>
  <c r="C30" i="13"/>
  <c r="D30" i="13" s="1"/>
  <c r="M29" i="13"/>
  <c r="L29" i="13"/>
  <c r="D29" i="13"/>
  <c r="M26" i="13"/>
  <c r="L26" i="13"/>
  <c r="D26" i="13"/>
  <c r="M25" i="13"/>
  <c r="L25" i="13"/>
  <c r="D25" i="13"/>
  <c r="M24" i="13"/>
  <c r="L24" i="13"/>
  <c r="L27" i="13" s="1"/>
  <c r="D24" i="13"/>
  <c r="M22" i="13"/>
  <c r="L22" i="13"/>
  <c r="M16" i="13"/>
  <c r="L16"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H8" i="5" l="1"/>
  <c r="H4" i="5"/>
  <c r="E8" i="5"/>
  <c r="E17" i="5"/>
  <c r="F13" i="5"/>
  <c r="H9" i="5"/>
  <c r="F5" i="5"/>
  <c r="F12" i="5"/>
  <c r="E16" i="5"/>
  <c r="H10" i="5"/>
  <c r="H6" i="5"/>
  <c r="H5" i="5"/>
  <c r="E9" i="5"/>
  <c r="M27" i="13"/>
  <c r="L30" i="13"/>
  <c r="M30" i="13"/>
  <c r="M34" i="13" s="1"/>
  <c r="L34" i="13"/>
  <c r="L35" i="13" s="1"/>
  <c r="L37"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M35" i="13" l="1"/>
  <c r="M37" i="13" s="1"/>
  <c r="M38" i="13" s="1"/>
  <c r="M40" i="13" s="1"/>
  <c r="M41" i="13" l="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<sst xmlns="http://schemas.openxmlformats.org/spreadsheetml/2006/main" count="1055" uniqueCount="459">
  <si>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</si>
  <si>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</si>
  <si>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</si>
  <si>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</si>
  <si>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</si>
  <si>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</si>
  <si>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</si>
  <si>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</si>
  <si>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</si>
  <si>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</si>
  <si>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</si>
  <si>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</si>
  <si>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</si>
  <si>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</si>
  <si>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</si>
  <si>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</si>
  <si>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</si>
  <si>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</si>
  <si>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</si>
  <si>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</si>
  <si>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</si>
  <si>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</si>
  <si>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</si>
  <si>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</si>
  <si>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</si>
  <si>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</si>
  <si>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</si>
  <si>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</si>
  <si>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</si>
  <si>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</si>
  <si>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</si>
  <si>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</si>
  <si>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</si>
  <si>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</si>
  <si>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</si>
  <si>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</si>
  <si>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</si>
  <si>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</si>
  <si>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</si>
  <si>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</si>
  <si>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</si>
  <si>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</si>
  <si>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</si>
  <si>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</si>
  <si>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</si>
  <si>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</si>
  <si>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</si>
  <si>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</si>
  <si>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</si>
  <si>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</si>
  <si>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</si>
  <si>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</si>
  <si>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</si>
  <si>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</si>
  <si>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</si>
  <si>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</si>
  <si>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</si>
  <si>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</si>
  <si>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</si>
  <si>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</si>
  <si>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</si>
  <si>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</si>
  <si>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</si>
  <si>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</si>
  <si>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</si>
  <si>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</si>
  <si>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</si>
  <si>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</si>
  <si>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</si>
  <si>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</si>
  <si>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</si>
  <si>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</si>
  <si>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</si>
  <si>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</si>
  <si>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</si>
  <si>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</si>
  <si>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</si>
  <si>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</si>
  <si>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</si>
  <si>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</si>
  <si>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</si>
  <si>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</si>
  <si>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</si>
  <si>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</si>
  <si>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</si>
  <si>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</si>
  <si>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</si>
  <si>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</si>
  <si>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</si>
  <si>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</si>
  <si>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</si>
  <si>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</si>
  <si>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</si>
  <si>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</si>
  <si>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</si>
  <si>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</si>
  <si>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</si>
  <si>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</si>
  <si>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</si>
  <si>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</si>
  <si>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</si>
  <si>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</si>
  <si>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</si>
  <si>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</si>
  <si>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</si>
  <si>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</si>
  <si>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</si>
  <si>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</si>
  <si>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</si>
  <si>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</si>
  <si>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</si>
  <si>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</si>
  <si>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</si>
  <si>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</si>
  <si>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</si>
  <si>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</si>
  <si>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</si>
  <si>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</si>
  <si>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</si>
  <si>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</si>
  <si>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</si>
  <si>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</si>
  <si>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</si>
  <si>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</si>
  <si>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</si>
  <si>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</si>
  <si>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</si>
  <si>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</si>
  <si>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</si>
  <si>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</si>
  <si>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</si>
  <si>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</si>
  <si>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</si>
  <si>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</si>
  <si>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</si>
  <si>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</si>
  <si>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</si>
  <si>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</si>
  <si>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</si>
  <si>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</si>
  <si>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</si>
  <si>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</si>
  <si>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</si>
  <si>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</si>
  <si>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</si>
  <si>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</si>
  <si>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</si>
  <si>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</si>
  <si>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</si>
  <si>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</si>
  <si>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</si>
  <si>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</si>
  <si>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</si>
  <si>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</si>
  <si>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</si>
  <si>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</si>
  <si>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</si>
  <si>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</si>
  <si>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</si>
  <si>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</si>
  <si>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</si>
  <si>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</si>
  <si>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</si>
  <si>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</si>
  <si>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</si>
  <si>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</si>
  <si>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</si>
  <si>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</si>
  <si>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</si>
  <si>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</si>
  <si>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</si>
  <si>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</si>
  <si>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</si>
  <si>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</si>
  <si>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</si>
  <si>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</si>
  <si>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</si>
  <si>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</si>
  <si>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</si>
  <si>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</si>
  <si>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</si>
  <si>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r>
      <t xml:space="preserve">ITN use </t>
    </r>
    <r>
      <rPr>
        <vertAlign val="superscript"/>
        <sz val="8"/>
        <color theme="1"/>
        <rFont val="Calibri"/>
        <family val="2"/>
        <scheme val="minor"/>
      </rPr>
      <t>5</t>
    </r>
  </si>
  <si>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</si>
  <si>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</si>
  <si>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</si>
  <si>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</si>
  <si>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</si>
  <si>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</si>
  <si>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</si>
  <si>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</si>
  <si>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</si>
  <si>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</si>
  <si>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</si>
  <si>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</si>
  <si>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</si>
  <si>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</si>
  <si>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</si>
  <si>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</si>
  <si>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</si>
  <si>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</si>
  <si>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</si>
  <si>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</si>
  <si>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</si>
  <si>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</si>
  <si>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</si>
  <si>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</si>
  <si>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</si>
  <si>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</si>
  <si>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</si>
  <si>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</si>
  <si>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</si>
  <si>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</si>
  <si>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</si>
  <si>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</si>
  <si>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</si>
  <si>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</si>
  <si>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</si>
  <si>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</si>
  <si>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</si>
  <si>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</si>
  <si>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r>
      <rPr>
        <vertAlign val="superscript"/>
        <sz val="8"/>
        <color theme="1"/>
        <rFont val="Calibri"/>
        <family val="2"/>
        <scheme val="minor"/>
      </rPr>
      <t>4</t>
    </r>
    <r>
      <rPr>
        <sz val="8"/>
        <color theme="1"/>
        <rFont val="Calibri"/>
        <family val="2"/>
        <scheme val="minor"/>
      </rPr>
      <t xml:space="preserve"> HIV ART estimates are not publicly available for certain countries.</t>
    </r>
  </si>
  <si>
    <r>
      <rPr>
        <vertAlign val="superscript"/>
        <sz val="8"/>
        <color theme="1"/>
        <rFont val="Calibri"/>
        <family val="2"/>
        <scheme val="minor"/>
      </rPr>
      <t>5</t>
    </r>
    <r>
      <rPr>
        <sz val="8"/>
        <color theme="1"/>
        <rFont val="Calibri"/>
        <family val="2"/>
        <scheme val="minor"/>
      </rPr>
      <t xml:space="preserve"> ITN use only applies to malaria endemic countries in sub-Saharan Africa for which data on ITN use are available.</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</si>
  <si>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</si>
  <si>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</si>
  <si>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</si>
  <si>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</si>
  <si>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</si>
  <si>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</si>
  <si>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</si>
  <si>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</si>
  <si>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</si>
  <si>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</si>
  <si>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</si>
  <si>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</si>
  <si>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</si>
  <si>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</si>
  <si>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</si>
  <si>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</si>
  <si>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</si>
  <si>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</si>
  <si>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</si>
  <si>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</si>
  <si>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</si>
  <si>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</si>
  <si>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</si>
  <si>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</si>
  <si>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</si>
  <si>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</si>
  <si>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</si>
  <si>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</si>
  <si>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</si>
  <si>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</si>
  <si>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</si>
  <si>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</si>
  <si>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</si>
  <si>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</si>
  <si>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</si>
  <si>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</si>
  <si>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</si>
  <si>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</si>
  <si>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</si>
  <si>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</si>
  <si>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</si>
  <si>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</si>
  <si>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</si>
  <si>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</si>
  <si>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</si>
  <si>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</si>
  <si>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</si>
  <si>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</si>
  <si>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</si>
  <si>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</si>
  <si>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</si>
  <si>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</si>
  <si>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</si>
  <si>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</si>
  <si>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</si>
  <si>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</si>
  <si>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</si>
  <si>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</si>
  <si>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</si>
  <si>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</si>
  <si>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</si>
  <si>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</si>
  <si>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</si>
  <si>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</si>
  <si>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</si>
  <si>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</si>
  <si>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</si>
  <si>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</si>
  <si>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</si>
  <si>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</si>
  <si>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</si>
  <si>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</si>
  <si>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</si>
  <si>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</si>
  <si>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</si>
  <si>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</si>
  <si>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</si>
  <si>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</si>
  <si>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</si>
  <si>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</si>
  <si>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</si>
  <si>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</si>
  <si>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</si>
  <si>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</si>
  <si>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</si>
  <si>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</si>
  <si>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</si>
  <si>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</si>
  <si>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</si>
  <si>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</si>
  <si>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</si>
  <si>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</si>
  <si>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</si>
  <si>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</si>
  <si>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</si>
  <si>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</si>
  <si>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</si>
  <si>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</si>
  <si>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</si>
  <si>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</si>
  <si>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</si>
  <si>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</si>
  <si>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</si>
  <si>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</si>
  <si>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</si>
  <si>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</si>
  <si>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</si>
  <si>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</si>
  <si>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</si>
  <si>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</si>
  <si>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</si>
  <si>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</si>
  <si>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</si>
  <si>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</si>
  <si>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</si>
  <si>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</si>
  <si>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</si>
  <si>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</si>
  <si>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</si>
  <si>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</si>
  <si>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2018 Baselines And 2023 Projections</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</si>
  <si>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</si>
  <si>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</si>
  <si>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</si>
  <si>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</si>
  <si>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</si>
  <si>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</si>
  <si>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</si>
  <si>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</si>
  <si>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</si>
  <si>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</si>
  <si>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</si>
  <si>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</si>
  <si>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</si>
  <si>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</si>
  <si>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</si>
  <si>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</si>
  <si>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</si>
  <si>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</si>
  <si>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</si>
  <si>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</si>
  <si>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</si>
  <si>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</si>
  <si>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</si>
  <si>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</si>
  <si>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</si>
  <si>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</si>
  <si>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</si>
  <si>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</si>
  <si>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</si>
  <si>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Type: type of data:- reported, estimated, imputed, or projected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</si>
  <si>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</si>
  <si>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</si>
  <si>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</si>
  <si>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</si>
  <si>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</si>
  <si>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</si>
  <si>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</si>
  <si>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</si>
  <si>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</si>
  <si>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</si>
  <si>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</si>
  <si>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</si>
  <si>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</si>
  <si>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</si>
  <si>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</si>
  <si>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</si>
  <si>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</si>
  <si>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</si>
  <si>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</si>
  <si>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</si>
  <si>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</si>
  <si>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</si>
  <si>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</si>
  <si>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</si>
  <si>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</si>
  <si>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</si>
  <si>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</si>
  <si>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</si>
  <si>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</si>
  <si>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</si>
  <si>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</si>
  <si>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</si>
  <si>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</si>
  <si>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</si>
  <si>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</si>
  <si>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</si>
  <si>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</si>
  <si>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</si>
  <si>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</si>
  <si>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</si>
  <si>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</si>
  <si>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</si>
  <si>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</si>
  <si>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</si>
  <si>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</si>
  <si>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</si>
  <si>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</si>
  <si>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</si>
  <si>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Data are imputed using linear interpolation between 2020 and 2025 projected values extracted from WHO Global Report on Trends in Tobacco Use 2000-2025. Proxy indicator.</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</si>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</sst>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sz val="8"/>
      <color rgb="FFFFFFFF"/>
      <name val="Calibri"/>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ont>
    <font>
      <u/>
      <sz val="10"/>
      <color theme="10"/>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50">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30"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0" fontId="1" fillId="0" borderId="0" xfId="0" applyFont="1" applyBorder="1" applyAlignment="1">
      <alignment horizontal="left" vertical="center"/>
    </xf>
    <xf numFmtId="0" fontId="29" fillId="0" borderId="0" xfId="0" applyFont="1" applyBorder="1" applyProtection="1">
      <protection hidden="1"/>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31" fillId="9" borderId="4" xfId="0" applyFont="1" applyFill="1" applyBorder="1" applyAlignment="1">
      <alignment horizontal="center"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32" fillId="0" borderId="0" xfId="0" applyFont="1" applyAlignment="1">
      <alignment horizontal="left" vertical="center" wrapTex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1" fillId="9" borderId="4" xfId="0" applyFont="1" applyFill="1" applyBorder="1" applyAlignment="1">
      <alignment horizontal="left" vertical="center"/>
    </xf>
    <xf numFmtId="0" fontId="31"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32"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2"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2"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2"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2" fillId="2" borderId="13" xfId="0" applyNumberFormat="1" applyFont="1" applyFill="1" applyBorder="1" applyAlignment="1">
      <alignment horizontal="left" vertical="center"/>
    </xf>
    <xf numFmtId="2" fontId="1" fillId="0" borderId="0" xfId="0" applyNumberFormat="1" applyFont="1" applyAlignment="1">
      <alignment horizontal="left" vertical="center"/>
    </xf>
    <xf numFmtId="2" fontId="1" fillId="2" borderId="0" xfId="0" applyNumberFormat="1" applyFont="1" applyFill="1" applyBorder="1" applyAlignment="1">
      <alignment horizontal="left" vertical="center"/>
    </xf>
    <xf numFmtId="2" fontId="32" fillId="2" borderId="0" xfId="0" applyNumberFormat="1" applyFont="1" applyFill="1" applyBorder="1" applyAlignment="1">
      <alignment horizontal="left" vertical="center"/>
    </xf>
    <xf numFmtId="2" fontId="29" fillId="0" borderId="0" xfId="0" applyNumberFormat="1" applyFont="1" applyBorder="1" applyProtection="1">
      <protection hidden="1"/>
    </xf>
    <xf numFmtId="2" fontId="31" fillId="0" borderId="0" xfId="0" applyNumberFormat="1" applyFont="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3" fillId="9" borderId="0" xfId="0" applyFont="1" applyFill="1" applyBorder="1" applyAlignment="1">
      <alignment horizontal="left" vertical="center"/>
    </xf>
    <xf numFmtId="0" fontId="1" fillId="0" borderId="0" xfId="0" applyFont="1" applyAlignment="1">
      <alignment horizontal="center" vertical="center"/>
    </xf>
    <xf numFmtId="0" fontId="30"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4"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30"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4"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4"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2" fillId="2" borderId="28" xfId="0" applyNumberFormat="1" applyFont="1" applyFill="1" applyBorder="1" applyAlignment="1">
      <alignment horizontal="center" vertical="center"/>
    </xf>
    <xf numFmtId="164" fontId="32"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5" fillId="3" borderId="22" xfId="0" applyNumberFormat="1" applyFont="1" applyFill="1" applyBorder="1" applyAlignment="1">
      <alignment horizontal="left" vertical="center" indent="1"/>
    </xf>
    <xf numFmtId="0" fontId="36" fillId="2" borderId="0" xfId="0" applyFont="1" applyFill="1"/>
    <xf numFmtId="0" fontId="27" fillId="2" borderId="0" xfId="0" applyFont="1" applyFill="1"/>
    <xf numFmtId="0" fontId="36" fillId="0" borderId="0" xfId="0" applyFont="1"/>
    <xf numFmtId="0" fontId="37" fillId="2" borderId="0" xfId="0" applyFont="1" applyFill="1"/>
    <xf numFmtId="0" fontId="38" fillId="2" borderId="0" xfId="0" applyFont="1" applyFill="1"/>
    <xf numFmtId="0" fontId="7" fillId="2" borderId="0" xfId="0" applyFont="1" applyFill="1" applyBorder="1" applyAlignment="1">
      <alignment horizontal="center" vertical="center" wrapText="1"/>
    </xf>
    <xf numFmtId="2" fontId="31"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2" fillId="2" borderId="22" xfId="0" applyNumberFormat="1" applyFont="1" applyFill="1" applyBorder="1" applyAlignment="1">
      <alignment horizontal="center" vertical="center"/>
    </xf>
    <xf numFmtId="1" fontId="32"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9"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2"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1"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3" fillId="9" borderId="0" xfId="0" applyNumberFormat="1" applyFont="1" applyFill="1" applyBorder="1" applyAlignment="1">
      <alignment horizontal="left" vertical="center"/>
    </xf>
    <xf numFmtId="10" fontId="33" fillId="9" borderId="0" xfId="1" applyNumberFormat="1" applyFont="1" applyFill="1" applyBorder="1" applyAlignment="1">
      <alignment horizontal="left" vertical="center"/>
    </xf>
    <xf numFmtId="2" fontId="40" fillId="3" borderId="7" xfId="0" applyNumberFormat="1" applyFont="1" applyFill="1" applyBorder="1" applyAlignment="1">
      <alignment horizontal="right" wrapText="1"/>
    </xf>
    <xf numFmtId="2" fontId="41" fillId="0" borderId="7" xfId="0" applyNumberFormat="1" applyFont="1" applyBorder="1" applyAlignment="1">
      <alignment horizontal="right" wrapText="1"/>
    </xf>
    <xf numFmtId="2" fontId="40"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40"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40"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2" fillId="2" borderId="0" xfId="0" applyFont="1" applyFill="1" applyAlignment="1">
      <alignment horizontal="left" vertical="center" wrapText="1"/>
    </xf>
    <xf numFmtId="0" fontId="43" fillId="2" borderId="0" xfId="0" applyFont="1" applyFill="1" applyAlignment="1">
      <alignment vertical="center" wrapText="1"/>
    </xf>
    <xf numFmtId="0" fontId="23" fillId="2" borderId="0" xfId="0" applyFont="1" applyFill="1" applyAlignment="1">
      <alignment vertical="center" wrapText="1"/>
    </xf>
    <xf numFmtId="0" fontId="42"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8"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5" fillId="3" borderId="7" xfId="0" applyNumberFormat="1" applyFont="1" applyFill="1" applyBorder="1" applyAlignment="1">
      <alignment wrapText="1"/>
    </xf>
    <xf numFmtId="165" fontId="49"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6" fillId="2" borderId="0" xfId="0" applyFont="1" applyFill="1" applyAlignment="1">
      <alignment horizontal="left" vertical="top" wrapText="1"/>
    </xf>
    <xf numFmtId="2" fontId="51" fillId="17" borderId="0" xfId="0" applyNumberFormat="1" applyFont="1" applyFill="1" applyAlignment="1">
      <alignment horizontal="left"/>
    </xf>
    <xf numFmtId="0" fontId="52" fillId="2" borderId="0" xfId="2" applyFont="1" applyFill="1" applyAlignment="1">
      <alignment horizontal="left" vertical="top"/>
    </xf>
    <xf numFmtId="0" fontId="52" fillId="2" borderId="0" xfId="2" applyFont="1" applyFill="1" applyAlignment="1">
      <alignment horizontal="left" vertical="top" wrapText="1"/>
    </xf>
    <xf numFmtId="0" fontId="46" fillId="2" borderId="0" xfId="0" applyFont="1" applyFill="1" applyAlignment="1">
      <alignment horizontal="left" vertical="top" wrapText="1"/>
    </xf>
    <xf numFmtId="0" fontId="23" fillId="6" borderId="0" xfId="0" applyFont="1" applyFill="1" applyAlignment="1">
      <alignment horizontal="left" vertical="center" wrapText="1"/>
    </xf>
    <xf numFmtId="0" fontId="43" fillId="2" borderId="0" xfId="0" applyFont="1" applyFill="1" applyAlignment="1">
      <alignment horizontal="left" vertical="top" wrapText="1"/>
    </xf>
    <xf numFmtId="0" fontId="43" fillId="2" borderId="0" xfId="0" quotePrefix="1" applyFont="1" applyFill="1" applyAlignment="1">
      <alignment horizontal="left" vertical="top" wrapText="1" indent="3"/>
    </xf>
    <xf numFmtId="0" fontId="43" fillId="2" borderId="0" xfId="0" applyFont="1" applyFill="1" applyAlignment="1">
      <alignment horizontal="left" vertical="top" wrapText="1" indent="3"/>
    </xf>
    <xf numFmtId="0" fontId="22" fillId="15" borderId="0" xfId="0" applyFont="1" applyFill="1" applyAlignment="1">
      <alignment horizontal="center" vertical="center"/>
    </xf>
    <xf numFmtId="0" fontId="44" fillId="2" borderId="0" xfId="0" applyFont="1" applyFill="1" applyAlignment="1">
      <alignment horizontal="left" vertical="center" wrapText="1"/>
    </xf>
    <xf numFmtId="0" fontId="31" fillId="9" borderId="6" xfId="0" applyFont="1" applyFill="1" applyBorder="1" applyAlignment="1">
      <alignment horizontal="center" vertical="center"/>
    </xf>
    <xf numFmtId="0" fontId="32"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5" xfId="0" applyFont="1" applyFill="1" applyBorder="1" applyAlignment="1">
      <alignment horizontal="center" vertical="top"/>
    </xf>
    <xf numFmtId="0" fontId="7" fillId="7" borderId="5" xfId="0" applyFont="1" applyFill="1" applyBorder="1" applyAlignment="1">
      <alignment horizontal="center" vertical="center"/>
    </xf>
    <xf numFmtId="0" fontId="31" fillId="9" borderId="4" xfId="0" applyFont="1" applyFill="1" applyBorder="1" applyAlignment="1">
      <alignment horizontal="center" vertical="center"/>
    </xf>
    <xf numFmtId="0" fontId="31" fillId="9" borderId="6"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50"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2" fontId="35" fillId="3" borderId="7" xfId="0" applyNumberFormat="1" applyFont="1" applyFill="1" applyBorder="1" applyAlignment="1">
      <alignment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33"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72.525628659999995</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30F27B85-9428-4B28-B5D0-4ABB1979BFA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4281C156-010C-4017-9695-296C21BEC64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136FCF47-69E4-41B7-BF91-9C09C69D4B2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9BCBB2E0-A870-4973-93B2-85AC471C868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D9A71881-0CE0-4964-ADEA-7CB750AFE9F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835514F1-6B44-4D3B-A71E-DD1F58C3346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41315B37-8AB0-44DB-AADC-3CDC91AAEBF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2E2D00E5-6714-4491-9CF6-0267D24C0BC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C120B5FF-E4C3-44B2-9D63-A144DD27F8F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A7334C42-0865-481E-B1A3-C06C8FDF035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81.7</c:v>
                </c:pt>
                <c:pt idx="1">
                  <c:v>89.8</c:v>
                </c:pt>
                <c:pt idx="2">
                  <c:v>86</c:v>
                </c:pt>
                <c:pt idx="3">
                  <c:v>94.3</c:v>
                </c:pt>
                <c:pt idx="4">
                  <c:v>86.956521739999999</c:v>
                </c:pt>
                <c:pt idx="5">
                  <c:v>64.595253999999997</c:v>
                </c:pt>
                <c:pt idx="6">
                  <c:v>94.258510000000001</c:v>
                </c:pt>
                <c:pt idx="7">
                  <c:v>55.059999999999995</c:v>
                </c:pt>
                <c:pt idx="8">
                  <c:v>83.5</c:v>
                </c:pt>
                <c:pt idx="9">
                  <c:v>78.2</c:v>
                </c:pt>
                <c:pt idx="10">
                  <c:v>100</c:v>
                </c:pt>
                <c:pt idx="11">
                  <c:v>42.621571668605398</c:v>
                </c:pt>
                <c:pt idx="12">
                  <c:v>64</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BF86D9F1-BCA2-42F0-BBB7-0CD6308648D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070733DA-8C31-4321-B02F-2AC8D75758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4EA3C8BC-2521-44A1-886B-99F2BB4DF22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A9939147-5451-4745-8C63-979457196C6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1E08E5A6-1A03-4C19-9793-59C4FBF042C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47D4F65D-B8EB-451A-8C52-A35F3D16C9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7825A1F2-CED1-4BD3-B48D-A98A0ED4A04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CC4E7EA8-B2CB-4D32-8E7B-F47F2BBC16A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AAB317B6-FC4F-4D84-94AC-6B740F8BDFD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E6046D99-A21C-4ADA-9B6B-0187E6E735B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A7154105-48CA-4C3B-8103-C2CBC103B1A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90F75527-5B03-450A-B729-C625E147B3C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C54528AE-AA71-4314-B6FC-3C47A46A9FF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data/stories/the-triple-billion-targets-a-visual-summary-of-methods-to-deliver-impact" TargetMode="External"/><Relationship Id="rId7" Type="http://schemas.openxmlformats.org/officeDocument/2006/relationships/printerSettings" Target="../printerSettings/printerSettings1.bin"/><Relationship Id="rId2"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population.un.org/wpp/Download/Standard/Population/" TargetMode="External"/><Relationship Id="rId5" Type="http://schemas.openxmlformats.org/officeDocument/2006/relationships/hyperlink" Target="https://github.com/gpw13/billionaiRe" TargetMode="External"/><Relationship Id="rId4" Type="http://schemas.openxmlformats.org/officeDocument/2006/relationships/hyperlink" Target="https://cdn.who.int/media/docs/default-source/documents/metadata-v11-final_16julydd1799c1-ee97-49cc-a793-7aea445d94cc.pdf?sfvrsn=c3021a38_1&amp;download=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3"/>
  <sheetViews>
    <sheetView topLeftCell="A16" workbookViewId="0">
      <selection activeCell="B40" sqref="B40"/>
    </sheetView>
  </sheetViews>
  <sheetFormatPr defaultColWidth="9.1796875" defaultRowHeight="14.5" x14ac:dyDescent="0.35"/>
  <cols>
    <col min="1" max="1" width="1.7265625" style="13" customWidth="1"/>
    <col min="2" max="16384" width="9.1796875" style="13"/>
  </cols>
  <sheetData>
    <row r="1" spans="2:15" ht="10.5" customHeight="1" x14ac:dyDescent="0.35"/>
    <row r="2" spans="2:15" ht="36" customHeight="1" x14ac:dyDescent="0.35">
      <c r="B2" s="299" t="s">
        <v>343</v>
      </c>
      <c r="C2" s="299"/>
      <c r="D2" s="299"/>
      <c r="E2" s="299"/>
      <c r="F2" s="299"/>
      <c r="G2" s="299"/>
      <c r="H2" s="299"/>
      <c r="I2" s="299"/>
      <c r="J2" s="299"/>
      <c r="K2" s="299"/>
      <c r="L2" s="299"/>
      <c r="M2" s="299"/>
      <c r="N2" s="70"/>
      <c r="O2" s="70"/>
    </row>
    <row r="3" spans="2:15" ht="15" customHeight="1" x14ac:dyDescent="0.35">
      <c r="B3" s="300" t="s">
        <v>445</v>
      </c>
      <c r="C3" s="300"/>
      <c r="D3" s="300"/>
      <c r="E3" s="300"/>
      <c r="F3" s="300"/>
      <c r="G3" s="300"/>
      <c r="H3" s="300"/>
      <c r="I3" s="300"/>
      <c r="J3" s="300"/>
      <c r="K3" s="300"/>
      <c r="L3" s="300"/>
      <c r="M3" s="300"/>
      <c r="N3" s="232"/>
      <c r="O3" s="232"/>
    </row>
    <row r="4" spans="2:15" ht="18.75" customHeight="1" x14ac:dyDescent="0.35">
      <c r="B4" s="295" t="s">
        <v>344</v>
      </c>
      <c r="C4" s="295"/>
      <c r="D4" s="295"/>
      <c r="E4" s="295"/>
      <c r="F4" s="295"/>
      <c r="G4" s="295"/>
      <c r="H4" s="295"/>
      <c r="I4" s="295"/>
      <c r="J4" s="295"/>
      <c r="K4" s="295"/>
      <c r="L4" s="295"/>
      <c r="M4" s="295"/>
      <c r="N4" s="233"/>
      <c r="O4" s="233"/>
    </row>
    <row r="5" spans="2:15" ht="15" customHeight="1" x14ac:dyDescent="0.35">
      <c r="B5" s="296" t="s">
        <v>365</v>
      </c>
      <c r="C5" s="296"/>
      <c r="D5" s="296"/>
      <c r="E5" s="296"/>
      <c r="F5" s="296"/>
      <c r="G5" s="296"/>
      <c r="H5" s="296"/>
      <c r="I5" s="296"/>
      <c r="J5" s="296"/>
      <c r="K5" s="296"/>
      <c r="L5" s="296"/>
      <c r="M5" s="296"/>
      <c r="N5" s="232"/>
      <c r="O5" s="232"/>
    </row>
    <row r="6" spans="2:15" ht="15" customHeight="1" x14ac:dyDescent="0.35">
      <c r="B6" s="298" t="s">
        <v>366</v>
      </c>
      <c r="C6" s="298"/>
      <c r="D6" s="298"/>
      <c r="E6" s="298"/>
      <c r="F6" s="298"/>
      <c r="G6" s="298"/>
      <c r="H6" s="298"/>
      <c r="I6" s="298"/>
      <c r="J6" s="298"/>
      <c r="K6" s="298"/>
      <c r="L6" s="298"/>
      <c r="M6" s="298"/>
      <c r="N6" s="234"/>
      <c r="O6" s="234"/>
    </row>
    <row r="7" spans="2:15" ht="15" customHeight="1" x14ac:dyDescent="0.35">
      <c r="B7" s="298" t="s">
        <v>367</v>
      </c>
      <c r="C7" s="298"/>
      <c r="D7" s="298"/>
      <c r="E7" s="298"/>
      <c r="F7" s="298"/>
      <c r="G7" s="298"/>
      <c r="H7" s="298"/>
      <c r="I7" s="298"/>
      <c r="J7" s="298"/>
      <c r="K7" s="298"/>
      <c r="L7" s="298"/>
      <c r="M7" s="298"/>
      <c r="N7" s="234"/>
      <c r="O7" s="234"/>
    </row>
    <row r="8" spans="2:15" ht="21.75" customHeight="1" x14ac:dyDescent="0.35">
      <c r="B8" s="298" t="s">
        <v>368</v>
      </c>
      <c r="C8" s="298"/>
      <c r="D8" s="298"/>
      <c r="E8" s="298"/>
      <c r="F8" s="298"/>
      <c r="G8" s="298"/>
      <c r="H8" s="298"/>
      <c r="I8" s="298"/>
      <c r="J8" s="298"/>
      <c r="K8" s="298"/>
      <c r="L8" s="298"/>
      <c r="M8" s="298"/>
      <c r="N8" s="234"/>
      <c r="O8" s="234"/>
    </row>
    <row r="9" spans="2:15" ht="30" customHeight="1" x14ac:dyDescent="0.35">
      <c r="B9" s="296" t="s">
        <v>345</v>
      </c>
      <c r="C9" s="296"/>
      <c r="D9" s="296"/>
      <c r="E9" s="296"/>
      <c r="F9" s="296"/>
      <c r="G9" s="296"/>
      <c r="H9" s="296"/>
      <c r="I9" s="296"/>
      <c r="J9" s="296"/>
      <c r="K9" s="296"/>
      <c r="L9" s="296"/>
    </row>
    <row r="10" spans="2:15" ht="33.75" customHeight="1" x14ac:dyDescent="0.35">
      <c r="B10" s="296" t="s">
        <v>346</v>
      </c>
      <c r="C10" s="296"/>
      <c r="D10" s="296"/>
      <c r="E10" s="296"/>
      <c r="F10" s="296"/>
      <c r="G10" s="296"/>
      <c r="H10" s="296"/>
      <c r="I10" s="296"/>
      <c r="J10" s="296"/>
      <c r="K10" s="296"/>
      <c r="L10" s="296"/>
    </row>
    <row r="11" spans="2:15" ht="21" customHeight="1" x14ac:dyDescent="0.35">
      <c r="B11" s="295" t="s">
        <v>347</v>
      </c>
      <c r="C11" s="295"/>
      <c r="D11" s="295"/>
      <c r="E11" s="295"/>
      <c r="F11" s="295"/>
      <c r="G11" s="295"/>
      <c r="H11" s="295"/>
      <c r="I11" s="295"/>
      <c r="J11" s="295"/>
      <c r="K11" s="295"/>
      <c r="L11" s="295"/>
      <c r="M11" s="295"/>
      <c r="N11" s="71"/>
      <c r="O11" s="71"/>
    </row>
    <row r="12" spans="2:15" x14ac:dyDescent="0.35">
      <c r="B12" s="296" t="s">
        <v>348</v>
      </c>
      <c r="C12" s="296"/>
      <c r="D12" s="296"/>
      <c r="E12" s="296"/>
      <c r="F12" s="296"/>
      <c r="G12" s="296"/>
      <c r="H12" s="296"/>
      <c r="I12" s="296"/>
      <c r="J12" s="296"/>
      <c r="K12" s="296"/>
      <c r="L12" s="296"/>
      <c r="M12" s="296"/>
    </row>
    <row r="13" spans="2:15" ht="27" customHeight="1" x14ac:dyDescent="0.35">
      <c r="B13" s="297" t="s">
        <v>376</v>
      </c>
      <c r="C13" s="298"/>
      <c r="D13" s="298"/>
      <c r="E13" s="298"/>
      <c r="F13" s="298"/>
      <c r="G13" s="298"/>
      <c r="H13" s="298"/>
      <c r="I13" s="298"/>
      <c r="J13" s="298"/>
      <c r="K13" s="298"/>
      <c r="L13" s="298"/>
      <c r="M13" s="298"/>
    </row>
    <row r="14" spans="2:15" x14ac:dyDescent="0.35">
      <c r="B14" s="297" t="s">
        <v>377</v>
      </c>
      <c r="C14" s="298"/>
      <c r="D14" s="298"/>
      <c r="E14" s="298"/>
      <c r="F14" s="298"/>
      <c r="G14" s="298"/>
      <c r="H14" s="298"/>
      <c r="I14" s="298"/>
      <c r="J14" s="298"/>
      <c r="K14" s="298"/>
      <c r="L14" s="298"/>
      <c r="M14" s="298"/>
    </row>
    <row r="15" spans="2:15" ht="17.25" customHeight="1" x14ac:dyDescent="0.35">
      <c r="B15" s="297" t="s">
        <v>378</v>
      </c>
      <c r="C15" s="298"/>
      <c r="D15" s="298"/>
      <c r="E15" s="298"/>
      <c r="F15" s="298"/>
      <c r="G15" s="298"/>
      <c r="H15" s="298"/>
      <c r="I15" s="298"/>
      <c r="J15" s="298"/>
      <c r="K15" s="298"/>
      <c r="L15" s="298"/>
      <c r="M15" s="298"/>
    </row>
    <row r="16" spans="2:15" x14ac:dyDescent="0.35">
      <c r="B16" s="296" t="s">
        <v>375</v>
      </c>
      <c r="C16" s="296"/>
      <c r="D16" s="296"/>
      <c r="E16" s="296"/>
      <c r="F16" s="296"/>
      <c r="G16" s="296"/>
      <c r="H16" s="296"/>
      <c r="I16" s="296"/>
      <c r="J16" s="296"/>
      <c r="K16" s="296"/>
      <c r="L16" s="296"/>
      <c r="M16" s="296"/>
    </row>
    <row r="17" spans="2:13" ht="18.5" x14ac:dyDescent="0.35">
      <c r="B17" s="295" t="s">
        <v>349</v>
      </c>
      <c r="C17" s="295"/>
      <c r="D17" s="295"/>
      <c r="E17" s="295"/>
      <c r="F17" s="295"/>
      <c r="G17" s="295"/>
      <c r="H17" s="295"/>
      <c r="I17" s="295"/>
      <c r="J17" s="295"/>
      <c r="K17" s="295"/>
      <c r="L17" s="295"/>
      <c r="M17" s="295"/>
    </row>
    <row r="18" spans="2:13" x14ac:dyDescent="0.35">
      <c r="B18" s="296" t="s">
        <v>350</v>
      </c>
      <c r="C18" s="296"/>
      <c r="D18" s="296"/>
      <c r="E18" s="296"/>
      <c r="F18" s="296"/>
      <c r="G18" s="296"/>
      <c r="H18" s="296"/>
      <c r="I18" s="296"/>
      <c r="J18" s="296"/>
      <c r="K18" s="296"/>
      <c r="L18" s="296"/>
      <c r="M18" s="296"/>
    </row>
    <row r="19" spans="2:13" x14ac:dyDescent="0.35">
      <c r="B19" s="297" t="s">
        <v>369</v>
      </c>
      <c r="C19" s="298"/>
      <c r="D19" s="298"/>
      <c r="E19" s="298"/>
      <c r="F19" s="298"/>
      <c r="G19" s="298"/>
      <c r="H19" s="298"/>
      <c r="I19" s="298"/>
      <c r="J19" s="298"/>
      <c r="K19" s="298"/>
      <c r="L19" s="298"/>
      <c r="M19" s="298"/>
    </row>
    <row r="20" spans="2:13" ht="29.25" customHeight="1" x14ac:dyDescent="0.35">
      <c r="B20" s="297" t="s">
        <v>370</v>
      </c>
      <c r="C20" s="298"/>
      <c r="D20" s="298"/>
      <c r="E20" s="298"/>
      <c r="F20" s="298"/>
      <c r="G20" s="298"/>
      <c r="H20" s="298"/>
      <c r="I20" s="298"/>
      <c r="J20" s="298"/>
      <c r="K20" s="298"/>
      <c r="L20" s="298"/>
      <c r="M20" s="298"/>
    </row>
    <row r="21" spans="2:13" x14ac:dyDescent="0.35">
      <c r="B21" s="297" t="s">
        <v>371</v>
      </c>
      <c r="C21" s="298"/>
      <c r="D21" s="298"/>
      <c r="E21" s="298"/>
      <c r="F21" s="298"/>
      <c r="G21" s="298"/>
      <c r="H21" s="298"/>
      <c r="I21" s="298"/>
      <c r="J21" s="298"/>
      <c r="K21" s="298"/>
      <c r="L21" s="298"/>
      <c r="M21" s="298"/>
    </row>
    <row r="22" spans="2:13" ht="15" customHeight="1" x14ac:dyDescent="0.35">
      <c r="B22" s="297" t="s">
        <v>372</v>
      </c>
      <c r="C22" s="298"/>
      <c r="D22" s="298"/>
      <c r="E22" s="298"/>
      <c r="F22" s="298"/>
      <c r="G22" s="298"/>
      <c r="H22" s="298"/>
      <c r="I22" s="298"/>
      <c r="J22" s="298"/>
      <c r="K22" s="298"/>
      <c r="L22" s="298"/>
      <c r="M22" s="298"/>
    </row>
    <row r="23" spans="2:13" ht="15" customHeight="1" x14ac:dyDescent="0.35">
      <c r="B23" s="297" t="s">
        <v>373</v>
      </c>
      <c r="C23" s="298"/>
      <c r="D23" s="298"/>
      <c r="E23" s="298"/>
      <c r="F23" s="298"/>
      <c r="G23" s="298"/>
      <c r="H23" s="298"/>
      <c r="I23" s="298"/>
      <c r="J23" s="298"/>
      <c r="K23" s="298"/>
      <c r="L23" s="298"/>
      <c r="M23" s="298"/>
    </row>
    <row r="24" spans="2:13" ht="15" customHeight="1" x14ac:dyDescent="0.35">
      <c r="B24" s="297" t="s">
        <v>374</v>
      </c>
      <c r="C24" s="298"/>
      <c r="D24" s="298"/>
      <c r="E24" s="298"/>
      <c r="F24" s="298"/>
      <c r="G24" s="298"/>
      <c r="H24" s="298"/>
      <c r="I24" s="298"/>
      <c r="J24" s="298"/>
      <c r="K24" s="298"/>
      <c r="L24" s="298"/>
      <c r="M24" s="298"/>
    </row>
    <row r="25" spans="2:13" x14ac:dyDescent="0.35">
      <c r="B25" s="231"/>
    </row>
    <row r="26" spans="2:13" ht="18.5" x14ac:dyDescent="0.35">
      <c r="B26" s="295" t="s">
        <v>351</v>
      </c>
      <c r="C26" s="295"/>
      <c r="D26" s="295"/>
      <c r="E26" s="295"/>
      <c r="F26" s="295"/>
      <c r="G26" s="295"/>
      <c r="H26" s="295"/>
      <c r="I26" s="295"/>
      <c r="J26" s="295"/>
      <c r="K26" s="295"/>
      <c r="L26" s="295"/>
      <c r="M26" s="295"/>
    </row>
    <row r="27" spans="2:13" ht="15" customHeight="1" x14ac:dyDescent="0.35">
      <c r="B27" s="296" t="s">
        <v>379</v>
      </c>
      <c r="C27" s="296"/>
      <c r="D27" s="296"/>
      <c r="E27" s="296"/>
      <c r="F27" s="296"/>
      <c r="G27" s="296"/>
      <c r="H27" s="296"/>
      <c r="I27" s="296"/>
      <c r="J27" s="296"/>
      <c r="K27" s="296"/>
      <c r="L27" s="296"/>
      <c r="M27" s="296"/>
    </row>
    <row r="28" spans="2:13" ht="31.5" customHeight="1" x14ac:dyDescent="0.35">
      <c r="B28" s="296" t="s">
        <v>352</v>
      </c>
      <c r="C28" s="296"/>
      <c r="D28" s="296"/>
      <c r="E28" s="296"/>
      <c r="F28" s="296"/>
      <c r="G28" s="296"/>
      <c r="H28" s="296"/>
      <c r="I28" s="296"/>
      <c r="J28" s="296"/>
      <c r="K28" s="296"/>
      <c r="L28" s="296"/>
      <c r="M28" s="296"/>
    </row>
    <row r="29" spans="2:13" ht="28.5" customHeight="1" x14ac:dyDescent="0.35">
      <c r="B29" s="296" t="s">
        <v>353</v>
      </c>
      <c r="C29" s="296"/>
      <c r="D29" s="296"/>
      <c r="E29" s="296"/>
      <c r="F29" s="296"/>
      <c r="G29" s="296"/>
      <c r="H29" s="296"/>
      <c r="I29" s="296"/>
      <c r="J29" s="296"/>
      <c r="K29" s="296"/>
      <c r="L29" s="296"/>
      <c r="M29" s="296"/>
    </row>
    <row r="30" spans="2:13" x14ac:dyDescent="0.35">
      <c r="B30" s="296" t="s">
        <v>354</v>
      </c>
      <c r="C30" s="296"/>
      <c r="D30" s="296"/>
      <c r="E30" s="296"/>
      <c r="F30" s="296"/>
      <c r="G30" s="296"/>
      <c r="H30" s="296"/>
      <c r="I30" s="296"/>
      <c r="J30" s="296"/>
      <c r="K30" s="296"/>
      <c r="L30" s="296"/>
      <c r="M30" s="296"/>
    </row>
    <row r="31" spans="2:13" x14ac:dyDescent="0.35">
      <c r="B31" s="296" t="s">
        <v>355</v>
      </c>
      <c r="C31" s="296"/>
      <c r="D31" s="296"/>
      <c r="E31" s="296"/>
      <c r="F31" s="296"/>
      <c r="G31" s="296"/>
      <c r="H31" s="296"/>
      <c r="I31" s="296"/>
      <c r="J31" s="296"/>
      <c r="K31" s="296"/>
      <c r="L31" s="296"/>
      <c r="M31" s="296"/>
    </row>
    <row r="32" spans="2:13" ht="18.5" x14ac:dyDescent="0.35">
      <c r="B32" s="295" t="s">
        <v>356</v>
      </c>
      <c r="C32" s="295"/>
      <c r="D32" s="295"/>
      <c r="E32" s="295"/>
      <c r="F32" s="295"/>
      <c r="G32" s="295"/>
      <c r="H32" s="295"/>
      <c r="I32" s="295"/>
      <c r="J32" s="295"/>
      <c r="K32" s="295"/>
      <c r="L32" s="295"/>
      <c r="M32" s="295"/>
    </row>
    <row r="33" spans="2:13" ht="30.75" customHeight="1" x14ac:dyDescent="0.35">
      <c r="B33" s="296" t="s">
        <v>357</v>
      </c>
      <c r="C33" s="296"/>
      <c r="D33" s="296"/>
      <c r="E33" s="296"/>
      <c r="F33" s="296"/>
      <c r="G33" s="296"/>
      <c r="H33" s="296"/>
      <c r="I33" s="296"/>
      <c r="J33" s="296"/>
      <c r="K33" s="296"/>
      <c r="L33" s="296"/>
      <c r="M33" s="296"/>
    </row>
    <row r="34" spans="2:13" x14ac:dyDescent="0.35">
      <c r="B34" s="296" t="s">
        <v>358</v>
      </c>
      <c r="C34" s="296"/>
      <c r="D34" s="296"/>
      <c r="E34" s="296"/>
      <c r="F34" s="296"/>
      <c r="G34" s="296"/>
      <c r="H34" s="296"/>
      <c r="I34" s="296"/>
      <c r="J34" s="296"/>
      <c r="K34" s="296"/>
      <c r="L34" s="296"/>
      <c r="M34" s="296"/>
    </row>
    <row r="35" spans="2:13" x14ac:dyDescent="0.35">
      <c r="B35" s="231"/>
    </row>
    <row r="36" spans="2:13" ht="18.5" x14ac:dyDescent="0.35">
      <c r="B36" s="295" t="s">
        <v>359</v>
      </c>
      <c r="C36" s="295"/>
      <c r="D36" s="295"/>
      <c r="E36" s="295"/>
      <c r="F36" s="295"/>
      <c r="G36" s="295"/>
      <c r="H36" s="295"/>
      <c r="I36" s="295"/>
      <c r="J36" s="295"/>
      <c r="K36" s="295"/>
      <c r="L36" s="295"/>
      <c r="M36" s="295"/>
    </row>
    <row r="37" spans="2:13" x14ac:dyDescent="0.35">
      <c r="B37" s="294" t="s">
        <v>360</v>
      </c>
      <c r="C37" s="294"/>
      <c r="D37" s="294"/>
      <c r="E37" s="294"/>
      <c r="F37" s="294"/>
      <c r="G37" s="294"/>
      <c r="H37" s="294"/>
      <c r="I37" s="294"/>
      <c r="J37" s="294"/>
      <c r="K37" s="294"/>
      <c r="L37" s="294"/>
      <c r="M37" s="294"/>
    </row>
    <row r="38" spans="2:13" x14ac:dyDescent="0.35">
      <c r="B38" s="294" t="s">
        <v>361</v>
      </c>
      <c r="C38" s="294"/>
      <c r="D38" s="294"/>
      <c r="E38" s="294"/>
      <c r="F38" s="294"/>
      <c r="G38" s="294"/>
      <c r="H38" s="294"/>
      <c r="I38" s="294"/>
      <c r="J38" s="294"/>
      <c r="K38" s="294"/>
      <c r="L38" s="294"/>
      <c r="M38" s="294"/>
    </row>
    <row r="39" spans="2:13" x14ac:dyDescent="0.35">
      <c r="B39" s="294" t="s">
        <v>362</v>
      </c>
      <c r="C39" s="294"/>
      <c r="D39" s="294"/>
      <c r="E39" s="294"/>
      <c r="F39" s="294"/>
      <c r="G39" s="294"/>
      <c r="H39" s="294"/>
      <c r="I39" s="294"/>
      <c r="J39" s="294"/>
      <c r="K39" s="294"/>
      <c r="L39" s="294"/>
      <c r="M39" s="294"/>
    </row>
    <row r="40" spans="2:13" x14ac:dyDescent="0.35">
      <c r="B40" s="292" t="s">
        <v>458</v>
      </c>
      <c r="C40" s="290"/>
      <c r="D40" s="290"/>
      <c r="E40" s="290"/>
      <c r="F40" s="290"/>
      <c r="G40" s="290"/>
      <c r="H40" s="290"/>
      <c r="I40" s="290"/>
      <c r="J40" s="290"/>
      <c r="K40" s="290"/>
      <c r="L40" s="290"/>
      <c r="M40" s="290"/>
    </row>
    <row r="41" spans="2:13" ht="18.5" x14ac:dyDescent="0.35">
      <c r="B41" s="295" t="s">
        <v>363</v>
      </c>
      <c r="C41" s="295"/>
      <c r="D41" s="295"/>
      <c r="E41" s="295"/>
      <c r="F41" s="295"/>
      <c r="G41" s="295"/>
      <c r="H41" s="295"/>
      <c r="I41" s="295"/>
      <c r="J41" s="295"/>
      <c r="K41" s="295"/>
      <c r="L41" s="295"/>
      <c r="M41" s="295"/>
    </row>
    <row r="42" spans="2:13" x14ac:dyDescent="0.35">
      <c r="B42" s="296" t="s">
        <v>364</v>
      </c>
      <c r="C42" s="296"/>
      <c r="D42" s="296"/>
      <c r="E42" s="296"/>
      <c r="F42" s="296"/>
      <c r="G42" s="296"/>
      <c r="H42" s="296"/>
      <c r="I42" s="296"/>
      <c r="J42" s="296"/>
      <c r="K42" s="296"/>
      <c r="L42" s="296"/>
      <c r="M42" s="296"/>
    </row>
    <row r="43" spans="2:13" x14ac:dyDescent="0.35">
      <c r="B43" s="293" t="s">
        <v>457</v>
      </c>
      <c r="C43" s="293"/>
      <c r="D43" s="293"/>
      <c r="E43" s="293"/>
      <c r="F43" s="293"/>
      <c r="G43" s="293"/>
      <c r="H43" s="293"/>
      <c r="I43" s="293"/>
      <c r="J43" s="293"/>
      <c r="K43" s="293"/>
      <c r="L43" s="293"/>
      <c r="M43" s="293"/>
    </row>
  </sheetData>
  <mergeCells count="39">
    <mergeCell ref="B15:M15"/>
    <mergeCell ref="B9:L9"/>
    <mergeCell ref="B10:L10"/>
    <mergeCell ref="B2:M2"/>
    <mergeCell ref="B3:M3"/>
    <mergeCell ref="B4:M4"/>
    <mergeCell ref="B5:M5"/>
    <mergeCell ref="B6:M6"/>
    <mergeCell ref="B7:M7"/>
    <mergeCell ref="B8:M8"/>
    <mergeCell ref="B11:M11"/>
    <mergeCell ref="B12:M12"/>
    <mergeCell ref="B13:M13"/>
    <mergeCell ref="B14:M14"/>
    <mergeCell ref="B23:M23"/>
    <mergeCell ref="B24:M24"/>
    <mergeCell ref="B21:M21"/>
    <mergeCell ref="B26:M26"/>
    <mergeCell ref="B16:M16"/>
    <mergeCell ref="B17:M17"/>
    <mergeCell ref="B18:M18"/>
    <mergeCell ref="B19:M19"/>
    <mergeCell ref="B20:M20"/>
    <mergeCell ref="B22:M22"/>
    <mergeCell ref="B27:M27"/>
    <mergeCell ref="B28:M28"/>
    <mergeCell ref="B29:M29"/>
    <mergeCell ref="B30:M30"/>
    <mergeCell ref="B31:M31"/>
    <mergeCell ref="B33:M33"/>
    <mergeCell ref="B34:M34"/>
    <mergeCell ref="B32:M32"/>
    <mergeCell ref="B36:M36"/>
    <mergeCell ref="B37:M37"/>
    <mergeCell ref="B43:M43"/>
    <mergeCell ref="B38:M38"/>
    <mergeCell ref="B39:M39"/>
    <mergeCell ref="B41:M41"/>
    <mergeCell ref="B42:M42"/>
  </mergeCells>
  <hyperlinks>
    <hyperlink ref="B20" r:id="rId1" display="https://cdn.who.int/media/docs/default-source/documents/about-us/thirteenth-general-programme/gpw13_methodology_nov9_online-version1b3170f8-98ea-4fcc-aa3a-059ede7e51ad.pdf?sfvrsn=12dfeb0d_1&amp;download=true" xr:uid="{CC325AA3-F02A-4503-A724-2D308DF1F403}"/>
    <hyperlink ref="B37" r:id="rId2" display="https://cdn.who.int/media/docs/default-source/documents/about-us/thirteenth-general-programme/gpw13_methodology_nov9_online-version1b3170f8-98ea-4fcc-aa3a-059ede7e51ad.pdf?sfvrsn=12dfeb0d_1&amp;download=true" xr:uid="{5B1AD3AB-AC30-4E70-9D4E-7E9B49DF39DD}"/>
    <hyperlink ref="B38" r:id="rId3" display="https://www.who.int/data/stories/the-triple-billion-targets-a-visual-summary-of-methods-to-deliver-impact" xr:uid="{D4AD1440-FB19-4536-BA9C-20A2D8687CB8}"/>
    <hyperlink ref="B39" r:id="rId4" display="https://cdn.who.int/media/docs/default-source/documents/metadata-v11-final_16julydd1799c1-ee97-49cc-a793-7aea445d94cc.pdf?sfvrsn=c3021a38_1&amp;download=true" xr:uid="{516CDD63-44E3-4DB4-B3DD-EFF1963A1DFF}"/>
    <hyperlink ref="B43:M43" r:id="rId5" display="All code to generate those worksheets is available on github: https://github.com/gpw13/billionaiRe" xr:uid="{6B3A0F6D-7C00-4207-8178-C4441530F2EE}"/>
    <hyperlink ref="B40" r:id="rId6" xr:uid="{FD9EE3AE-A49B-4FA5-9301-8B375015E4D9}"/>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53"/>
      <c r="B2" s="53"/>
      <c r="C2" s="51">
        <v>2018</v>
      </c>
      <c r="D2" s="51">
        <v>2023</v>
      </c>
      <c r="E2" s="51" t="s">
        <v>34</v>
      </c>
      <c r="F2" s="51" t="s">
        <v>35</v>
      </c>
      <c r="G2" s="51" t="s">
        <v>0</v>
      </c>
      <c r="H2" s="51" t="s">
        <v>1</v>
      </c>
      <c r="I2" s="51" t="s">
        <v>37</v>
      </c>
    </row>
    <row r="3" spans="1:11" x14ac:dyDescent="0.35">
      <c r="A3" s="247" t="s">
        <v>292</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x14ac:dyDescent="0.35">
      <c r="A4" s="247" t="s">
        <v>274</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x14ac:dyDescent="0.35">
      <c r="A5" s="247" t="s">
        <v>275</v>
      </c>
      <c r="B5" s="55">
        <v>3</v>
      </c>
      <c r="C5" s="56">
        <f>HEP_summary!I37</f>
        <v>97.65</v>
      </c>
      <c r="D5" s="56">
        <f>HEP_summary!J37</f>
        <v>97.65</v>
      </c>
      <c r="E5" s="56" t="e">
        <f t="shared" si="0"/>
        <v>#N/A</v>
      </c>
      <c r="F5" s="56" t="e">
        <f t="shared" si="1"/>
        <v>#N/A</v>
      </c>
      <c r="G5" s="56" t="e">
        <f t="shared" si="2"/>
        <v>#N/A</v>
      </c>
      <c r="H5" s="56" t="e">
        <f t="shared" si="3"/>
        <v>#N/A</v>
      </c>
      <c r="I5" s="58">
        <f>D2</f>
        <v>2023</v>
      </c>
    </row>
    <row r="6" spans="1:11" x14ac:dyDescent="0.35">
      <c r="A6" s="247" t="s">
        <v>286</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x14ac:dyDescent="0.35">
      <c r="A7" s="22"/>
      <c r="B7" s="55"/>
      <c r="C7" s="56"/>
      <c r="D7" s="56"/>
      <c r="E7" s="56"/>
      <c r="F7" s="56"/>
      <c r="G7" s="56"/>
      <c r="H7" s="56"/>
      <c r="I7" s="58"/>
    </row>
    <row r="8" spans="1:11" x14ac:dyDescent="0.35">
      <c r="A8" s="22"/>
      <c r="B8" s="55"/>
      <c r="C8" s="56"/>
      <c r="D8" s="56"/>
      <c r="E8" s="56"/>
      <c r="F8" s="56"/>
      <c r="G8" s="56"/>
      <c r="H8" s="56"/>
      <c r="I8" s="58"/>
    </row>
    <row r="9" spans="1:11" x14ac:dyDescent="0.35">
      <c r="A9" s="22"/>
      <c r="B9" s="55"/>
      <c r="C9" s="56"/>
      <c r="D9" s="56"/>
      <c r="E9" s="56"/>
      <c r="F9" s="56"/>
      <c r="G9" s="56"/>
      <c r="H9" s="56"/>
      <c r="I9" s="58"/>
    </row>
    <row r="10" spans="1:11" x14ac:dyDescent="0.35">
      <c r="A10" s="22"/>
      <c r="B10" s="55"/>
      <c r="C10" s="56"/>
      <c r="D10" s="56"/>
      <c r="E10" s="56"/>
      <c r="F10" s="56"/>
      <c r="G10" s="56"/>
      <c r="H10" s="56"/>
      <c r="I10" s="58"/>
    </row>
    <row r="11" spans="1:11" x14ac:dyDescent="0.35">
      <c r="A11" s="22"/>
      <c r="B11" s="55"/>
      <c r="C11" s="56"/>
      <c r="D11" s="56"/>
      <c r="E11" s="56"/>
      <c r="F11" s="56"/>
      <c r="G11" s="56"/>
      <c r="H11" s="56"/>
      <c r="I11" s="58"/>
    </row>
    <row r="12" spans="1:11" x14ac:dyDescent="0.35">
      <c r="A12" s="22"/>
      <c r="B12" s="55"/>
      <c r="C12" s="56"/>
      <c r="D12" s="56"/>
      <c r="E12" s="56"/>
      <c r="F12" s="56"/>
      <c r="G12" s="56"/>
      <c r="H12" s="56"/>
      <c r="I12" s="58"/>
    </row>
    <row r="13" spans="1:11" x14ac:dyDescent="0.35">
      <c r="A13" s="22"/>
      <c r="B13" s="55"/>
      <c r="C13" s="56"/>
      <c r="D13" s="56"/>
      <c r="E13" s="56"/>
      <c r="F13" s="56"/>
      <c r="G13" s="56"/>
      <c r="H13" s="56"/>
      <c r="I13" s="58"/>
    </row>
    <row r="14" spans="1:11" x14ac:dyDescent="0.35">
      <c r="A14" s="22"/>
      <c r="B14" s="55"/>
      <c r="C14" s="56"/>
      <c r="D14" s="56"/>
      <c r="E14" s="56"/>
      <c r="F14" s="56"/>
      <c r="G14" s="56"/>
      <c r="H14" s="56"/>
      <c r="I14" s="58"/>
    </row>
    <row r="15" spans="1:11" x14ac:dyDescent="0.35">
      <c r="A15" s="22"/>
      <c r="B15" s="55"/>
      <c r="C15" s="56"/>
      <c r="D15" s="56"/>
      <c r="E15" s="56"/>
      <c r="F15" s="56"/>
      <c r="G15" s="56"/>
      <c r="H15" s="56"/>
      <c r="I15" s="58"/>
    </row>
    <row r="16" spans="1:11" x14ac:dyDescent="0.35">
      <c r="A16" s="22"/>
      <c r="B16" s="55"/>
      <c r="C16" s="56"/>
      <c r="D16" s="56"/>
      <c r="E16" s="56"/>
      <c r="F16" s="56"/>
      <c r="G16" s="56"/>
      <c r="H16" s="56"/>
      <c r="I16" s="58"/>
    </row>
    <row r="17" spans="1:9" x14ac:dyDescent="0.35">
      <c r="A17" s="22"/>
      <c r="B17" s="55"/>
      <c r="C17" s="56"/>
      <c r="D17" s="56"/>
      <c r="E17" s="56"/>
      <c r="F17" s="56"/>
      <c r="G17" s="56"/>
      <c r="H17" s="56"/>
      <c r="I17" s="58"/>
    </row>
    <row r="18" spans="1:9" x14ac:dyDescent="0.35">
      <c r="A18" s="22"/>
      <c r="B18" s="55"/>
      <c r="C18" s="56"/>
      <c r="D18" s="56"/>
      <c r="E18" s="56"/>
      <c r="F18" s="56"/>
      <c r="G18" s="56"/>
      <c r="H18" s="56"/>
      <c r="I18" s="58"/>
    </row>
    <row r="19" spans="1:9" x14ac:dyDescent="0.35">
      <c r="A19" s="22"/>
      <c r="B19" s="55"/>
      <c r="C19" s="56"/>
      <c r="D19" s="56"/>
      <c r="E19" s="56"/>
      <c r="F19" s="56"/>
      <c r="G19" s="56"/>
      <c r="H19" s="56"/>
      <c r="I19" s="58"/>
    </row>
    <row r="20" spans="1:9" x14ac:dyDescent="0.35">
      <c r="A20" s="22"/>
      <c r="B20" s="55"/>
      <c r="C20" s="56"/>
      <c r="D20" s="56"/>
      <c r="E20" s="56"/>
      <c r="F20" s="56"/>
      <c r="G20" s="56"/>
      <c r="H20" s="56"/>
      <c r="I20" s="58"/>
    </row>
    <row r="21" spans="1:9" x14ac:dyDescent="0.35">
      <c r="A21" s="22"/>
      <c r="B21" s="55"/>
      <c r="C21" s="56"/>
      <c r="D21" s="56"/>
      <c r="E21" s="56"/>
      <c r="F21" s="56"/>
      <c r="G21" s="56"/>
      <c r="H21" s="56"/>
      <c r="I21" s="58"/>
    </row>
    <row r="22" spans="1:9" x14ac:dyDescent="0.35">
      <c r="A22" s="22"/>
      <c r="B22" s="55"/>
      <c r="C22" s="56"/>
      <c r="D22" s="56"/>
      <c r="E22" s="56"/>
      <c r="F22" s="56"/>
      <c r="G22" s="56"/>
      <c r="H22" s="56"/>
      <c r="I22" s="58"/>
    </row>
    <row r="23" spans="1:9" x14ac:dyDescent="0.35">
      <c r="A23" s="22"/>
      <c r="B23" s="55"/>
      <c r="C23" s="56"/>
      <c r="D23" s="56"/>
      <c r="E23" s="56"/>
      <c r="F23" s="56"/>
      <c r="G23" s="56"/>
      <c r="H23" s="56"/>
      <c r="I23" s="58"/>
    </row>
    <row r="24" spans="1:9" x14ac:dyDescent="0.35">
      <c r="A24" s="22"/>
      <c r="B24" s="55"/>
      <c r="C24" s="56"/>
      <c r="D24" s="56"/>
      <c r="E24" s="56"/>
      <c r="F24" s="56"/>
      <c r="G24" s="56"/>
      <c r="H24" s="56"/>
      <c r="I24" s="58"/>
    </row>
    <row r="25" spans="1:9" x14ac:dyDescent="0.35">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Normal="100" workbookViewId="0">
      <pane xSplit="2" topLeftCell="C1" activePane="topRight" state="frozen"/>
      <selection pane="topRight" activeCell="G19" sqref="G19"/>
    </sheetView>
  </sheetViews>
  <sheetFormatPr defaultColWidth="11.453125" defaultRowHeight="14.5" x14ac:dyDescent="0.35"/>
  <cols>
    <col min="1" max="1" width="9.7265625" customWidth="1"/>
    <col min="2" max="2" width="22.81640625" customWidth="1"/>
    <col min="3" max="3" width="9.54296875" customWidth="1"/>
    <col min="4" max="4" width="9.26953125" customWidth="1"/>
    <col min="5" max="5" width="6.26953125" bestFit="1" customWidth="1"/>
    <col min="6" max="6" width="9.26953125" bestFit="1" customWidth="1"/>
    <col min="7" max="7" width="29.7265625" customWidth="1"/>
    <col min="8" max="9" width="10.1796875" customWidth="1"/>
    <col min="10" max="10" width="0.81640625" style="17" customWidth="1"/>
    <col min="11" max="12" width="6.7265625" customWidth="1"/>
    <col min="13" max="13" width="0.81640625" customWidth="1"/>
    <col min="14" max="15" width="6.7265625" customWidth="1"/>
    <col min="16" max="16" width="0.81640625" customWidth="1"/>
    <col min="17" max="17" width="9.26953125" bestFit="1" customWidth="1"/>
    <col min="18" max="18" width="8.81640625" bestFit="1" customWidth="1"/>
    <col min="19" max="19" width="0.81640625" customWidth="1"/>
    <col min="20" max="21" width="29.7265625" customWidth="1"/>
    <col min="22" max="22" width="0.81640625" style="17" customWidth="1"/>
    <col min="23"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x14ac:dyDescent="0.55000000000000004">
      <c r="A2" s="185" t="s">
        <v>341</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x14ac:dyDescent="0.5">
      <c r="A4" s="18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x14ac:dyDescent="0.45">
      <c r="A5" s="193" t="s">
        <v>151</v>
      </c>
      <c r="B5" s="193"/>
      <c r="C5" s="19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x14ac:dyDescent="0.45">
      <c r="A6" s="193" t="s">
        <v>456</v>
      </c>
      <c r="B6" s="193"/>
      <c r="C6" s="19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x14ac:dyDescent="0.35">
      <c r="A7" s="13"/>
      <c r="B7" s="13"/>
      <c r="C7" s="13"/>
      <c r="D7" s="13"/>
      <c r="E7" s="291"/>
      <c r="F7" s="291"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31" t="s">
        <v>77</v>
      </c>
      <c r="B9" s="331"/>
      <c r="C9" s="326" t="s">
        <v>80</v>
      </c>
      <c r="D9" s="326"/>
      <c r="E9" s="326"/>
      <c r="F9" s="326"/>
      <c r="G9" s="326"/>
      <c r="H9" s="326"/>
      <c r="I9" s="326"/>
      <c r="J9" s="30"/>
      <c r="K9" s="327" t="s">
        <v>78</v>
      </c>
      <c r="L9" s="327"/>
      <c r="M9" s="327"/>
      <c r="N9" s="327"/>
      <c r="O9" s="327"/>
      <c r="P9" s="327"/>
      <c r="Q9" s="327"/>
      <c r="R9" s="327"/>
      <c r="S9" s="327"/>
      <c r="T9" s="327"/>
      <c r="U9" s="327"/>
      <c r="V9" s="30"/>
      <c r="W9" s="337" t="s">
        <v>79</v>
      </c>
      <c r="X9" s="338"/>
      <c r="Y9" s="338"/>
      <c r="Z9" s="339"/>
    </row>
    <row r="10" spans="1:32" x14ac:dyDescent="0.35">
      <c r="A10" s="330" t="s">
        <v>122</v>
      </c>
      <c r="B10" s="330" t="s">
        <v>121</v>
      </c>
      <c r="C10" s="330" t="s">
        <v>81</v>
      </c>
      <c r="D10" s="330" t="s">
        <v>86</v>
      </c>
      <c r="E10" s="330" t="s">
        <v>120</v>
      </c>
      <c r="F10" s="330" t="s">
        <v>84</v>
      </c>
      <c r="G10" s="330" t="s">
        <v>85</v>
      </c>
      <c r="H10" s="328" t="s">
        <v>113</v>
      </c>
      <c r="I10" s="328" t="s">
        <v>114</v>
      </c>
      <c r="J10" s="31"/>
      <c r="K10" s="343" t="s">
        <v>81</v>
      </c>
      <c r="L10" s="343" t="s">
        <v>82</v>
      </c>
      <c r="M10" s="89"/>
      <c r="N10" s="343" t="s">
        <v>83</v>
      </c>
      <c r="O10" s="343" t="s">
        <v>82</v>
      </c>
      <c r="P10" s="89"/>
      <c r="Q10" s="343" t="s">
        <v>84</v>
      </c>
      <c r="R10" s="343" t="s">
        <v>82</v>
      </c>
      <c r="S10" s="89"/>
      <c r="T10" s="343" t="s">
        <v>85</v>
      </c>
      <c r="U10" s="343" t="s">
        <v>82</v>
      </c>
      <c r="V10" s="31"/>
      <c r="W10" s="342" t="s">
        <v>118</v>
      </c>
      <c r="X10" s="330" t="s">
        <v>115</v>
      </c>
      <c r="Y10" s="330" t="s">
        <v>116</v>
      </c>
      <c r="Z10" s="330" t="s">
        <v>117</v>
      </c>
    </row>
    <row r="11" spans="1:32" ht="15" customHeight="1" x14ac:dyDescent="0.35">
      <c r="A11" s="330"/>
      <c r="B11" s="330"/>
      <c r="C11" s="329"/>
      <c r="D11" s="329"/>
      <c r="E11" s="329"/>
      <c r="F11" s="329"/>
      <c r="G11" s="329"/>
      <c r="H11" s="329"/>
      <c r="I11" s="329"/>
      <c r="J11" s="31"/>
      <c r="K11" s="27">
        <v>2018</v>
      </c>
      <c r="L11" s="27">
        <v>2023</v>
      </c>
      <c r="M11" s="27"/>
      <c r="N11" s="27">
        <v>2018</v>
      </c>
      <c r="O11" s="27">
        <v>2023</v>
      </c>
      <c r="P11" s="27"/>
      <c r="Q11" s="27">
        <v>2018</v>
      </c>
      <c r="R11" s="27">
        <v>2023</v>
      </c>
      <c r="S11" s="27"/>
      <c r="T11" s="27">
        <v>2018</v>
      </c>
      <c r="U11" s="27">
        <v>2023</v>
      </c>
      <c r="V11" s="31"/>
      <c r="W11" s="342"/>
      <c r="X11" s="330"/>
      <c r="Y11" s="330"/>
      <c r="Z11" s="330"/>
    </row>
    <row r="12" spans="1:32" s="3" customFormat="1" ht="22" customHeight="1" x14ac:dyDescent="0.35">
      <c r="A12" s="205" t="s">
        <v>44</v>
      </c>
      <c r="B12" s="205" t="s">
        <v>2</v>
      </c>
      <c r="C12" s="262">
        <v>2.1</v>
      </c>
      <c r="D12" s="263">
        <v>97.9</v>
      </c>
      <c r="E12" s="264">
        <v>2020</v>
      </c>
      <c r="F12" s="42" t="s">
        <v>90</v>
      </c>
      <c r="G12" s="43" t="s">
        <v>92</v>
      </c>
      <c r="H12" s="264">
        <v>21</v>
      </c>
      <c r="I12" s="264">
        <v>9</v>
      </c>
      <c r="J12" s="41"/>
      <c r="K12" s="262">
        <v>2.1</v>
      </c>
      <c r="L12" s="263">
        <v>2.1505292610683502</v>
      </c>
      <c r="M12" s="263"/>
      <c r="N12" s="263">
        <v>97.9</v>
      </c>
      <c r="O12" s="271">
        <v>97.849470738931601</v>
      </c>
      <c r="P12" s="42"/>
      <c r="Q12" s="42" t="s">
        <v>90</v>
      </c>
      <c r="R12" s="42" t="s">
        <v>91</v>
      </c>
      <c r="S12" s="34"/>
      <c r="T12" s="48" t="s">
        <v>92</v>
      </c>
      <c r="U12" s="43" t="s">
        <v>93</v>
      </c>
      <c r="V12" s="41"/>
      <c r="W12" s="278">
        <v>-5.0529261068405197E-2</v>
      </c>
      <c r="X12" s="259">
        <v>1674.905</v>
      </c>
      <c r="Y12" s="259">
        <v>-0.84631712009777194</v>
      </c>
      <c r="Z12" s="281">
        <v>-3.2126742392498101E-3</v>
      </c>
      <c r="AA12" s="35"/>
      <c r="AB12" s="35"/>
      <c r="AC12" s="35"/>
      <c r="AD12" s="35"/>
      <c r="AE12" s="35"/>
      <c r="AF12" s="35"/>
    </row>
    <row r="13" spans="1:32" s="3" customFormat="1" ht="22" customHeight="1" x14ac:dyDescent="0.35">
      <c r="A13" s="206" t="s">
        <v>47</v>
      </c>
      <c r="B13" s="206" t="s">
        <v>9</v>
      </c>
      <c r="C13" s="265"/>
      <c r="D13" s="266"/>
      <c r="E13" s="267"/>
      <c r="F13" s="44"/>
      <c r="G13" s="45"/>
      <c r="H13" s="267"/>
      <c r="I13" s="267"/>
      <c r="J13" s="41"/>
      <c r="K13" s="265"/>
      <c r="L13" s="266"/>
      <c r="M13" s="266"/>
      <c r="N13" s="266"/>
      <c r="O13" s="272"/>
      <c r="P13" s="44"/>
      <c r="Q13" s="44"/>
      <c r="R13" s="44"/>
      <c r="S13" s="36"/>
      <c r="T13" s="49"/>
      <c r="U13" s="45"/>
      <c r="V13" s="41"/>
      <c r="W13" s="279"/>
      <c r="X13" s="260"/>
      <c r="Y13" s="260"/>
      <c r="Z13" s="265"/>
      <c r="AA13" s="35"/>
      <c r="AB13" s="35"/>
      <c r="AC13" s="35"/>
      <c r="AD13" s="35"/>
      <c r="AE13" s="35"/>
      <c r="AF13" s="35"/>
    </row>
    <row r="14" spans="1:32" s="3" customFormat="1" ht="22" customHeight="1" x14ac:dyDescent="0.35">
      <c r="A14" s="206" t="s">
        <v>49</v>
      </c>
      <c r="B14" s="206" t="s">
        <v>3</v>
      </c>
      <c r="C14" s="265">
        <v>18.5</v>
      </c>
      <c r="D14" s="266">
        <v>81.5</v>
      </c>
      <c r="E14" s="267">
        <v>2020</v>
      </c>
      <c r="F14" s="44" t="s">
        <v>90</v>
      </c>
      <c r="G14" s="45" t="s">
        <v>92</v>
      </c>
      <c r="H14" s="267">
        <v>21</v>
      </c>
      <c r="I14" s="267">
        <v>9</v>
      </c>
      <c r="J14" s="41"/>
      <c r="K14" s="265">
        <v>17.7</v>
      </c>
      <c r="L14" s="266">
        <v>20.785368249280001</v>
      </c>
      <c r="M14" s="266"/>
      <c r="N14" s="266">
        <v>82.3</v>
      </c>
      <c r="O14" s="272">
        <v>79.214631750720002</v>
      </c>
      <c r="P14" s="44"/>
      <c r="Q14" s="44" t="s">
        <v>90</v>
      </c>
      <c r="R14" s="44" t="s">
        <v>91</v>
      </c>
      <c r="S14" s="36"/>
      <c r="T14" s="49" t="s">
        <v>92</v>
      </c>
      <c r="U14" s="45" t="s">
        <v>93</v>
      </c>
      <c r="V14" s="41"/>
      <c r="W14" s="279">
        <v>-3.0853682492799899</v>
      </c>
      <c r="X14" s="260">
        <v>1674.905</v>
      </c>
      <c r="Y14" s="260">
        <v>-51.676987075603101</v>
      </c>
      <c r="Z14" s="265">
        <v>-0.19616916779452101</v>
      </c>
      <c r="AA14" s="35"/>
      <c r="AB14" s="35"/>
      <c r="AC14" s="35"/>
      <c r="AD14" s="35"/>
      <c r="AE14" s="35"/>
      <c r="AF14" s="35"/>
    </row>
    <row r="15" spans="1:32" s="3" customFormat="1" ht="22" customHeight="1" x14ac:dyDescent="0.35">
      <c r="A15" s="206" t="s">
        <v>123</v>
      </c>
      <c r="B15" s="206" t="s">
        <v>94</v>
      </c>
      <c r="C15" s="265"/>
      <c r="D15" s="266"/>
      <c r="E15" s="267"/>
      <c r="F15" s="44"/>
      <c r="G15" s="45"/>
      <c r="H15" s="267"/>
      <c r="I15" s="267"/>
      <c r="J15" s="41"/>
      <c r="K15" s="265"/>
      <c r="L15" s="266"/>
      <c r="M15" s="266"/>
      <c r="N15" s="266"/>
      <c r="O15" s="272"/>
      <c r="P15" s="44"/>
      <c r="Q15" s="44"/>
      <c r="R15" s="44"/>
      <c r="S15" s="36"/>
      <c r="T15" s="49"/>
      <c r="U15" s="45"/>
      <c r="V15" s="41"/>
      <c r="W15" s="279"/>
      <c r="X15" s="260">
        <v>0</v>
      </c>
      <c r="Y15" s="260">
        <v>0</v>
      </c>
      <c r="Z15" s="265"/>
      <c r="AA15" s="35"/>
      <c r="AB15" s="35"/>
      <c r="AC15" s="35"/>
      <c r="AD15" s="35"/>
      <c r="AE15" s="35"/>
      <c r="AF15" s="35"/>
    </row>
    <row r="16" spans="1:32" s="3" customFormat="1" ht="22" customHeight="1" x14ac:dyDescent="0.35">
      <c r="A16" s="206" t="s">
        <v>51</v>
      </c>
      <c r="B16" s="206" t="s">
        <v>12</v>
      </c>
      <c r="C16" s="265">
        <v>12.4</v>
      </c>
      <c r="D16" s="266">
        <v>87.6</v>
      </c>
      <c r="E16" s="267">
        <v>2016</v>
      </c>
      <c r="F16" s="44" t="s">
        <v>90</v>
      </c>
      <c r="G16" s="45" t="s">
        <v>95</v>
      </c>
      <c r="H16" s="267">
        <v>17</v>
      </c>
      <c r="I16" s="267">
        <v>5</v>
      </c>
      <c r="J16" s="41"/>
      <c r="K16" s="265">
        <v>12.8</v>
      </c>
      <c r="L16" s="266">
        <v>13.7</v>
      </c>
      <c r="M16" s="266"/>
      <c r="N16" s="266">
        <v>87.2</v>
      </c>
      <c r="O16" s="272">
        <v>86.3</v>
      </c>
      <c r="P16" s="44"/>
      <c r="Q16" s="44" t="s">
        <v>91</v>
      </c>
      <c r="R16" s="44" t="s">
        <v>91</v>
      </c>
      <c r="S16" s="36"/>
      <c r="T16" s="49" t="s">
        <v>95</v>
      </c>
      <c r="U16" s="45" t="s">
        <v>95</v>
      </c>
      <c r="V16" s="41"/>
      <c r="W16" s="279">
        <v>-0.90000000000000602</v>
      </c>
      <c r="X16" s="260">
        <v>5000.2759999999998</v>
      </c>
      <c r="Y16" s="260">
        <v>-45.002484000000301</v>
      </c>
      <c r="Z16" s="265">
        <v>-0.170832324687406</v>
      </c>
      <c r="AA16" s="35"/>
      <c r="AB16" s="35"/>
      <c r="AC16" s="35"/>
      <c r="AD16" s="35"/>
      <c r="AE16" s="35"/>
      <c r="AF16" s="35"/>
    </row>
    <row r="17" spans="1:32" s="3" customFormat="1" ht="22" customHeight="1" x14ac:dyDescent="0.35">
      <c r="A17" s="206" t="s">
        <v>53</v>
      </c>
      <c r="B17" s="206" t="s">
        <v>33</v>
      </c>
      <c r="C17" s="265">
        <v>25</v>
      </c>
      <c r="D17" s="266">
        <v>75</v>
      </c>
      <c r="E17" s="267">
        <v>2018</v>
      </c>
      <c r="F17" s="44" t="s">
        <v>90</v>
      </c>
      <c r="G17" s="45" t="s">
        <v>96</v>
      </c>
      <c r="H17" s="267">
        <v>1</v>
      </c>
      <c r="I17" s="267">
        <v>1</v>
      </c>
      <c r="J17" s="41"/>
      <c r="K17" s="265">
        <v>25</v>
      </c>
      <c r="L17" s="266"/>
      <c r="M17" s="266"/>
      <c r="N17" s="266">
        <v>75</v>
      </c>
      <c r="O17" s="272"/>
      <c r="P17" s="44"/>
      <c r="Q17" s="44" t="s">
        <v>90</v>
      </c>
      <c r="R17" s="44"/>
      <c r="S17" s="36"/>
      <c r="T17" s="49" t="s">
        <v>96</v>
      </c>
      <c r="U17" s="45"/>
      <c r="V17" s="41"/>
      <c r="W17" s="279"/>
      <c r="X17" s="260"/>
      <c r="Y17" s="260"/>
      <c r="Z17" s="265"/>
      <c r="AA17" s="35"/>
      <c r="AB17" s="35"/>
      <c r="AC17" s="35"/>
      <c r="AD17" s="35"/>
      <c r="AE17" s="35"/>
      <c r="AF17" s="35"/>
    </row>
    <row r="18" spans="1:32" s="3" customFormat="1" ht="22" customHeight="1" x14ac:dyDescent="0.35">
      <c r="A18" s="206" t="s">
        <v>55</v>
      </c>
      <c r="B18" s="206" t="s">
        <v>13</v>
      </c>
      <c r="C18" s="265"/>
      <c r="D18" s="266"/>
      <c r="E18" s="267"/>
      <c r="F18" s="44"/>
      <c r="G18" s="45"/>
      <c r="H18" s="267"/>
      <c r="I18" s="267"/>
      <c r="J18" s="41"/>
      <c r="K18" s="265"/>
      <c r="L18" s="266"/>
      <c r="M18" s="266"/>
      <c r="N18" s="266"/>
      <c r="O18" s="272"/>
      <c r="P18" s="44"/>
      <c r="Q18" s="44"/>
      <c r="R18" s="44"/>
      <c r="S18" s="36"/>
      <c r="T18" s="49"/>
      <c r="U18" s="45"/>
      <c r="V18" s="41"/>
      <c r="W18" s="279"/>
      <c r="X18" s="260"/>
      <c r="Y18" s="260"/>
      <c r="Z18" s="265"/>
      <c r="AA18" s="35"/>
      <c r="AB18" s="35"/>
      <c r="AC18" s="35"/>
      <c r="AD18" s="35"/>
      <c r="AE18" s="35"/>
      <c r="AF18" s="35"/>
    </row>
    <row r="19" spans="1:32" s="3" customFormat="1" ht="22" customHeight="1" x14ac:dyDescent="0.35">
      <c r="A19" s="206" t="s">
        <v>57</v>
      </c>
      <c r="B19" s="206" t="s">
        <v>8</v>
      </c>
      <c r="C19" s="265">
        <v>12.4975</v>
      </c>
      <c r="D19" s="266">
        <v>98.750249999999994</v>
      </c>
      <c r="E19" s="267">
        <v>2019</v>
      </c>
      <c r="F19" s="44" t="s">
        <v>90</v>
      </c>
      <c r="G19" s="45" t="s">
        <v>97</v>
      </c>
      <c r="H19" s="267">
        <v>20</v>
      </c>
      <c r="I19" s="267">
        <v>8</v>
      </c>
      <c r="J19" s="41"/>
      <c r="K19" s="265">
        <v>12.446099999999999</v>
      </c>
      <c r="L19" s="266">
        <v>12.339149567220399</v>
      </c>
      <c r="M19" s="266"/>
      <c r="N19" s="266">
        <v>98.755390000000006</v>
      </c>
      <c r="O19" s="272">
        <v>98.766085043277997</v>
      </c>
      <c r="P19" s="44"/>
      <c r="Q19" s="44" t="s">
        <v>90</v>
      </c>
      <c r="R19" s="44" t="s">
        <v>91</v>
      </c>
      <c r="S19" s="36"/>
      <c r="T19" s="49" t="s">
        <v>97</v>
      </c>
      <c r="U19" s="45" t="s">
        <v>93</v>
      </c>
      <c r="V19" s="41"/>
      <c r="W19" s="279">
        <v>1.06950432779911E-2</v>
      </c>
      <c r="X19" s="260">
        <v>26343.073</v>
      </c>
      <c r="Y19" s="260">
        <v>2.8174030581027902</v>
      </c>
      <c r="Z19" s="265">
        <v>1.06950432779911E-2</v>
      </c>
      <c r="AA19" s="35"/>
      <c r="AB19" s="35"/>
      <c r="AC19" s="35"/>
      <c r="AD19" s="35"/>
      <c r="AE19" s="35"/>
      <c r="AF19" s="35"/>
    </row>
    <row r="20" spans="1:32" s="3" customFormat="1" ht="22" customHeight="1" x14ac:dyDescent="0.35">
      <c r="A20" s="206" t="s">
        <v>59</v>
      </c>
      <c r="B20" s="206" t="s">
        <v>7</v>
      </c>
      <c r="C20" s="265">
        <v>4.9391389999999999</v>
      </c>
      <c r="D20" s="266">
        <v>97.047324360326897</v>
      </c>
      <c r="E20" s="267">
        <v>2019</v>
      </c>
      <c r="F20" s="44" t="s">
        <v>90</v>
      </c>
      <c r="G20" s="45" t="s">
        <v>97</v>
      </c>
      <c r="H20" s="267">
        <v>20</v>
      </c>
      <c r="I20" s="267">
        <v>8</v>
      </c>
      <c r="J20" s="41"/>
      <c r="K20" s="265">
        <v>4.79251800000001</v>
      </c>
      <c r="L20" s="266">
        <v>4.4609675441624299</v>
      </c>
      <c r="M20" s="266"/>
      <c r="N20" s="266">
        <v>97.134976126143698</v>
      </c>
      <c r="O20" s="272">
        <v>97.333180905210298</v>
      </c>
      <c r="P20" s="44"/>
      <c r="Q20" s="44" t="s">
        <v>90</v>
      </c>
      <c r="R20" s="44" t="s">
        <v>91</v>
      </c>
      <c r="S20" s="36"/>
      <c r="T20" s="49" t="s">
        <v>97</v>
      </c>
      <c r="U20" s="45" t="s">
        <v>93</v>
      </c>
      <c r="V20" s="41"/>
      <c r="W20" s="279">
        <v>0.1982047790666</v>
      </c>
      <c r="X20" s="260">
        <v>26343.073</v>
      </c>
      <c r="Y20" s="260">
        <v>52.213229639003195</v>
      </c>
      <c r="Z20" s="265">
        <v>0.1982047790666</v>
      </c>
      <c r="AA20" s="35"/>
      <c r="AB20" s="35"/>
      <c r="AC20" s="35"/>
      <c r="AD20" s="35"/>
      <c r="AE20" s="35"/>
      <c r="AF20" s="35"/>
    </row>
    <row r="21" spans="1:32" s="3" customFormat="1" ht="22" customHeight="1" x14ac:dyDescent="0.35">
      <c r="A21" s="206" t="s">
        <v>61</v>
      </c>
      <c r="B21" s="206" t="s">
        <v>98</v>
      </c>
      <c r="C21" s="265">
        <v>98.800650000000005</v>
      </c>
      <c r="D21" s="266">
        <v>98.800650000000005</v>
      </c>
      <c r="E21" s="267">
        <v>2017</v>
      </c>
      <c r="F21" s="44" t="s">
        <v>90</v>
      </c>
      <c r="G21" s="45" t="s">
        <v>99</v>
      </c>
      <c r="H21" s="267">
        <v>18</v>
      </c>
      <c r="I21" s="267">
        <v>6</v>
      </c>
      <c r="J21" s="41"/>
      <c r="K21" s="265">
        <v>98.802279450334794</v>
      </c>
      <c r="L21" s="266">
        <v>98.803670013585304</v>
      </c>
      <c r="M21" s="266"/>
      <c r="N21" s="266">
        <v>98.802279450334794</v>
      </c>
      <c r="O21" s="272">
        <v>98.803670013585304</v>
      </c>
      <c r="P21" s="44"/>
      <c r="Q21" s="44" t="s">
        <v>91</v>
      </c>
      <c r="R21" s="44" t="s">
        <v>91</v>
      </c>
      <c r="S21" s="36"/>
      <c r="T21" s="49" t="s">
        <v>93</v>
      </c>
      <c r="U21" s="45" t="s">
        <v>93</v>
      </c>
      <c r="V21" s="41"/>
      <c r="W21" s="279">
        <v>1.3905632505100099E-3</v>
      </c>
      <c r="X21" s="260">
        <v>22658.133999999998</v>
      </c>
      <c r="Y21" s="260">
        <v>0.31507569483061004</v>
      </c>
      <c r="Z21" s="265">
        <v>1.1960476092922399E-3</v>
      </c>
      <c r="AA21" s="35"/>
      <c r="AB21" s="35"/>
      <c r="AC21" s="35"/>
      <c r="AD21" s="35"/>
      <c r="AE21" s="35"/>
      <c r="AF21" s="35"/>
    </row>
    <row r="22" spans="1:32" s="3" customFormat="1" ht="22" customHeight="1" x14ac:dyDescent="0.35">
      <c r="A22" s="206" t="s">
        <v>63</v>
      </c>
      <c r="B22" s="206" t="s">
        <v>5</v>
      </c>
      <c r="C22" s="265">
        <v>75.639870000000002</v>
      </c>
      <c r="D22" s="266">
        <v>75.639870000000002</v>
      </c>
      <c r="E22" s="267">
        <v>2017</v>
      </c>
      <c r="F22" s="44" t="s">
        <v>90</v>
      </c>
      <c r="G22" s="45" t="s">
        <v>99</v>
      </c>
      <c r="H22" s="267">
        <v>18</v>
      </c>
      <c r="I22" s="267">
        <v>6</v>
      </c>
      <c r="J22" s="41"/>
      <c r="K22" s="265">
        <v>76.488744212270603</v>
      </c>
      <c r="L22" s="266">
        <v>80.504821017838694</v>
      </c>
      <c r="M22" s="266"/>
      <c r="N22" s="266">
        <v>76.488744212270603</v>
      </c>
      <c r="O22" s="272">
        <v>80.504821017838694</v>
      </c>
      <c r="P22" s="44"/>
      <c r="Q22" s="44" t="s">
        <v>91</v>
      </c>
      <c r="R22" s="44" t="s">
        <v>91</v>
      </c>
      <c r="S22" s="36"/>
      <c r="T22" s="49" t="s">
        <v>93</v>
      </c>
      <c r="U22" s="45" t="s">
        <v>93</v>
      </c>
      <c r="V22" s="41"/>
      <c r="W22" s="279">
        <v>4.0160768055680904</v>
      </c>
      <c r="X22" s="260">
        <v>26343.073</v>
      </c>
      <c r="Y22" s="260">
        <v>1057.9580446268699</v>
      </c>
      <c r="Z22" s="265">
        <v>4.0160768055680904</v>
      </c>
      <c r="AA22" s="35"/>
      <c r="AB22" s="35"/>
      <c r="AC22" s="35"/>
      <c r="AD22" s="35"/>
      <c r="AE22" s="35"/>
      <c r="AF22" s="35"/>
    </row>
    <row r="23" spans="1:32" s="3" customFormat="1" ht="22" customHeight="1" x14ac:dyDescent="0.35">
      <c r="A23" s="206" t="s">
        <v>65</v>
      </c>
      <c r="B23" s="206" t="s">
        <v>10</v>
      </c>
      <c r="C23" s="265">
        <v>100</v>
      </c>
      <c r="D23" s="266">
        <v>100</v>
      </c>
      <c r="E23" s="267">
        <v>2018</v>
      </c>
      <c r="F23" s="44" t="s">
        <v>90</v>
      </c>
      <c r="G23" s="45" t="s">
        <v>100</v>
      </c>
      <c r="H23" s="267">
        <v>19</v>
      </c>
      <c r="I23" s="267">
        <v>7</v>
      </c>
      <c r="J23" s="41"/>
      <c r="K23" s="265">
        <v>100</v>
      </c>
      <c r="L23" s="266">
        <v>100</v>
      </c>
      <c r="M23" s="266"/>
      <c r="N23" s="266">
        <v>100</v>
      </c>
      <c r="O23" s="272">
        <v>100</v>
      </c>
      <c r="P23" s="44"/>
      <c r="Q23" s="44" t="s">
        <v>90</v>
      </c>
      <c r="R23" s="44" t="s">
        <v>91</v>
      </c>
      <c r="S23" s="36"/>
      <c r="T23" s="49" t="s">
        <v>100</v>
      </c>
      <c r="U23" s="45" t="s">
        <v>100</v>
      </c>
      <c r="V23" s="41"/>
      <c r="W23" s="279">
        <v>0</v>
      </c>
      <c r="X23" s="260">
        <v>26343.073</v>
      </c>
      <c r="Y23" s="260">
        <v>0</v>
      </c>
      <c r="Z23" s="265">
        <v>0</v>
      </c>
      <c r="AA23" s="35"/>
      <c r="AB23" s="35"/>
      <c r="AC23" s="35"/>
      <c r="AD23" s="35"/>
      <c r="AE23" s="35"/>
      <c r="AF23" s="35"/>
    </row>
    <row r="24" spans="1:32" s="3" customFormat="1" ht="22" customHeight="1" x14ac:dyDescent="0.35">
      <c r="A24" s="206" t="s">
        <v>67</v>
      </c>
      <c r="B24" s="206" t="s">
        <v>4</v>
      </c>
      <c r="C24" s="265">
        <v>10.358288140000001</v>
      </c>
      <c r="D24" s="266">
        <v>58.566847439999997</v>
      </c>
      <c r="E24" s="267">
        <v>2019</v>
      </c>
      <c r="F24" s="44" t="s">
        <v>90</v>
      </c>
      <c r="G24" s="45" t="s">
        <v>101</v>
      </c>
      <c r="H24" s="267">
        <v>20</v>
      </c>
      <c r="I24" s="267">
        <v>8</v>
      </c>
      <c r="J24" s="41"/>
      <c r="K24" s="265">
        <v>10.358288140000001</v>
      </c>
      <c r="L24" s="266">
        <v>10.358288140000001</v>
      </c>
      <c r="M24" s="266"/>
      <c r="N24" s="266">
        <v>58.566847439999997</v>
      </c>
      <c r="O24" s="272">
        <v>58.566847439999997</v>
      </c>
      <c r="P24" s="44"/>
      <c r="Q24" s="44" t="s">
        <v>90</v>
      </c>
      <c r="R24" s="44" t="s">
        <v>91</v>
      </c>
      <c r="S24" s="36"/>
      <c r="T24" s="49" t="s">
        <v>101</v>
      </c>
      <c r="U24" s="45" t="s">
        <v>93</v>
      </c>
      <c r="V24" s="41"/>
      <c r="W24" s="279">
        <v>0</v>
      </c>
      <c r="X24" s="260">
        <v>21291.331999999999</v>
      </c>
      <c r="Y24" s="260">
        <v>0</v>
      </c>
      <c r="Z24" s="265">
        <v>0</v>
      </c>
      <c r="AA24" s="35"/>
      <c r="AB24" s="35"/>
      <c r="AC24" s="35"/>
      <c r="AD24" s="35"/>
      <c r="AE24" s="35"/>
      <c r="AF24" s="35"/>
    </row>
    <row r="25" spans="1:32" s="3" customFormat="1" ht="22" customHeight="1" x14ac:dyDescent="0.35">
      <c r="A25" s="206" t="s">
        <v>69</v>
      </c>
      <c r="B25" s="206" t="s">
        <v>14</v>
      </c>
      <c r="C25" s="265">
        <v>7.1417921079999998</v>
      </c>
      <c r="D25" s="266">
        <v>92.858207891999996</v>
      </c>
      <c r="E25" s="267">
        <v>2016</v>
      </c>
      <c r="F25" s="44" t="s">
        <v>90</v>
      </c>
      <c r="G25" s="45" t="s">
        <v>102</v>
      </c>
      <c r="H25" s="267">
        <v>7</v>
      </c>
      <c r="I25" s="267">
        <v>5</v>
      </c>
      <c r="J25" s="41"/>
      <c r="K25" s="265">
        <v>7.072311043</v>
      </c>
      <c r="L25" s="266">
        <v>6.8542512999999996</v>
      </c>
      <c r="M25" s="266"/>
      <c r="N25" s="266">
        <v>92.927688957000001</v>
      </c>
      <c r="O25" s="272">
        <v>93.145748699999999</v>
      </c>
      <c r="P25" s="44"/>
      <c r="Q25" s="44" t="s">
        <v>91</v>
      </c>
      <c r="R25" s="44" t="s">
        <v>91</v>
      </c>
      <c r="S25" s="36"/>
      <c r="T25" s="49" t="s">
        <v>102</v>
      </c>
      <c r="U25" s="45" t="s">
        <v>102</v>
      </c>
      <c r="V25" s="41"/>
      <c r="W25" s="279">
        <v>0.218059742999998</v>
      </c>
      <c r="X25" s="260">
        <v>26343.073</v>
      </c>
      <c r="Y25" s="260">
        <v>57.443637282101804</v>
      </c>
      <c r="Z25" s="265">
        <v>0.218059742999998</v>
      </c>
      <c r="AA25" s="35"/>
      <c r="AB25" s="35"/>
      <c r="AC25" s="35"/>
      <c r="AD25" s="35"/>
      <c r="AE25" s="35"/>
      <c r="AF25" s="35"/>
    </row>
    <row r="26" spans="1:32" s="3" customFormat="1" ht="22" customHeight="1" x14ac:dyDescent="0.35">
      <c r="A26" s="206" t="s">
        <v>71</v>
      </c>
      <c r="B26" s="206" t="s">
        <v>6</v>
      </c>
      <c r="C26" s="265">
        <v>15.5</v>
      </c>
      <c r="D26" s="266">
        <v>84.5</v>
      </c>
      <c r="E26" s="267">
        <v>2018</v>
      </c>
      <c r="F26" s="44" t="s">
        <v>90</v>
      </c>
      <c r="G26" s="45" t="s">
        <v>103</v>
      </c>
      <c r="H26" s="267">
        <v>9</v>
      </c>
      <c r="I26" s="267">
        <v>6</v>
      </c>
      <c r="J26" s="41"/>
      <c r="K26" s="265">
        <v>15.5</v>
      </c>
      <c r="L26" s="266">
        <v>13.2</v>
      </c>
      <c r="M26" s="266"/>
      <c r="N26" s="266">
        <v>84.5</v>
      </c>
      <c r="O26" s="272">
        <v>86.8</v>
      </c>
      <c r="P26" s="44"/>
      <c r="Q26" s="44" t="s">
        <v>90</v>
      </c>
      <c r="R26" s="44" t="s">
        <v>91</v>
      </c>
      <c r="S26" s="36"/>
      <c r="T26" s="49" t="s">
        <v>103</v>
      </c>
      <c r="U26" s="45" t="s">
        <v>103</v>
      </c>
      <c r="V26" s="41"/>
      <c r="W26" s="279">
        <v>2.2999999999999998</v>
      </c>
      <c r="X26" s="260">
        <v>21291.331999999999</v>
      </c>
      <c r="Y26" s="260">
        <v>489.70063599999901</v>
      </c>
      <c r="Z26" s="265">
        <v>1.85893512119865</v>
      </c>
      <c r="AA26" s="35"/>
      <c r="AB26" s="35"/>
      <c r="AC26" s="35"/>
      <c r="AD26" s="35"/>
      <c r="AE26" s="35"/>
      <c r="AF26" s="35"/>
    </row>
    <row r="27" spans="1:32" s="3" customFormat="1" ht="22" customHeight="1" x14ac:dyDescent="0.35">
      <c r="A27" s="206" t="s">
        <v>73</v>
      </c>
      <c r="B27" s="206" t="s">
        <v>11</v>
      </c>
      <c r="C27" s="265">
        <v>30.4</v>
      </c>
      <c r="D27" s="266">
        <v>69.599999999999994</v>
      </c>
      <c r="E27" s="267">
        <v>2016</v>
      </c>
      <c r="F27" s="44" t="s">
        <v>90</v>
      </c>
      <c r="G27" s="45" t="s">
        <v>95</v>
      </c>
      <c r="H27" s="267">
        <v>17</v>
      </c>
      <c r="I27" s="267">
        <v>5</v>
      </c>
      <c r="J27" s="41"/>
      <c r="K27" s="265">
        <v>31.4</v>
      </c>
      <c r="L27" s="266">
        <v>34.299999999999997</v>
      </c>
      <c r="M27" s="266"/>
      <c r="N27" s="266">
        <v>68.599999999999994</v>
      </c>
      <c r="O27" s="272">
        <v>65.7</v>
      </c>
      <c r="P27" s="44"/>
      <c r="Q27" s="44" t="s">
        <v>91</v>
      </c>
      <c r="R27" s="44" t="s">
        <v>91</v>
      </c>
      <c r="S27" s="36"/>
      <c r="T27" s="49" t="s">
        <v>95</v>
      </c>
      <c r="U27" s="45" t="s">
        <v>95</v>
      </c>
      <c r="V27" s="41"/>
      <c r="W27" s="279">
        <v>-2.8999999999999901</v>
      </c>
      <c r="X27" s="260">
        <v>20479.612000000001</v>
      </c>
      <c r="Y27" s="260">
        <v>-593.90874799999801</v>
      </c>
      <c r="Z27" s="265">
        <v>-2.25451581901625</v>
      </c>
      <c r="AA27" s="35"/>
      <c r="AB27" s="35"/>
      <c r="AC27" s="35"/>
      <c r="AD27" s="35"/>
      <c r="AE27" s="35"/>
      <c r="AF27" s="35"/>
    </row>
    <row r="28" spans="1:32" s="3" customFormat="1" ht="22" customHeight="1" x14ac:dyDescent="0.35">
      <c r="A28" s="207" t="s">
        <v>51</v>
      </c>
      <c r="B28" s="207" t="s">
        <v>15</v>
      </c>
      <c r="C28" s="268"/>
      <c r="D28" s="269"/>
      <c r="E28" s="270"/>
      <c r="F28" s="46"/>
      <c r="G28" s="47"/>
      <c r="H28" s="270"/>
      <c r="I28" s="270"/>
      <c r="J28" s="41"/>
      <c r="K28" s="268"/>
      <c r="L28" s="269"/>
      <c r="M28" s="269"/>
      <c r="N28" s="269"/>
      <c r="O28" s="273"/>
      <c r="P28" s="46"/>
      <c r="Q28" s="46"/>
      <c r="R28" s="46"/>
      <c r="S28" s="37"/>
      <c r="T28" s="50"/>
      <c r="U28" s="47"/>
      <c r="V28" s="41"/>
      <c r="W28" s="280"/>
      <c r="X28" s="261">
        <v>0</v>
      </c>
      <c r="Y28" s="261">
        <v>0</v>
      </c>
      <c r="Z28" s="282"/>
      <c r="AA28" s="35"/>
      <c r="AB28" s="35"/>
      <c r="AC28" s="35"/>
      <c r="AD28" s="35"/>
      <c r="AE28" s="35"/>
      <c r="AF28" s="35"/>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52" t="s">
        <v>119</v>
      </c>
      <c r="B30" s="52"/>
      <c r="C30" s="13"/>
      <c r="D30" s="13"/>
      <c r="E30" s="13"/>
      <c r="F30" s="13"/>
      <c r="G30" s="13"/>
      <c r="H30" s="13"/>
      <c r="I30" s="13"/>
      <c r="K30" s="13"/>
      <c r="L30" s="13"/>
      <c r="M30" s="13"/>
      <c r="N30" s="13"/>
      <c r="O30" s="13"/>
      <c r="P30" s="13"/>
      <c r="Q30" s="13"/>
      <c r="R30" s="13"/>
      <c r="S30" s="13"/>
      <c r="T30" s="13"/>
      <c r="U30" s="13"/>
      <c r="W30" s="344" t="s">
        <v>104</v>
      </c>
      <c r="X30" s="345"/>
      <c r="Y30" s="332" t="s">
        <v>105</v>
      </c>
      <c r="Z30" s="333"/>
    </row>
    <row r="31" spans="1:32" ht="15" customHeight="1" x14ac:dyDescent="0.35">
      <c r="A31" s="51" t="s">
        <v>106</v>
      </c>
      <c r="B31" s="26"/>
      <c r="C31" s="13"/>
      <c r="D31" s="13"/>
      <c r="E31" s="13"/>
      <c r="F31" s="13"/>
      <c r="G31" s="13"/>
      <c r="H31" s="13"/>
      <c r="I31" s="13"/>
      <c r="J31" s="26"/>
      <c r="K31" s="26"/>
      <c r="L31" s="26"/>
      <c r="M31" s="26"/>
      <c r="N31" s="26"/>
      <c r="O31" s="13"/>
      <c r="P31" s="26"/>
      <c r="Q31" s="13"/>
      <c r="R31" s="13"/>
      <c r="S31" s="26"/>
      <c r="T31" s="13"/>
      <c r="U31" s="13"/>
      <c r="V31" s="26"/>
      <c r="W31" s="334" t="s">
        <v>107</v>
      </c>
      <c r="X31" s="335"/>
      <c r="Y31" s="40" t="s">
        <v>126</v>
      </c>
      <c r="Z31" s="40" t="s">
        <v>125</v>
      </c>
    </row>
    <row r="32" spans="1:32" ht="15" customHeight="1" x14ac:dyDescent="0.35">
      <c r="A32" s="59" t="s">
        <v>108</v>
      </c>
      <c r="B32" s="26"/>
      <c r="C32" s="13"/>
      <c r="D32" s="13"/>
      <c r="E32" s="13"/>
      <c r="F32" s="13"/>
      <c r="G32" s="13"/>
      <c r="H32" s="13"/>
      <c r="I32" s="13"/>
      <c r="J32" s="26"/>
      <c r="K32" s="17"/>
      <c r="L32" s="17"/>
      <c r="M32" s="17"/>
      <c r="N32" s="17"/>
      <c r="O32" s="13"/>
      <c r="P32" s="17"/>
      <c r="Q32" s="13"/>
      <c r="R32" s="13"/>
      <c r="S32" s="17"/>
      <c r="T32" s="13"/>
      <c r="U32" s="13"/>
      <c r="V32" s="26"/>
      <c r="W32" s="336" t="s">
        <v>109</v>
      </c>
      <c r="X32" s="336"/>
      <c r="Y32" s="276">
        <v>1660448.0263009099</v>
      </c>
      <c r="Z32" s="276">
        <v>1634119.5355378301</v>
      </c>
      <c r="AA32" s="32"/>
    </row>
    <row r="33" spans="1:27" ht="15" customHeight="1" x14ac:dyDescent="0.35">
      <c r="A33" s="51" t="s">
        <v>110</v>
      </c>
      <c r="B33" s="26"/>
      <c r="C33" s="13"/>
      <c r="D33" s="13"/>
      <c r="E33" s="13"/>
      <c r="F33" s="13"/>
      <c r="G33" s="13"/>
      <c r="H33" s="13"/>
      <c r="I33" s="13"/>
      <c r="J33" s="26"/>
      <c r="K33" s="13"/>
      <c r="L33" s="13"/>
      <c r="M33" s="13"/>
      <c r="N33" s="13"/>
      <c r="O33" s="13"/>
      <c r="P33" s="13"/>
      <c r="Q33" s="13"/>
      <c r="R33" s="13"/>
      <c r="S33" s="13"/>
      <c r="T33" s="13"/>
      <c r="U33" s="13"/>
      <c r="V33" s="26"/>
      <c r="W33" s="336" t="s">
        <v>111</v>
      </c>
      <c r="X33" s="336"/>
      <c r="Y33" s="276">
        <v>-691434.53619569901</v>
      </c>
      <c r="Z33" s="276">
        <v>-691196.56527598796</v>
      </c>
      <c r="AA33" s="32"/>
    </row>
    <row r="34" spans="1:27" ht="15" customHeight="1" x14ac:dyDescent="0.35">
      <c r="A34" s="51" t="s">
        <v>124</v>
      </c>
      <c r="B34" s="13"/>
      <c r="C34" s="13"/>
      <c r="D34" s="13"/>
      <c r="E34" s="13"/>
      <c r="F34" s="13"/>
      <c r="G34" s="13"/>
      <c r="H34" s="13"/>
      <c r="I34" s="13"/>
      <c r="K34" s="13"/>
      <c r="L34" s="13"/>
      <c r="M34" s="13"/>
      <c r="N34" s="13"/>
      <c r="O34" s="13"/>
      <c r="P34" s="13"/>
      <c r="Q34" s="13"/>
      <c r="R34" s="13"/>
      <c r="S34" s="13"/>
      <c r="T34" s="13"/>
      <c r="U34" s="13"/>
      <c r="W34" s="340" t="s">
        <v>452</v>
      </c>
      <c r="X34" s="341"/>
      <c r="Y34" s="277">
        <f>Y32+Y33</f>
        <v>969013.49010521092</v>
      </c>
      <c r="Z34" s="274">
        <f>942922.970261842/1000</f>
        <v>942.92297026184201</v>
      </c>
      <c r="AA34" s="61"/>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36" t="s">
        <v>112</v>
      </c>
      <c r="X35" s="336"/>
      <c r="Y35" s="276">
        <v>3.6784375539831999</v>
      </c>
      <c r="Z35" s="275">
        <v>3.5793962620148401</v>
      </c>
      <c r="AA35" s="61"/>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8">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 ref="Y30:Z30"/>
    <mergeCell ref="W31:X31"/>
    <mergeCell ref="W32:X32"/>
    <mergeCell ref="Y10:Y11"/>
    <mergeCell ref="W9:Z9"/>
    <mergeCell ref="Z10:Z11"/>
    <mergeCell ref="C9:I9"/>
    <mergeCell ref="K9:U9"/>
    <mergeCell ref="H10:H11"/>
    <mergeCell ref="C10:C11"/>
    <mergeCell ref="A9:B9"/>
    <mergeCell ref="B10:B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47" t="s">
        <v>121</v>
      </c>
      <c r="C4" s="346" t="s">
        <v>270</v>
      </c>
      <c r="D4" s="346"/>
      <c r="E4" s="346"/>
      <c r="F4" s="346"/>
      <c r="G4" s="346"/>
      <c r="H4" s="346"/>
      <c r="I4" s="346"/>
      <c r="J4" s="346"/>
      <c r="K4" s="346"/>
      <c r="L4" s="346"/>
      <c r="M4" s="346"/>
      <c r="N4" s="346"/>
      <c r="O4" s="346"/>
      <c r="P4" s="346"/>
      <c r="Q4" s="346"/>
      <c r="R4" s="346"/>
      <c r="S4" s="346"/>
      <c r="T4" s="346"/>
      <c r="U4" s="346"/>
      <c r="V4" s="346"/>
      <c r="W4" s="346"/>
      <c r="X4" s="346"/>
      <c r="Y4" s="346"/>
      <c r="Z4" s="346"/>
      <c r="AA4" s="13"/>
      <c r="AB4" s="13"/>
      <c r="AC4" s="13"/>
      <c r="AD4" s="13"/>
      <c r="AE4" s="13"/>
      <c r="AF4" s="13"/>
      <c r="AG4" s="13"/>
      <c r="AH4" s="13"/>
      <c r="AI4" s="13"/>
      <c r="AJ4" s="13"/>
      <c r="AK4" s="13"/>
      <c r="AL4" s="13"/>
      <c r="AM4" s="13"/>
    </row>
    <row r="5" spans="1:39" x14ac:dyDescent="0.35">
      <c r="A5" s="13"/>
      <c r="B5" s="348"/>
      <c r="C5" s="283" t="s">
        <v>127</v>
      </c>
      <c r="D5" s="283" t="s">
        <v>128</v>
      </c>
      <c r="E5" s="283" t="s">
        <v>129</v>
      </c>
      <c r="F5" s="283" t="s">
        <v>130</v>
      </c>
      <c r="G5" s="283" t="s">
        <v>131</v>
      </c>
      <c r="H5" s="283" t="s">
        <v>132</v>
      </c>
      <c r="I5" s="283" t="s">
        <v>133</v>
      </c>
      <c r="J5" s="283" t="s">
        <v>134</v>
      </c>
      <c r="K5" s="283" t="s">
        <v>135</v>
      </c>
      <c r="L5" s="283" t="s">
        <v>136</v>
      </c>
      <c r="M5" s="283" t="s">
        <v>137</v>
      </c>
      <c r="N5" s="283" t="s">
        <v>138</v>
      </c>
      <c r="O5" s="283" t="s">
        <v>139</v>
      </c>
      <c r="P5" s="283" t="s">
        <v>140</v>
      </c>
      <c r="Q5" s="283" t="s">
        <v>141</v>
      </c>
      <c r="R5" s="283" t="s">
        <v>142</v>
      </c>
      <c r="S5" s="283" t="s">
        <v>143</v>
      </c>
      <c r="T5" s="283" t="s">
        <v>144</v>
      </c>
      <c r="U5" s="283" t="s">
        <v>88</v>
      </c>
      <c r="V5" s="283" t="s">
        <v>145</v>
      </c>
      <c r="W5" s="283" t="s">
        <v>146</v>
      </c>
      <c r="X5" s="283" t="s">
        <v>147</v>
      </c>
      <c r="Y5" s="283" t="s">
        <v>148</v>
      </c>
      <c r="Z5" s="283" t="s">
        <v>89</v>
      </c>
      <c r="AA5" s="13"/>
      <c r="AB5" s="13"/>
      <c r="AC5" s="13"/>
      <c r="AD5" s="13"/>
      <c r="AE5" s="13"/>
      <c r="AF5" s="13"/>
      <c r="AG5" s="13"/>
      <c r="AH5" s="13"/>
      <c r="AI5" s="13"/>
      <c r="AJ5" s="13"/>
      <c r="AK5" s="13"/>
      <c r="AL5" s="13"/>
      <c r="AM5" s="13"/>
    </row>
    <row r="6" spans="1:39" x14ac:dyDescent="0.35">
      <c r="B6" s="23" t="s">
        <v>2</v>
      </c>
      <c r="C6" s="284">
        <v>1.3</v>
      </c>
      <c r="D6" s="284">
        <v>1.3</v>
      </c>
      <c r="E6" s="284">
        <v>1.4</v>
      </c>
      <c r="F6" s="284">
        <v>1.5</v>
      </c>
      <c r="G6" s="284">
        <v>1.5</v>
      </c>
      <c r="H6" s="284">
        <v>1.6</v>
      </c>
      <c r="I6" s="284">
        <v>1.7</v>
      </c>
      <c r="J6" s="284">
        <v>1.8</v>
      </c>
      <c r="K6" s="284">
        <v>1.9</v>
      </c>
      <c r="L6" s="284">
        <v>1.9</v>
      </c>
      <c r="M6" s="284">
        <v>2</v>
      </c>
      <c r="N6" s="284">
        <v>2</v>
      </c>
      <c r="O6" s="284">
        <v>2.1</v>
      </c>
      <c r="P6" s="284">
        <v>2.1</v>
      </c>
      <c r="Q6" s="284">
        <v>2.1</v>
      </c>
      <c r="R6" s="284">
        <v>2.1</v>
      </c>
      <c r="S6" s="284">
        <v>2.1</v>
      </c>
      <c r="T6" s="284">
        <v>2.1</v>
      </c>
      <c r="U6" s="284">
        <v>2.1</v>
      </c>
      <c r="V6" s="284">
        <v>2.1</v>
      </c>
      <c r="W6" s="284">
        <v>2.1</v>
      </c>
      <c r="X6" s="285">
        <v>2.1167097741040899</v>
      </c>
      <c r="Y6" s="285">
        <v>2.1335525084703701</v>
      </c>
      <c r="Z6" s="285">
        <v>2.1505292610683502</v>
      </c>
    </row>
    <row r="7" spans="1:39" x14ac:dyDescent="0.35">
      <c r="B7" s="23" t="s">
        <v>9</v>
      </c>
      <c r="C7" s="284"/>
      <c r="D7" s="284"/>
      <c r="E7" s="284"/>
      <c r="F7" s="284"/>
      <c r="G7" s="284"/>
      <c r="H7" s="284"/>
      <c r="I7" s="284"/>
      <c r="J7" s="284"/>
      <c r="K7" s="284"/>
      <c r="L7" s="284"/>
      <c r="M7" s="284"/>
      <c r="N7" s="284"/>
      <c r="O7" s="284"/>
      <c r="P7" s="284"/>
      <c r="Q7" s="284"/>
      <c r="R7" s="284"/>
      <c r="S7" s="284"/>
      <c r="T7" s="284"/>
      <c r="U7" s="284"/>
      <c r="V7" s="284"/>
      <c r="W7" s="284"/>
      <c r="X7" s="285"/>
      <c r="Y7" s="285"/>
      <c r="Z7" s="285"/>
    </row>
    <row r="8" spans="1:39" x14ac:dyDescent="0.35">
      <c r="B8" s="23" t="s">
        <v>3</v>
      </c>
      <c r="C8" s="284">
        <v>8.1999999999999993</v>
      </c>
      <c r="D8" s="284">
        <v>8.5</v>
      </c>
      <c r="E8" s="284">
        <v>8.9</v>
      </c>
      <c r="F8" s="284">
        <v>9.3000000000000007</v>
      </c>
      <c r="G8" s="284">
        <v>9.8000000000000007</v>
      </c>
      <c r="H8" s="284">
        <v>10.3</v>
      </c>
      <c r="I8" s="284">
        <v>10.7</v>
      </c>
      <c r="J8" s="284">
        <v>11.2</v>
      </c>
      <c r="K8" s="284">
        <v>11.7</v>
      </c>
      <c r="L8" s="284">
        <v>12.3</v>
      </c>
      <c r="M8" s="284">
        <v>13</v>
      </c>
      <c r="N8" s="284">
        <v>13.6</v>
      </c>
      <c r="O8" s="284">
        <v>14.2</v>
      </c>
      <c r="P8" s="284">
        <v>14.9</v>
      </c>
      <c r="Q8" s="284">
        <v>15.5</v>
      </c>
      <c r="R8" s="284">
        <v>16.100000000000001</v>
      </c>
      <c r="S8" s="284">
        <v>16.7</v>
      </c>
      <c r="T8" s="285">
        <v>17.3</v>
      </c>
      <c r="U8" s="285">
        <v>17.7</v>
      </c>
      <c r="V8" s="285">
        <v>18.2</v>
      </c>
      <c r="W8" s="285">
        <v>18.5</v>
      </c>
      <c r="X8" s="285">
        <v>19.232410791745501</v>
      </c>
      <c r="Y8" s="285">
        <v>19.9938175601323</v>
      </c>
      <c r="Z8" s="285">
        <v>20.785368249280001</v>
      </c>
    </row>
    <row r="9" spans="1:39" x14ac:dyDescent="0.35">
      <c r="B9" s="23" t="s">
        <v>94</v>
      </c>
      <c r="C9" s="286"/>
      <c r="D9" s="286"/>
      <c r="E9" s="286"/>
      <c r="F9" s="286"/>
      <c r="G9" s="286"/>
      <c r="H9" s="286"/>
      <c r="I9" s="286"/>
      <c r="J9" s="286"/>
      <c r="K9" s="286"/>
      <c r="L9" s="286"/>
      <c r="M9" s="286"/>
      <c r="N9" s="286"/>
      <c r="O9" s="286"/>
      <c r="P9" s="286"/>
      <c r="Q9" s="286"/>
      <c r="R9" s="286"/>
      <c r="S9" s="286"/>
      <c r="T9" s="286"/>
      <c r="U9" s="284"/>
      <c r="V9" s="286"/>
      <c r="W9" s="286"/>
      <c r="X9" s="286"/>
      <c r="Y9" s="286"/>
      <c r="Z9" s="286"/>
    </row>
    <row r="10" spans="1:39" x14ac:dyDescent="0.35">
      <c r="B10" s="23" t="s">
        <v>12</v>
      </c>
      <c r="C10" s="284">
        <v>9.4</v>
      </c>
      <c r="D10" s="284">
        <v>9.6</v>
      </c>
      <c r="E10" s="284">
        <v>9.9</v>
      </c>
      <c r="F10" s="284">
        <v>10.199999999999999</v>
      </c>
      <c r="G10" s="284">
        <v>10.4</v>
      </c>
      <c r="H10" s="284">
        <v>10.6</v>
      </c>
      <c r="I10" s="284">
        <v>10.8</v>
      </c>
      <c r="J10" s="284">
        <v>11</v>
      </c>
      <c r="K10" s="284">
        <v>11.1</v>
      </c>
      <c r="L10" s="284">
        <v>11.3</v>
      </c>
      <c r="M10" s="284">
        <v>11.4</v>
      </c>
      <c r="N10" s="284">
        <v>11.6</v>
      </c>
      <c r="O10" s="284">
        <v>11.7</v>
      </c>
      <c r="P10" s="284">
        <v>11.9</v>
      </c>
      <c r="Q10" s="284">
        <v>12.1</v>
      </c>
      <c r="R10" s="284">
        <v>12.2</v>
      </c>
      <c r="S10" s="284">
        <v>12.4</v>
      </c>
      <c r="T10" s="284">
        <v>12.7</v>
      </c>
      <c r="U10" s="284">
        <v>12.8</v>
      </c>
      <c r="V10" s="284">
        <v>13</v>
      </c>
      <c r="W10" s="285">
        <v>13.2</v>
      </c>
      <c r="X10" s="285">
        <v>13.4</v>
      </c>
      <c r="Y10" s="285">
        <v>13.6</v>
      </c>
      <c r="Z10" s="285">
        <v>13.7</v>
      </c>
    </row>
    <row r="11" spans="1:39" x14ac:dyDescent="0.35">
      <c r="B11" s="23" t="s">
        <v>33</v>
      </c>
      <c r="C11" s="284"/>
      <c r="D11" s="284"/>
      <c r="E11" s="284"/>
      <c r="F11" s="284"/>
      <c r="G11" s="284"/>
      <c r="H11" s="284"/>
      <c r="I11" s="284"/>
      <c r="J11" s="284"/>
      <c r="K11" s="284"/>
      <c r="L11" s="284"/>
      <c r="M11" s="284"/>
      <c r="N11" s="284"/>
      <c r="O11" s="284"/>
      <c r="P11" s="284"/>
      <c r="Q11" s="284"/>
      <c r="R11" s="284"/>
      <c r="S11" s="284"/>
      <c r="T11" s="284"/>
      <c r="U11" s="284">
        <v>25</v>
      </c>
      <c r="V11" s="284"/>
      <c r="W11" s="285"/>
      <c r="X11" s="285"/>
      <c r="Y11" s="285"/>
      <c r="Z11" s="285"/>
    </row>
    <row r="12" spans="1:39" x14ac:dyDescent="0.35">
      <c r="B12" s="23" t="s">
        <v>13</v>
      </c>
      <c r="C12" s="284"/>
      <c r="D12" s="284"/>
      <c r="E12" s="284"/>
      <c r="F12" s="284"/>
      <c r="G12" s="284"/>
      <c r="H12" s="284"/>
      <c r="I12" s="284"/>
      <c r="J12" s="284"/>
      <c r="K12" s="284"/>
      <c r="L12" s="284"/>
      <c r="M12" s="284"/>
      <c r="N12" s="284"/>
      <c r="O12" s="284"/>
      <c r="P12" s="284"/>
      <c r="Q12" s="284"/>
      <c r="R12" s="284"/>
      <c r="S12" s="284"/>
      <c r="T12" s="284"/>
      <c r="U12" s="285"/>
      <c r="V12" s="285"/>
      <c r="W12" s="285"/>
      <c r="X12" s="285"/>
      <c r="Y12" s="285"/>
      <c r="Z12" s="285"/>
    </row>
    <row r="13" spans="1:39" x14ac:dyDescent="0.35">
      <c r="B13" s="23" t="s">
        <v>8</v>
      </c>
      <c r="C13" s="284">
        <v>12.7003</v>
      </c>
      <c r="D13" s="284">
        <v>12.1502</v>
      </c>
      <c r="E13" s="284">
        <v>11.3238</v>
      </c>
      <c r="F13" s="284">
        <v>10.4808</v>
      </c>
      <c r="G13" s="284">
        <v>10.253299999999999</v>
      </c>
      <c r="H13" s="284">
        <v>11.175700000000001</v>
      </c>
      <c r="I13" s="284">
        <v>10.6457</v>
      </c>
      <c r="J13" s="284">
        <v>10.879200000000001</v>
      </c>
      <c r="K13" s="284">
        <v>11.5762</v>
      </c>
      <c r="L13" s="284">
        <v>11.2385</v>
      </c>
      <c r="M13" s="284">
        <v>11.6844</v>
      </c>
      <c r="N13" s="284">
        <v>11.2193</v>
      </c>
      <c r="O13" s="284">
        <v>11.7423</v>
      </c>
      <c r="P13" s="284">
        <v>11.511200000000001</v>
      </c>
      <c r="Q13" s="284">
        <v>12.6557</v>
      </c>
      <c r="R13" s="284">
        <v>13.2249</v>
      </c>
      <c r="S13" s="284">
        <v>12.169700000000001</v>
      </c>
      <c r="T13" s="284">
        <v>13.134499999999999</v>
      </c>
      <c r="U13" s="285">
        <v>12.446099999999999</v>
      </c>
      <c r="V13" s="285">
        <v>12.4975</v>
      </c>
      <c r="W13" s="285">
        <v>12.526634407864201</v>
      </c>
      <c r="X13" s="285">
        <v>12.4634950996537</v>
      </c>
      <c r="Y13" s="285">
        <v>12.401245761783001</v>
      </c>
      <c r="Z13" s="285">
        <v>12.339149567220399</v>
      </c>
    </row>
    <row r="14" spans="1:39" x14ac:dyDescent="0.35">
      <c r="B14" s="23" t="s">
        <v>7</v>
      </c>
      <c r="C14" s="284">
        <v>9.8623410000000007</v>
      </c>
      <c r="D14" s="284">
        <v>9.3307120000000108</v>
      </c>
      <c r="E14" s="284">
        <v>9.1127610000000008</v>
      </c>
      <c r="F14" s="284">
        <v>8.5150129999999997</v>
      </c>
      <c r="G14" s="284">
        <v>8.2093980000000109</v>
      </c>
      <c r="H14" s="284">
        <v>8.3108079999999998</v>
      </c>
      <c r="I14" s="284">
        <v>8.0287240000000004</v>
      </c>
      <c r="J14" s="284">
        <v>7.9029129999999999</v>
      </c>
      <c r="K14" s="284">
        <v>7.12066</v>
      </c>
      <c r="L14" s="284">
        <v>7.1491450000000096</v>
      </c>
      <c r="M14" s="284">
        <v>6.5494040000000098</v>
      </c>
      <c r="N14" s="284">
        <v>5.9322030000000003</v>
      </c>
      <c r="O14" s="284">
        <v>5.8461530000000099</v>
      </c>
      <c r="P14" s="284">
        <v>5.2634040000000004</v>
      </c>
      <c r="Q14" s="284">
        <v>5.3652189999999997</v>
      </c>
      <c r="R14" s="284">
        <v>5.1937740000000003</v>
      </c>
      <c r="S14" s="284">
        <v>5.5682150000000004</v>
      </c>
      <c r="T14" s="284">
        <v>5.1950380000000003</v>
      </c>
      <c r="U14" s="284">
        <v>4.79251800000001</v>
      </c>
      <c r="V14" s="285">
        <v>4.9391389999999999</v>
      </c>
      <c r="W14" s="285">
        <v>4.7690719959846497</v>
      </c>
      <c r="X14" s="285">
        <v>4.6644792195830203</v>
      </c>
      <c r="Y14" s="285">
        <v>4.5618217035833899</v>
      </c>
      <c r="Z14" s="285">
        <v>4.4609675441624299</v>
      </c>
    </row>
    <row r="15" spans="1:39" x14ac:dyDescent="0.35">
      <c r="B15" s="23" t="s">
        <v>98</v>
      </c>
      <c r="C15" s="284">
        <v>98.166569999999993</v>
      </c>
      <c r="D15" s="284">
        <v>98.166569999999993</v>
      </c>
      <c r="E15" s="284">
        <v>98.166569999999993</v>
      </c>
      <c r="F15" s="284">
        <v>98.226969999999994</v>
      </c>
      <c r="G15" s="284">
        <v>98.287379999999999</v>
      </c>
      <c r="H15" s="284">
        <v>98.347790000000003</v>
      </c>
      <c r="I15" s="284">
        <v>98.408230000000003</v>
      </c>
      <c r="J15" s="284">
        <v>98.46866</v>
      </c>
      <c r="K15" s="284">
        <v>98.529110000000003</v>
      </c>
      <c r="L15" s="284">
        <v>98.589569999999995</v>
      </c>
      <c r="M15" s="284">
        <v>98.650030000000001</v>
      </c>
      <c r="N15" s="284">
        <v>98.710509999999999</v>
      </c>
      <c r="O15" s="284">
        <v>98.771000000000001</v>
      </c>
      <c r="P15" s="284">
        <v>98.780879999999996</v>
      </c>
      <c r="Q15" s="284">
        <v>98.790769999999995</v>
      </c>
      <c r="R15" s="284">
        <v>98.800650000000005</v>
      </c>
      <c r="S15" s="284">
        <v>98.800650000000005</v>
      </c>
      <c r="T15" s="284">
        <v>98.800650000000005</v>
      </c>
      <c r="U15" s="284">
        <v>98.802279450334794</v>
      </c>
      <c r="V15" s="284">
        <v>98.8025506503419</v>
      </c>
      <c r="W15" s="285">
        <v>98.802826967543197</v>
      </c>
      <c r="X15" s="285">
        <v>98.803106127980101</v>
      </c>
      <c r="Y15" s="285">
        <v>98.803387236388701</v>
      </c>
      <c r="Z15" s="285">
        <v>98.803670013585304</v>
      </c>
    </row>
    <row r="16" spans="1:39" x14ac:dyDescent="0.35">
      <c r="B16" s="23" t="s">
        <v>5</v>
      </c>
      <c r="C16" s="286">
        <v>64.212990000000005</v>
      </c>
      <c r="D16" s="286">
        <v>64.212990000000005</v>
      </c>
      <c r="E16" s="286">
        <v>64.212990000000005</v>
      </c>
      <c r="F16" s="286">
        <v>64.212990000000005</v>
      </c>
      <c r="G16" s="286">
        <v>64.212990000000005</v>
      </c>
      <c r="H16" s="286">
        <v>65.091980000000007</v>
      </c>
      <c r="I16" s="286">
        <v>65.970969999999994</v>
      </c>
      <c r="J16" s="286">
        <v>66.849959999999996</v>
      </c>
      <c r="K16" s="286">
        <v>67.728949999999998</v>
      </c>
      <c r="L16" s="286">
        <v>68.607939999999999</v>
      </c>
      <c r="M16" s="284">
        <v>69.486930000000001</v>
      </c>
      <c r="N16" s="284">
        <v>70.365920000000003</v>
      </c>
      <c r="O16" s="284">
        <v>71.244919999999993</v>
      </c>
      <c r="P16" s="284">
        <v>72.123909999999995</v>
      </c>
      <c r="Q16" s="284">
        <v>73.002899999999997</v>
      </c>
      <c r="R16" s="284">
        <v>73.881889999999999</v>
      </c>
      <c r="S16" s="284">
        <v>74.76088</v>
      </c>
      <c r="T16" s="285">
        <v>75.639870000000002</v>
      </c>
      <c r="U16" s="285">
        <v>76.488744212270603</v>
      </c>
      <c r="V16" s="285">
        <v>77.326622732826607</v>
      </c>
      <c r="W16" s="285">
        <v>78.147425525595494</v>
      </c>
      <c r="X16" s="285">
        <v>78.950879030689606</v>
      </c>
      <c r="Y16" s="285">
        <v>79.736744134439903</v>
      </c>
      <c r="Z16" s="285">
        <v>80.504821017838694</v>
      </c>
    </row>
    <row r="17" spans="2:26" x14ac:dyDescent="0.35">
      <c r="B17" s="23" t="s">
        <v>10</v>
      </c>
      <c r="C17" s="284">
        <v>100</v>
      </c>
      <c r="D17" s="285">
        <v>100</v>
      </c>
      <c r="E17" s="285">
        <v>100</v>
      </c>
      <c r="F17" s="285">
        <v>100</v>
      </c>
      <c r="G17" s="285">
        <v>100</v>
      </c>
      <c r="H17" s="284">
        <v>100</v>
      </c>
      <c r="I17" s="285">
        <v>100</v>
      </c>
      <c r="J17" s="285">
        <v>100</v>
      </c>
      <c r="K17" s="285">
        <v>100</v>
      </c>
      <c r="L17" s="285">
        <v>100</v>
      </c>
      <c r="M17" s="284">
        <v>100</v>
      </c>
      <c r="N17" s="285">
        <v>100</v>
      </c>
      <c r="O17" s="285">
        <v>100</v>
      </c>
      <c r="P17" s="284">
        <v>100</v>
      </c>
      <c r="Q17" s="284">
        <v>100</v>
      </c>
      <c r="R17" s="284">
        <v>100</v>
      </c>
      <c r="S17" s="284">
        <v>100</v>
      </c>
      <c r="T17" s="284">
        <v>100</v>
      </c>
      <c r="U17" s="284">
        <v>100</v>
      </c>
      <c r="V17" s="285">
        <v>100</v>
      </c>
      <c r="W17" s="285">
        <v>100</v>
      </c>
      <c r="X17" s="285">
        <v>100</v>
      </c>
      <c r="Y17" s="285">
        <v>100</v>
      </c>
      <c r="Z17" s="285">
        <v>100</v>
      </c>
    </row>
    <row r="18" spans="2:26" x14ac:dyDescent="0.35">
      <c r="B18" s="23" t="s">
        <v>4</v>
      </c>
      <c r="C18" s="284">
        <v>11.74239843</v>
      </c>
      <c r="D18" s="284">
        <v>11.74239843</v>
      </c>
      <c r="E18" s="284">
        <v>11.658084949999999</v>
      </c>
      <c r="F18" s="284">
        <v>11.77659794</v>
      </c>
      <c r="G18" s="284">
        <v>11.954447</v>
      </c>
      <c r="H18" s="284">
        <v>12.08455932</v>
      </c>
      <c r="I18" s="284">
        <v>12.36537233</v>
      </c>
      <c r="J18" s="284">
        <v>12.542793380000001</v>
      </c>
      <c r="K18" s="284">
        <v>12.66070577</v>
      </c>
      <c r="L18" s="284">
        <v>12.639828189999999</v>
      </c>
      <c r="M18" s="284">
        <v>12.390613849999999</v>
      </c>
      <c r="N18" s="284">
        <v>12.033276130000001</v>
      </c>
      <c r="O18" s="284">
        <v>11.647670740000001</v>
      </c>
      <c r="P18" s="284">
        <v>11.31924094</v>
      </c>
      <c r="Q18" s="284">
        <v>11.02125921</v>
      </c>
      <c r="R18" s="284">
        <v>10.83320996</v>
      </c>
      <c r="S18" s="284">
        <v>10.61050891</v>
      </c>
      <c r="T18" s="285">
        <v>10.5127288</v>
      </c>
      <c r="U18" s="285">
        <v>10.358288140000001</v>
      </c>
      <c r="V18" s="285">
        <v>10.358288140000001</v>
      </c>
      <c r="W18" s="285">
        <v>10.358288140000001</v>
      </c>
      <c r="X18" s="285">
        <v>10.358288140000001</v>
      </c>
      <c r="Y18" s="285">
        <v>10.358288140000001</v>
      </c>
      <c r="Z18" s="285">
        <v>10.358288140000001</v>
      </c>
    </row>
    <row r="19" spans="2:26" x14ac:dyDescent="0.35">
      <c r="B19" s="23" t="s">
        <v>14</v>
      </c>
      <c r="C19" s="284"/>
      <c r="D19" s="284"/>
      <c r="E19" s="284"/>
      <c r="F19" s="284"/>
      <c r="G19" s="284"/>
      <c r="H19" s="284"/>
      <c r="I19" s="284"/>
      <c r="J19" s="284"/>
      <c r="K19" s="284"/>
      <c r="L19" s="284"/>
      <c r="M19" s="284">
        <v>7.4391432240000004</v>
      </c>
      <c r="N19" s="284">
        <v>7.2302317650000001</v>
      </c>
      <c r="O19" s="284">
        <v>7.6046173760000002</v>
      </c>
      <c r="P19" s="284">
        <v>7.3547160150000002</v>
      </c>
      <c r="Q19" s="284">
        <v>7.2157716440000002</v>
      </c>
      <c r="R19" s="284">
        <v>7.1871724889999999</v>
      </c>
      <c r="S19" s="284">
        <v>7.1417921079999998</v>
      </c>
      <c r="T19" s="284">
        <v>7.1178827330000001</v>
      </c>
      <c r="U19" s="284">
        <v>7.072311043</v>
      </c>
      <c r="V19" s="284">
        <v>7.027405441</v>
      </c>
      <c r="W19" s="284">
        <v>6.9831561879999997</v>
      </c>
      <c r="X19" s="284">
        <v>6.9395536929999997</v>
      </c>
      <c r="Y19" s="284">
        <v>6.8965885020000002</v>
      </c>
      <c r="Z19" s="284">
        <v>6.8542512999999996</v>
      </c>
    </row>
    <row r="20" spans="2:26" x14ac:dyDescent="0.35">
      <c r="B20" s="23" t="s">
        <v>6</v>
      </c>
      <c r="C20" s="284">
        <v>27.2</v>
      </c>
      <c r="D20" s="284">
        <v>26.4</v>
      </c>
      <c r="E20" s="284">
        <v>25.6</v>
      </c>
      <c r="F20" s="284">
        <v>24.8</v>
      </c>
      <c r="G20" s="284">
        <v>24</v>
      </c>
      <c r="H20" s="284">
        <v>23.2</v>
      </c>
      <c r="I20" s="284">
        <v>22.52</v>
      </c>
      <c r="J20" s="284">
        <v>21.84</v>
      </c>
      <c r="K20" s="284">
        <v>21.16</v>
      </c>
      <c r="L20" s="284">
        <v>20.48</v>
      </c>
      <c r="M20" s="284">
        <v>19.8</v>
      </c>
      <c r="N20" s="284">
        <v>19.2</v>
      </c>
      <c r="O20" s="284">
        <v>18.600000000000001</v>
      </c>
      <c r="P20" s="284">
        <v>18</v>
      </c>
      <c r="Q20" s="284">
        <v>17.5</v>
      </c>
      <c r="R20" s="284">
        <v>17</v>
      </c>
      <c r="S20" s="284">
        <v>16.5</v>
      </c>
      <c r="T20" s="284">
        <v>16</v>
      </c>
      <c r="U20" s="284">
        <v>15.5</v>
      </c>
      <c r="V20" s="284">
        <v>15</v>
      </c>
      <c r="W20" s="284">
        <v>14.6</v>
      </c>
      <c r="X20" s="284">
        <v>14.133333329999999</v>
      </c>
      <c r="Y20" s="284">
        <v>13.66666667</v>
      </c>
      <c r="Z20" s="284">
        <v>13.2</v>
      </c>
    </row>
    <row r="21" spans="2:26" x14ac:dyDescent="0.35">
      <c r="B21" s="33" t="s">
        <v>11</v>
      </c>
      <c r="C21" s="284">
        <v>21</v>
      </c>
      <c r="D21" s="284">
        <v>21.7</v>
      </c>
      <c r="E21" s="284">
        <v>22.3</v>
      </c>
      <c r="F21" s="284">
        <v>22.9</v>
      </c>
      <c r="G21" s="284">
        <v>23.5</v>
      </c>
      <c r="H21" s="284">
        <v>24</v>
      </c>
      <c r="I21" s="284">
        <v>24.6</v>
      </c>
      <c r="J21" s="284">
        <v>25.1</v>
      </c>
      <c r="K21" s="284">
        <v>25.7</v>
      </c>
      <c r="L21" s="284">
        <v>26.2</v>
      </c>
      <c r="M21" s="284">
        <v>26.7</v>
      </c>
      <c r="N21" s="284">
        <v>27.3</v>
      </c>
      <c r="O21" s="284">
        <v>27.9</v>
      </c>
      <c r="P21" s="284">
        <v>28.5</v>
      </c>
      <c r="Q21" s="284">
        <v>29.1</v>
      </c>
      <c r="R21" s="284">
        <v>29.8</v>
      </c>
      <c r="S21" s="284">
        <v>30.4</v>
      </c>
      <c r="T21" s="284">
        <v>30.8</v>
      </c>
      <c r="U21" s="284">
        <v>31.4</v>
      </c>
      <c r="V21" s="284">
        <v>32</v>
      </c>
      <c r="W21" s="284">
        <v>32.6</v>
      </c>
      <c r="X21" s="284">
        <v>33.1</v>
      </c>
      <c r="Y21" s="284">
        <v>33.700000000000003</v>
      </c>
      <c r="Z21" s="284">
        <v>34.299999999999997</v>
      </c>
    </row>
    <row r="22" spans="2:26" x14ac:dyDescent="0.35">
      <c r="B22" s="23" t="s">
        <v>15</v>
      </c>
      <c r="C22" s="284"/>
      <c r="D22" s="284"/>
      <c r="E22" s="284"/>
      <c r="F22" s="284"/>
      <c r="G22" s="284"/>
      <c r="H22" s="284"/>
      <c r="I22" s="284"/>
      <c r="J22" s="284"/>
      <c r="K22" s="284"/>
      <c r="L22" s="284"/>
      <c r="M22" s="284"/>
      <c r="N22" s="284"/>
      <c r="O22" s="284"/>
      <c r="P22" s="284"/>
      <c r="Q22" s="284"/>
      <c r="R22" s="284"/>
      <c r="S22" s="284"/>
      <c r="T22" s="284"/>
      <c r="U22" s="284"/>
      <c r="V22" s="284"/>
      <c r="W22" s="284"/>
      <c r="X22" s="284"/>
      <c r="Y22" s="284"/>
      <c r="Z22" s="284"/>
    </row>
    <row r="23" spans="2:26" x14ac:dyDescent="0.35">
      <c r="B23" s="349"/>
      <c r="C23" s="349"/>
      <c r="D23" s="349"/>
      <c r="E23" s="349"/>
      <c r="F23" s="349"/>
      <c r="G23" s="349"/>
      <c r="H23" s="349"/>
      <c r="I23" s="349"/>
      <c r="J23" s="349"/>
      <c r="K23" s="349"/>
      <c r="L23" s="349"/>
      <c r="M23" s="349"/>
      <c r="N23" s="349"/>
      <c r="O23" s="349"/>
      <c r="P23" s="349"/>
      <c r="Q23" s="349"/>
      <c r="R23" s="349"/>
      <c r="S23" s="349"/>
      <c r="T23" s="349"/>
      <c r="U23" s="349"/>
      <c r="V23" s="349"/>
      <c r="W23" s="349"/>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87"/>
      <c r="B1" s="287"/>
      <c r="C1" s="287"/>
      <c r="D1" s="287"/>
      <c r="E1" s="287"/>
      <c r="F1" s="287"/>
      <c r="G1" s="287"/>
      <c r="H1" s="287"/>
      <c r="I1" s="287"/>
      <c r="J1" s="287"/>
      <c r="K1" s="287"/>
      <c r="L1" s="287"/>
      <c r="M1" s="287"/>
      <c r="N1" s="287"/>
      <c r="O1" s="287"/>
      <c r="P1" s="287"/>
      <c r="Q1" s="287"/>
      <c r="R1" s="287"/>
      <c r="S1" s="287"/>
      <c r="T1" s="287"/>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53"/>
      <c r="B2" s="53"/>
      <c r="C2" s="51">
        <v>2018</v>
      </c>
      <c r="D2" s="51">
        <v>2023</v>
      </c>
      <c r="E2" s="51" t="s">
        <v>34</v>
      </c>
      <c r="F2" s="51" t="s">
        <v>35</v>
      </c>
      <c r="G2" s="51" t="s">
        <v>0</v>
      </c>
      <c r="H2" s="51" t="s">
        <v>1</v>
      </c>
      <c r="I2" s="51" t="s">
        <v>36</v>
      </c>
      <c r="J2" s="51" t="s">
        <v>37</v>
      </c>
    </row>
    <row r="3" spans="1:12" x14ac:dyDescent="0.35">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x14ac:dyDescent="0.35">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x14ac:dyDescent="0.35">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x14ac:dyDescent="0.35">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x14ac:dyDescent="0.35">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x14ac:dyDescent="0.35">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x14ac:dyDescent="0.35">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x14ac:dyDescent="0.35">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x14ac:dyDescent="0.35">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x14ac:dyDescent="0.35">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x14ac:dyDescent="0.35">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x14ac:dyDescent="0.35">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x14ac:dyDescent="0.35">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x14ac:dyDescent="0.35">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x14ac:dyDescent="0.35">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x14ac:dyDescent="0.35">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x14ac:dyDescent="0.35">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A11" zoomScale="85" zoomScaleNormal="85" workbookViewId="0">
      <selection activeCell="C44" sqref="C44"/>
    </sheetView>
  </sheetViews>
  <sheetFormatPr defaultRowHeight="14.5" x14ac:dyDescent="0.35"/>
  <cols>
    <col min="1" max="1" width="0.81640625" customWidth="1"/>
    <col min="2" max="2" width="7" customWidth="1"/>
    <col min="3" max="3" width="12" style="11" bestFit="1" customWidth="1"/>
    <col min="4" max="4" width="37.7265625" bestFit="1" customWidth="1"/>
    <col min="5" max="5" width="86" bestFit="1" customWidth="1"/>
    <col min="6" max="6" width="27.7265625" bestFit="1" customWidth="1"/>
    <col min="7" max="7" width="63.453125" bestFit="1" customWidth="1"/>
  </cols>
  <sheetData>
    <row r="2" spans="1:7" ht="30" customHeight="1" x14ac:dyDescent="0.5">
      <c r="B2" s="12" t="s">
        <v>380</v>
      </c>
      <c r="C2" s="9"/>
      <c r="D2" s="8"/>
      <c r="E2" s="8"/>
    </row>
    <row r="3" spans="1:7" x14ac:dyDescent="0.35">
      <c r="B3" s="7"/>
      <c r="C3" s="10"/>
      <c r="D3" s="6"/>
      <c r="E3" s="6"/>
    </row>
    <row r="4" spans="1:7" ht="15" customHeight="1" x14ac:dyDescent="0.35">
      <c r="A4" s="6"/>
      <c r="B4" s="246" t="s">
        <v>381</v>
      </c>
      <c r="C4" s="246" t="s">
        <v>40</v>
      </c>
      <c r="D4" s="246" t="s">
        <v>41</v>
      </c>
      <c r="E4" s="246" t="s">
        <v>42</v>
      </c>
      <c r="F4" s="246" t="s">
        <v>43</v>
      </c>
      <c r="G4" s="246" t="s">
        <v>453</v>
      </c>
    </row>
    <row r="5" spans="1:7" x14ac:dyDescent="0.35">
      <c r="B5" s="254" t="s">
        <v>382</v>
      </c>
      <c r="C5" s="254" t="s">
        <v>232</v>
      </c>
      <c r="D5" s="254" t="s">
        <v>158</v>
      </c>
      <c r="E5" s="255" t="s">
        <v>411</v>
      </c>
      <c r="F5" s="254" t="s">
        <v>158</v>
      </c>
      <c r="G5" s="256" t="s">
        <v>412</v>
      </c>
    </row>
    <row r="6" spans="1:7" x14ac:dyDescent="0.35">
      <c r="B6" s="254" t="s">
        <v>382</v>
      </c>
      <c r="C6" s="254" t="s">
        <v>233</v>
      </c>
      <c r="D6" s="254" t="s">
        <v>161</v>
      </c>
      <c r="E6" s="255" t="s">
        <v>419</v>
      </c>
      <c r="F6" s="254" t="s">
        <v>234</v>
      </c>
      <c r="G6" s="256" t="s">
        <v>413</v>
      </c>
    </row>
    <row r="7" spans="1:7" x14ac:dyDescent="0.35">
      <c r="B7" s="254" t="s">
        <v>382</v>
      </c>
      <c r="C7" s="254" t="s">
        <v>235</v>
      </c>
      <c r="D7" s="254" t="s">
        <v>166</v>
      </c>
      <c r="E7" s="255" t="s">
        <v>236</v>
      </c>
      <c r="F7" s="254" t="s">
        <v>237</v>
      </c>
      <c r="G7" s="256"/>
    </row>
    <row r="8" spans="1:7" x14ac:dyDescent="0.35">
      <c r="B8" s="254" t="s">
        <v>382</v>
      </c>
      <c r="C8" s="254" t="s">
        <v>238</v>
      </c>
      <c r="D8" s="254" t="s">
        <v>169</v>
      </c>
      <c r="E8" s="255" t="s">
        <v>239</v>
      </c>
      <c r="F8" s="254" t="s">
        <v>240</v>
      </c>
      <c r="G8" s="256"/>
    </row>
    <row r="9" spans="1:7" x14ac:dyDescent="0.35">
      <c r="B9" s="254" t="s">
        <v>382</v>
      </c>
      <c r="C9" s="254" t="s">
        <v>241</v>
      </c>
      <c r="D9" s="254" t="s">
        <v>174</v>
      </c>
      <c r="E9" s="255" t="s">
        <v>175</v>
      </c>
      <c r="F9" s="254" t="s">
        <v>175</v>
      </c>
      <c r="G9" s="256"/>
    </row>
    <row r="10" spans="1:7" x14ac:dyDescent="0.35">
      <c r="B10" s="254" t="s">
        <v>382</v>
      </c>
      <c r="C10" s="254" t="s">
        <v>242</v>
      </c>
      <c r="D10" s="254" t="s">
        <v>177</v>
      </c>
      <c r="E10" s="255" t="s">
        <v>417</v>
      </c>
      <c r="F10" s="254" t="s">
        <v>177</v>
      </c>
      <c r="G10" s="256" t="s">
        <v>414</v>
      </c>
    </row>
    <row r="11" spans="1:7" x14ac:dyDescent="0.35">
      <c r="B11" s="254" t="s">
        <v>382</v>
      </c>
      <c r="C11" s="254" t="s">
        <v>243</v>
      </c>
      <c r="D11" s="254" t="s">
        <v>180</v>
      </c>
      <c r="E11" s="255" t="s">
        <v>418</v>
      </c>
      <c r="F11" s="254" t="s">
        <v>244</v>
      </c>
      <c r="G11" s="256" t="s">
        <v>415</v>
      </c>
    </row>
    <row r="12" spans="1:7" x14ac:dyDescent="0.35">
      <c r="B12" s="254" t="s">
        <v>382</v>
      </c>
      <c r="C12" s="254" t="s">
        <v>245</v>
      </c>
      <c r="D12" s="254" t="s">
        <v>182</v>
      </c>
      <c r="E12" s="255" t="s">
        <v>183</v>
      </c>
      <c r="F12" s="254" t="s">
        <v>246</v>
      </c>
      <c r="G12" s="256"/>
    </row>
    <row r="13" spans="1:7" x14ac:dyDescent="0.35">
      <c r="B13" s="254" t="s">
        <v>382</v>
      </c>
      <c r="C13" s="254" t="s">
        <v>247</v>
      </c>
      <c r="D13" s="254" t="s">
        <v>187</v>
      </c>
      <c r="E13" s="255" t="s">
        <v>422</v>
      </c>
      <c r="F13" s="254" t="s">
        <v>248</v>
      </c>
      <c r="G13" s="256" t="s">
        <v>416</v>
      </c>
    </row>
    <row r="14" spans="1:7" x14ac:dyDescent="0.35">
      <c r="B14" s="254" t="s">
        <v>382</v>
      </c>
      <c r="C14" s="254" t="s">
        <v>249</v>
      </c>
      <c r="D14" s="254" t="s">
        <v>190</v>
      </c>
      <c r="E14" s="255" t="s">
        <v>423</v>
      </c>
      <c r="F14" s="254" t="s">
        <v>250</v>
      </c>
      <c r="G14" s="256" t="s">
        <v>416</v>
      </c>
    </row>
    <row r="15" spans="1:7" x14ac:dyDescent="0.35">
      <c r="B15" s="254" t="s">
        <v>382</v>
      </c>
      <c r="C15" s="254" t="s">
        <v>251</v>
      </c>
      <c r="D15" s="254" t="s">
        <v>192</v>
      </c>
      <c r="E15" s="255" t="s">
        <v>420</v>
      </c>
      <c r="F15" s="254" t="s">
        <v>29</v>
      </c>
      <c r="G15" s="256" t="s">
        <v>421</v>
      </c>
    </row>
    <row r="16" spans="1:7" x14ac:dyDescent="0.35">
      <c r="B16" s="254" t="s">
        <v>382</v>
      </c>
      <c r="C16" s="254" t="s">
        <v>252</v>
      </c>
      <c r="D16" s="254" t="s">
        <v>197</v>
      </c>
      <c r="E16" s="255" t="s">
        <v>424</v>
      </c>
      <c r="F16" s="254" t="s">
        <v>253</v>
      </c>
      <c r="G16" s="256" t="s">
        <v>416</v>
      </c>
    </row>
    <row r="17" spans="2:7" x14ac:dyDescent="0.35">
      <c r="B17" s="254" t="s">
        <v>382</v>
      </c>
      <c r="C17" s="254" t="s">
        <v>254</v>
      </c>
      <c r="D17" s="254" t="s">
        <v>200</v>
      </c>
      <c r="E17" s="255" t="s">
        <v>255</v>
      </c>
      <c r="F17" s="254" t="s">
        <v>255</v>
      </c>
      <c r="G17" s="256" t="s">
        <v>416</v>
      </c>
    </row>
    <row r="18" spans="2:7" x14ac:dyDescent="0.35">
      <c r="B18" s="254" t="s">
        <v>382</v>
      </c>
      <c r="C18" s="254" t="s">
        <v>256</v>
      </c>
      <c r="D18" s="254" t="s">
        <v>257</v>
      </c>
      <c r="E18" s="255" t="s">
        <v>202</v>
      </c>
      <c r="F18" s="254" t="s">
        <v>258</v>
      </c>
      <c r="G18" s="256"/>
    </row>
    <row r="19" spans="2:7" x14ac:dyDescent="0.35">
      <c r="B19" s="254" t="s">
        <v>382</v>
      </c>
      <c r="C19" s="254" t="s">
        <v>259</v>
      </c>
      <c r="D19" s="254" t="s">
        <v>260</v>
      </c>
      <c r="E19" s="255" t="s">
        <v>205</v>
      </c>
      <c r="F19" s="254" t="s">
        <v>261</v>
      </c>
      <c r="G19" s="256"/>
    </row>
    <row r="20" spans="2:7" x14ac:dyDescent="0.35">
      <c r="B20" s="254" t="s">
        <v>382</v>
      </c>
      <c r="C20" s="254" t="s">
        <v>262</v>
      </c>
      <c r="D20" s="254" t="s">
        <v>206</v>
      </c>
      <c r="E20" s="255" t="s">
        <v>410</v>
      </c>
      <c r="F20" s="254" t="s">
        <v>263</v>
      </c>
      <c r="G20" s="256" t="s">
        <v>416</v>
      </c>
    </row>
    <row r="21" spans="2:7" x14ac:dyDescent="0.35">
      <c r="B21" s="254" t="s">
        <v>382</v>
      </c>
      <c r="C21" s="255" t="s">
        <v>264</v>
      </c>
      <c r="D21" s="254" t="s">
        <v>211</v>
      </c>
      <c r="E21" s="255" t="s">
        <v>443</v>
      </c>
      <c r="F21" s="254" t="s">
        <v>211</v>
      </c>
      <c r="G21" s="256" t="s">
        <v>425</v>
      </c>
    </row>
    <row r="22" spans="2:7" x14ac:dyDescent="0.35">
      <c r="B22" s="251" t="s">
        <v>383</v>
      </c>
      <c r="C22" s="251" t="s">
        <v>262</v>
      </c>
      <c r="D22" s="251" t="s">
        <v>409</v>
      </c>
      <c r="E22" s="252" t="s">
        <v>263</v>
      </c>
      <c r="F22" s="251"/>
      <c r="G22" s="253"/>
    </row>
    <row r="23" spans="2:7" x14ac:dyDescent="0.35">
      <c r="B23" s="251" t="s">
        <v>383</v>
      </c>
      <c r="C23" s="251" t="s">
        <v>426</v>
      </c>
      <c r="D23" s="251" t="s">
        <v>384</v>
      </c>
      <c r="E23" s="252" t="s">
        <v>384</v>
      </c>
      <c r="F23" s="251"/>
      <c r="G23" s="253"/>
    </row>
    <row r="24" spans="2:7" x14ac:dyDescent="0.35">
      <c r="B24" s="251" t="s">
        <v>383</v>
      </c>
      <c r="C24" s="251" t="s">
        <v>427</v>
      </c>
      <c r="D24" s="251" t="s">
        <v>397</v>
      </c>
      <c r="E24" s="252" t="s">
        <v>389</v>
      </c>
      <c r="F24" s="251"/>
      <c r="G24" s="253"/>
    </row>
    <row r="25" spans="2:7" x14ac:dyDescent="0.35">
      <c r="B25" s="251" t="s">
        <v>383</v>
      </c>
      <c r="C25" s="251" t="s">
        <v>428</v>
      </c>
      <c r="D25" s="251" t="s">
        <v>398</v>
      </c>
      <c r="E25" s="252" t="s">
        <v>390</v>
      </c>
      <c r="F25" s="251"/>
      <c r="G25" s="253"/>
    </row>
    <row r="26" spans="2:7" x14ac:dyDescent="0.35">
      <c r="B26" s="251" t="s">
        <v>383</v>
      </c>
      <c r="C26" s="251" t="s">
        <v>429</v>
      </c>
      <c r="D26" s="251" t="s">
        <v>399</v>
      </c>
      <c r="E26" s="252" t="s">
        <v>385</v>
      </c>
      <c r="F26" s="251"/>
      <c r="G26" s="253"/>
    </row>
    <row r="27" spans="2:7" x14ac:dyDescent="0.35">
      <c r="B27" s="251" t="s">
        <v>383</v>
      </c>
      <c r="C27" s="251" t="s">
        <v>430</v>
      </c>
      <c r="D27" s="251" t="s">
        <v>400</v>
      </c>
      <c r="E27" s="252" t="s">
        <v>386</v>
      </c>
      <c r="F27" s="251"/>
      <c r="G27" s="253"/>
    </row>
    <row r="28" spans="2:7" x14ac:dyDescent="0.35">
      <c r="B28" s="251" t="s">
        <v>383</v>
      </c>
      <c r="C28" s="251" t="s">
        <v>431</v>
      </c>
      <c r="D28" s="251" t="s">
        <v>401</v>
      </c>
      <c r="E28" s="252" t="s">
        <v>387</v>
      </c>
      <c r="F28" s="251"/>
      <c r="G28" s="253"/>
    </row>
    <row r="29" spans="2:7" x14ac:dyDescent="0.35">
      <c r="B29" s="251" t="s">
        <v>383</v>
      </c>
      <c r="C29" s="251" t="s">
        <v>432</v>
      </c>
      <c r="D29" s="251" t="s">
        <v>402</v>
      </c>
      <c r="E29" s="252" t="s">
        <v>388</v>
      </c>
      <c r="F29" s="251"/>
      <c r="G29" s="253"/>
    </row>
    <row r="30" spans="2:7" x14ac:dyDescent="0.35">
      <c r="B30" s="251" t="s">
        <v>383</v>
      </c>
      <c r="C30" s="251" t="s">
        <v>433</v>
      </c>
      <c r="D30" s="251" t="s">
        <v>403</v>
      </c>
      <c r="E30" s="252" t="s">
        <v>391</v>
      </c>
      <c r="F30" s="251"/>
      <c r="G30" s="253"/>
    </row>
    <row r="31" spans="2:7" x14ac:dyDescent="0.35">
      <c r="B31" s="251" t="s">
        <v>383</v>
      </c>
      <c r="C31" s="251" t="s">
        <v>434</v>
      </c>
      <c r="D31" s="251" t="s">
        <v>404</v>
      </c>
      <c r="E31" s="252" t="s">
        <v>392</v>
      </c>
      <c r="F31" s="251"/>
      <c r="G31" s="253"/>
    </row>
    <row r="32" spans="2:7" x14ac:dyDescent="0.35">
      <c r="B32" s="251" t="s">
        <v>383</v>
      </c>
      <c r="C32" s="251" t="s">
        <v>435</v>
      </c>
      <c r="D32" s="251" t="s">
        <v>405</v>
      </c>
      <c r="E32" s="252" t="s">
        <v>393</v>
      </c>
      <c r="F32" s="251"/>
      <c r="G32" s="253"/>
    </row>
    <row r="33" spans="2:7" x14ac:dyDescent="0.35">
      <c r="B33" s="251" t="s">
        <v>383</v>
      </c>
      <c r="C33" s="251" t="s">
        <v>436</v>
      </c>
      <c r="D33" s="251" t="s">
        <v>406</v>
      </c>
      <c r="E33" s="252" t="s">
        <v>394</v>
      </c>
      <c r="F33" s="251"/>
      <c r="G33" s="253"/>
    </row>
    <row r="34" spans="2:7" x14ac:dyDescent="0.35">
      <c r="B34" s="251" t="s">
        <v>383</v>
      </c>
      <c r="C34" s="251" t="s">
        <v>437</v>
      </c>
      <c r="D34" s="251" t="s">
        <v>407</v>
      </c>
      <c r="E34" s="252" t="s">
        <v>395</v>
      </c>
      <c r="F34" s="251"/>
      <c r="G34" s="253"/>
    </row>
    <row r="35" spans="2:7" x14ac:dyDescent="0.35">
      <c r="B35" s="251" t="s">
        <v>383</v>
      </c>
      <c r="C35" s="251" t="s">
        <v>438</v>
      </c>
      <c r="D35" s="251" t="s">
        <v>408</v>
      </c>
      <c r="E35" s="252" t="s">
        <v>396</v>
      </c>
      <c r="F35" s="251"/>
      <c r="G35" s="253"/>
    </row>
    <row r="36" spans="2:7" x14ac:dyDescent="0.35">
      <c r="B36" s="252" t="s">
        <v>383</v>
      </c>
      <c r="C36" s="252" t="s">
        <v>444</v>
      </c>
      <c r="D36" s="252" t="s">
        <v>449</v>
      </c>
      <c r="E36" s="252" t="s">
        <v>450</v>
      </c>
      <c r="F36" s="251"/>
      <c r="G36" s="253"/>
    </row>
    <row r="37" spans="2:7" x14ac:dyDescent="0.35">
      <c r="B37" s="251" t="s">
        <v>383</v>
      </c>
      <c r="C37" s="251" t="s">
        <v>320</v>
      </c>
      <c r="D37" s="251" t="s">
        <v>321</v>
      </c>
      <c r="E37" s="252" t="s">
        <v>321</v>
      </c>
      <c r="F37" s="251"/>
      <c r="G37" s="253"/>
    </row>
    <row r="38" spans="2:7" x14ac:dyDescent="0.35">
      <c r="B38" s="251" t="s">
        <v>383</v>
      </c>
      <c r="C38" s="251" t="s">
        <v>322</v>
      </c>
      <c r="D38" s="251" t="s">
        <v>323</v>
      </c>
      <c r="E38" s="252" t="s">
        <v>324</v>
      </c>
      <c r="F38" s="251"/>
      <c r="G38" s="253"/>
    </row>
    <row r="39" spans="2:7" x14ac:dyDescent="0.35">
      <c r="B39" s="251" t="s">
        <v>383</v>
      </c>
      <c r="C39" s="251" t="s">
        <v>325</v>
      </c>
      <c r="D39" s="251" t="s">
        <v>326</v>
      </c>
      <c r="E39" s="252" t="s">
        <v>326</v>
      </c>
      <c r="F39" s="251"/>
      <c r="G39" s="253"/>
    </row>
    <row r="40" spans="2:7" x14ac:dyDescent="0.35">
      <c r="B40" s="251" t="s">
        <v>383</v>
      </c>
      <c r="C40" s="251" t="s">
        <v>327</v>
      </c>
      <c r="D40" s="251" t="s">
        <v>328</v>
      </c>
      <c r="E40" s="252" t="s">
        <v>328</v>
      </c>
      <c r="F40" s="251"/>
      <c r="G40" s="253"/>
    </row>
    <row r="41" spans="2:7" x14ac:dyDescent="0.35">
      <c r="B41" s="251" t="s">
        <v>383</v>
      </c>
      <c r="C41" s="251" t="s">
        <v>329</v>
      </c>
      <c r="D41" s="251" t="s">
        <v>330</v>
      </c>
      <c r="E41" s="252" t="s">
        <v>330</v>
      </c>
      <c r="F41" s="251"/>
      <c r="G41" s="253"/>
    </row>
    <row r="42" spans="2:7" x14ac:dyDescent="0.35">
      <c r="B42" s="251" t="s">
        <v>383</v>
      </c>
      <c r="C42" s="251" t="s">
        <v>331</v>
      </c>
      <c r="D42" s="251" t="s">
        <v>332</v>
      </c>
      <c r="E42" s="252" t="s">
        <v>332</v>
      </c>
      <c r="F42" s="251"/>
      <c r="G42" s="253"/>
    </row>
    <row r="43" spans="2:7" x14ac:dyDescent="0.35">
      <c r="B43" s="251" t="s">
        <v>383</v>
      </c>
      <c r="C43" s="251" t="s">
        <v>333</v>
      </c>
      <c r="D43" s="251" t="s">
        <v>334</v>
      </c>
      <c r="E43" s="252" t="s">
        <v>334</v>
      </c>
      <c r="F43" s="251"/>
      <c r="G43" s="253"/>
    </row>
    <row r="44" spans="2:7" x14ac:dyDescent="0.35">
      <c r="B44" s="252" t="s">
        <v>383</v>
      </c>
      <c r="C44" s="252" t="s">
        <v>448</v>
      </c>
      <c r="D44" s="252" t="s">
        <v>446</v>
      </c>
      <c r="E44" s="252" t="s">
        <v>447</v>
      </c>
      <c r="F44" s="251"/>
      <c r="G44" s="253"/>
    </row>
    <row r="45" spans="2:7" x14ac:dyDescent="0.35">
      <c r="B45" s="251" t="s">
        <v>383</v>
      </c>
      <c r="C45" s="251" t="s">
        <v>335</v>
      </c>
      <c r="D45" s="251" t="s">
        <v>287</v>
      </c>
      <c r="E45" s="252" t="s">
        <v>287</v>
      </c>
      <c r="F45" s="251"/>
      <c r="G45" s="253"/>
    </row>
    <row r="46" spans="2:7" x14ac:dyDescent="0.35">
      <c r="B46" s="251" t="s">
        <v>383</v>
      </c>
      <c r="C46" s="251" t="s">
        <v>336</v>
      </c>
      <c r="D46" s="251" t="s">
        <v>290</v>
      </c>
      <c r="E46" s="252" t="s">
        <v>290</v>
      </c>
      <c r="F46" s="251"/>
      <c r="G46" s="253"/>
    </row>
    <row r="47" spans="2:7" x14ac:dyDescent="0.35">
      <c r="B47" s="251" t="s">
        <v>383</v>
      </c>
      <c r="C47" s="251" t="s">
        <v>337</v>
      </c>
      <c r="D47" s="251" t="s">
        <v>291</v>
      </c>
      <c r="E47" s="252" t="s">
        <v>291</v>
      </c>
      <c r="F47" s="251"/>
      <c r="G47" s="253"/>
    </row>
    <row r="48" spans="2:7" x14ac:dyDescent="0.35">
      <c r="B48" s="248" t="s">
        <v>439</v>
      </c>
      <c r="C48" s="248" t="s">
        <v>44</v>
      </c>
      <c r="D48" s="248" t="s">
        <v>2</v>
      </c>
      <c r="E48" s="249" t="s">
        <v>45</v>
      </c>
      <c r="F48" s="248" t="s">
        <v>32</v>
      </c>
      <c r="G48" s="250"/>
    </row>
    <row r="49" spans="2:7" x14ac:dyDescent="0.35">
      <c r="B49" s="248" t="s">
        <v>439</v>
      </c>
      <c r="C49" s="248" t="s">
        <v>47</v>
      </c>
      <c r="D49" s="248" t="s">
        <v>9</v>
      </c>
      <c r="E49" s="249" t="s">
        <v>48</v>
      </c>
      <c r="F49" s="248" t="s">
        <v>16</v>
      </c>
      <c r="G49" s="250"/>
    </row>
    <row r="50" spans="2:7" x14ac:dyDescent="0.35">
      <c r="B50" s="248" t="s">
        <v>439</v>
      </c>
      <c r="C50" s="248" t="s">
        <v>49</v>
      </c>
      <c r="D50" s="248" t="s">
        <v>3</v>
      </c>
      <c r="E50" s="249" t="s">
        <v>50</v>
      </c>
      <c r="F50" s="248" t="s">
        <v>17</v>
      </c>
      <c r="G50" s="250"/>
    </row>
    <row r="51" spans="2:7" x14ac:dyDescent="0.35">
      <c r="B51" s="248" t="s">
        <v>439</v>
      </c>
      <c r="C51" s="248" t="s">
        <v>123</v>
      </c>
      <c r="D51" s="248" t="s">
        <v>94</v>
      </c>
      <c r="E51" s="249" t="s">
        <v>150</v>
      </c>
      <c r="F51" s="248" t="s">
        <v>18</v>
      </c>
      <c r="G51" s="250"/>
    </row>
    <row r="52" spans="2:7" x14ac:dyDescent="0.35">
      <c r="B52" s="248" t="s">
        <v>439</v>
      </c>
      <c r="C52" s="248" t="s">
        <v>51</v>
      </c>
      <c r="D52" s="248" t="s">
        <v>12</v>
      </c>
      <c r="E52" s="249" t="s">
        <v>52</v>
      </c>
      <c r="F52" s="248" t="s">
        <v>19</v>
      </c>
      <c r="G52" s="250"/>
    </row>
    <row r="53" spans="2:7" x14ac:dyDescent="0.35">
      <c r="B53" s="248" t="s">
        <v>439</v>
      </c>
      <c r="C53" s="248" t="s">
        <v>53</v>
      </c>
      <c r="D53" s="248" t="s">
        <v>33</v>
      </c>
      <c r="E53" s="249" t="s">
        <v>54</v>
      </c>
      <c r="F53" s="248" t="s">
        <v>20</v>
      </c>
      <c r="G53" s="250"/>
    </row>
    <row r="54" spans="2:7" x14ac:dyDescent="0.35">
      <c r="B54" s="248" t="s">
        <v>439</v>
      </c>
      <c r="C54" s="248" t="s">
        <v>55</v>
      </c>
      <c r="D54" s="248" t="s">
        <v>13</v>
      </c>
      <c r="E54" s="249" t="s">
        <v>56</v>
      </c>
      <c r="F54" s="248" t="s">
        <v>21</v>
      </c>
      <c r="G54" s="250"/>
    </row>
    <row r="55" spans="2:7" x14ac:dyDescent="0.35">
      <c r="B55" s="248" t="s">
        <v>439</v>
      </c>
      <c r="C55" s="248" t="s">
        <v>57</v>
      </c>
      <c r="D55" s="248" t="s">
        <v>8</v>
      </c>
      <c r="E55" s="249" t="s">
        <v>58</v>
      </c>
      <c r="F55" s="248" t="s">
        <v>22</v>
      </c>
      <c r="G55" s="250"/>
    </row>
    <row r="56" spans="2:7" x14ac:dyDescent="0.35">
      <c r="B56" s="248" t="s">
        <v>439</v>
      </c>
      <c r="C56" s="248" t="s">
        <v>59</v>
      </c>
      <c r="D56" s="248" t="s">
        <v>7</v>
      </c>
      <c r="E56" s="249" t="s">
        <v>60</v>
      </c>
      <c r="F56" s="248" t="s">
        <v>23</v>
      </c>
      <c r="G56" s="250"/>
    </row>
    <row r="57" spans="2:7" x14ac:dyDescent="0.35">
      <c r="B57" s="248" t="s">
        <v>439</v>
      </c>
      <c r="C57" s="248" t="s">
        <v>61</v>
      </c>
      <c r="D57" s="249" t="s">
        <v>442</v>
      </c>
      <c r="E57" s="249" t="s">
        <v>62</v>
      </c>
      <c r="F57" s="248" t="s">
        <v>24</v>
      </c>
      <c r="G57" s="250" t="s">
        <v>440</v>
      </c>
    </row>
    <row r="58" spans="2:7" x14ac:dyDescent="0.35">
      <c r="B58" s="248" t="s">
        <v>439</v>
      </c>
      <c r="C58" s="248" t="s">
        <v>63</v>
      </c>
      <c r="D58" s="249" t="s">
        <v>5</v>
      </c>
      <c r="E58" s="249" t="s">
        <v>64</v>
      </c>
      <c r="F58" s="248" t="s">
        <v>25</v>
      </c>
      <c r="G58" s="250" t="s">
        <v>441</v>
      </c>
    </row>
    <row r="59" spans="2:7" x14ac:dyDescent="0.35">
      <c r="B59" s="248" t="s">
        <v>439</v>
      </c>
      <c r="C59" s="248" t="s">
        <v>65</v>
      </c>
      <c r="D59" s="248" t="s">
        <v>10</v>
      </c>
      <c r="E59" s="249" t="s">
        <v>66</v>
      </c>
      <c r="F59" s="248" t="s">
        <v>26</v>
      </c>
      <c r="G59" s="250"/>
    </row>
    <row r="60" spans="2:7" x14ac:dyDescent="0.35">
      <c r="B60" s="248" t="s">
        <v>439</v>
      </c>
      <c r="C60" s="248" t="s">
        <v>67</v>
      </c>
      <c r="D60" s="248" t="s">
        <v>4</v>
      </c>
      <c r="E60" s="249" t="s">
        <v>68</v>
      </c>
      <c r="F60" s="248" t="s">
        <v>27</v>
      </c>
      <c r="G60" s="250"/>
    </row>
    <row r="61" spans="2:7" x14ac:dyDescent="0.35">
      <c r="B61" s="248" t="s">
        <v>439</v>
      </c>
      <c r="C61" s="248" t="s">
        <v>69</v>
      </c>
      <c r="D61" s="248" t="s">
        <v>14</v>
      </c>
      <c r="E61" s="249" t="s">
        <v>70</v>
      </c>
      <c r="F61" s="248" t="s">
        <v>28</v>
      </c>
      <c r="G61" s="250"/>
    </row>
    <row r="62" spans="2:7" x14ac:dyDescent="0.35">
      <c r="B62" s="248" t="s">
        <v>439</v>
      </c>
      <c r="C62" s="248" t="s">
        <v>71</v>
      </c>
      <c r="D62" s="248" t="s">
        <v>6</v>
      </c>
      <c r="E62" s="249" t="s">
        <v>72</v>
      </c>
      <c r="F62" s="248" t="s">
        <v>29</v>
      </c>
      <c r="G62" s="250"/>
    </row>
    <row r="63" spans="2:7" x14ac:dyDescent="0.35">
      <c r="B63" s="248" t="s">
        <v>439</v>
      </c>
      <c r="C63" s="248" t="s">
        <v>73</v>
      </c>
      <c r="D63" s="248" t="s">
        <v>11</v>
      </c>
      <c r="E63" s="249" t="s">
        <v>74</v>
      </c>
      <c r="F63" s="248" t="s">
        <v>30</v>
      </c>
      <c r="G63" s="250"/>
    </row>
    <row r="64" spans="2:7" x14ac:dyDescent="0.35">
      <c r="B64" s="248" t="s">
        <v>439</v>
      </c>
      <c r="C64" s="248" t="s">
        <v>51</v>
      </c>
      <c r="D64" s="248" t="s">
        <v>15</v>
      </c>
      <c r="E64" s="249" t="s">
        <v>75</v>
      </c>
      <c r="F64" s="248" t="s">
        <v>31</v>
      </c>
      <c r="G64" s="250"/>
    </row>
  </sheetData>
  <phoneticPr fontId="3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C78"/>
  <sheetViews>
    <sheetView tabSelected="1" zoomScaleNormal="100" workbookViewId="0">
      <pane xSplit="2" ySplit="10" topLeftCell="C11" activePane="bottomRight" state="frozen"/>
      <selection pane="topRight" activeCell="C1" sqref="C1"/>
      <selection pane="bottomLeft" activeCell="A11" sqref="A11"/>
      <selection pane="bottomRight" activeCell="A6" sqref="A6"/>
    </sheetView>
  </sheetViews>
  <sheetFormatPr defaultColWidth="11.453125" defaultRowHeight="14.5" x14ac:dyDescent="0.35"/>
  <cols>
    <col min="1" max="1" width="32.54296875" customWidth="1"/>
    <col min="2" max="2" width="27.1796875" customWidth="1"/>
    <col min="3" max="3" width="7.81640625" customWidth="1"/>
    <col min="4" max="4" width="9.81640625" customWidth="1"/>
    <col min="5" max="5" width="6.26953125" bestFit="1" customWidth="1"/>
    <col min="6" max="6" width="8" customWidth="1"/>
    <col min="7" max="7" width="26.7265625" style="39" customWidth="1"/>
    <col min="8" max="8" width="0.81640625" style="17" customWidth="1"/>
    <col min="9" max="10" width="6.26953125" customWidth="1"/>
    <col min="11" max="11" width="0.81640625" customWidth="1"/>
    <col min="12" max="12" width="6.26953125" customWidth="1"/>
    <col min="13" max="13" width="6.1796875" customWidth="1"/>
    <col min="14" max="14" width="0.81640625" customWidth="1"/>
    <col min="15" max="15" width="8" customWidth="1"/>
    <col min="16" max="16" width="7.54296875" customWidth="1"/>
    <col min="17" max="17" width="0.81640625" customWidth="1"/>
    <col min="18" max="19" width="26.7265625" style="39" customWidth="1"/>
  </cols>
  <sheetData>
    <row r="1" spans="1:29" ht="9" customHeight="1" x14ac:dyDescent="0.35">
      <c r="A1" s="13"/>
      <c r="B1" s="13"/>
      <c r="C1" s="13"/>
      <c r="D1" s="13"/>
      <c r="E1" s="13"/>
      <c r="F1" s="13"/>
      <c r="G1" s="38"/>
      <c r="I1" s="13"/>
      <c r="J1" s="13"/>
      <c r="K1" s="13"/>
      <c r="L1" s="13"/>
      <c r="M1" s="13"/>
      <c r="N1" s="13"/>
      <c r="O1" s="13"/>
      <c r="P1" s="13"/>
      <c r="Q1" s="13"/>
      <c r="R1" s="38"/>
      <c r="S1" s="38"/>
      <c r="T1" s="13"/>
      <c r="U1" s="13"/>
      <c r="V1" s="13"/>
      <c r="W1" s="13"/>
      <c r="X1" s="13"/>
      <c r="Y1" s="13"/>
      <c r="Z1" s="13"/>
      <c r="AA1" s="13"/>
      <c r="AB1" s="13"/>
      <c r="AC1" s="13"/>
    </row>
    <row r="2" spans="1:29" ht="23.25" customHeight="1" x14ac:dyDescent="0.5">
      <c r="A2" s="70" t="s">
        <v>339</v>
      </c>
      <c r="B2" s="13"/>
      <c r="C2" s="13"/>
      <c r="D2" s="13"/>
      <c r="E2" s="13"/>
      <c r="F2" s="13"/>
      <c r="G2" s="38"/>
      <c r="H2" s="28"/>
      <c r="I2" s="13"/>
      <c r="J2" s="13"/>
      <c r="K2" s="13"/>
      <c r="L2" s="13"/>
      <c r="M2" s="13"/>
      <c r="N2" s="13"/>
      <c r="O2" s="13"/>
      <c r="P2" s="13"/>
      <c r="Q2" s="13"/>
      <c r="R2" s="38"/>
      <c r="S2" s="38"/>
      <c r="T2" s="13"/>
      <c r="U2" s="13"/>
      <c r="V2" s="13"/>
      <c r="W2" s="13"/>
      <c r="X2" s="13"/>
      <c r="Y2" s="13"/>
      <c r="Z2" s="13"/>
      <c r="AA2" s="13"/>
      <c r="AB2" s="13"/>
      <c r="AC2" s="13"/>
    </row>
    <row r="3" spans="1:29" x14ac:dyDescent="0.35">
      <c r="A3" s="13"/>
      <c r="B3" s="13"/>
      <c r="C3" s="13"/>
      <c r="D3" s="13"/>
      <c r="E3" s="13"/>
      <c r="F3" s="13"/>
      <c r="G3" s="38"/>
      <c r="I3" s="13"/>
      <c r="J3" s="13"/>
      <c r="K3" s="13"/>
      <c r="L3" s="13"/>
      <c r="M3" s="13"/>
      <c r="N3" s="13"/>
      <c r="O3" s="13"/>
      <c r="P3" s="13"/>
      <c r="Q3" s="13"/>
      <c r="R3" s="38"/>
      <c r="S3" s="38"/>
      <c r="T3" s="13"/>
      <c r="U3" s="13"/>
      <c r="V3" s="13"/>
      <c r="W3" s="13"/>
      <c r="X3" s="13"/>
      <c r="Y3" s="13"/>
      <c r="Z3" s="13"/>
      <c r="AA3" s="13"/>
      <c r="AB3" s="13"/>
      <c r="AC3" s="13"/>
    </row>
    <row r="4" spans="1:29" ht="21" customHeight="1" x14ac:dyDescent="0.45">
      <c r="A4" s="71" t="s">
        <v>76</v>
      </c>
      <c r="B4" s="72"/>
      <c r="C4" s="13"/>
      <c r="D4" s="13"/>
      <c r="E4" s="13"/>
      <c r="F4" s="13"/>
      <c r="G4" s="38"/>
      <c r="H4" s="29"/>
      <c r="I4" s="13"/>
      <c r="J4" s="13"/>
      <c r="K4" s="13"/>
      <c r="L4" s="13"/>
      <c r="M4" s="13"/>
      <c r="N4" s="13"/>
      <c r="O4" s="13"/>
      <c r="P4" s="13"/>
      <c r="Q4" s="13"/>
      <c r="R4" s="38"/>
      <c r="S4" s="38"/>
      <c r="T4" s="51"/>
      <c r="U4" s="51"/>
      <c r="V4" s="51"/>
      <c r="W4" s="51"/>
      <c r="X4" s="13"/>
      <c r="Y4" s="13"/>
      <c r="Z4" s="13"/>
      <c r="AA4" s="13"/>
      <c r="AB4" s="13"/>
      <c r="AC4" s="13"/>
    </row>
    <row r="5" spans="1:29" ht="18.5" x14ac:dyDescent="0.45">
      <c r="A5" s="156" t="s">
        <v>338</v>
      </c>
      <c r="B5" s="156"/>
      <c r="C5" s="156"/>
      <c r="E5" s="218">
        <f>M40/1000</f>
        <v>1.0275748545293792</v>
      </c>
      <c r="F5" s="143" t="s">
        <v>152</v>
      </c>
      <c r="G5" s="38"/>
      <c r="H5" s="29"/>
      <c r="I5" s="13"/>
      <c r="J5" s="13"/>
      <c r="K5" s="13"/>
      <c r="L5" s="13"/>
      <c r="M5" s="13"/>
      <c r="N5" s="13"/>
      <c r="O5" s="13"/>
      <c r="P5" s="13"/>
      <c r="Q5" s="13"/>
      <c r="R5" s="38"/>
      <c r="S5" s="38"/>
      <c r="T5" s="51"/>
      <c r="U5" s="51"/>
      <c r="V5" s="51"/>
      <c r="W5" s="51"/>
      <c r="X5" s="13"/>
      <c r="Y5" s="13"/>
      <c r="Z5" s="13"/>
      <c r="AA5" s="13"/>
      <c r="AB5" s="13"/>
      <c r="AC5" s="13"/>
    </row>
    <row r="6" spans="1:29" ht="18.5" x14ac:dyDescent="0.45">
      <c r="A6" s="156" t="s">
        <v>454</v>
      </c>
      <c r="B6" s="156"/>
      <c r="C6" s="156"/>
      <c r="E6" s="219">
        <f>M41</f>
        <v>2.214163252875416E-2</v>
      </c>
      <c r="F6" s="143"/>
      <c r="G6" s="38"/>
      <c r="H6" s="29"/>
      <c r="I6" s="13"/>
      <c r="J6" s="13"/>
      <c r="K6" s="13"/>
      <c r="L6" s="13"/>
      <c r="M6" s="13"/>
      <c r="N6" s="13"/>
      <c r="O6" s="13"/>
      <c r="P6" s="13"/>
      <c r="Q6" s="13"/>
      <c r="R6" s="38"/>
      <c r="S6" s="38"/>
      <c r="T6" s="51"/>
      <c r="U6" s="51"/>
      <c r="V6" s="51"/>
      <c r="W6" s="51"/>
      <c r="X6" s="13"/>
      <c r="Y6" s="13"/>
      <c r="Z6" s="13"/>
      <c r="AA6" s="13"/>
      <c r="AB6" s="13"/>
      <c r="AC6" s="13"/>
    </row>
    <row r="7" spans="1:29" ht="15" customHeight="1" x14ac:dyDescent="0.45">
      <c r="A7" s="73"/>
      <c r="B7" s="74"/>
      <c r="C7" s="75"/>
      <c r="D7" s="75"/>
      <c r="E7" s="75"/>
      <c r="F7" s="75"/>
      <c r="G7" s="75"/>
      <c r="H7" s="29"/>
      <c r="I7" s="75"/>
      <c r="J7" s="75"/>
      <c r="K7" s="75"/>
      <c r="L7" s="75"/>
      <c r="M7" s="75"/>
      <c r="N7" s="75"/>
      <c r="O7" s="75"/>
      <c r="P7" s="75"/>
      <c r="Q7" s="75"/>
      <c r="R7" s="75"/>
      <c r="S7" s="75"/>
      <c r="T7" s="51"/>
      <c r="U7" s="51"/>
      <c r="V7" s="51"/>
      <c r="W7" s="51"/>
      <c r="X7" s="13"/>
      <c r="Y7" s="13"/>
      <c r="Z7" s="13"/>
      <c r="AA7" s="13"/>
      <c r="AB7" s="13"/>
      <c r="AC7" s="13"/>
    </row>
    <row r="8" spans="1:29" ht="18.5" x14ac:dyDescent="0.45">
      <c r="A8" s="86"/>
      <c r="B8" s="86"/>
      <c r="C8" s="306" t="s">
        <v>80</v>
      </c>
      <c r="D8" s="306"/>
      <c r="E8" s="306"/>
      <c r="F8" s="306"/>
      <c r="G8" s="306"/>
      <c r="H8" s="29"/>
      <c r="I8" s="307" t="s">
        <v>342</v>
      </c>
      <c r="J8" s="307"/>
      <c r="K8" s="307"/>
      <c r="L8" s="307"/>
      <c r="M8" s="307"/>
      <c r="N8" s="307"/>
      <c r="O8" s="307"/>
      <c r="P8" s="307"/>
      <c r="Q8" s="307"/>
      <c r="R8" s="307"/>
      <c r="S8" s="307"/>
      <c r="T8" s="13"/>
      <c r="U8" s="13"/>
      <c r="V8" s="13"/>
      <c r="W8" s="13"/>
      <c r="X8" s="13"/>
      <c r="Y8" s="13"/>
      <c r="Z8" s="13"/>
      <c r="AA8" s="13"/>
      <c r="AB8" s="13"/>
      <c r="AC8" s="13"/>
    </row>
    <row r="9" spans="1:29" x14ac:dyDescent="0.35">
      <c r="A9" s="87"/>
      <c r="B9" s="87"/>
      <c r="C9" s="301" t="s">
        <v>81</v>
      </c>
      <c r="D9" s="309" t="s">
        <v>86</v>
      </c>
      <c r="E9" s="301" t="s">
        <v>87</v>
      </c>
      <c r="F9" s="301" t="s">
        <v>84</v>
      </c>
      <c r="G9" s="301" t="s">
        <v>85</v>
      </c>
      <c r="H9" s="60"/>
      <c r="I9" s="301" t="s">
        <v>81</v>
      </c>
      <c r="J9" s="301"/>
      <c r="K9" s="110"/>
      <c r="L9" s="301" t="s">
        <v>231</v>
      </c>
      <c r="M9" s="301"/>
      <c r="N9" s="110"/>
      <c r="O9" s="301" t="s">
        <v>84</v>
      </c>
      <c r="P9" s="301"/>
      <c r="Q9" s="110"/>
      <c r="R9" s="301" t="s">
        <v>85</v>
      </c>
      <c r="S9" s="301"/>
      <c r="T9" s="51"/>
      <c r="U9" s="51"/>
      <c r="V9" s="51"/>
      <c r="W9" s="51"/>
      <c r="X9" s="13"/>
      <c r="Y9" s="13"/>
      <c r="Z9" s="13"/>
      <c r="AA9" s="13"/>
      <c r="AB9" s="13"/>
      <c r="AC9" s="13"/>
    </row>
    <row r="10" spans="1:29" x14ac:dyDescent="0.35">
      <c r="A10" s="87" t="s">
        <v>155</v>
      </c>
      <c r="B10" s="87" t="s">
        <v>156</v>
      </c>
      <c r="C10" s="308"/>
      <c r="D10" s="310"/>
      <c r="E10" s="308"/>
      <c r="F10" s="308"/>
      <c r="G10" s="308"/>
      <c r="H10" s="30"/>
      <c r="I10" s="123">
        <v>2018</v>
      </c>
      <c r="J10" s="123">
        <v>2023</v>
      </c>
      <c r="K10" s="124"/>
      <c r="L10" s="123">
        <v>2018</v>
      </c>
      <c r="M10" s="123">
        <v>2023</v>
      </c>
      <c r="N10" s="124"/>
      <c r="O10" s="123">
        <v>2018</v>
      </c>
      <c r="P10" s="123">
        <v>2023</v>
      </c>
      <c r="Q10" s="124"/>
      <c r="R10" s="123">
        <v>2018</v>
      </c>
      <c r="S10" s="123">
        <v>2023</v>
      </c>
      <c r="T10" s="51"/>
      <c r="U10" s="51"/>
      <c r="V10" s="51"/>
      <c r="W10" s="51"/>
      <c r="X10" s="13"/>
      <c r="Y10" s="13"/>
      <c r="Z10" s="13"/>
      <c r="AA10" s="13"/>
      <c r="AB10" s="13"/>
      <c r="AC10" s="13"/>
    </row>
    <row r="11" spans="1:29" ht="15" customHeight="1" x14ac:dyDescent="0.35">
      <c r="A11" s="217" t="s">
        <v>157</v>
      </c>
      <c r="B11" s="111"/>
      <c r="C11" s="111"/>
      <c r="D11" s="111"/>
      <c r="E11" s="111"/>
      <c r="F11" s="111"/>
      <c r="G11" s="111"/>
      <c r="H11" s="75"/>
      <c r="I11" s="111"/>
      <c r="J11" s="111"/>
      <c r="K11" s="111"/>
      <c r="L11" s="111"/>
      <c r="M11" s="111"/>
      <c r="N11" s="111"/>
      <c r="O11" s="111"/>
      <c r="P11" s="111"/>
      <c r="Q11" s="111"/>
      <c r="R11" s="111"/>
      <c r="S11" s="111"/>
      <c r="T11" s="51"/>
      <c r="U11" s="51"/>
      <c r="V11" s="51"/>
      <c r="W11" s="51"/>
      <c r="X11" s="13"/>
      <c r="Y11" s="13"/>
      <c r="Z11" s="13"/>
      <c r="AA11" s="13"/>
      <c r="AB11" s="13"/>
      <c r="AC11" s="13"/>
    </row>
    <row r="12" spans="1:29" ht="25.5" customHeight="1" x14ac:dyDescent="0.35">
      <c r="A12" s="76" t="s">
        <v>158</v>
      </c>
      <c r="B12" s="76" t="s">
        <v>159</v>
      </c>
      <c r="C12" s="125">
        <v>81.7</v>
      </c>
      <c r="D12" s="136">
        <f>C12</f>
        <v>81.7</v>
      </c>
      <c r="E12" s="75">
        <v>2018</v>
      </c>
      <c r="F12" s="75" t="s">
        <v>90</v>
      </c>
      <c r="G12" s="102" t="s">
        <v>160</v>
      </c>
      <c r="H12" s="31"/>
      <c r="I12" s="136">
        <v>81.7</v>
      </c>
      <c r="J12" s="136">
        <v>82.7</v>
      </c>
      <c r="K12" s="136"/>
      <c r="L12" s="137"/>
      <c r="M12" s="137"/>
      <c r="N12" s="98"/>
      <c r="O12" s="99" t="s">
        <v>90</v>
      </c>
      <c r="P12" s="99" t="s">
        <v>91</v>
      </c>
      <c r="Q12" s="98"/>
      <c r="R12" s="102" t="s">
        <v>160</v>
      </c>
      <c r="S12" s="102" t="s">
        <v>160</v>
      </c>
      <c r="T12" s="51"/>
      <c r="U12" s="51"/>
      <c r="V12" s="51"/>
      <c r="W12" s="51"/>
      <c r="X12" s="13"/>
      <c r="Y12" s="13"/>
      <c r="Z12" s="13"/>
      <c r="AA12" s="13"/>
      <c r="AB12" s="13"/>
      <c r="AC12" s="13"/>
    </row>
    <row r="13" spans="1:29" ht="25.5" customHeight="1" x14ac:dyDescent="0.35">
      <c r="A13" s="90" t="s">
        <v>161</v>
      </c>
      <c r="B13" s="90" t="s">
        <v>162</v>
      </c>
      <c r="C13" s="127">
        <v>89.8</v>
      </c>
      <c r="D13" s="127">
        <f t="shared" ref="D13:D15" si="0">C13</f>
        <v>89.8</v>
      </c>
      <c r="E13" s="92">
        <v>2011</v>
      </c>
      <c r="F13" s="92" t="s">
        <v>163</v>
      </c>
      <c r="G13" s="103" t="s">
        <v>164</v>
      </c>
      <c r="H13" s="41"/>
      <c r="I13" s="127">
        <v>90.440857199999996</v>
      </c>
      <c r="J13" s="127">
        <v>90.431080660000006</v>
      </c>
      <c r="K13" s="127"/>
      <c r="L13" s="128"/>
      <c r="M13" s="128"/>
      <c r="N13" s="91"/>
      <c r="O13" s="92" t="s">
        <v>91</v>
      </c>
      <c r="P13" s="92" t="s">
        <v>91</v>
      </c>
      <c r="Q13" s="91"/>
      <c r="R13" s="103" t="s">
        <v>165</v>
      </c>
      <c r="S13" s="103" t="s">
        <v>165</v>
      </c>
      <c r="T13" s="51"/>
      <c r="U13" s="51"/>
      <c r="V13" s="51"/>
      <c r="W13" s="51"/>
      <c r="X13" s="13"/>
      <c r="Y13" s="13"/>
      <c r="Z13" s="13"/>
      <c r="AA13" s="13"/>
      <c r="AB13" s="13"/>
      <c r="AC13" s="13"/>
    </row>
    <row r="14" spans="1:29" ht="25.5" customHeight="1" x14ac:dyDescent="0.35">
      <c r="A14" s="93" t="s">
        <v>166</v>
      </c>
      <c r="B14" s="93" t="s">
        <v>167</v>
      </c>
      <c r="C14" s="129">
        <v>86</v>
      </c>
      <c r="D14" s="129">
        <f t="shared" si="0"/>
        <v>86</v>
      </c>
      <c r="E14" s="95">
        <v>2018</v>
      </c>
      <c r="F14" s="95" t="s">
        <v>90</v>
      </c>
      <c r="G14" s="103" t="s">
        <v>168</v>
      </c>
      <c r="H14" s="41"/>
      <c r="I14" s="129">
        <v>86</v>
      </c>
      <c r="J14" s="129">
        <v>85.595439819999996</v>
      </c>
      <c r="K14" s="129"/>
      <c r="L14" s="130"/>
      <c r="M14" s="130"/>
      <c r="N14" s="94"/>
      <c r="O14" s="95" t="s">
        <v>90</v>
      </c>
      <c r="P14" s="95" t="s">
        <v>91</v>
      </c>
      <c r="Q14" s="94"/>
      <c r="R14" s="103" t="s">
        <v>168</v>
      </c>
      <c r="S14" s="103" t="s">
        <v>165</v>
      </c>
      <c r="T14" s="51"/>
      <c r="U14" s="51"/>
      <c r="V14" s="51"/>
      <c r="W14" s="51"/>
      <c r="X14" s="13"/>
      <c r="Y14" s="13"/>
      <c r="Z14" s="13"/>
      <c r="AA14" s="13"/>
      <c r="AB14" s="13"/>
      <c r="AC14" s="13"/>
    </row>
    <row r="15" spans="1:29" ht="25.5" customHeight="1" x14ac:dyDescent="0.35">
      <c r="A15" s="93" t="s">
        <v>169</v>
      </c>
      <c r="B15" s="93" t="s">
        <v>170</v>
      </c>
      <c r="C15" s="129">
        <v>94.3</v>
      </c>
      <c r="D15" s="129">
        <f t="shared" si="0"/>
        <v>94.3</v>
      </c>
      <c r="E15" s="95">
        <v>2012</v>
      </c>
      <c r="F15" s="95" t="s">
        <v>163</v>
      </c>
      <c r="G15" s="103" t="s">
        <v>171</v>
      </c>
      <c r="H15" s="41"/>
      <c r="I15" s="129">
        <v>95.124245509999994</v>
      </c>
      <c r="J15" s="129">
        <v>95.710750450000006</v>
      </c>
      <c r="K15" s="129"/>
      <c r="L15" s="130"/>
      <c r="M15" s="130"/>
      <c r="N15" s="94"/>
      <c r="O15" s="95" t="s">
        <v>91</v>
      </c>
      <c r="P15" s="95" t="s">
        <v>91</v>
      </c>
      <c r="Q15" s="94"/>
      <c r="R15" s="103" t="s">
        <v>165</v>
      </c>
      <c r="S15" s="103" t="s">
        <v>165</v>
      </c>
      <c r="T15" s="51"/>
      <c r="U15" s="51"/>
      <c r="V15" s="51"/>
      <c r="W15" s="51"/>
      <c r="X15" s="13"/>
      <c r="Y15" s="13"/>
      <c r="Z15" s="13"/>
      <c r="AA15" s="13"/>
      <c r="AB15" s="13"/>
      <c r="AC15" s="13"/>
    </row>
    <row r="16" spans="1:29" ht="15" customHeight="1" x14ac:dyDescent="0.35">
      <c r="A16" s="209"/>
      <c r="B16" s="239" t="s">
        <v>172</v>
      </c>
      <c r="C16" s="210"/>
      <c r="D16" s="211"/>
      <c r="E16" s="212"/>
      <c r="F16" s="212"/>
      <c r="G16" s="212"/>
      <c r="H16" s="41"/>
      <c r="I16" s="213"/>
      <c r="J16" s="213"/>
      <c r="K16" s="213"/>
      <c r="L16" s="214">
        <f>AVERAGE(I12:I15)</f>
        <v>88.316275677500002</v>
      </c>
      <c r="M16" s="214">
        <f>AVERAGE(J12:J15)</f>
        <v>88.609317732499989</v>
      </c>
      <c r="N16" s="215"/>
      <c r="O16" s="216"/>
      <c r="P16" s="216"/>
      <c r="Q16" s="215"/>
      <c r="R16" s="216"/>
      <c r="S16" s="216"/>
      <c r="T16" s="51"/>
      <c r="U16" s="51"/>
      <c r="V16" s="51"/>
      <c r="W16" s="51"/>
      <c r="X16" s="13"/>
      <c r="Y16" s="13"/>
      <c r="Z16" s="13"/>
      <c r="AA16" s="13"/>
      <c r="AB16" s="13"/>
      <c r="AC16" s="13"/>
    </row>
    <row r="17" spans="1:29" ht="15" customHeight="1" x14ac:dyDescent="0.35">
      <c r="A17" s="217" t="s">
        <v>173</v>
      </c>
      <c r="B17" s="111"/>
      <c r="C17" s="131"/>
      <c r="D17" s="132"/>
      <c r="E17" s="111"/>
      <c r="F17" s="111"/>
      <c r="G17" s="111"/>
      <c r="H17" s="75"/>
      <c r="I17" s="131"/>
      <c r="J17" s="131"/>
      <c r="K17" s="131"/>
      <c r="L17" s="132"/>
      <c r="M17" s="132"/>
      <c r="N17" s="111"/>
      <c r="O17" s="111"/>
      <c r="P17" s="111"/>
      <c r="Q17" s="111"/>
      <c r="R17" s="111"/>
      <c r="S17" s="111"/>
      <c r="T17" s="51"/>
      <c r="U17" s="51"/>
      <c r="V17" s="51"/>
      <c r="W17" s="51"/>
      <c r="X17" s="13"/>
      <c r="Y17" s="13"/>
      <c r="Z17" s="13"/>
      <c r="AA17" s="13"/>
      <c r="AB17" s="13"/>
      <c r="AC17" s="13"/>
    </row>
    <row r="18" spans="1:29" ht="25.5" customHeight="1" x14ac:dyDescent="0.35">
      <c r="A18" s="76" t="s">
        <v>174</v>
      </c>
      <c r="B18" s="76" t="s">
        <v>175</v>
      </c>
      <c r="C18" s="125">
        <v>86.956521739999999</v>
      </c>
      <c r="D18" s="136">
        <f t="shared" ref="D18:D21" si="1">C18</f>
        <v>86.956521739999999</v>
      </c>
      <c r="E18" s="75">
        <v>2018</v>
      </c>
      <c r="F18" s="75" t="s">
        <v>90</v>
      </c>
      <c r="G18" s="102" t="s">
        <v>176</v>
      </c>
      <c r="H18" s="31"/>
      <c r="I18" s="136">
        <v>86.956521739999999</v>
      </c>
      <c r="J18" s="136">
        <v>86.956521739999999</v>
      </c>
      <c r="K18" s="136"/>
      <c r="L18" s="137"/>
      <c r="M18" s="137"/>
      <c r="N18" s="98"/>
      <c r="O18" s="99" t="s">
        <v>90</v>
      </c>
      <c r="P18" s="99" t="s">
        <v>91</v>
      </c>
      <c r="Q18" s="98"/>
      <c r="R18" s="102" t="s">
        <v>176</v>
      </c>
      <c r="S18" s="102" t="s">
        <v>176</v>
      </c>
      <c r="T18" s="51"/>
      <c r="U18" s="51"/>
      <c r="V18" s="51"/>
      <c r="W18" s="51"/>
      <c r="X18" s="13"/>
      <c r="Y18" s="13"/>
      <c r="Z18" s="13"/>
      <c r="AA18" s="13"/>
      <c r="AB18" s="13"/>
      <c r="AC18" s="13"/>
    </row>
    <row r="19" spans="1:29" ht="25.5" customHeight="1" x14ac:dyDescent="0.35">
      <c r="A19" s="90" t="s">
        <v>177</v>
      </c>
      <c r="B19" s="90" t="s">
        <v>178</v>
      </c>
      <c r="C19" s="127">
        <v>64.595253999999997</v>
      </c>
      <c r="D19" s="127">
        <f t="shared" si="1"/>
        <v>64.595253999999997</v>
      </c>
      <c r="E19" s="92">
        <v>2018</v>
      </c>
      <c r="F19" s="92" t="s">
        <v>90</v>
      </c>
      <c r="G19" s="103" t="s">
        <v>179</v>
      </c>
      <c r="H19" s="41"/>
      <c r="I19" s="127">
        <v>64.595253999999997</v>
      </c>
      <c r="J19" s="127">
        <v>72.525628659999995</v>
      </c>
      <c r="K19" s="127"/>
      <c r="L19" s="128"/>
      <c r="M19" s="128"/>
      <c r="N19" s="91"/>
      <c r="O19" s="92" t="s">
        <v>90</v>
      </c>
      <c r="P19" s="92" t="s">
        <v>91</v>
      </c>
      <c r="Q19" s="91"/>
      <c r="R19" s="103" t="s">
        <v>179</v>
      </c>
      <c r="S19" s="103" t="s">
        <v>165</v>
      </c>
      <c r="T19" s="51"/>
      <c r="U19" s="51"/>
      <c r="V19" s="51"/>
      <c r="W19" s="51"/>
      <c r="X19" s="13"/>
      <c r="Y19" s="13"/>
      <c r="Z19" s="13"/>
      <c r="AA19" s="13"/>
      <c r="AB19" s="13"/>
      <c r="AC19" s="13"/>
    </row>
    <row r="20" spans="1:29" ht="25.5" customHeight="1" x14ac:dyDescent="0.35">
      <c r="A20" s="93" t="s">
        <v>180</v>
      </c>
      <c r="B20" s="93" t="s">
        <v>181</v>
      </c>
      <c r="C20" s="129"/>
      <c r="D20" s="129"/>
      <c r="E20" s="95"/>
      <c r="F20" s="95"/>
      <c r="G20" s="103"/>
      <c r="H20" s="41"/>
      <c r="I20" s="129"/>
      <c r="J20" s="129"/>
      <c r="K20" s="129"/>
      <c r="L20" s="130"/>
      <c r="M20" s="130"/>
      <c r="N20" s="94"/>
      <c r="O20" s="95"/>
      <c r="P20" s="95"/>
      <c r="Q20" s="94"/>
      <c r="R20" s="103"/>
      <c r="S20" s="103"/>
      <c r="T20" s="51"/>
      <c r="U20" s="51"/>
      <c r="V20" s="51"/>
      <c r="W20" s="51"/>
      <c r="X20" s="13"/>
      <c r="Y20" s="13"/>
      <c r="Z20" s="13"/>
      <c r="AA20" s="13"/>
      <c r="AB20" s="13"/>
      <c r="AC20" s="13"/>
    </row>
    <row r="21" spans="1:29" ht="25.5" customHeight="1" x14ac:dyDescent="0.35">
      <c r="A21" s="93" t="s">
        <v>182</v>
      </c>
      <c r="B21" s="93" t="s">
        <v>183</v>
      </c>
      <c r="C21" s="129">
        <v>94.258510000000001</v>
      </c>
      <c r="D21" s="129">
        <f t="shared" si="1"/>
        <v>94.258510000000001</v>
      </c>
      <c r="E21" s="95">
        <v>2016</v>
      </c>
      <c r="F21" s="95" t="s">
        <v>90</v>
      </c>
      <c r="G21" s="103" t="s">
        <v>184</v>
      </c>
      <c r="H21" s="41"/>
      <c r="I21" s="129">
        <v>94.910256009999998</v>
      </c>
      <c r="J21" s="129">
        <v>96.093194519999997</v>
      </c>
      <c r="K21" s="129"/>
      <c r="L21" s="130"/>
      <c r="M21" s="130"/>
      <c r="N21" s="94"/>
      <c r="O21" s="95" t="s">
        <v>91</v>
      </c>
      <c r="P21" s="95" t="s">
        <v>91</v>
      </c>
      <c r="Q21" s="94"/>
      <c r="R21" s="103" t="s">
        <v>165</v>
      </c>
      <c r="S21" s="103" t="s">
        <v>165</v>
      </c>
      <c r="T21" s="51"/>
      <c r="U21" s="51"/>
      <c r="V21" s="51"/>
      <c r="W21" s="51"/>
      <c r="X21" s="13"/>
      <c r="Y21" s="13"/>
      <c r="Z21" s="13"/>
      <c r="AA21" s="13"/>
      <c r="AB21" s="13"/>
      <c r="AC21" s="13"/>
    </row>
    <row r="22" spans="1:29" ht="15" customHeight="1" x14ac:dyDescent="0.35">
      <c r="A22" s="209"/>
      <c r="B22" s="239" t="s">
        <v>185</v>
      </c>
      <c r="C22" s="210"/>
      <c r="D22" s="211"/>
      <c r="E22" s="212"/>
      <c r="F22" s="212"/>
      <c r="G22" s="212"/>
      <c r="H22" s="41"/>
      <c r="I22" s="213"/>
      <c r="J22" s="213"/>
      <c r="K22" s="213"/>
      <c r="L22" s="214">
        <f>AVERAGE(I18:I21)</f>
        <v>82.154010583333331</v>
      </c>
      <c r="M22" s="214">
        <f>AVERAGE(J18:J21)</f>
        <v>85.191781640000002</v>
      </c>
      <c r="N22" s="215"/>
      <c r="O22" s="216"/>
      <c r="P22" s="216"/>
      <c r="Q22" s="215"/>
      <c r="R22" s="216"/>
      <c r="S22" s="216"/>
      <c r="T22" s="51"/>
      <c r="U22" s="51"/>
      <c r="V22" s="51"/>
      <c r="W22" s="51"/>
      <c r="X22" s="13"/>
      <c r="Y22" s="13"/>
      <c r="Z22" s="13"/>
      <c r="AA22" s="13"/>
      <c r="AB22" s="13"/>
      <c r="AC22" s="13"/>
    </row>
    <row r="23" spans="1:29" ht="15" customHeight="1" x14ac:dyDescent="0.35">
      <c r="A23" s="217" t="s">
        <v>186</v>
      </c>
      <c r="B23" s="111"/>
      <c r="C23" s="131"/>
      <c r="D23" s="132"/>
      <c r="E23" s="111"/>
      <c r="F23" s="111"/>
      <c r="G23" s="111"/>
      <c r="H23" s="75"/>
      <c r="I23" s="131"/>
      <c r="J23" s="131"/>
      <c r="K23" s="131"/>
      <c r="L23" s="132"/>
      <c r="M23" s="132"/>
      <c r="N23" s="111"/>
      <c r="O23" s="111"/>
      <c r="P23" s="111"/>
      <c r="Q23" s="111"/>
      <c r="R23" s="111"/>
      <c r="S23" s="111"/>
      <c r="T23" s="51"/>
      <c r="U23" s="51"/>
      <c r="V23" s="51"/>
      <c r="W23" s="51"/>
      <c r="X23" s="13"/>
      <c r="Y23" s="13"/>
      <c r="Z23" s="13"/>
      <c r="AA23" s="13"/>
      <c r="AB23" s="13"/>
      <c r="AC23" s="13"/>
    </row>
    <row r="24" spans="1:29" ht="25.5" customHeight="1" x14ac:dyDescent="0.35">
      <c r="A24" s="113" t="s">
        <v>187</v>
      </c>
      <c r="B24" s="113" t="s">
        <v>188</v>
      </c>
      <c r="C24" s="133">
        <v>22.47</v>
      </c>
      <c r="D24" s="134">
        <f>IF(C24&lt;&gt;"",IF((100-C24)&lt;=50,0,((100-C24)-50)/(100-50)*100),"")</f>
        <v>55.059999999999995</v>
      </c>
      <c r="E24" s="116">
        <v>2015</v>
      </c>
      <c r="F24" s="116" t="s">
        <v>90</v>
      </c>
      <c r="G24" s="102" t="s">
        <v>189</v>
      </c>
      <c r="H24" s="114"/>
      <c r="I24" s="133">
        <v>21.778892840000001</v>
      </c>
      <c r="J24" s="133">
        <v>20.816704139999999</v>
      </c>
      <c r="K24" s="133"/>
      <c r="L24" s="134">
        <f>IF(I24&lt;&gt;"",IF((100-I24)&lt;=50,0,((100-I24)-50)/(100-50)*100),"")</f>
        <v>56.442214320000005</v>
      </c>
      <c r="M24" s="134">
        <f>IF(J24&lt;&gt;"",IF((100-J24)&lt;=50,0,((100-J24)-50)/(100-50)*100),"")</f>
        <v>58.366591720000002</v>
      </c>
      <c r="N24" s="115"/>
      <c r="O24" s="116" t="s">
        <v>91</v>
      </c>
      <c r="P24" s="116" t="s">
        <v>91</v>
      </c>
      <c r="Q24" s="115"/>
      <c r="R24" s="102" t="s">
        <v>165</v>
      </c>
      <c r="S24" s="102" t="s">
        <v>165</v>
      </c>
      <c r="T24" s="51"/>
      <c r="U24" s="51"/>
      <c r="V24" s="51"/>
      <c r="W24" s="51"/>
      <c r="X24" s="13"/>
      <c r="Y24" s="13"/>
      <c r="Z24" s="13"/>
      <c r="AA24" s="13"/>
      <c r="AB24" s="13"/>
      <c r="AC24" s="13"/>
    </row>
    <row r="25" spans="1:29" ht="25.5" customHeight="1" x14ac:dyDescent="0.35">
      <c r="A25" s="93" t="s">
        <v>190</v>
      </c>
      <c r="B25" s="93" t="s">
        <v>191</v>
      </c>
      <c r="C25" s="129">
        <v>5.43</v>
      </c>
      <c r="D25" s="130">
        <f>IF(C25&lt;&gt;"",IF(C25&lt;=5.1,100,IF(C25&gt;=7.1,100,(7.1-C25)/(7.1-5.1)*100)),"")</f>
        <v>83.5</v>
      </c>
      <c r="E25" s="95">
        <v>2014</v>
      </c>
      <c r="F25" s="95" t="s">
        <v>90</v>
      </c>
      <c r="G25" s="103" t="s">
        <v>189</v>
      </c>
      <c r="H25" s="117"/>
      <c r="I25" s="129">
        <v>5.4956564080000003</v>
      </c>
      <c r="J25" s="129">
        <v>5.5615372609999998</v>
      </c>
      <c r="K25" s="129"/>
      <c r="L25" s="130">
        <f>IF(I25&lt;&gt;"",IF(I25&lt;=5.1,100,IF(I25&gt;=7.1,0,(7.1-I25)/(7.1-5.1)*100)),"")</f>
        <v>80.217179599999966</v>
      </c>
      <c r="M25" s="130">
        <f>IF(J25&lt;&gt;"",IF(J25&lt;=5.1,100,IF(J25&gt;=7.1,0,(7.1-J25)/(7.1-5.1)*100)),"")</f>
        <v>76.923136949999986</v>
      </c>
      <c r="N25" s="94"/>
      <c r="O25" s="95" t="s">
        <v>91</v>
      </c>
      <c r="P25" s="95" t="s">
        <v>91</v>
      </c>
      <c r="Q25" s="94"/>
      <c r="R25" s="103" t="s">
        <v>165</v>
      </c>
      <c r="S25" s="103" t="s">
        <v>165</v>
      </c>
      <c r="T25" s="51"/>
      <c r="U25" s="51"/>
      <c r="V25" s="51"/>
      <c r="W25" s="51"/>
      <c r="X25" s="13"/>
      <c r="Y25" s="13"/>
      <c r="Z25" s="13"/>
      <c r="AA25" s="13"/>
      <c r="AB25" s="13"/>
      <c r="AC25" s="13"/>
    </row>
    <row r="26" spans="1:29" ht="25.5" customHeight="1" x14ac:dyDescent="0.35">
      <c r="A26" s="90" t="s">
        <v>192</v>
      </c>
      <c r="B26" s="90" t="s">
        <v>193</v>
      </c>
      <c r="C26" s="127">
        <v>21.8</v>
      </c>
      <c r="D26" s="128">
        <f>IF(C26&lt;&gt;"",100-C26,"")</f>
        <v>78.2</v>
      </c>
      <c r="E26" s="92">
        <v>2018</v>
      </c>
      <c r="F26" s="92" t="s">
        <v>90</v>
      </c>
      <c r="G26" s="119" t="s">
        <v>103</v>
      </c>
      <c r="H26" s="118"/>
      <c r="I26" s="127">
        <v>21.8</v>
      </c>
      <c r="J26" s="127">
        <v>18.100000000000001</v>
      </c>
      <c r="K26" s="127"/>
      <c r="L26" s="128">
        <f>IF(I26&lt;&gt;"",100-I26,"")</f>
        <v>78.2</v>
      </c>
      <c r="M26" s="128">
        <f>IF(J26&lt;&gt;"",100-J26,"")</f>
        <v>81.900000000000006</v>
      </c>
      <c r="N26" s="91"/>
      <c r="O26" s="92" t="s">
        <v>90</v>
      </c>
      <c r="P26" s="92" t="s">
        <v>194</v>
      </c>
      <c r="Q26" s="91"/>
      <c r="R26" s="119" t="s">
        <v>103</v>
      </c>
      <c r="S26" s="119" t="s">
        <v>103</v>
      </c>
      <c r="T26" s="51"/>
      <c r="U26" s="51"/>
      <c r="V26" s="51"/>
      <c r="W26" s="51"/>
      <c r="X26" s="13"/>
      <c r="Y26" s="13"/>
      <c r="Z26" s="13"/>
      <c r="AA26" s="13"/>
      <c r="AB26" s="13"/>
      <c r="AC26" s="13"/>
    </row>
    <row r="27" spans="1:29" ht="15" customHeight="1" x14ac:dyDescent="0.35">
      <c r="A27" s="209"/>
      <c r="B27" s="239" t="s">
        <v>195</v>
      </c>
      <c r="C27" s="210"/>
      <c r="D27" s="211"/>
      <c r="E27" s="212"/>
      <c r="F27" s="212"/>
      <c r="G27" s="212"/>
      <c r="H27" s="41"/>
      <c r="I27" s="213"/>
      <c r="J27" s="213"/>
      <c r="K27" s="213"/>
      <c r="L27" s="214">
        <f>AVERAGE(L24:L26)</f>
        <v>71.61979797333332</v>
      </c>
      <c r="M27" s="214">
        <f>AVERAGE(M24:M26)</f>
        <v>72.396576223333327</v>
      </c>
      <c r="N27" s="215"/>
      <c r="O27" s="216"/>
      <c r="P27" s="216"/>
      <c r="Q27" s="215"/>
      <c r="R27" s="216"/>
      <c r="S27" s="216"/>
      <c r="T27" s="51"/>
      <c r="U27" s="51"/>
      <c r="V27" s="51"/>
      <c r="W27" s="51"/>
      <c r="X27" s="13"/>
      <c r="Y27" s="13"/>
      <c r="Z27" s="13"/>
      <c r="AA27" s="13"/>
      <c r="AB27" s="13"/>
      <c r="AC27" s="13"/>
    </row>
    <row r="28" spans="1:29" ht="15" customHeight="1" x14ac:dyDescent="0.35">
      <c r="A28" s="112" t="s">
        <v>196</v>
      </c>
      <c r="B28" s="111"/>
      <c r="C28" s="131"/>
      <c r="D28" s="132"/>
      <c r="E28" s="111"/>
      <c r="F28" s="111"/>
      <c r="G28" s="111"/>
      <c r="H28" s="75"/>
      <c r="I28" s="131"/>
      <c r="J28" s="131"/>
      <c r="K28" s="131"/>
      <c r="L28" s="132"/>
      <c r="M28" s="132"/>
      <c r="N28" s="111"/>
      <c r="O28" s="111"/>
      <c r="P28" s="111"/>
      <c r="Q28" s="111"/>
      <c r="R28" s="111"/>
      <c r="S28" s="111"/>
      <c r="T28" s="51"/>
      <c r="U28" s="51"/>
      <c r="V28" s="51"/>
      <c r="W28" s="51"/>
      <c r="X28" s="13"/>
      <c r="Y28" s="13"/>
      <c r="Z28" s="13"/>
      <c r="AA28" s="13"/>
      <c r="AB28" s="13"/>
      <c r="AC28" s="13"/>
    </row>
    <row r="29" spans="1:29" ht="25.5" customHeight="1" x14ac:dyDescent="0.35">
      <c r="A29" s="113" t="s">
        <v>197</v>
      </c>
      <c r="B29" s="113" t="s">
        <v>198</v>
      </c>
      <c r="C29" s="133">
        <v>49.92</v>
      </c>
      <c r="D29" s="133">
        <f>IF(C29&lt;&gt;"",IF(C29&lt;18,C29/18*100,100),"")</f>
        <v>100</v>
      </c>
      <c r="E29" s="116">
        <v>2017</v>
      </c>
      <c r="F29" s="116" t="s">
        <v>163</v>
      </c>
      <c r="G29" s="102" t="s">
        <v>199</v>
      </c>
      <c r="H29" s="114"/>
      <c r="I29" s="133">
        <v>51.077628490000002</v>
      </c>
      <c r="J29" s="133">
        <v>55.040063420000003</v>
      </c>
      <c r="K29" s="133"/>
      <c r="L29" s="134">
        <f>IF(I29&lt;&gt;"",IF(I29&lt;18,I29/18*100,100),"")</f>
        <v>100</v>
      </c>
      <c r="M29" s="134">
        <f>IF(J29&lt;&gt;"",IF(J29&lt;18,J29/18*100,100),"")</f>
        <v>100</v>
      </c>
      <c r="N29" s="115"/>
      <c r="O29" s="116" t="s">
        <v>91</v>
      </c>
      <c r="P29" s="116" t="s">
        <v>91</v>
      </c>
      <c r="Q29" s="115"/>
      <c r="R29" s="102" t="s">
        <v>165</v>
      </c>
      <c r="S29" s="102" t="s">
        <v>165</v>
      </c>
      <c r="T29" s="51"/>
      <c r="U29" s="51"/>
      <c r="V29" s="51"/>
      <c r="W29" s="51"/>
      <c r="X29" s="13"/>
      <c r="Y29" s="13"/>
      <c r="Z29" s="13"/>
      <c r="AA29" s="13"/>
      <c r="AB29" s="13"/>
      <c r="AC29" s="13"/>
    </row>
    <row r="30" spans="1:29" ht="25.5" customHeight="1" x14ac:dyDescent="0.35">
      <c r="A30" s="303" t="s">
        <v>200</v>
      </c>
      <c r="B30" s="93" t="s">
        <v>201</v>
      </c>
      <c r="C30" s="129">
        <f>IF(AND(C31&lt;&gt;"",C32&lt;&gt;""),C31+C32,"")</f>
        <v>65.952619999999996</v>
      </c>
      <c r="D30" s="129">
        <f>IF(C30&lt;&gt;"",IF(C30&lt;154.74,C30/154.74*100,100),"")</f>
        <v>42.621571668605398</v>
      </c>
      <c r="E30" s="95">
        <f>IF(AND(E31&lt;&gt;"",E32&lt;&gt;""),MAX(E31,E32),"")</f>
        <v>2017</v>
      </c>
      <c r="F30" s="95"/>
      <c r="G30" s="103"/>
      <c r="H30" s="117"/>
      <c r="I30" s="129">
        <f>IF(AND(I31&lt;&gt;"",I32&lt;&gt;""),I31+I32,"")</f>
        <v>65.952619999999996</v>
      </c>
      <c r="J30" s="129">
        <f>IF(AND(J31&lt;&gt;"",J32&lt;&gt;""),J31+J32,"")</f>
        <v>71.315435000000008</v>
      </c>
      <c r="K30" s="129"/>
      <c r="L30" s="130">
        <f>IF(I30&lt;&gt;"",IF(I30&lt;154.74,I30/154.74*100,100),"")</f>
        <v>42.621571668605398</v>
      </c>
      <c r="M30" s="130">
        <f>IF(J30&lt;&gt;"",IF(J30&lt;154.74,J30/154.74*100,100),"")</f>
        <v>46.087265736073419</v>
      </c>
      <c r="N30" s="94"/>
      <c r="O30" s="95"/>
      <c r="P30" s="95"/>
      <c r="Q30" s="94"/>
      <c r="R30" s="103"/>
      <c r="S30" s="103"/>
      <c r="T30" s="51"/>
      <c r="U30" s="51"/>
      <c r="V30" s="51"/>
      <c r="W30" s="51"/>
      <c r="X30" s="13"/>
      <c r="Y30" s="13"/>
      <c r="Z30" s="13"/>
      <c r="AA30" s="13"/>
      <c r="AB30" s="13"/>
      <c r="AC30" s="13"/>
    </row>
    <row r="31" spans="1:29" ht="25.5" customHeight="1" x14ac:dyDescent="0.35">
      <c r="A31" s="304"/>
      <c r="B31" s="93" t="s">
        <v>202</v>
      </c>
      <c r="C31" s="129">
        <v>39.934623999999999</v>
      </c>
      <c r="D31" s="129">
        <f t="shared" ref="D31:D33" si="2">C31</f>
        <v>39.934623999999999</v>
      </c>
      <c r="E31" s="95">
        <v>2017</v>
      </c>
      <c r="F31" s="95" t="s">
        <v>163</v>
      </c>
      <c r="G31" s="103" t="s">
        <v>203</v>
      </c>
      <c r="H31" s="117"/>
      <c r="I31" s="129">
        <v>39.934623999999999</v>
      </c>
      <c r="J31" s="129">
        <v>42.752113000000001</v>
      </c>
      <c r="K31" s="129"/>
      <c r="L31" s="130"/>
      <c r="M31" s="130"/>
      <c r="N31" s="94"/>
      <c r="O31" s="95" t="s">
        <v>91</v>
      </c>
      <c r="P31" s="95" t="s">
        <v>91</v>
      </c>
      <c r="Q31" s="94"/>
      <c r="R31" s="103" t="s">
        <v>204</v>
      </c>
      <c r="S31" s="103" t="s">
        <v>204</v>
      </c>
      <c r="T31" s="51"/>
      <c r="U31" s="51"/>
      <c r="V31" s="51"/>
      <c r="W31" s="51"/>
      <c r="X31" s="13"/>
      <c r="Y31" s="13"/>
      <c r="Z31" s="13"/>
      <c r="AA31" s="13"/>
      <c r="AB31" s="13"/>
      <c r="AC31" s="13"/>
    </row>
    <row r="32" spans="1:29" ht="25.5" customHeight="1" x14ac:dyDescent="0.35">
      <c r="A32" s="305"/>
      <c r="B32" s="93" t="s">
        <v>205</v>
      </c>
      <c r="C32" s="129">
        <v>26.017996</v>
      </c>
      <c r="D32" s="129">
        <f t="shared" si="2"/>
        <v>26.017996</v>
      </c>
      <c r="E32" s="95">
        <v>2017</v>
      </c>
      <c r="F32" s="95" t="s">
        <v>163</v>
      </c>
      <c r="G32" s="103" t="s">
        <v>203</v>
      </c>
      <c r="H32" s="117"/>
      <c r="I32" s="129">
        <v>26.017996</v>
      </c>
      <c r="J32" s="129">
        <v>28.563321999999999</v>
      </c>
      <c r="K32" s="129"/>
      <c r="L32" s="130"/>
      <c r="M32" s="130"/>
      <c r="N32" s="94"/>
      <c r="O32" s="95" t="s">
        <v>91</v>
      </c>
      <c r="P32" s="95" t="s">
        <v>91</v>
      </c>
      <c r="Q32" s="94"/>
      <c r="R32" s="103" t="s">
        <v>204</v>
      </c>
      <c r="S32" s="103" t="s">
        <v>204</v>
      </c>
      <c r="T32" s="51"/>
      <c r="U32" s="51"/>
      <c r="V32" s="51"/>
      <c r="W32" s="51"/>
      <c r="X32" s="13"/>
      <c r="Y32" s="13"/>
      <c r="Z32" s="13"/>
      <c r="AA32" s="13"/>
      <c r="AB32" s="13"/>
      <c r="AC32" s="13"/>
    </row>
    <row r="33" spans="1:29" ht="25.5" customHeight="1" x14ac:dyDescent="0.35">
      <c r="A33" s="90" t="s">
        <v>206</v>
      </c>
      <c r="B33" s="90" t="s">
        <v>207</v>
      </c>
      <c r="C33" s="127">
        <v>64</v>
      </c>
      <c r="D33" s="127">
        <f t="shared" si="2"/>
        <v>64</v>
      </c>
      <c r="E33" s="92">
        <v>2018</v>
      </c>
      <c r="F33" s="92" t="s">
        <v>163</v>
      </c>
      <c r="G33" s="119" t="s">
        <v>208</v>
      </c>
      <c r="H33" s="118"/>
      <c r="I33" s="127">
        <v>64</v>
      </c>
      <c r="J33" s="127">
        <v>71.315232589999994</v>
      </c>
      <c r="K33" s="127"/>
      <c r="L33" s="128"/>
      <c r="M33" s="128"/>
      <c r="N33" s="91"/>
      <c r="O33" s="92" t="s">
        <v>163</v>
      </c>
      <c r="P33" s="92" t="s">
        <v>194</v>
      </c>
      <c r="Q33" s="91"/>
      <c r="R33" s="119" t="s">
        <v>208</v>
      </c>
      <c r="S33" s="119" t="s">
        <v>165</v>
      </c>
      <c r="T33" s="51"/>
      <c r="U33" s="51"/>
      <c r="V33" s="51"/>
      <c r="W33" s="51"/>
      <c r="X33" s="13"/>
      <c r="Y33" s="13"/>
      <c r="Z33" s="13"/>
      <c r="AA33" s="13"/>
      <c r="AB33" s="13"/>
      <c r="AC33" s="13"/>
    </row>
    <row r="34" spans="1:29" ht="15" customHeight="1" x14ac:dyDescent="0.35">
      <c r="A34" s="209"/>
      <c r="B34" s="239" t="s">
        <v>209</v>
      </c>
      <c r="C34" s="210"/>
      <c r="D34" s="211"/>
      <c r="E34" s="212"/>
      <c r="F34" s="212"/>
      <c r="G34" s="212"/>
      <c r="H34" s="41"/>
      <c r="I34" s="213"/>
      <c r="J34" s="213"/>
      <c r="K34" s="213"/>
      <c r="L34" s="214">
        <f>AVERAGE(L30,L29,I33)</f>
        <v>68.873857222868466</v>
      </c>
      <c r="M34" s="214">
        <f>AVERAGE(M30,M29,J33)</f>
        <v>72.467499442024476</v>
      </c>
      <c r="N34" s="215"/>
      <c r="O34" s="216"/>
      <c r="P34" s="216"/>
      <c r="Q34" s="215"/>
      <c r="R34" s="216"/>
      <c r="S34" s="216"/>
      <c r="T34" s="51"/>
      <c r="U34" s="51"/>
      <c r="V34" s="51"/>
      <c r="W34" s="51"/>
      <c r="X34" s="13"/>
      <c r="Y34" s="13"/>
      <c r="Z34" s="13"/>
      <c r="AA34" s="13"/>
      <c r="AB34" s="13"/>
      <c r="AC34" s="13"/>
    </row>
    <row r="35" spans="1:29" ht="15" customHeight="1" x14ac:dyDescent="0.35">
      <c r="A35" s="112" t="s">
        <v>210</v>
      </c>
      <c r="B35" s="112"/>
      <c r="C35" s="131"/>
      <c r="D35" s="132"/>
      <c r="E35" s="111"/>
      <c r="F35" s="111"/>
      <c r="G35" s="111"/>
      <c r="H35" s="75"/>
      <c r="I35" s="131"/>
      <c r="J35" s="131"/>
      <c r="K35" s="131"/>
      <c r="L35" s="188">
        <f>AVERAGE(L16,L22,L27,L34)</f>
        <v>77.74098536425879</v>
      </c>
      <c r="M35" s="188">
        <f>AVERAGE(M16,M22,M27,M34)</f>
        <v>79.666293759464452</v>
      </c>
      <c r="N35" s="111"/>
      <c r="O35" s="111"/>
      <c r="P35" s="111"/>
      <c r="Q35" s="111"/>
      <c r="R35" s="111"/>
      <c r="S35" s="111"/>
      <c r="T35" s="51"/>
      <c r="U35" s="51"/>
      <c r="V35" s="51"/>
      <c r="W35" s="51"/>
      <c r="X35" s="13"/>
      <c r="Y35" s="13"/>
      <c r="Z35" s="13"/>
      <c r="AA35" s="13"/>
      <c r="AB35" s="13"/>
      <c r="AC35" s="13"/>
    </row>
    <row r="36" spans="1:29" ht="40" customHeight="1" x14ac:dyDescent="0.35">
      <c r="A36" s="67" t="s">
        <v>211</v>
      </c>
      <c r="B36" s="120" t="s">
        <v>265</v>
      </c>
      <c r="C36" s="135">
        <v>16.899999999999999</v>
      </c>
      <c r="D36" s="126">
        <f t="shared" ref="D36" si="3">C36</f>
        <v>16.899999999999999</v>
      </c>
      <c r="E36" s="66">
        <v>2004</v>
      </c>
      <c r="F36" s="66" t="s">
        <v>163</v>
      </c>
      <c r="G36" s="66" t="s">
        <v>212</v>
      </c>
      <c r="I36" s="138">
        <v>21.41</v>
      </c>
      <c r="J36" s="138">
        <v>20.53</v>
      </c>
      <c r="K36" s="138"/>
      <c r="L36" s="139">
        <f>100-I36</f>
        <v>78.59</v>
      </c>
      <c r="M36" s="139">
        <f>100-J36</f>
        <v>79.47</v>
      </c>
      <c r="N36" s="101"/>
      <c r="O36" s="100" t="s">
        <v>91</v>
      </c>
      <c r="P36" s="100" t="s">
        <v>91</v>
      </c>
      <c r="Q36" s="101"/>
      <c r="R36" s="100" t="s">
        <v>213</v>
      </c>
      <c r="S36" s="100" t="s">
        <v>213</v>
      </c>
      <c r="T36" s="51"/>
      <c r="U36" s="51"/>
      <c r="V36" s="51"/>
      <c r="W36" s="51"/>
      <c r="X36" s="13"/>
      <c r="Y36" s="13"/>
      <c r="Z36" s="13"/>
      <c r="AA36" s="13"/>
      <c r="AB36" s="13"/>
      <c r="AC36" s="13"/>
    </row>
    <row r="37" spans="1:29" ht="15" customHeight="1" x14ac:dyDescent="0.35">
      <c r="A37" s="104"/>
      <c r="B37" s="104" t="s">
        <v>214</v>
      </c>
      <c r="C37" s="105"/>
      <c r="D37" s="105"/>
      <c r="E37" s="105"/>
      <c r="F37" s="105"/>
      <c r="G37" s="105"/>
      <c r="I37" s="105"/>
      <c r="J37" s="105"/>
      <c r="K37" s="105"/>
      <c r="L37" s="106">
        <f>L35*L36/100</f>
        <v>61.09664039777099</v>
      </c>
      <c r="M37" s="140">
        <f>M35*M36/100</f>
        <v>63.310803650646406</v>
      </c>
      <c r="N37" s="105"/>
      <c r="O37" s="105"/>
      <c r="P37" s="105"/>
      <c r="Q37" s="105"/>
      <c r="R37" s="105"/>
      <c r="S37" s="105"/>
      <c r="T37" s="51"/>
      <c r="U37" s="51"/>
      <c r="V37" s="51"/>
      <c r="W37" s="51"/>
      <c r="X37" s="13"/>
      <c r="Y37" s="13"/>
      <c r="Z37" s="13"/>
      <c r="AA37" s="13"/>
      <c r="AB37" s="13"/>
      <c r="AC37" s="13"/>
    </row>
    <row r="38" spans="1:29" ht="15" customHeight="1" x14ac:dyDescent="0.35">
      <c r="A38" s="107"/>
      <c r="B38" s="85" t="s">
        <v>215</v>
      </c>
      <c r="C38" s="85"/>
      <c r="D38" s="85"/>
      <c r="E38" s="85"/>
      <c r="F38" s="85"/>
      <c r="G38" s="85"/>
      <c r="I38" s="88"/>
      <c r="J38" s="88"/>
      <c r="K38" s="88"/>
      <c r="L38" s="88"/>
      <c r="M38" s="141">
        <f>M37-L37</f>
        <v>2.2141632528754158</v>
      </c>
      <c r="N38" s="88"/>
      <c r="O38" s="88"/>
      <c r="P38" s="88"/>
      <c r="Q38" s="88"/>
      <c r="R38" s="88"/>
      <c r="S38" s="88"/>
      <c r="T38" s="51"/>
      <c r="U38" s="51"/>
      <c r="V38" s="51"/>
      <c r="W38" s="51"/>
      <c r="X38" s="13"/>
      <c r="Y38" s="13"/>
      <c r="Z38" s="13"/>
      <c r="AA38" s="13"/>
      <c r="AB38" s="13"/>
      <c r="AC38" s="13"/>
    </row>
    <row r="39" spans="1:29" ht="15" customHeight="1" x14ac:dyDescent="0.35">
      <c r="A39" s="107"/>
      <c r="B39" s="107" t="s">
        <v>268</v>
      </c>
      <c r="C39" s="85"/>
      <c r="D39" s="85"/>
      <c r="E39" s="85"/>
      <c r="F39" s="85"/>
      <c r="G39" s="85"/>
      <c r="I39" s="88"/>
      <c r="J39" s="88"/>
      <c r="K39" s="88"/>
      <c r="L39" s="88"/>
      <c r="M39" s="108">
        <v>46409.173000000003</v>
      </c>
      <c r="N39" s="88"/>
      <c r="O39" s="88"/>
      <c r="P39" s="88"/>
      <c r="Q39" s="88"/>
      <c r="R39" s="88"/>
      <c r="S39" s="88"/>
      <c r="T39" s="51"/>
      <c r="U39" s="51"/>
      <c r="V39" s="51"/>
      <c r="W39" s="51"/>
      <c r="X39" s="13"/>
      <c r="Y39" s="13"/>
      <c r="Z39" s="13"/>
      <c r="AA39" s="13"/>
      <c r="AB39" s="13"/>
      <c r="AC39" s="13"/>
    </row>
    <row r="40" spans="1:29" ht="15" customHeight="1" x14ac:dyDescent="0.35">
      <c r="A40" s="122"/>
      <c r="B40" s="122" t="s">
        <v>267</v>
      </c>
      <c r="C40" s="88"/>
      <c r="D40" s="88"/>
      <c r="E40" s="88"/>
      <c r="F40" s="88"/>
      <c r="G40" s="88"/>
      <c r="I40" s="88"/>
      <c r="J40" s="88"/>
      <c r="K40" s="88"/>
      <c r="L40" s="88"/>
      <c r="M40" s="109">
        <f>M38*M39/100</f>
        <v>1027.5748545293793</v>
      </c>
      <c r="N40" s="88"/>
      <c r="O40" s="88"/>
      <c r="P40" s="88"/>
      <c r="Q40" s="88"/>
      <c r="R40" s="88"/>
      <c r="S40" s="88"/>
      <c r="T40" s="51"/>
      <c r="U40" s="51"/>
      <c r="V40" s="51"/>
      <c r="W40" s="51"/>
      <c r="X40" s="13"/>
      <c r="Y40" s="13"/>
      <c r="Z40" s="13"/>
      <c r="AA40" s="13"/>
      <c r="AB40" s="13"/>
      <c r="AC40" s="13"/>
    </row>
    <row r="41" spans="1:29" ht="15" customHeight="1" x14ac:dyDescent="0.35">
      <c r="A41" s="122"/>
      <c r="B41" s="122" t="s">
        <v>269</v>
      </c>
      <c r="C41" s="88"/>
      <c r="D41" s="88"/>
      <c r="E41" s="88"/>
      <c r="F41" s="88"/>
      <c r="G41" s="88"/>
      <c r="I41" s="88"/>
      <c r="J41" s="88"/>
      <c r="K41" s="88"/>
      <c r="L41" s="88"/>
      <c r="M41" s="142">
        <f>M40/M39</f>
        <v>2.214163252875416E-2</v>
      </c>
      <c r="N41" s="88"/>
      <c r="O41" s="88"/>
      <c r="P41" s="88"/>
      <c r="Q41" s="88"/>
      <c r="R41" s="88"/>
      <c r="S41" s="88"/>
      <c r="T41" s="51"/>
      <c r="U41" s="51"/>
      <c r="V41" s="51"/>
      <c r="W41" s="51"/>
      <c r="X41" s="13"/>
      <c r="Y41" s="13"/>
      <c r="Z41" s="13"/>
      <c r="AA41" s="13"/>
      <c r="AB41" s="13"/>
      <c r="AC41" s="13"/>
    </row>
    <row r="42" spans="1:29" ht="15" customHeight="1" x14ac:dyDescent="0.35">
      <c r="A42" s="121"/>
      <c r="B42" s="121"/>
      <c r="C42" s="96"/>
      <c r="D42" s="96"/>
      <c r="E42" s="96"/>
      <c r="F42" s="96"/>
      <c r="G42" s="97"/>
      <c r="I42" s="96"/>
      <c r="J42" s="96"/>
      <c r="K42" s="96"/>
      <c r="L42" s="96"/>
      <c r="M42" s="96"/>
      <c r="N42" s="96"/>
      <c r="O42" s="96"/>
      <c r="P42" s="96"/>
      <c r="Q42" s="96"/>
      <c r="R42" s="97"/>
      <c r="S42" s="97"/>
      <c r="T42" s="51"/>
      <c r="U42" s="51"/>
      <c r="V42" s="51"/>
      <c r="W42" s="51"/>
      <c r="X42" s="13"/>
      <c r="Y42" s="13"/>
      <c r="Z42" s="13"/>
      <c r="AA42" s="13"/>
      <c r="AB42" s="13"/>
      <c r="AC42" s="13"/>
    </row>
    <row r="43" spans="1:29" ht="15" customHeight="1" x14ac:dyDescent="0.35">
      <c r="A43" s="78" t="s">
        <v>216</v>
      </c>
      <c r="B43" s="78"/>
      <c r="C43" s="51"/>
      <c r="D43" s="51"/>
      <c r="E43" s="51"/>
      <c r="F43" s="51"/>
      <c r="G43" s="79"/>
      <c r="I43" s="51"/>
      <c r="J43" s="51"/>
      <c r="K43" s="51"/>
      <c r="L43" s="51"/>
      <c r="M43" s="51"/>
      <c r="N43" s="51"/>
      <c r="O43" s="51"/>
      <c r="P43" s="51"/>
      <c r="Q43" s="51"/>
      <c r="R43" s="79"/>
      <c r="S43" s="79"/>
      <c r="T43" s="51"/>
      <c r="U43" s="51"/>
      <c r="V43" s="51"/>
      <c r="W43" s="51"/>
      <c r="X43" s="13"/>
      <c r="Y43" s="13"/>
      <c r="Z43" s="13"/>
      <c r="AA43" s="13"/>
      <c r="AB43" s="13"/>
      <c r="AC43" s="13"/>
    </row>
    <row r="44" spans="1:29" ht="15" customHeight="1" x14ac:dyDescent="0.35">
      <c r="A44" s="79" t="s">
        <v>217</v>
      </c>
      <c r="B44" s="79"/>
      <c r="C44" s="13"/>
      <c r="D44" s="13"/>
      <c r="E44" s="13"/>
      <c r="F44" s="78"/>
      <c r="G44" s="59"/>
      <c r="I44" s="13"/>
      <c r="J44" s="13"/>
      <c r="K44" s="13"/>
      <c r="L44" s="13"/>
      <c r="M44" s="13"/>
      <c r="N44" s="13"/>
      <c r="O44" s="13"/>
      <c r="P44" s="79"/>
      <c r="Q44" s="13"/>
      <c r="R44" s="38"/>
      <c r="S44" s="38"/>
      <c r="T44" s="13"/>
      <c r="U44" s="13"/>
      <c r="V44" s="13"/>
      <c r="W44" s="13"/>
      <c r="X44" s="13"/>
      <c r="Y44" s="13"/>
      <c r="Z44" s="13"/>
      <c r="AA44" s="13"/>
      <c r="AB44" s="13"/>
      <c r="AC44" s="13"/>
    </row>
    <row r="45" spans="1:29" ht="15" customHeight="1" x14ac:dyDescent="0.35">
      <c r="A45" s="79" t="s">
        <v>218</v>
      </c>
      <c r="B45" s="79"/>
      <c r="C45" s="13"/>
      <c r="D45" s="13"/>
      <c r="E45" s="13"/>
      <c r="F45" s="78"/>
      <c r="G45" s="59"/>
      <c r="I45" s="13"/>
      <c r="J45" s="13"/>
      <c r="K45" s="13"/>
      <c r="L45" s="13"/>
      <c r="M45" s="13"/>
      <c r="N45" s="13"/>
      <c r="O45" s="13"/>
      <c r="P45" s="79"/>
      <c r="Q45" s="13"/>
      <c r="R45" s="38"/>
      <c r="S45" s="38"/>
      <c r="T45" s="13"/>
      <c r="U45" s="13"/>
      <c r="V45" s="13"/>
      <c r="W45" s="13"/>
      <c r="X45" s="13"/>
      <c r="Y45" s="13"/>
      <c r="Z45" s="13"/>
      <c r="AA45" s="13"/>
      <c r="AB45" s="13"/>
      <c r="AC45" s="13"/>
    </row>
    <row r="46" spans="1:29" ht="15" customHeight="1" x14ac:dyDescent="0.35">
      <c r="A46" s="79" t="s">
        <v>219</v>
      </c>
      <c r="B46" s="79"/>
      <c r="C46" s="13"/>
      <c r="D46" s="13"/>
      <c r="E46" s="13"/>
      <c r="F46" s="78"/>
      <c r="G46" s="59"/>
      <c r="I46" s="13"/>
      <c r="J46" s="13"/>
      <c r="K46" s="13"/>
      <c r="L46" s="13"/>
      <c r="M46" s="13"/>
      <c r="N46" s="13"/>
      <c r="O46" s="13"/>
      <c r="P46" s="79"/>
      <c r="Q46" s="13"/>
      <c r="R46" s="38"/>
      <c r="S46" s="38"/>
      <c r="T46" s="13"/>
      <c r="U46" s="13"/>
      <c r="V46" s="13"/>
      <c r="W46" s="13"/>
      <c r="X46" s="13"/>
      <c r="Y46" s="13"/>
      <c r="Z46" s="13"/>
      <c r="AA46" s="13"/>
      <c r="AB46" s="13"/>
      <c r="AC46" s="13"/>
    </row>
    <row r="47" spans="1:29" ht="15" customHeight="1" x14ac:dyDescent="0.35">
      <c r="A47" s="79" t="s">
        <v>220</v>
      </c>
      <c r="B47" s="79"/>
      <c r="C47" s="13"/>
      <c r="D47" s="13"/>
      <c r="E47" s="13"/>
      <c r="F47" s="78"/>
      <c r="G47" s="59"/>
      <c r="I47" s="13"/>
      <c r="J47" s="13"/>
      <c r="K47" s="13"/>
      <c r="L47" s="13"/>
      <c r="M47" s="13"/>
      <c r="N47" s="13"/>
      <c r="O47" s="13"/>
      <c r="P47" s="79"/>
      <c r="Q47" s="13"/>
      <c r="R47" s="38"/>
      <c r="S47" s="38"/>
      <c r="T47" s="13"/>
      <c r="U47" s="13"/>
      <c r="V47" s="13"/>
      <c r="W47" s="13"/>
      <c r="X47" s="13"/>
      <c r="Y47" s="13"/>
      <c r="Z47" s="13"/>
      <c r="AA47" s="13"/>
      <c r="AB47" s="13"/>
      <c r="AC47" s="13"/>
    </row>
    <row r="48" spans="1:29" ht="15" customHeight="1" x14ac:dyDescent="0.35">
      <c r="A48" s="79" t="s">
        <v>221</v>
      </c>
      <c r="B48" s="79"/>
      <c r="C48" s="13"/>
      <c r="D48" s="13"/>
      <c r="E48" s="13"/>
      <c r="F48" s="78"/>
      <c r="G48" s="59"/>
      <c r="I48" s="13"/>
      <c r="J48" s="13"/>
      <c r="K48" s="13"/>
      <c r="L48" s="13"/>
      <c r="M48" s="13"/>
      <c r="N48" s="13"/>
      <c r="O48" s="13"/>
      <c r="P48" s="79"/>
      <c r="Q48" s="13"/>
      <c r="R48" s="38"/>
      <c r="S48" s="38"/>
      <c r="T48" s="13"/>
      <c r="U48" s="13"/>
      <c r="V48" s="13"/>
      <c r="W48" s="13"/>
      <c r="X48" s="13"/>
      <c r="Y48" s="13"/>
      <c r="Z48" s="13"/>
      <c r="AA48" s="13"/>
      <c r="AB48" s="13"/>
      <c r="AC48" s="13"/>
    </row>
    <row r="49" spans="1:29" ht="15" customHeight="1" x14ac:dyDescent="0.35">
      <c r="A49" s="302" t="s">
        <v>266</v>
      </c>
      <c r="B49" s="302"/>
      <c r="C49" s="302"/>
      <c r="D49" s="302"/>
      <c r="E49" s="302"/>
      <c r="F49" s="302"/>
      <c r="G49" s="302"/>
      <c r="H49" s="302"/>
      <c r="I49" s="302"/>
      <c r="J49" s="302"/>
      <c r="K49" s="302"/>
      <c r="L49" s="302"/>
      <c r="M49" s="302"/>
      <c r="N49" s="302"/>
      <c r="O49" s="302"/>
      <c r="P49" s="302"/>
      <c r="Q49" s="302"/>
      <c r="R49" s="302"/>
      <c r="S49" s="302"/>
      <c r="T49" s="77"/>
      <c r="U49" s="13"/>
      <c r="V49" s="13"/>
      <c r="W49" s="13"/>
      <c r="X49" s="13"/>
      <c r="Y49" s="13"/>
      <c r="Z49" s="13"/>
      <c r="AA49" s="13"/>
      <c r="AB49" s="13"/>
      <c r="AC49" s="13"/>
    </row>
    <row r="50" spans="1:29" ht="15" customHeight="1" x14ac:dyDescent="0.35">
      <c r="A50" s="302"/>
      <c r="B50" s="302"/>
      <c r="C50" s="302"/>
      <c r="D50" s="302"/>
      <c r="E50" s="302"/>
      <c r="F50" s="302"/>
      <c r="G50" s="302"/>
      <c r="H50" s="302"/>
      <c r="I50" s="302"/>
      <c r="J50" s="302"/>
      <c r="K50" s="302"/>
      <c r="L50" s="302"/>
      <c r="M50" s="302"/>
      <c r="N50" s="302"/>
      <c r="O50" s="302"/>
      <c r="P50" s="302"/>
      <c r="Q50" s="302"/>
      <c r="R50" s="302"/>
      <c r="S50" s="302"/>
      <c r="T50" s="77"/>
      <c r="U50" s="13"/>
      <c r="V50" s="13"/>
      <c r="W50" s="13"/>
      <c r="X50" s="13"/>
      <c r="Y50" s="13"/>
      <c r="Z50" s="13"/>
      <c r="AA50" s="13"/>
      <c r="AB50" s="13"/>
      <c r="AC50" s="13"/>
    </row>
    <row r="51" spans="1:29" ht="15" customHeight="1" x14ac:dyDescent="0.35">
      <c r="A51" s="302"/>
      <c r="B51" s="302"/>
      <c r="C51" s="302"/>
      <c r="D51" s="302"/>
      <c r="E51" s="302"/>
      <c r="F51" s="302"/>
      <c r="G51" s="302"/>
      <c r="H51" s="302"/>
      <c r="I51" s="302"/>
      <c r="J51" s="302"/>
      <c r="K51" s="302"/>
      <c r="L51" s="302"/>
      <c r="M51" s="302"/>
      <c r="N51" s="302"/>
      <c r="O51" s="302"/>
      <c r="P51" s="302"/>
      <c r="Q51" s="302"/>
      <c r="R51" s="302"/>
      <c r="S51" s="302"/>
      <c r="T51" s="77"/>
      <c r="U51" s="13"/>
      <c r="V51" s="13"/>
      <c r="W51" s="13"/>
      <c r="X51" s="13"/>
      <c r="Y51" s="13"/>
      <c r="Z51" s="13"/>
      <c r="AA51" s="13"/>
      <c r="AB51" s="13"/>
      <c r="AC51" s="13"/>
    </row>
    <row r="52" spans="1:29" ht="15" customHeight="1" x14ac:dyDescent="0.35">
      <c r="A52" s="79"/>
      <c r="B52" s="80"/>
      <c r="C52" s="13"/>
      <c r="D52" s="13"/>
      <c r="E52" s="13"/>
      <c r="F52" s="78"/>
      <c r="G52" s="59"/>
      <c r="I52" s="13"/>
      <c r="J52" s="13"/>
      <c r="K52" s="13"/>
      <c r="L52" s="13"/>
      <c r="M52" s="13"/>
      <c r="N52" s="13"/>
      <c r="O52" s="13"/>
      <c r="P52" s="79"/>
      <c r="Q52" s="13"/>
      <c r="R52" s="38"/>
      <c r="S52" s="38"/>
      <c r="T52" s="13"/>
      <c r="U52" s="13"/>
      <c r="V52" s="13"/>
      <c r="W52" s="13"/>
      <c r="X52" s="13"/>
      <c r="Y52" s="13"/>
      <c r="Z52" s="13"/>
      <c r="AA52" s="13"/>
      <c r="AB52" s="13"/>
      <c r="AC52" s="13"/>
    </row>
    <row r="53" spans="1:29" ht="15" customHeight="1" x14ac:dyDescent="0.35">
      <c r="A53" s="80" t="s">
        <v>222</v>
      </c>
      <c r="B53" s="79"/>
      <c r="C53" s="13"/>
      <c r="D53" s="13"/>
      <c r="E53" s="13"/>
      <c r="F53" s="78"/>
      <c r="G53" s="59"/>
      <c r="I53" s="13"/>
      <c r="J53" s="13"/>
      <c r="K53" s="13"/>
      <c r="L53" s="13"/>
      <c r="M53" s="13"/>
      <c r="N53" s="13"/>
      <c r="O53" s="13"/>
      <c r="P53" s="79"/>
      <c r="Q53" s="13"/>
      <c r="R53" s="38"/>
      <c r="S53" s="38"/>
      <c r="T53" s="13"/>
      <c r="U53" s="13"/>
      <c r="V53" s="13"/>
      <c r="W53" s="13"/>
      <c r="X53" s="13"/>
      <c r="Y53" s="13"/>
      <c r="Z53" s="13"/>
      <c r="AA53" s="13"/>
      <c r="AB53" s="13"/>
      <c r="AC53" s="13"/>
    </row>
    <row r="54" spans="1:29" ht="15" customHeight="1" x14ac:dyDescent="0.35">
      <c r="A54" s="79" t="s">
        <v>223</v>
      </c>
      <c r="B54" s="79"/>
      <c r="C54" s="13"/>
      <c r="D54" s="13"/>
      <c r="E54" s="13"/>
      <c r="F54" s="78"/>
      <c r="G54" s="59"/>
      <c r="I54" s="13"/>
      <c r="J54" s="13"/>
      <c r="K54" s="13"/>
      <c r="L54" s="13"/>
      <c r="M54" s="13"/>
      <c r="N54" s="13"/>
      <c r="O54" s="13"/>
      <c r="P54" s="79"/>
      <c r="Q54" s="13"/>
      <c r="R54" s="38"/>
      <c r="S54" s="38"/>
      <c r="T54" s="13"/>
      <c r="U54" s="13"/>
      <c r="V54" s="13"/>
      <c r="W54" s="13"/>
      <c r="X54" s="13"/>
      <c r="Y54" s="13"/>
      <c r="Z54" s="13"/>
      <c r="AA54" s="13"/>
      <c r="AB54" s="13"/>
      <c r="AC54" s="13"/>
    </row>
    <row r="55" spans="1:29" ht="15" customHeight="1" x14ac:dyDescent="0.35">
      <c r="A55" s="79" t="s">
        <v>224</v>
      </c>
      <c r="B55" s="79"/>
      <c r="C55" s="13"/>
      <c r="D55" s="13"/>
      <c r="E55" s="13"/>
      <c r="F55" s="78"/>
      <c r="G55" s="59"/>
      <c r="I55" s="13"/>
      <c r="J55" s="13"/>
      <c r="K55" s="13"/>
      <c r="L55" s="13"/>
      <c r="M55" s="13"/>
      <c r="N55" s="13"/>
      <c r="O55" s="13"/>
      <c r="P55" s="79"/>
      <c r="Q55" s="13"/>
      <c r="R55" s="38"/>
      <c r="S55" s="38"/>
      <c r="T55" s="13"/>
      <c r="U55" s="13"/>
      <c r="V55" s="13"/>
      <c r="W55" s="13"/>
      <c r="X55" s="13"/>
      <c r="Y55" s="13"/>
      <c r="Z55" s="13"/>
      <c r="AA55" s="13"/>
      <c r="AB55" s="13"/>
      <c r="AC55" s="13"/>
    </row>
    <row r="56" spans="1:29" ht="15" customHeight="1" x14ac:dyDescent="0.35">
      <c r="A56" s="79" t="s">
        <v>225</v>
      </c>
      <c r="B56" s="79"/>
      <c r="C56" s="13"/>
      <c r="D56" s="13"/>
      <c r="E56" s="13"/>
      <c r="F56" s="78"/>
      <c r="G56" s="59"/>
      <c r="I56" s="13"/>
      <c r="J56" s="13"/>
      <c r="K56" s="13"/>
      <c r="L56" s="13"/>
      <c r="M56" s="13"/>
      <c r="N56" s="13"/>
      <c r="O56" s="13"/>
      <c r="P56" s="79"/>
      <c r="Q56" s="13"/>
      <c r="R56" s="38"/>
      <c r="S56" s="38"/>
      <c r="T56" s="13"/>
      <c r="U56" s="13"/>
      <c r="V56" s="13"/>
      <c r="W56" s="13"/>
      <c r="X56" s="13"/>
      <c r="Y56" s="13"/>
      <c r="Z56" s="13"/>
      <c r="AA56" s="13"/>
      <c r="AB56" s="13"/>
      <c r="AC56" s="13"/>
    </row>
    <row r="57" spans="1:29" ht="15" customHeight="1" x14ac:dyDescent="0.35">
      <c r="A57" s="79" t="s">
        <v>226</v>
      </c>
      <c r="B57" s="79"/>
      <c r="C57" s="13"/>
      <c r="D57" s="13"/>
      <c r="E57" s="13"/>
      <c r="F57" s="78"/>
      <c r="G57" s="59"/>
      <c r="I57" s="13"/>
      <c r="J57" s="13"/>
      <c r="K57" s="13"/>
      <c r="L57" s="13"/>
      <c r="M57" s="13"/>
      <c r="N57" s="13"/>
      <c r="O57" s="13"/>
      <c r="P57" s="79"/>
      <c r="Q57" s="13"/>
      <c r="R57" s="38"/>
      <c r="S57" s="38"/>
      <c r="T57" s="13"/>
      <c r="U57" s="13"/>
      <c r="V57" s="13"/>
      <c r="W57" s="13"/>
      <c r="X57" s="13"/>
      <c r="Y57" s="13"/>
      <c r="Z57" s="13"/>
      <c r="AA57" s="13"/>
      <c r="AB57" s="13"/>
      <c r="AC57" s="13"/>
    </row>
    <row r="58" spans="1:29" ht="15" customHeight="1" x14ac:dyDescent="0.35">
      <c r="A58" s="79" t="s">
        <v>227</v>
      </c>
      <c r="B58" s="13"/>
      <c r="C58" s="13"/>
      <c r="D58" s="13"/>
      <c r="E58" s="13"/>
      <c r="F58" s="78"/>
      <c r="G58" s="59"/>
      <c r="I58" s="13"/>
      <c r="J58" s="13"/>
      <c r="K58" s="13"/>
      <c r="L58" s="13"/>
      <c r="M58" s="13"/>
      <c r="N58" s="13"/>
      <c r="O58" s="13"/>
      <c r="P58" s="79"/>
      <c r="Q58" s="13"/>
      <c r="R58" s="38"/>
      <c r="S58" s="38"/>
      <c r="T58" s="13"/>
      <c r="U58" s="13"/>
      <c r="V58" s="13"/>
      <c r="W58" s="13"/>
      <c r="X58" s="13"/>
      <c r="Y58" s="13"/>
      <c r="Z58" s="13"/>
      <c r="AA58" s="13"/>
      <c r="AB58" s="13"/>
      <c r="AC58" s="13"/>
    </row>
    <row r="59" spans="1:29" ht="15" customHeight="1" x14ac:dyDescent="0.35">
      <c r="A59" s="79" t="s">
        <v>228</v>
      </c>
      <c r="B59" s="79"/>
      <c r="C59" s="13"/>
      <c r="D59" s="13"/>
      <c r="E59" s="13"/>
      <c r="F59" s="78"/>
      <c r="G59" s="59"/>
      <c r="I59" s="13"/>
      <c r="J59" s="13"/>
      <c r="K59" s="13"/>
      <c r="L59" s="13"/>
      <c r="M59" s="13"/>
      <c r="N59" s="13"/>
      <c r="O59" s="13"/>
      <c r="P59" s="79"/>
      <c r="Q59" s="13"/>
      <c r="R59" s="38"/>
      <c r="S59" s="38"/>
      <c r="T59" s="13"/>
      <c r="U59" s="13"/>
      <c r="V59" s="13"/>
      <c r="W59" s="13"/>
      <c r="X59" s="13"/>
      <c r="Y59" s="13"/>
      <c r="Z59" s="13"/>
      <c r="AA59" s="13"/>
      <c r="AB59" s="13"/>
      <c r="AC59" s="13"/>
    </row>
    <row r="60" spans="1:29" ht="15" customHeight="1" x14ac:dyDescent="0.35">
      <c r="A60" s="13"/>
      <c r="B60" s="81"/>
      <c r="C60" s="13"/>
      <c r="D60" s="13"/>
      <c r="E60" s="13"/>
      <c r="F60" s="78"/>
      <c r="G60" s="59"/>
      <c r="I60" s="13"/>
      <c r="J60" s="13"/>
      <c r="K60" s="13"/>
      <c r="L60" s="13"/>
      <c r="M60" s="13"/>
      <c r="N60" s="13"/>
      <c r="O60" s="13"/>
      <c r="P60" s="79"/>
      <c r="Q60" s="13"/>
      <c r="R60" s="38"/>
      <c r="S60" s="38"/>
      <c r="T60" s="13"/>
      <c r="U60" s="13"/>
      <c r="V60" s="13"/>
      <c r="W60" s="13"/>
      <c r="X60" s="13"/>
      <c r="Y60" s="13"/>
      <c r="Z60" s="13"/>
      <c r="AA60" s="13"/>
      <c r="AB60" s="13"/>
      <c r="AC60" s="13"/>
    </row>
    <row r="61" spans="1:29" ht="15" customHeight="1" x14ac:dyDescent="0.35">
      <c r="A61" s="79" t="s">
        <v>229</v>
      </c>
      <c r="B61" s="13"/>
      <c r="C61" s="13"/>
      <c r="D61" s="13"/>
      <c r="E61" s="13"/>
      <c r="F61" s="78"/>
      <c r="G61" s="59"/>
      <c r="I61" s="13"/>
      <c r="J61" s="13"/>
      <c r="K61" s="13"/>
      <c r="L61" s="13"/>
      <c r="M61" s="13"/>
      <c r="N61" s="13"/>
      <c r="O61" s="13"/>
      <c r="P61" s="79"/>
      <c r="Q61" s="13"/>
      <c r="R61" s="38"/>
      <c r="S61" s="38"/>
      <c r="T61" s="13"/>
      <c r="U61" s="13"/>
      <c r="V61" s="13"/>
      <c r="W61" s="13"/>
      <c r="X61" s="13"/>
      <c r="Y61" s="13"/>
      <c r="Z61" s="13"/>
      <c r="AA61" s="13"/>
      <c r="AB61" s="13"/>
      <c r="AC61" s="13"/>
    </row>
    <row r="62" spans="1:29" ht="15" customHeight="1" x14ac:dyDescent="0.35">
      <c r="A62" s="81" t="s">
        <v>230</v>
      </c>
      <c r="B62" s="82"/>
      <c r="C62" s="13"/>
      <c r="D62" s="13"/>
      <c r="E62" s="13"/>
      <c r="F62" s="78"/>
      <c r="G62" s="59"/>
      <c r="I62" s="13"/>
      <c r="J62" s="13"/>
      <c r="K62" s="13"/>
      <c r="L62" s="13"/>
      <c r="M62" s="13"/>
      <c r="N62" s="13"/>
      <c r="O62" s="13"/>
      <c r="P62" s="79"/>
      <c r="Q62" s="13"/>
      <c r="R62" s="38"/>
      <c r="S62" s="38"/>
      <c r="T62" s="51"/>
      <c r="U62" s="51"/>
      <c r="V62" s="51"/>
      <c r="W62" s="13"/>
      <c r="X62" s="13"/>
      <c r="Y62" s="13"/>
      <c r="Z62" s="13"/>
      <c r="AA62" s="13"/>
      <c r="AB62" s="13"/>
      <c r="AC62" s="13"/>
    </row>
    <row r="63" spans="1:29" ht="15" customHeight="1" x14ac:dyDescent="0.35">
      <c r="A63" s="13"/>
      <c r="B63" s="13"/>
      <c r="C63" s="13"/>
      <c r="D63" s="13"/>
      <c r="E63" s="13"/>
      <c r="F63" s="78"/>
      <c r="G63" s="59"/>
      <c r="I63" s="13"/>
      <c r="J63" s="13"/>
      <c r="K63" s="13"/>
      <c r="L63" s="13"/>
      <c r="M63" s="13"/>
      <c r="N63" s="13"/>
      <c r="O63" s="13"/>
      <c r="P63" s="79"/>
      <c r="Q63" s="13"/>
      <c r="R63" s="38"/>
      <c r="S63" s="38"/>
      <c r="T63" s="13"/>
      <c r="U63" s="13"/>
      <c r="V63" s="13"/>
      <c r="W63" s="13"/>
      <c r="X63" s="13"/>
      <c r="Y63" s="13"/>
      <c r="Z63" s="13"/>
      <c r="AA63" s="13"/>
      <c r="AB63" s="13"/>
      <c r="AC63" s="13"/>
    </row>
    <row r="64" spans="1:29" ht="15" customHeight="1" x14ac:dyDescent="0.35">
      <c r="A64" s="82"/>
      <c r="B64" s="13"/>
      <c r="C64" s="13"/>
      <c r="D64" s="13"/>
      <c r="E64" s="13"/>
      <c r="F64" s="13"/>
      <c r="G64" s="59"/>
      <c r="I64" s="13"/>
      <c r="J64" s="13"/>
      <c r="K64" s="13"/>
      <c r="L64" s="13"/>
      <c r="M64" s="13"/>
      <c r="N64" s="13"/>
      <c r="O64" s="13"/>
      <c r="P64" s="13"/>
      <c r="Q64" s="13"/>
      <c r="R64" s="59"/>
      <c r="S64" s="38"/>
      <c r="T64" s="51"/>
      <c r="U64" s="51"/>
      <c r="V64" s="51"/>
      <c r="W64" s="51"/>
      <c r="X64" s="13"/>
      <c r="Y64" s="13"/>
      <c r="Z64" s="13"/>
      <c r="AA64" s="13"/>
      <c r="AB64" s="13"/>
      <c r="AC64" s="13"/>
    </row>
    <row r="65" spans="1:29" ht="15" customHeight="1" x14ac:dyDescent="0.35">
      <c r="A65" s="13"/>
      <c r="B65" s="13"/>
      <c r="C65" s="13"/>
      <c r="D65" s="13"/>
      <c r="E65" s="13"/>
      <c r="F65" s="78"/>
      <c r="G65" s="59"/>
      <c r="I65" s="13"/>
      <c r="J65" s="13"/>
      <c r="K65" s="13"/>
      <c r="L65" s="13"/>
      <c r="M65" s="13"/>
      <c r="N65" s="13"/>
      <c r="O65" s="13"/>
      <c r="P65" s="79"/>
      <c r="Q65" s="13"/>
      <c r="R65" s="38"/>
      <c r="S65" s="38"/>
      <c r="T65" s="13"/>
      <c r="U65" s="13"/>
      <c r="V65" s="13"/>
      <c r="W65" s="13"/>
      <c r="X65" s="13"/>
      <c r="Y65" s="13"/>
      <c r="Z65" s="13"/>
      <c r="AA65" s="13"/>
      <c r="AB65" s="13"/>
      <c r="AC65" s="13"/>
    </row>
    <row r="66" spans="1:29" ht="15" customHeight="1" x14ac:dyDescent="0.35">
      <c r="A66" s="13"/>
      <c r="B66" s="13"/>
      <c r="C66" s="13"/>
      <c r="D66" s="13"/>
      <c r="E66" s="13"/>
      <c r="F66" s="78"/>
      <c r="G66" s="59"/>
      <c r="I66" s="13"/>
      <c r="J66" s="13"/>
      <c r="K66" s="13"/>
      <c r="L66" s="13"/>
      <c r="M66" s="13"/>
      <c r="N66" s="13"/>
      <c r="O66" s="13"/>
      <c r="P66" s="79"/>
      <c r="Q66" s="13"/>
      <c r="R66" s="38"/>
      <c r="S66" s="38"/>
      <c r="T66" s="13"/>
      <c r="U66" s="13"/>
      <c r="V66" s="13"/>
      <c r="W66" s="13"/>
      <c r="X66" s="13"/>
      <c r="Y66" s="13"/>
      <c r="Z66" s="13"/>
      <c r="AA66" s="13"/>
      <c r="AB66" s="13"/>
      <c r="AC66" s="13"/>
    </row>
    <row r="67" spans="1:29" ht="15" customHeight="1" x14ac:dyDescent="0.35">
      <c r="A67" s="13"/>
      <c r="B67" s="13"/>
      <c r="C67" s="13"/>
      <c r="D67" s="13"/>
      <c r="E67" s="13"/>
      <c r="F67" s="78"/>
      <c r="G67" s="59"/>
      <c r="I67" s="13"/>
      <c r="J67" s="13"/>
      <c r="K67" s="13"/>
      <c r="L67" s="13"/>
      <c r="M67" s="13"/>
      <c r="N67" s="13"/>
      <c r="O67" s="13"/>
      <c r="P67" s="79"/>
      <c r="Q67" s="13"/>
      <c r="R67" s="38"/>
      <c r="S67" s="38"/>
      <c r="T67" s="13"/>
      <c r="U67" s="13"/>
      <c r="V67" s="13"/>
      <c r="W67" s="13"/>
      <c r="X67" s="13"/>
      <c r="Y67" s="13"/>
      <c r="Z67" s="13"/>
      <c r="AA67" s="13"/>
      <c r="AB67" s="13"/>
      <c r="AC67" s="13"/>
    </row>
    <row r="68" spans="1:29" ht="15" customHeight="1" x14ac:dyDescent="0.35">
      <c r="A68" s="13"/>
      <c r="B68" s="13"/>
      <c r="C68" s="13"/>
      <c r="D68" s="13"/>
      <c r="E68" s="13"/>
      <c r="F68" s="78"/>
      <c r="G68" s="59"/>
      <c r="I68" s="13"/>
      <c r="J68" s="13"/>
      <c r="K68" s="13"/>
      <c r="L68" s="13"/>
      <c r="M68" s="13"/>
      <c r="N68" s="13"/>
      <c r="O68" s="13"/>
      <c r="P68" s="79"/>
      <c r="Q68" s="13"/>
      <c r="R68" s="38"/>
      <c r="S68" s="38"/>
      <c r="T68" s="13"/>
      <c r="U68" s="13"/>
      <c r="V68" s="13"/>
      <c r="W68" s="13"/>
      <c r="X68" s="13"/>
      <c r="Y68" s="13"/>
      <c r="Z68" s="13"/>
      <c r="AA68" s="13"/>
      <c r="AB68" s="13"/>
      <c r="AC68" s="13"/>
    </row>
    <row r="69" spans="1:29" ht="15" customHeight="1" x14ac:dyDescent="0.35">
      <c r="F69" s="68"/>
      <c r="G69" s="83"/>
      <c r="P69" s="69"/>
    </row>
    <row r="70" spans="1:29" ht="15" customHeight="1" x14ac:dyDescent="0.35">
      <c r="F70" s="68"/>
      <c r="G70" s="83"/>
      <c r="P70" s="69"/>
    </row>
    <row r="71" spans="1:29" ht="15" customHeight="1" x14ac:dyDescent="0.35">
      <c r="F71" s="68"/>
      <c r="G71" s="83"/>
      <c r="P71" s="69"/>
    </row>
    <row r="72" spans="1:29" ht="15" customHeight="1" x14ac:dyDescent="0.35">
      <c r="F72" s="68"/>
      <c r="G72" s="83"/>
      <c r="P72" s="69"/>
    </row>
    <row r="73" spans="1:29" ht="15" customHeight="1" x14ac:dyDescent="0.35">
      <c r="F73" s="68"/>
      <c r="G73" s="83"/>
      <c r="P73" s="69"/>
    </row>
    <row r="74" spans="1:29" ht="15" customHeight="1" x14ac:dyDescent="0.35">
      <c r="F74" s="68"/>
      <c r="G74" s="83"/>
      <c r="P74" s="69"/>
    </row>
    <row r="75" spans="1:29" ht="15" customHeight="1" x14ac:dyDescent="0.35">
      <c r="F75" s="68"/>
      <c r="G75" s="83"/>
      <c r="P75" s="69"/>
    </row>
    <row r="76" spans="1:29" ht="15" customHeight="1" x14ac:dyDescent="0.35">
      <c r="F76" s="68"/>
      <c r="G76" s="83"/>
      <c r="P76" s="69"/>
    </row>
    <row r="77" spans="1:29" ht="15" customHeight="1" x14ac:dyDescent="0.35">
      <c r="F77" s="68"/>
      <c r="G77" s="83"/>
      <c r="P77" s="69"/>
    </row>
    <row r="78" spans="1:29" ht="15" customHeight="1" x14ac:dyDescent="0.35">
      <c r="F78" s="68"/>
      <c r="G78" s="83"/>
      <c r="P78" s="69"/>
    </row>
  </sheetData>
  <mergeCells count="13">
    <mergeCell ref="O9:P9"/>
    <mergeCell ref="R9:S9"/>
    <mergeCell ref="A49:S51"/>
    <mergeCell ref="A30:A32"/>
    <mergeCell ref="C8:G8"/>
    <mergeCell ref="I8:S8"/>
    <mergeCell ref="C9:C10"/>
    <mergeCell ref="D9:D10"/>
    <mergeCell ref="E9:E10"/>
    <mergeCell ref="F9:F10"/>
    <mergeCell ref="G9:G10"/>
    <mergeCell ref="I9:J9"/>
    <mergeCell ref="L9:M9"/>
  </mergeCells>
  <hyperlinks>
    <hyperlink ref="A62" r:id="rId1" xr:uid="{3D365E1F-648B-4044-B158-7612880E9167}"/>
  </hyperlinks>
  <pageMargins left="0.7" right="0.7" top="0.75" bottom="0.75" header="0.3" footer="0.3"/>
  <pageSetup paperSize="9" scale="40" orientation="landscape"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11" t="s">
        <v>121</v>
      </c>
      <c r="C4" s="313" t="s">
        <v>270</v>
      </c>
      <c r="D4" s="313"/>
      <c r="E4" s="313"/>
      <c r="F4" s="313"/>
      <c r="G4" s="313"/>
      <c r="H4" s="313"/>
      <c r="I4" s="313"/>
      <c r="J4" s="313"/>
      <c r="K4" s="313"/>
      <c r="L4" s="313"/>
      <c r="M4" s="313"/>
      <c r="N4" s="313"/>
      <c r="O4" s="313"/>
      <c r="P4" s="313"/>
      <c r="Q4" s="313"/>
      <c r="R4" s="313"/>
      <c r="S4" s="313"/>
      <c r="T4" s="313"/>
      <c r="U4" s="313"/>
      <c r="V4" s="313"/>
      <c r="W4" s="313"/>
      <c r="X4" s="313"/>
      <c r="Y4" s="313"/>
      <c r="Z4" s="313"/>
      <c r="AA4" s="13"/>
      <c r="AB4" s="13"/>
      <c r="AC4" s="13"/>
      <c r="AD4" s="13"/>
      <c r="AE4" s="13"/>
      <c r="AF4" s="13"/>
      <c r="AG4" s="13"/>
      <c r="AH4" s="13"/>
      <c r="AI4" s="13"/>
      <c r="AJ4" s="13"/>
      <c r="AK4" s="13"/>
      <c r="AL4" s="13"/>
      <c r="AM4" s="13"/>
    </row>
    <row r="5" spans="1:39" x14ac:dyDescent="0.35">
      <c r="A5" s="13"/>
      <c r="B5" s="312"/>
      <c r="C5" s="84" t="s">
        <v>127</v>
      </c>
      <c r="D5" s="84" t="s">
        <v>128</v>
      </c>
      <c r="E5" s="84" t="s">
        <v>129</v>
      </c>
      <c r="F5" s="84" t="s">
        <v>130</v>
      </c>
      <c r="G5" s="84" t="s">
        <v>131</v>
      </c>
      <c r="H5" s="84" t="s">
        <v>132</v>
      </c>
      <c r="I5" s="84" t="s">
        <v>133</v>
      </c>
      <c r="J5" s="84" t="s">
        <v>134</v>
      </c>
      <c r="K5" s="84" t="s">
        <v>135</v>
      </c>
      <c r="L5" s="84" t="s">
        <v>136</v>
      </c>
      <c r="M5" s="84" t="s">
        <v>137</v>
      </c>
      <c r="N5" s="84" t="s">
        <v>138</v>
      </c>
      <c r="O5" s="84" t="s">
        <v>139</v>
      </c>
      <c r="P5" s="84" t="s">
        <v>140</v>
      </c>
      <c r="Q5" s="84" t="s">
        <v>141</v>
      </c>
      <c r="R5" s="84" t="s">
        <v>142</v>
      </c>
      <c r="S5" s="84" t="s">
        <v>143</v>
      </c>
      <c r="T5" s="84" t="s">
        <v>144</v>
      </c>
      <c r="U5" s="84" t="s">
        <v>88</v>
      </c>
      <c r="V5" s="84" t="s">
        <v>145</v>
      </c>
      <c r="W5" s="84" t="s">
        <v>146</v>
      </c>
      <c r="X5" s="84" t="s">
        <v>147</v>
      </c>
      <c r="Y5" s="84" t="s">
        <v>148</v>
      </c>
      <c r="Z5" s="84" t="s">
        <v>89</v>
      </c>
      <c r="AA5" s="13"/>
      <c r="AB5" s="13"/>
      <c r="AC5" s="13"/>
      <c r="AD5" s="13"/>
      <c r="AE5" s="13"/>
      <c r="AF5" s="13"/>
      <c r="AG5" s="13"/>
      <c r="AH5" s="13"/>
      <c r="AI5" s="13"/>
      <c r="AJ5" s="13"/>
      <c r="AK5" s="13"/>
      <c r="AL5" s="13"/>
      <c r="AM5" s="13"/>
    </row>
    <row r="6" spans="1:39" x14ac:dyDescent="0.35">
      <c r="B6" s="22" t="s">
        <v>158</v>
      </c>
      <c r="C6" s="220">
        <v>1.3</v>
      </c>
      <c r="D6" s="220">
        <v>1.3</v>
      </c>
      <c r="E6" s="220">
        <v>1.4</v>
      </c>
      <c r="F6" s="220">
        <v>1.5</v>
      </c>
      <c r="G6" s="220">
        <v>1.5</v>
      </c>
      <c r="H6" s="220">
        <v>1.6</v>
      </c>
      <c r="I6" s="220">
        <v>1.7</v>
      </c>
      <c r="J6" s="220">
        <v>1.8</v>
      </c>
      <c r="K6" s="220">
        <v>1.9</v>
      </c>
      <c r="L6" s="220">
        <v>1.9</v>
      </c>
      <c r="M6" s="220">
        <v>2</v>
      </c>
      <c r="N6" s="220">
        <v>2</v>
      </c>
      <c r="O6" s="220">
        <v>2.1</v>
      </c>
      <c r="P6" s="220">
        <v>2.1</v>
      </c>
      <c r="Q6" s="220">
        <v>2.1</v>
      </c>
      <c r="R6" s="220">
        <v>2.1</v>
      </c>
      <c r="S6" s="220">
        <v>2.1</v>
      </c>
      <c r="T6" s="220">
        <v>2.1</v>
      </c>
      <c r="U6" s="220">
        <v>2.1</v>
      </c>
      <c r="V6" s="220">
        <v>2.1</v>
      </c>
      <c r="W6" s="220">
        <v>2.1</v>
      </c>
      <c r="X6" s="221">
        <v>2.1167097741040899</v>
      </c>
      <c r="Y6" s="221">
        <v>2.1335525084703701</v>
      </c>
      <c r="Z6" s="221">
        <v>2.1505292610683502</v>
      </c>
    </row>
    <row r="7" spans="1:39" x14ac:dyDescent="0.35">
      <c r="B7" s="22" t="s">
        <v>161</v>
      </c>
      <c r="C7" s="220"/>
      <c r="D7" s="220"/>
      <c r="E7" s="220"/>
      <c r="F7" s="220"/>
      <c r="G7" s="220"/>
      <c r="H7" s="220"/>
      <c r="I7" s="220"/>
      <c r="J7" s="220"/>
      <c r="K7" s="220"/>
      <c r="L7" s="220"/>
      <c r="M7" s="220"/>
      <c r="N7" s="220"/>
      <c r="O7" s="220"/>
      <c r="P7" s="220"/>
      <c r="Q7" s="220"/>
      <c r="R7" s="220"/>
      <c r="S7" s="220"/>
      <c r="T7" s="220"/>
      <c r="U7" s="220"/>
      <c r="V7" s="220"/>
      <c r="W7" s="220"/>
      <c r="X7" s="221"/>
      <c r="Y7" s="221"/>
      <c r="Z7" s="221"/>
    </row>
    <row r="8" spans="1:39" x14ac:dyDescent="0.35">
      <c r="B8" s="22" t="s">
        <v>166</v>
      </c>
      <c r="C8" s="220">
        <v>8.1999999999999993</v>
      </c>
      <c r="D8" s="220">
        <v>8.5</v>
      </c>
      <c r="E8" s="220">
        <v>8.9</v>
      </c>
      <c r="F8" s="220">
        <v>9.3000000000000007</v>
      </c>
      <c r="G8" s="220">
        <v>9.8000000000000007</v>
      </c>
      <c r="H8" s="220">
        <v>10.3</v>
      </c>
      <c r="I8" s="220">
        <v>10.7</v>
      </c>
      <c r="J8" s="220">
        <v>11.2</v>
      </c>
      <c r="K8" s="220">
        <v>11.7</v>
      </c>
      <c r="L8" s="220">
        <v>12.3</v>
      </c>
      <c r="M8" s="220">
        <v>13</v>
      </c>
      <c r="N8" s="220">
        <v>13.6</v>
      </c>
      <c r="O8" s="220">
        <v>14.2</v>
      </c>
      <c r="P8" s="220">
        <v>14.9</v>
      </c>
      <c r="Q8" s="220">
        <v>15.5</v>
      </c>
      <c r="R8" s="220">
        <v>16.100000000000001</v>
      </c>
      <c r="S8" s="220">
        <v>16.7</v>
      </c>
      <c r="T8" s="221">
        <v>17.3</v>
      </c>
      <c r="U8" s="221">
        <v>17.7</v>
      </c>
      <c r="V8" s="221">
        <v>18.2</v>
      </c>
      <c r="W8" s="221">
        <v>18.5</v>
      </c>
      <c r="X8" s="221">
        <v>19.232410791745501</v>
      </c>
      <c r="Y8" s="221">
        <v>19.9938175601323</v>
      </c>
      <c r="Z8" s="221">
        <v>20.785368249280001</v>
      </c>
    </row>
    <row r="9" spans="1:39" x14ac:dyDescent="0.35">
      <c r="B9" s="22" t="s">
        <v>169</v>
      </c>
      <c r="C9" s="222"/>
      <c r="D9" s="222"/>
      <c r="E9" s="222"/>
      <c r="F9" s="222"/>
      <c r="G9" s="222"/>
      <c r="H9" s="222"/>
      <c r="I9" s="222"/>
      <c r="J9" s="222"/>
      <c r="K9" s="222"/>
      <c r="L9" s="222"/>
      <c r="M9" s="222"/>
      <c r="N9" s="222"/>
      <c r="O9" s="222"/>
      <c r="P9" s="222"/>
      <c r="Q9" s="222"/>
      <c r="R9" s="222"/>
      <c r="S9" s="222"/>
      <c r="T9" s="222"/>
      <c r="U9" s="220"/>
      <c r="V9" s="222"/>
      <c r="W9" s="222"/>
      <c r="X9" s="222"/>
      <c r="Y9" s="222"/>
      <c r="Z9" s="222"/>
    </row>
    <row r="10" spans="1:39" x14ac:dyDescent="0.35">
      <c r="B10" s="22" t="s">
        <v>174</v>
      </c>
      <c r="C10" s="220">
        <v>9.4</v>
      </c>
      <c r="D10" s="220">
        <v>9.6</v>
      </c>
      <c r="E10" s="220">
        <v>9.9</v>
      </c>
      <c r="F10" s="220">
        <v>10.199999999999999</v>
      </c>
      <c r="G10" s="220">
        <v>10.4</v>
      </c>
      <c r="H10" s="220">
        <v>10.6</v>
      </c>
      <c r="I10" s="220">
        <v>10.8</v>
      </c>
      <c r="J10" s="220">
        <v>11</v>
      </c>
      <c r="K10" s="220">
        <v>11.1</v>
      </c>
      <c r="L10" s="220">
        <v>11.3</v>
      </c>
      <c r="M10" s="220">
        <v>11.4</v>
      </c>
      <c r="N10" s="220">
        <v>11.6</v>
      </c>
      <c r="O10" s="220">
        <v>11.7</v>
      </c>
      <c r="P10" s="220">
        <v>11.9</v>
      </c>
      <c r="Q10" s="220">
        <v>12.1</v>
      </c>
      <c r="R10" s="220">
        <v>12.2</v>
      </c>
      <c r="S10" s="220">
        <v>12.4</v>
      </c>
      <c r="T10" s="220">
        <v>12.7</v>
      </c>
      <c r="U10" s="220">
        <v>12.8</v>
      </c>
      <c r="V10" s="220">
        <v>13</v>
      </c>
      <c r="W10" s="221">
        <v>13.2</v>
      </c>
      <c r="X10" s="221">
        <v>13.4</v>
      </c>
      <c r="Y10" s="221">
        <v>13.6</v>
      </c>
      <c r="Z10" s="221">
        <v>13.7</v>
      </c>
    </row>
    <row r="11" spans="1:39" x14ac:dyDescent="0.35">
      <c r="B11" s="22" t="s">
        <v>177</v>
      </c>
      <c r="C11" s="220"/>
      <c r="D11" s="220"/>
      <c r="E11" s="220"/>
      <c r="F11" s="220"/>
      <c r="G11" s="220"/>
      <c r="H11" s="220"/>
      <c r="I11" s="220"/>
      <c r="J11" s="220"/>
      <c r="K11" s="220"/>
      <c r="L11" s="220"/>
      <c r="M11" s="220"/>
      <c r="N11" s="220"/>
      <c r="O11" s="220"/>
      <c r="P11" s="220"/>
      <c r="Q11" s="220"/>
      <c r="R11" s="220"/>
      <c r="S11" s="220"/>
      <c r="T11" s="220"/>
      <c r="U11" s="220">
        <v>25</v>
      </c>
      <c r="V11" s="220"/>
      <c r="W11" s="221"/>
      <c r="X11" s="221"/>
      <c r="Y11" s="221"/>
      <c r="Z11" s="221"/>
    </row>
    <row r="12" spans="1:39" x14ac:dyDescent="0.35">
      <c r="B12" s="22" t="s">
        <v>180</v>
      </c>
      <c r="C12" s="220"/>
      <c r="D12" s="220"/>
      <c r="E12" s="220"/>
      <c r="F12" s="220"/>
      <c r="G12" s="220"/>
      <c r="H12" s="220"/>
      <c r="I12" s="220"/>
      <c r="J12" s="220"/>
      <c r="K12" s="220"/>
      <c r="L12" s="220"/>
      <c r="M12" s="220"/>
      <c r="N12" s="220"/>
      <c r="O12" s="220"/>
      <c r="P12" s="220"/>
      <c r="Q12" s="220"/>
      <c r="R12" s="220"/>
      <c r="S12" s="220"/>
      <c r="T12" s="220"/>
      <c r="U12" s="221"/>
      <c r="V12" s="221"/>
      <c r="W12" s="221"/>
      <c r="X12" s="221"/>
      <c r="Y12" s="221"/>
      <c r="Z12" s="221"/>
    </row>
    <row r="13" spans="1:39" x14ac:dyDescent="0.35">
      <c r="B13" s="22" t="s">
        <v>182</v>
      </c>
      <c r="C13" s="220">
        <v>12.7003</v>
      </c>
      <c r="D13" s="220">
        <v>12.1502</v>
      </c>
      <c r="E13" s="220">
        <v>11.3238</v>
      </c>
      <c r="F13" s="220">
        <v>10.4808</v>
      </c>
      <c r="G13" s="220">
        <v>10.253299999999999</v>
      </c>
      <c r="H13" s="220">
        <v>11.175700000000001</v>
      </c>
      <c r="I13" s="220">
        <v>10.6457</v>
      </c>
      <c r="J13" s="220">
        <v>10.879200000000001</v>
      </c>
      <c r="K13" s="220">
        <v>11.5762</v>
      </c>
      <c r="L13" s="220">
        <v>11.2385</v>
      </c>
      <c r="M13" s="220">
        <v>11.6844</v>
      </c>
      <c r="N13" s="220">
        <v>11.2193</v>
      </c>
      <c r="O13" s="220">
        <v>11.7423</v>
      </c>
      <c r="P13" s="220">
        <v>11.511200000000001</v>
      </c>
      <c r="Q13" s="220">
        <v>12.6557</v>
      </c>
      <c r="R13" s="220">
        <v>13.2249</v>
      </c>
      <c r="S13" s="220">
        <v>12.169700000000001</v>
      </c>
      <c r="T13" s="220">
        <v>13.134499999999999</v>
      </c>
      <c r="U13" s="221">
        <v>12.446099999999999</v>
      </c>
      <c r="V13" s="221">
        <v>12.4975</v>
      </c>
      <c r="W13" s="221">
        <v>12.526634407864201</v>
      </c>
      <c r="X13" s="221">
        <v>12.4634950996537</v>
      </c>
      <c r="Y13" s="221">
        <v>12.401245761783001</v>
      </c>
      <c r="Z13" s="221">
        <v>12.339149567220399</v>
      </c>
    </row>
    <row r="14" spans="1:39" x14ac:dyDescent="0.35">
      <c r="B14" s="22" t="s">
        <v>187</v>
      </c>
      <c r="C14" s="220">
        <v>9.8623410000000007</v>
      </c>
      <c r="D14" s="220">
        <v>9.3307120000000108</v>
      </c>
      <c r="E14" s="220">
        <v>9.1127610000000008</v>
      </c>
      <c r="F14" s="220">
        <v>8.5150129999999997</v>
      </c>
      <c r="G14" s="220">
        <v>8.2093980000000109</v>
      </c>
      <c r="H14" s="220">
        <v>8.3108079999999998</v>
      </c>
      <c r="I14" s="220">
        <v>8.0287240000000004</v>
      </c>
      <c r="J14" s="220">
        <v>7.9029129999999999</v>
      </c>
      <c r="K14" s="220">
        <v>7.12066</v>
      </c>
      <c r="L14" s="220">
        <v>7.1491450000000096</v>
      </c>
      <c r="M14" s="220">
        <v>6.5494040000000098</v>
      </c>
      <c r="N14" s="220">
        <v>5.9322030000000003</v>
      </c>
      <c r="O14" s="220">
        <v>5.8461530000000099</v>
      </c>
      <c r="P14" s="220">
        <v>5.2634040000000004</v>
      </c>
      <c r="Q14" s="220">
        <v>5.3652189999999997</v>
      </c>
      <c r="R14" s="220">
        <v>5.1937740000000003</v>
      </c>
      <c r="S14" s="220">
        <v>5.5682150000000004</v>
      </c>
      <c r="T14" s="220">
        <v>5.1950380000000003</v>
      </c>
      <c r="U14" s="220">
        <v>4.79251800000001</v>
      </c>
      <c r="V14" s="221">
        <v>4.9391389999999999</v>
      </c>
      <c r="W14" s="221">
        <v>4.7690719959846497</v>
      </c>
      <c r="X14" s="221">
        <v>4.6644792195830203</v>
      </c>
      <c r="Y14" s="221">
        <v>4.5618217035833899</v>
      </c>
      <c r="Z14" s="221">
        <v>4.4609675441624299</v>
      </c>
    </row>
    <row r="15" spans="1:39" x14ac:dyDescent="0.35">
      <c r="B15" s="22" t="s">
        <v>190</v>
      </c>
      <c r="C15" s="220">
        <v>98.166569999999993</v>
      </c>
      <c r="D15" s="220">
        <v>98.166569999999993</v>
      </c>
      <c r="E15" s="220">
        <v>98.166569999999993</v>
      </c>
      <c r="F15" s="220">
        <v>98.226969999999994</v>
      </c>
      <c r="G15" s="220">
        <v>98.287379999999999</v>
      </c>
      <c r="H15" s="220">
        <v>98.347790000000003</v>
      </c>
      <c r="I15" s="220">
        <v>98.408230000000003</v>
      </c>
      <c r="J15" s="220">
        <v>98.46866</v>
      </c>
      <c r="K15" s="220">
        <v>98.529110000000003</v>
      </c>
      <c r="L15" s="220">
        <v>98.589569999999995</v>
      </c>
      <c r="M15" s="220">
        <v>98.650030000000001</v>
      </c>
      <c r="N15" s="220">
        <v>98.710509999999999</v>
      </c>
      <c r="O15" s="220">
        <v>98.771000000000001</v>
      </c>
      <c r="P15" s="220">
        <v>98.780879999999996</v>
      </c>
      <c r="Q15" s="220">
        <v>98.790769999999995</v>
      </c>
      <c r="R15" s="220">
        <v>98.800650000000005</v>
      </c>
      <c r="S15" s="220">
        <v>98.800650000000005</v>
      </c>
      <c r="T15" s="220">
        <v>98.800650000000005</v>
      </c>
      <c r="U15" s="220">
        <v>98.802279450334794</v>
      </c>
      <c r="V15" s="220">
        <v>98.8025506503419</v>
      </c>
      <c r="W15" s="221">
        <v>98.802826967543197</v>
      </c>
      <c r="X15" s="221">
        <v>98.803106127980101</v>
      </c>
      <c r="Y15" s="221">
        <v>98.803387236388701</v>
      </c>
      <c r="Z15" s="221">
        <v>98.803670013585304</v>
      </c>
    </row>
    <row r="16" spans="1:39" x14ac:dyDescent="0.35">
      <c r="B16" s="22" t="s">
        <v>192</v>
      </c>
      <c r="C16" s="222">
        <v>64.212990000000005</v>
      </c>
      <c r="D16" s="222">
        <v>64.212990000000005</v>
      </c>
      <c r="E16" s="222">
        <v>64.212990000000005</v>
      </c>
      <c r="F16" s="222">
        <v>64.212990000000005</v>
      </c>
      <c r="G16" s="222">
        <v>64.212990000000005</v>
      </c>
      <c r="H16" s="222">
        <v>65.091980000000007</v>
      </c>
      <c r="I16" s="222">
        <v>65.970969999999994</v>
      </c>
      <c r="J16" s="222">
        <v>66.849959999999996</v>
      </c>
      <c r="K16" s="222">
        <v>67.728949999999998</v>
      </c>
      <c r="L16" s="222">
        <v>68.607939999999999</v>
      </c>
      <c r="M16" s="220">
        <v>69.486930000000001</v>
      </c>
      <c r="N16" s="220">
        <v>70.365920000000003</v>
      </c>
      <c r="O16" s="220">
        <v>71.244919999999993</v>
      </c>
      <c r="P16" s="220">
        <v>72.123909999999995</v>
      </c>
      <c r="Q16" s="220">
        <v>73.002899999999997</v>
      </c>
      <c r="R16" s="220">
        <v>73.881889999999999</v>
      </c>
      <c r="S16" s="220">
        <v>74.76088</v>
      </c>
      <c r="T16" s="221">
        <v>75.639870000000002</v>
      </c>
      <c r="U16" s="221">
        <v>76.488744212270603</v>
      </c>
      <c r="V16" s="221">
        <v>77.326622732826607</v>
      </c>
      <c r="W16" s="221">
        <v>78.147425525595494</v>
      </c>
      <c r="X16" s="221">
        <v>78.950879030689606</v>
      </c>
      <c r="Y16" s="221">
        <v>79.736744134439903</v>
      </c>
      <c r="Z16" s="221">
        <v>80.504821017838694</v>
      </c>
    </row>
    <row r="17" spans="2:26" x14ac:dyDescent="0.35">
      <c r="B17" s="22" t="s">
        <v>197</v>
      </c>
      <c r="C17" s="220">
        <v>100</v>
      </c>
      <c r="D17" s="221">
        <v>100</v>
      </c>
      <c r="E17" s="221">
        <v>100</v>
      </c>
      <c r="F17" s="221">
        <v>100</v>
      </c>
      <c r="G17" s="221">
        <v>100</v>
      </c>
      <c r="H17" s="220">
        <v>100</v>
      </c>
      <c r="I17" s="221">
        <v>100</v>
      </c>
      <c r="J17" s="221">
        <v>100</v>
      </c>
      <c r="K17" s="221">
        <v>100</v>
      </c>
      <c r="L17" s="221">
        <v>100</v>
      </c>
      <c r="M17" s="220">
        <v>100</v>
      </c>
      <c r="N17" s="221">
        <v>100</v>
      </c>
      <c r="O17" s="221">
        <v>100</v>
      </c>
      <c r="P17" s="220">
        <v>100</v>
      </c>
      <c r="Q17" s="220">
        <v>100</v>
      </c>
      <c r="R17" s="220">
        <v>100</v>
      </c>
      <c r="S17" s="220">
        <v>100</v>
      </c>
      <c r="T17" s="220">
        <v>100</v>
      </c>
      <c r="U17" s="220">
        <v>100</v>
      </c>
      <c r="V17" s="221">
        <v>100</v>
      </c>
      <c r="W17" s="221">
        <v>100</v>
      </c>
      <c r="X17" s="221">
        <v>100</v>
      </c>
      <c r="Y17" s="221">
        <v>100</v>
      </c>
      <c r="Z17" s="221">
        <v>100</v>
      </c>
    </row>
    <row r="18" spans="2:26" x14ac:dyDescent="0.35">
      <c r="B18" s="22" t="s">
        <v>200</v>
      </c>
      <c r="C18" s="220">
        <v>11.74239843</v>
      </c>
      <c r="D18" s="220">
        <v>11.74239843</v>
      </c>
      <c r="E18" s="220">
        <v>11.658084949999999</v>
      </c>
      <c r="F18" s="220">
        <v>11.77659794</v>
      </c>
      <c r="G18" s="220">
        <v>11.954447</v>
      </c>
      <c r="H18" s="220">
        <v>12.08455932</v>
      </c>
      <c r="I18" s="220">
        <v>12.36537233</v>
      </c>
      <c r="J18" s="220">
        <v>12.542793380000001</v>
      </c>
      <c r="K18" s="220">
        <v>12.66070577</v>
      </c>
      <c r="L18" s="220">
        <v>12.639828189999999</v>
      </c>
      <c r="M18" s="220">
        <v>12.390613849999999</v>
      </c>
      <c r="N18" s="220">
        <v>12.033276130000001</v>
      </c>
      <c r="O18" s="220">
        <v>11.647670740000001</v>
      </c>
      <c r="P18" s="220">
        <v>11.31924094</v>
      </c>
      <c r="Q18" s="220">
        <v>11.02125921</v>
      </c>
      <c r="R18" s="220">
        <v>10.83320996</v>
      </c>
      <c r="S18" s="220">
        <v>10.61050891</v>
      </c>
      <c r="T18" s="221">
        <v>10.5127288</v>
      </c>
      <c r="U18" s="221">
        <v>10.358288140000001</v>
      </c>
      <c r="V18" s="221">
        <v>10.358288140000001</v>
      </c>
      <c r="W18" s="221">
        <v>10.358288140000001</v>
      </c>
      <c r="X18" s="221">
        <v>10.358288140000001</v>
      </c>
      <c r="Y18" s="221">
        <v>10.358288140000001</v>
      </c>
      <c r="Z18" s="221">
        <v>10.358288140000001</v>
      </c>
    </row>
    <row r="19" spans="2:26" x14ac:dyDescent="0.35">
      <c r="B19" s="22" t="s">
        <v>257</v>
      </c>
      <c r="C19" s="220"/>
      <c r="D19" s="220"/>
      <c r="E19" s="220"/>
      <c r="F19" s="220"/>
      <c r="G19" s="220"/>
      <c r="H19" s="220"/>
      <c r="I19" s="220"/>
      <c r="J19" s="220"/>
      <c r="K19" s="220"/>
      <c r="L19" s="220"/>
      <c r="M19" s="220">
        <v>7.4391432240000004</v>
      </c>
      <c r="N19" s="220">
        <v>7.2302317650000001</v>
      </c>
      <c r="O19" s="220">
        <v>7.6046173760000002</v>
      </c>
      <c r="P19" s="220">
        <v>7.3547160150000002</v>
      </c>
      <c r="Q19" s="220">
        <v>7.2157716440000002</v>
      </c>
      <c r="R19" s="220">
        <v>7.1871724889999999</v>
      </c>
      <c r="S19" s="220">
        <v>7.1417921079999998</v>
      </c>
      <c r="T19" s="220">
        <v>7.1178827330000001</v>
      </c>
      <c r="U19" s="220">
        <v>7.072311043</v>
      </c>
      <c r="V19" s="220">
        <v>7.027405441</v>
      </c>
      <c r="W19" s="220">
        <v>6.9831561879999997</v>
      </c>
      <c r="X19" s="220">
        <v>6.9395536929999997</v>
      </c>
      <c r="Y19" s="220">
        <v>6.8965885020000002</v>
      </c>
      <c r="Z19" s="220">
        <v>6.8542512999999996</v>
      </c>
    </row>
    <row r="20" spans="2:26" ht="22" x14ac:dyDescent="0.35">
      <c r="B20" s="22" t="s">
        <v>260</v>
      </c>
      <c r="C20" s="220">
        <v>27.2</v>
      </c>
      <c r="D20" s="220">
        <v>26.4</v>
      </c>
      <c r="E20" s="220">
        <v>25.6</v>
      </c>
      <c r="F20" s="220">
        <v>24.8</v>
      </c>
      <c r="G20" s="220">
        <v>24</v>
      </c>
      <c r="H20" s="220">
        <v>23.2</v>
      </c>
      <c r="I20" s="220">
        <v>22.52</v>
      </c>
      <c r="J20" s="220">
        <v>21.84</v>
      </c>
      <c r="K20" s="220">
        <v>21.16</v>
      </c>
      <c r="L20" s="220">
        <v>20.48</v>
      </c>
      <c r="M20" s="220">
        <v>19.8</v>
      </c>
      <c r="N20" s="220">
        <v>19.2</v>
      </c>
      <c r="O20" s="220">
        <v>18.600000000000001</v>
      </c>
      <c r="P20" s="220">
        <v>18</v>
      </c>
      <c r="Q20" s="220">
        <v>17.5</v>
      </c>
      <c r="R20" s="220">
        <v>17</v>
      </c>
      <c r="S20" s="220">
        <v>16.5</v>
      </c>
      <c r="T20" s="220">
        <v>16</v>
      </c>
      <c r="U20" s="220">
        <v>15.5</v>
      </c>
      <c r="V20" s="220">
        <v>15</v>
      </c>
      <c r="W20" s="220">
        <v>14.6</v>
      </c>
      <c r="X20" s="220">
        <v>14.133333329999999</v>
      </c>
      <c r="Y20" s="220">
        <v>13.66666667</v>
      </c>
      <c r="Z20" s="220">
        <v>13.2</v>
      </c>
    </row>
    <row r="21" spans="2:26" x14ac:dyDescent="0.35">
      <c r="B21" s="22" t="s">
        <v>206</v>
      </c>
      <c r="C21" s="220">
        <v>21</v>
      </c>
      <c r="D21" s="220">
        <v>21.7</v>
      </c>
      <c r="E21" s="220">
        <v>22.3</v>
      </c>
      <c r="F21" s="220">
        <v>22.9</v>
      </c>
      <c r="G21" s="220">
        <v>23.5</v>
      </c>
      <c r="H21" s="220">
        <v>24</v>
      </c>
      <c r="I21" s="220">
        <v>24.6</v>
      </c>
      <c r="J21" s="220">
        <v>25.1</v>
      </c>
      <c r="K21" s="220">
        <v>25.7</v>
      </c>
      <c r="L21" s="220">
        <v>26.2</v>
      </c>
      <c r="M21" s="220">
        <v>26.7</v>
      </c>
      <c r="N21" s="220">
        <v>27.3</v>
      </c>
      <c r="O21" s="220">
        <v>27.9</v>
      </c>
      <c r="P21" s="220">
        <v>28.5</v>
      </c>
      <c r="Q21" s="220">
        <v>29.1</v>
      </c>
      <c r="R21" s="220">
        <v>29.8</v>
      </c>
      <c r="S21" s="220">
        <v>30.4</v>
      </c>
      <c r="T21" s="220">
        <v>30.8</v>
      </c>
      <c r="U21" s="220">
        <v>31.4</v>
      </c>
      <c r="V21" s="220">
        <v>32</v>
      </c>
      <c r="W21" s="220">
        <v>32.6</v>
      </c>
      <c r="X21" s="220">
        <v>33.1</v>
      </c>
      <c r="Y21" s="220">
        <v>33.700000000000003</v>
      </c>
      <c r="Z21" s="220">
        <v>34.299999999999997</v>
      </c>
    </row>
    <row r="22" spans="2:26" ht="15" thickBot="1" x14ac:dyDescent="0.4">
      <c r="B22" s="223" t="s">
        <v>211</v>
      </c>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row>
    <row r="23" spans="2:26" x14ac:dyDescent="0.35">
      <c r="B23" s="225" t="s">
        <v>210</v>
      </c>
      <c r="C23" s="226">
        <v>1</v>
      </c>
      <c r="D23" s="226">
        <v>1</v>
      </c>
      <c r="E23" s="226">
        <v>1</v>
      </c>
      <c r="F23" s="226">
        <v>1</v>
      </c>
      <c r="G23" s="226">
        <v>1</v>
      </c>
      <c r="H23" s="226">
        <v>1</v>
      </c>
      <c r="I23" s="226">
        <v>1</v>
      </c>
      <c r="J23" s="226">
        <v>1</v>
      </c>
      <c r="K23" s="226">
        <v>1</v>
      </c>
      <c r="L23" s="226">
        <v>1</v>
      </c>
      <c r="M23" s="226">
        <v>1</v>
      </c>
      <c r="N23" s="226">
        <v>1</v>
      </c>
      <c r="O23" s="226">
        <v>1</v>
      </c>
      <c r="P23" s="226">
        <v>1</v>
      </c>
      <c r="Q23" s="226">
        <v>1</v>
      </c>
      <c r="R23" s="226">
        <v>1</v>
      </c>
      <c r="S23" s="226">
        <v>1</v>
      </c>
      <c r="T23" s="226">
        <v>1</v>
      </c>
      <c r="U23" s="226">
        <v>1</v>
      </c>
      <c r="V23" s="226">
        <v>1</v>
      </c>
      <c r="W23" s="226">
        <v>1</v>
      </c>
      <c r="X23" s="226">
        <v>1</v>
      </c>
      <c r="Y23" s="226">
        <v>1</v>
      </c>
      <c r="Z23" s="226">
        <v>1</v>
      </c>
    </row>
    <row r="24" spans="2:26" x14ac:dyDescent="0.35">
      <c r="B24" s="227" t="s">
        <v>214</v>
      </c>
      <c r="C24" s="220">
        <v>1</v>
      </c>
      <c r="D24" s="220">
        <v>1</v>
      </c>
      <c r="E24" s="220">
        <v>1</v>
      </c>
      <c r="F24" s="220">
        <v>1</v>
      </c>
      <c r="G24" s="220">
        <v>1</v>
      </c>
      <c r="H24" s="220">
        <v>1</v>
      </c>
      <c r="I24" s="220">
        <v>1</v>
      </c>
      <c r="J24" s="220">
        <v>1</v>
      </c>
      <c r="K24" s="220">
        <v>1</v>
      </c>
      <c r="L24" s="220">
        <v>1</v>
      </c>
      <c r="M24" s="220">
        <v>1</v>
      </c>
      <c r="N24" s="220">
        <v>1</v>
      </c>
      <c r="O24" s="220">
        <v>1</v>
      </c>
      <c r="P24" s="220">
        <v>1</v>
      </c>
      <c r="Q24" s="220">
        <v>1</v>
      </c>
      <c r="R24" s="220">
        <v>1</v>
      </c>
      <c r="S24" s="220">
        <v>1</v>
      </c>
      <c r="T24" s="220">
        <v>1</v>
      </c>
      <c r="U24" s="220">
        <v>1</v>
      </c>
      <c r="V24" s="220">
        <v>1</v>
      </c>
      <c r="W24" s="220">
        <v>1</v>
      </c>
      <c r="X24" s="220">
        <v>1</v>
      </c>
      <c r="Y24" s="220">
        <v>1</v>
      </c>
      <c r="Z24" s="220">
        <v>1</v>
      </c>
    </row>
    <row r="25" spans="2:26" x14ac:dyDescent="0.35">
      <c r="B25" s="314" t="s">
        <v>149</v>
      </c>
      <c r="C25" s="314"/>
      <c r="D25" s="314"/>
      <c r="E25" s="314"/>
      <c r="F25" s="314"/>
      <c r="G25" s="314"/>
      <c r="H25" s="314"/>
      <c r="I25" s="314"/>
      <c r="J25" s="314"/>
      <c r="K25" s="314"/>
      <c r="L25" s="314"/>
      <c r="M25" s="314"/>
      <c r="N25" s="314"/>
      <c r="O25" s="314"/>
      <c r="P25" s="314"/>
      <c r="Q25" s="314"/>
      <c r="R25" s="314"/>
      <c r="S25" s="314"/>
      <c r="T25" s="314"/>
      <c r="U25" s="314"/>
      <c r="V25" s="314"/>
      <c r="W25" s="314"/>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5" x14ac:dyDescent="0.35"/>
  <cols>
    <col min="17" max="17" width="7.54296875" customWidth="1"/>
    <col min="18" max="25" width="9.1796875" style="13"/>
  </cols>
  <sheetData>
    <row r="1" spans="1:24" x14ac:dyDescent="0.35">
      <c r="A1" s="288"/>
      <c r="B1" s="288"/>
      <c r="C1" s="288"/>
      <c r="D1" s="288"/>
      <c r="E1" s="288"/>
      <c r="F1" s="288"/>
      <c r="G1" s="288"/>
      <c r="H1" s="288"/>
      <c r="I1" s="288"/>
      <c r="J1" s="288"/>
      <c r="K1" s="288"/>
      <c r="L1" s="288"/>
      <c r="M1" s="288"/>
      <c r="N1" s="288"/>
      <c r="O1" s="288"/>
      <c r="P1" s="288"/>
      <c r="Q1" s="288"/>
      <c r="R1" s="289"/>
      <c r="S1" s="289"/>
      <c r="T1" s="289"/>
      <c r="U1" s="289"/>
      <c r="V1" s="289"/>
      <c r="W1" s="289"/>
      <c r="X1" s="289"/>
    </row>
    <row r="21" spans="2:20" ht="33.75" customHeight="1" x14ac:dyDescent="0.35"/>
    <row r="22" spans="2:20" ht="162" customHeight="1" x14ac:dyDescent="0.35">
      <c r="B22" s="5"/>
      <c r="C22" s="229" t="str">
        <f>IF(UHC_Inter!$A3=0,"",UHC_Inter!$A3)</f>
        <v>Demand satisfied with modern methods (married women or in-union) 1</v>
      </c>
      <c r="D22" s="229" t="str">
        <f>IF(UHC_Inter!$A4=0,"",UHC_Inter!$A4)</f>
        <v>Antenatal care coverage (+4 visits) 2</v>
      </c>
      <c r="E22" s="229" t="str">
        <f>IF(UHC_Inter!$A5=0,"",UHC_Inter!$A5)</f>
        <v>DPT3 Immunization coverage</v>
      </c>
      <c r="F22" s="229" t="str">
        <f>IF(UHC_Inter!$A6=0,"",UHC_Inter!$A6)</f>
        <v>Care seeking for suspected pneumonia</v>
      </c>
      <c r="G22" s="229" t="str">
        <f>IF(UHC_Inter!$A7=0,"",UHC_Inter!$A7)</f>
        <v>TB treatment coverage</v>
      </c>
      <c r="H22" s="229" t="str">
        <f>IF(UHC_Inter!$A8=0,"",UHC_Inter!$A8)</f>
        <v>HIV ART coverage 4</v>
      </c>
      <c r="I22" s="229" t="str">
        <f>IF(UHC_Inter!$A9=0,"",UHC_Inter!$A9)</f>
        <v>Use of basic sanitation</v>
      </c>
      <c r="J22" s="229" t="str">
        <f>IF(UHC_Inter!$A10=0,"",UHC_Inter!$A10)</f>
        <v>Prevalence of raised blood pressure*</v>
      </c>
      <c r="K22" s="229" t="str">
        <f>IF(UHC_Inter!$A11=0,"",UHC_Inter!$A11)</f>
        <v>Mean fasting blood glucose (mmol/l)*</v>
      </c>
      <c r="L22" s="229" t="str">
        <f>IF(UHC_Inter!$A12=0,"",UHC_Inter!$A12)</f>
        <v>Tobacco use prevalence* 3</v>
      </c>
      <c r="M22" s="229" t="str">
        <f>IF(UHC_Inter!$A13=0,"",UHC_Inter!$A13)</f>
        <v>Hospital beds density*</v>
      </c>
      <c r="N22" s="229" t="str">
        <f>IF(UHC_Inter!$A14=0,"",UHC_Inter!$A14)</f>
        <v>Health worker density*</v>
      </c>
      <c r="O22" s="229" t="str">
        <f>IF(UHC_Inter!$A15=0,"",UHC_Inter!$A15)</f>
        <v>IHR core capacity index*</v>
      </c>
      <c r="P22" s="229"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5" x14ac:dyDescent="0.35"/>
  <cols>
    <col min="1" max="1" width="35.81640625" style="3" customWidth="1"/>
  </cols>
  <sheetData>
    <row r="2" spans="1:12" x14ac:dyDescent="0.35">
      <c r="A2" s="53"/>
      <c r="B2" s="53"/>
      <c r="C2" s="51">
        <v>2018</v>
      </c>
      <c r="D2" s="51">
        <v>2023</v>
      </c>
      <c r="E2" s="51" t="s">
        <v>34</v>
      </c>
      <c r="F2" s="51" t="s">
        <v>35</v>
      </c>
      <c r="G2" s="51" t="s">
        <v>0</v>
      </c>
      <c r="H2" s="51" t="s">
        <v>1</v>
      </c>
      <c r="I2" s="51" t="s">
        <v>36</v>
      </c>
      <c r="J2" s="51" t="s">
        <v>37</v>
      </c>
    </row>
    <row r="3" spans="1:12" ht="22.5" x14ac:dyDescent="0.35">
      <c r="A3" s="76"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f>IF(INDEX(UHC_summary!D$1:D$100,MATCH(UHC_Inter!$A3,UHC_summary!$B$1:$B$100,0))=0,"",INDEX(UHC_summary!D$1:D$100,MATCH(UHC_Inter!$A3,UHC_summary!$B$1:$B$100,0)))</f>
        <v>81.7</v>
      </c>
      <c r="J3" s="230">
        <f>IF(INDEX(UHC_summary!E$1:E$100,MATCH(UHC_Inter!$A3,UHC_summary!$B$1:$B$100,0))=0,"",INDEX(UHC_summary!E$1:E$100,MATCH(UHC_Inter!$A3,UHC_summary!$B$1:$B$100,0)))</f>
        <v>2018</v>
      </c>
    </row>
    <row r="4" spans="1:12" x14ac:dyDescent="0.35">
      <c r="A4" s="90"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f>IF(INDEX(UHC_summary!D$1:D$100,MATCH(UHC_Inter!$A4,UHC_summary!$B$1:$B$100,0))=0,"",INDEX(UHC_summary!D$1:D$100,MATCH(UHC_Inter!$A4,UHC_summary!$B$1:$B$100,0)))</f>
        <v>89.8</v>
      </c>
      <c r="J4" s="230">
        <f>IF(INDEX(UHC_summary!E$1:E$100,MATCH(UHC_Inter!$A4,UHC_summary!$B$1:$B$100,0))=0,"",INDEX(UHC_summary!E$1:E$100,MATCH(UHC_Inter!$A4,UHC_summary!$B$1:$B$100,0)))</f>
        <v>2011</v>
      </c>
      <c r="L4" s="21"/>
    </row>
    <row r="5" spans="1:12" x14ac:dyDescent="0.35">
      <c r="A5" s="93"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f>IF(INDEX(UHC_summary!D$1:D$100,MATCH(UHC_Inter!$A5,UHC_summary!$B$1:$B$100,0))=0,"",INDEX(UHC_summary!D$1:D$100,MATCH(UHC_Inter!$A5,UHC_summary!$B$1:$B$100,0)))</f>
        <v>86</v>
      </c>
      <c r="J5" s="230">
        <f>IF(INDEX(UHC_summary!E$1:E$100,MATCH(UHC_Inter!$A5,UHC_summary!$B$1:$B$100,0))=0,"",INDEX(UHC_summary!E$1:E$100,MATCH(UHC_Inter!$A5,UHC_summary!$B$1:$B$100,0)))</f>
        <v>2018</v>
      </c>
    </row>
    <row r="6" spans="1:12" x14ac:dyDescent="0.35">
      <c r="A6" s="93"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f>IF(INDEX(UHC_summary!D$1:D$100,MATCH(UHC_Inter!$A6,UHC_summary!$B$1:$B$100,0))=0,"",INDEX(UHC_summary!D$1:D$100,MATCH(UHC_Inter!$A6,UHC_summary!$B$1:$B$100,0)))</f>
        <v>94.3</v>
      </c>
      <c r="J6" s="230">
        <f>IF(INDEX(UHC_summary!E$1:E$100,MATCH(UHC_Inter!$A6,UHC_summary!$B$1:$B$100,0))=0,"",INDEX(UHC_summary!E$1:E$100,MATCH(UHC_Inter!$A6,UHC_summary!$B$1:$B$100,0)))</f>
        <v>2012</v>
      </c>
    </row>
    <row r="7" spans="1:12" x14ac:dyDescent="0.35">
      <c r="A7" s="76"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f>IF(INDEX(UHC_summary!D$1:D$100,MATCH(UHC_Inter!$A7,UHC_summary!$B$1:$B$100,0))=0,"",INDEX(UHC_summary!D$1:D$100,MATCH(UHC_Inter!$A7,UHC_summary!$B$1:$B$100,0)))</f>
        <v>86.956521739999999</v>
      </c>
      <c r="J7" s="230">
        <f>IF(INDEX(UHC_summary!E$1:E$100,MATCH(UHC_Inter!$A7,UHC_summary!$B$1:$B$100,0))=0,"",INDEX(UHC_summary!E$1:E$100,MATCH(UHC_Inter!$A7,UHC_summary!$B$1:$B$100,0)))</f>
        <v>2018</v>
      </c>
    </row>
    <row r="8" spans="1:12" x14ac:dyDescent="0.35">
      <c r="A8" s="90" t="s">
        <v>178</v>
      </c>
      <c r="B8" s="55">
        <v>6</v>
      </c>
      <c r="C8" s="56">
        <f>IF(INDEX(UHC_summary!I$1:I$100,MATCH(UHC_Inter!$A8,UHC_summary!$B$1:$B$100,0))=0,"",INDEX(UHC_summary!I$1:I$100,MATCH(UHC_Inter!$A8,UHC_summary!$B$1:$B$100,0)))</f>
        <v>64.595253999999997</v>
      </c>
      <c r="D8" s="56">
        <f>IF(INDEX(UHC_summary!J$1:J$100,MATCH(UHC_Inter!$A8,UHC_summary!$B$1:$B$100,0))=0,"",INDEX(UHC_summary!J$1:J$100,MATCH(UHC_Inter!$A8,UHC_summary!$B$1:$B$100,0)))</f>
        <v>72.525628659999995</v>
      </c>
      <c r="E8" s="56">
        <f t="shared" si="0"/>
        <v>72.525628659999995</v>
      </c>
      <c r="F8" s="56" t="e">
        <f t="shared" si="1"/>
        <v>#N/A</v>
      </c>
      <c r="G8" s="56">
        <f t="shared" si="2"/>
        <v>7.9303746599999982</v>
      </c>
      <c r="H8" s="56" t="e">
        <f t="shared" si="3"/>
        <v>#N/A</v>
      </c>
      <c r="I8" s="56">
        <f>IF(INDEX(UHC_summary!D$1:D$100,MATCH(UHC_Inter!$A8,UHC_summary!$B$1:$B$100,0))=0,"",INDEX(UHC_summary!D$1:D$100,MATCH(UHC_Inter!$A8,UHC_summary!$B$1:$B$100,0)))</f>
        <v>64.595253999999997</v>
      </c>
      <c r="J8" s="230">
        <f>IF(INDEX(UHC_summary!E$1:E$100,MATCH(UHC_Inter!$A8,UHC_summary!$B$1:$B$100,0))=0,"",INDEX(UHC_summary!E$1:E$100,MATCH(UHC_Inter!$A8,UHC_summary!$B$1:$B$100,0)))</f>
        <v>2018</v>
      </c>
    </row>
    <row r="9" spans="1:12" x14ac:dyDescent="0.35">
      <c r="A9" s="93" t="s">
        <v>183</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f>IF(INDEX(UHC_summary!D$1:D$100,MATCH(UHC_Inter!$A9,UHC_summary!$B$1:$B$100,0))=0,"",INDEX(UHC_summary!D$1:D$100,MATCH(UHC_Inter!$A9,UHC_summary!$B$1:$B$100,0)))</f>
        <v>94.258510000000001</v>
      </c>
      <c r="J9" s="230">
        <f>IF(INDEX(UHC_summary!E$1:E$100,MATCH(UHC_Inter!$A9,UHC_summary!$B$1:$B$100,0))=0,"",INDEX(UHC_summary!E$1:E$100,MATCH(UHC_Inter!$A9,UHC_summary!$B$1:$B$100,0)))</f>
        <v>2016</v>
      </c>
    </row>
    <row r="10" spans="1:12" x14ac:dyDescent="0.35">
      <c r="A10" s="113" t="s">
        <v>188</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30">
        <f>IF(INDEX(UHC_summary!E$1:E$100,MATCH(UHC_Inter!$A10,UHC_summary!$B$1:$B$100,0))=0,"",INDEX(UHC_summary!E$1:E$100,MATCH(UHC_Inter!$A10,UHC_summary!$B$1:$B$100,0)))</f>
        <v>2015</v>
      </c>
    </row>
    <row r="11" spans="1:12" x14ac:dyDescent="0.35">
      <c r="A11" s="93" t="s">
        <v>191</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30">
        <f>IF(INDEX(UHC_summary!E$1:E$100,MATCH(UHC_Inter!$A11,UHC_summary!$B$1:$B$100,0))=0,"",INDEX(UHC_summary!E$1:E$100,MATCH(UHC_Inter!$A11,UHC_summary!$B$1:$B$100,0)))</f>
        <v>2014</v>
      </c>
    </row>
    <row r="12" spans="1:12" x14ac:dyDescent="0.35">
      <c r="A12" s="90" t="s">
        <v>193</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30">
        <f>IF(INDEX(UHC_summary!E$1:E$100,MATCH(UHC_Inter!$A12,UHC_summary!$B$1:$B$100,0))=0,"",INDEX(UHC_summary!E$1:E$100,MATCH(UHC_Inter!$A12,UHC_summary!$B$1:$B$100,0)))</f>
        <v>2018</v>
      </c>
    </row>
    <row r="13" spans="1:12" x14ac:dyDescent="0.35">
      <c r="A13" s="113" t="s">
        <v>198</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30">
        <f>IF(INDEX(UHC_summary!E$1:E$100,MATCH(UHC_Inter!$A13,UHC_summary!$B$1:$B$100,0))=0,"",INDEX(UHC_summary!E$1:E$100,MATCH(UHC_Inter!$A13,UHC_summary!$B$1:$B$100,0)))</f>
        <v>2017</v>
      </c>
    </row>
    <row r="14" spans="1:12" x14ac:dyDescent="0.35">
      <c r="A14" s="93" t="s">
        <v>201</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30">
        <f>IF(INDEX(UHC_summary!E$1:E$100,MATCH(UHC_Inter!$A14,UHC_summary!$B$1:$B$100,0))=0,"",INDEX(UHC_summary!E$1:E$100,MATCH(UHC_Inter!$A14,UHC_summary!$B$1:$B$100,0)))</f>
        <v>2017</v>
      </c>
    </row>
    <row r="15" spans="1:12" x14ac:dyDescent="0.35">
      <c r="A15" s="90" t="s">
        <v>207</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f>IF(INDEX(UHC_summary!D$1:D$100,MATCH(UHC_Inter!$A15,UHC_summary!$B$1:$B$100,0))=0,"",INDEX(UHC_summary!D$1:D$100,MATCH(UHC_Inter!$A15,UHC_summary!$B$1:$B$100,0)))</f>
        <v>64</v>
      </c>
      <c r="J15" s="230">
        <f>IF(INDEX(UHC_summary!E$1:E$100,MATCH(UHC_Inter!$A15,UHC_summary!$B$1:$B$100,0))=0,"",INDEX(UHC_summary!E$1:E$100,MATCH(UHC_Inter!$A15,UHC_summary!$B$1:$B$100,0)))</f>
        <v>2018</v>
      </c>
    </row>
    <row r="16" spans="1:12" x14ac:dyDescent="0.35">
      <c r="A16" s="90"/>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30" t="e">
        <f>IF(INDEX(UHC_summary!E$1:E$100,MATCH(UHC_Inter!$A16,UHC_summary!$B$1:$B$100,0))=0,"",INDEX(UHC_summary!E$1:E$100,MATCH(UHC_Inter!$A16,UHC_summary!$B$1:$B$100,0)))</f>
        <v>#N/A</v>
      </c>
    </row>
    <row r="17" spans="1:10" x14ac:dyDescent="0.35">
      <c r="A17" s="22"/>
      <c r="B17" s="55"/>
      <c r="C17" s="56"/>
      <c r="D17" s="56"/>
      <c r="E17" s="56"/>
      <c r="F17" s="56"/>
      <c r="G17" s="56"/>
      <c r="H17" s="56"/>
      <c r="I17" s="57"/>
      <c r="J17" s="58"/>
    </row>
    <row r="18" spans="1:10" x14ac:dyDescent="0.35">
      <c r="A18" s="22"/>
      <c r="B18" s="55"/>
      <c r="C18" s="56"/>
      <c r="D18" s="56"/>
      <c r="E18" s="56"/>
      <c r="F18" s="56"/>
      <c r="G18" s="56"/>
      <c r="H18" s="56"/>
      <c r="I18" s="57"/>
      <c r="J18" s="58"/>
    </row>
    <row r="19" spans="1:10" x14ac:dyDescent="0.35">
      <c r="A19" s="22"/>
      <c r="B19" s="55"/>
      <c r="C19" s="56"/>
      <c r="D19" s="56"/>
      <c r="E19" s="56"/>
      <c r="F19" s="56"/>
      <c r="G19" s="56"/>
      <c r="H19" s="56"/>
      <c r="I19" s="57"/>
      <c r="J19" s="58"/>
    </row>
    <row r="20" spans="1:10" x14ac:dyDescent="0.35">
      <c r="B20" s="2"/>
    </row>
    <row r="23" spans="1:10" x14ac:dyDescent="0.35">
      <c r="A23" s="228"/>
    </row>
    <row r="24" spans="1:10" x14ac:dyDescent="0.35">
      <c r="A24" s="228"/>
    </row>
    <row r="25" spans="1:10" x14ac:dyDescent="0.35">
      <c r="A25" s="228"/>
    </row>
    <row r="26" spans="1:10" x14ac:dyDescent="0.35">
      <c r="A26" s="228"/>
    </row>
    <row r="27" spans="1:10" x14ac:dyDescent="0.35">
      <c r="A27" s="228"/>
      <c r="C27" s="113"/>
    </row>
    <row r="28" spans="1:10" x14ac:dyDescent="0.35">
      <c r="A28" s="228"/>
      <c r="C28" s="93"/>
    </row>
    <row r="29" spans="1:10" x14ac:dyDescent="0.35">
      <c r="A29" s="228"/>
      <c r="C29" s="93"/>
    </row>
    <row r="30" spans="1:10" x14ac:dyDescent="0.35">
      <c r="A30" s="228"/>
      <c r="C30" s="93"/>
    </row>
    <row r="31" spans="1:10" x14ac:dyDescent="0.35">
      <c r="A31" s="228"/>
      <c r="C31" s="90"/>
    </row>
    <row r="32" spans="1:10" x14ac:dyDescent="0.35">
      <c r="A32" s="228"/>
    </row>
    <row r="33" spans="1:1" x14ac:dyDescent="0.35">
      <c r="A33" s="228"/>
    </row>
    <row r="34" spans="1:1" x14ac:dyDescent="0.35">
      <c r="A34" s="228"/>
    </row>
    <row r="35" spans="1:1" x14ac:dyDescent="0.35">
      <c r="A35" s="228"/>
    </row>
    <row r="36" spans="1:1" x14ac:dyDescent="0.35">
      <c r="A36" s="228"/>
    </row>
    <row r="37" spans="1:1" x14ac:dyDescent="0.35">
      <c r="A37" s="2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26" activePane="bottomRight" state="frozen"/>
      <selection activeCell="B26" sqref="B26"/>
      <selection pane="topRight" activeCell="B26" sqref="B26"/>
      <selection pane="bottomLeft" activeCell="B26" sqref="B26"/>
      <selection pane="bottomRight" activeCell="B30" sqref="B30"/>
    </sheetView>
  </sheetViews>
  <sheetFormatPr defaultColWidth="11.453125" defaultRowHeight="14.5" x14ac:dyDescent="0.35"/>
  <cols>
    <col min="1" max="1" width="25.7265625" customWidth="1"/>
    <col min="2" max="2" width="20.26953125" customWidth="1"/>
    <col min="3" max="4" width="7.81640625" bestFit="1" customWidth="1"/>
    <col min="5" max="5" width="4.453125" bestFit="1" customWidth="1"/>
    <col min="6" max="6" width="8" bestFit="1" customWidth="1"/>
    <col min="7" max="7" width="26.7265625" customWidth="1"/>
    <col min="8" max="8" width="0.81640625" style="17" customWidth="1"/>
    <col min="9" max="10" width="6.26953125" customWidth="1"/>
    <col min="11" max="11" width="0.81640625" customWidth="1"/>
    <col min="12" max="13" width="4.81640625" bestFit="1" customWidth="1"/>
    <col min="14" max="14" width="0.81640625" customWidth="1"/>
    <col min="15" max="15" width="8" bestFit="1" customWidth="1"/>
    <col min="16" max="16" width="10.7265625" customWidth="1"/>
    <col min="17" max="17" width="0.81640625" customWidth="1"/>
    <col min="18" max="18" width="26.7265625" customWidth="1"/>
    <col min="19" max="19" width="32.1796875" bestFit="1" customWidth="1"/>
    <col min="20" max="20" width="26.7265625" style="13" customWidth="1"/>
    <col min="21" max="21" width="48.54296875" style="13" bestFit="1" customWidth="1"/>
    <col min="22" max="24" width="11.453125" style="13"/>
  </cols>
  <sheetData>
    <row r="1" spans="1:31" ht="9" customHeight="1" x14ac:dyDescent="0.35">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x14ac:dyDescent="0.5">
      <c r="A2" s="70" t="s">
        <v>340</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x14ac:dyDescent="0.35">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x14ac:dyDescent="0.45">
      <c r="A4" s="71" t="s">
        <v>76</v>
      </c>
      <c r="B4" s="72"/>
      <c r="C4" s="13"/>
      <c r="D4" s="13"/>
      <c r="E4" s="13"/>
      <c r="F4" s="38"/>
      <c r="G4" s="29"/>
      <c r="H4" s="155"/>
      <c r="I4" s="13"/>
      <c r="J4" s="13"/>
      <c r="K4" s="13"/>
      <c r="L4" s="13"/>
      <c r="M4" s="13"/>
      <c r="N4" s="13"/>
      <c r="O4" s="13"/>
      <c r="P4" s="13"/>
      <c r="Q4" s="13"/>
      <c r="R4" s="13"/>
      <c r="S4" s="13"/>
      <c r="T4" s="38"/>
      <c r="U4" s="38"/>
      <c r="V4" s="51"/>
      <c r="W4" s="51"/>
      <c r="X4" s="51"/>
      <c r="Y4" s="51"/>
      <c r="Z4" s="13"/>
      <c r="AA4" s="13"/>
      <c r="AB4" s="13"/>
      <c r="AC4" s="13"/>
      <c r="AD4" s="13"/>
      <c r="AE4" s="13"/>
    </row>
    <row r="5" spans="1:31" x14ac:dyDescent="0.35">
      <c r="A5" s="193" t="s">
        <v>298</v>
      </c>
      <c r="B5" s="193"/>
      <c r="C5" s="13"/>
      <c r="D5" s="13"/>
      <c r="E5" s="13"/>
      <c r="F5" s="13"/>
      <c r="G5" s="189">
        <f>F46/1000</f>
        <v>0</v>
      </c>
      <c r="H5" s="315" t="s">
        <v>152</v>
      </c>
      <c r="I5" s="315"/>
      <c r="J5" s="315"/>
      <c r="K5" s="13"/>
      <c r="L5" s="13"/>
      <c r="M5" s="13"/>
      <c r="N5" s="13"/>
      <c r="O5" s="13"/>
      <c r="P5" s="13"/>
      <c r="Q5" s="13"/>
      <c r="R5" s="13"/>
      <c r="S5" s="13"/>
      <c r="T5" s="38"/>
      <c r="U5" s="38"/>
      <c r="V5" s="51"/>
      <c r="W5" s="51"/>
      <c r="X5" s="51"/>
      <c r="Y5" s="51"/>
      <c r="Z5" s="13"/>
      <c r="AA5" s="13"/>
      <c r="AB5" s="13"/>
      <c r="AC5" s="13"/>
      <c r="AD5" s="13"/>
      <c r="AE5" s="13"/>
    </row>
    <row r="6" spans="1:31" x14ac:dyDescent="0.35">
      <c r="A6" s="193" t="s">
        <v>455</v>
      </c>
      <c r="B6" s="193"/>
      <c r="C6" s="13"/>
      <c r="D6" s="13"/>
      <c r="E6" s="13"/>
      <c r="F6" s="13"/>
      <c r="G6" s="190">
        <f>F47</f>
        <v>0</v>
      </c>
      <c r="H6" s="316"/>
      <c r="I6" s="316"/>
      <c r="J6" s="316"/>
      <c r="K6" s="13"/>
      <c r="L6" s="13"/>
      <c r="M6" s="13"/>
      <c r="N6" s="13"/>
      <c r="O6" s="13"/>
      <c r="P6" s="13"/>
      <c r="Q6" s="13"/>
      <c r="R6" s="13"/>
      <c r="S6" s="13"/>
      <c r="T6" s="38"/>
      <c r="U6" s="38"/>
      <c r="V6" s="51"/>
      <c r="W6" s="51"/>
      <c r="X6" s="51"/>
      <c r="Y6" s="51"/>
      <c r="Z6" s="13"/>
      <c r="AA6" s="13"/>
      <c r="AB6" s="13"/>
      <c r="AC6" s="13"/>
      <c r="AD6" s="13"/>
      <c r="AE6" s="13"/>
    </row>
    <row r="7" spans="1:31" ht="15" customHeight="1" x14ac:dyDescent="0.45">
      <c r="A7" s="73"/>
      <c r="B7" s="74"/>
      <c r="C7" s="75"/>
      <c r="D7" s="75"/>
      <c r="E7" s="75"/>
      <c r="F7" s="75"/>
      <c r="G7" s="29"/>
      <c r="H7" s="157"/>
      <c r="I7" s="75"/>
      <c r="J7" s="75"/>
      <c r="K7" s="75"/>
      <c r="L7" s="75"/>
      <c r="M7" s="75"/>
      <c r="N7" s="75"/>
      <c r="O7" s="75"/>
      <c r="P7" s="75"/>
      <c r="Q7" s="75"/>
      <c r="R7" s="75"/>
      <c r="S7" s="75"/>
      <c r="T7" s="75"/>
      <c r="U7" s="75"/>
      <c r="V7" s="51"/>
      <c r="W7" s="51"/>
      <c r="X7" s="51"/>
      <c r="Y7" s="51"/>
      <c r="Z7" s="13"/>
      <c r="AA7" s="13"/>
      <c r="AB7" s="13"/>
      <c r="AC7" s="13"/>
      <c r="AD7" s="13"/>
      <c r="AE7" s="13"/>
    </row>
    <row r="8" spans="1:31" ht="15" customHeight="1" x14ac:dyDescent="0.35">
      <c r="A8" s="318" t="s">
        <v>77</v>
      </c>
      <c r="B8" s="318"/>
      <c r="C8" s="320" t="s">
        <v>80</v>
      </c>
      <c r="D8" s="320"/>
      <c r="E8" s="320"/>
      <c r="F8" s="320"/>
      <c r="G8" s="320"/>
      <c r="H8" s="187"/>
      <c r="I8" s="317" t="s">
        <v>153</v>
      </c>
      <c r="J8" s="317"/>
      <c r="K8" s="317"/>
      <c r="L8" s="317"/>
      <c r="M8" s="317"/>
      <c r="N8" s="317"/>
      <c r="O8" s="317"/>
      <c r="P8" s="317"/>
      <c r="Q8" s="317"/>
      <c r="R8" s="317"/>
      <c r="S8" s="317"/>
      <c r="T8" s="146"/>
      <c r="U8" s="146"/>
      <c r="V8" s="146"/>
      <c r="W8" s="51"/>
      <c r="X8" s="51"/>
      <c r="Y8" s="51"/>
      <c r="Z8" s="13"/>
      <c r="AA8" s="13"/>
      <c r="AB8" s="13"/>
      <c r="AC8" s="13"/>
      <c r="AD8" s="13"/>
      <c r="AE8" s="13"/>
    </row>
    <row r="9" spans="1:31" x14ac:dyDescent="0.35">
      <c r="A9" s="319" t="s">
        <v>121</v>
      </c>
      <c r="B9" s="319" t="s">
        <v>273</v>
      </c>
      <c r="C9" s="322" t="s">
        <v>271</v>
      </c>
      <c r="D9" s="319" t="s">
        <v>272</v>
      </c>
      <c r="E9" s="322" t="s">
        <v>87</v>
      </c>
      <c r="F9" s="322" t="s">
        <v>84</v>
      </c>
      <c r="G9" s="319" t="s">
        <v>154</v>
      </c>
      <c r="H9" s="158"/>
      <c r="I9" s="321" t="s">
        <v>271</v>
      </c>
      <c r="J9" s="321"/>
      <c r="K9" s="163"/>
      <c r="L9" s="321" t="s">
        <v>272</v>
      </c>
      <c r="M9" s="321"/>
      <c r="N9" s="163"/>
      <c r="O9" s="321" t="s">
        <v>84</v>
      </c>
      <c r="P9" s="321"/>
      <c r="Q9" s="163"/>
      <c r="R9" s="321" t="s">
        <v>85</v>
      </c>
      <c r="S9" s="321"/>
      <c r="Y9" s="13"/>
      <c r="Z9" s="13"/>
      <c r="AA9" s="13"/>
      <c r="AB9" s="13"/>
      <c r="AC9" s="13"/>
      <c r="AD9" s="13"/>
      <c r="AE9" s="13"/>
    </row>
    <row r="10" spans="1:31" x14ac:dyDescent="0.35">
      <c r="A10" s="319"/>
      <c r="B10" s="319"/>
      <c r="C10" s="322"/>
      <c r="D10" s="319"/>
      <c r="E10" s="322"/>
      <c r="F10" s="322"/>
      <c r="G10" s="319"/>
      <c r="H10" s="158"/>
      <c r="I10" s="162">
        <v>2018</v>
      </c>
      <c r="J10" s="163">
        <v>2023</v>
      </c>
      <c r="K10" s="165"/>
      <c r="L10" s="162">
        <v>2018</v>
      </c>
      <c r="M10" s="163">
        <v>2023</v>
      </c>
      <c r="N10" s="165"/>
      <c r="O10" s="162">
        <v>2018</v>
      </c>
      <c r="P10" s="163">
        <v>2023</v>
      </c>
      <c r="Q10" s="165"/>
      <c r="R10" s="162">
        <v>2018</v>
      </c>
      <c r="S10" s="164">
        <v>2023</v>
      </c>
      <c r="V10" s="51"/>
      <c r="W10" s="51"/>
      <c r="X10" s="51"/>
      <c r="Y10" s="51"/>
      <c r="Z10" s="13"/>
      <c r="AA10" s="13"/>
      <c r="AB10" s="13"/>
      <c r="AC10" s="13"/>
      <c r="AD10" s="13"/>
      <c r="AE10" s="13"/>
    </row>
    <row r="11" spans="1:31" x14ac:dyDescent="0.35">
      <c r="A11" s="147" t="s">
        <v>274</v>
      </c>
      <c r="B11" s="147"/>
      <c r="C11" s="148"/>
      <c r="D11" s="148"/>
      <c r="E11" s="149"/>
      <c r="F11" s="149"/>
      <c r="G11" s="150"/>
      <c r="H11" s="159"/>
      <c r="I11" s="161"/>
      <c r="J11" s="148"/>
      <c r="K11" s="148"/>
      <c r="L11" s="148"/>
      <c r="M11" s="148"/>
      <c r="N11" s="148"/>
      <c r="O11" s="149"/>
      <c r="P11" s="149"/>
      <c r="Q11" s="149"/>
      <c r="R11" s="150"/>
      <c r="S11" s="150"/>
      <c r="V11" s="51"/>
      <c r="W11" s="51"/>
      <c r="X11" s="51"/>
      <c r="Y11" s="51"/>
      <c r="Z11" s="13"/>
      <c r="AA11" s="13"/>
      <c r="AB11" s="13"/>
      <c r="AC11" s="13"/>
      <c r="AD11" s="13"/>
      <c r="AE11" s="13"/>
    </row>
    <row r="12" spans="1:31" ht="15" customHeight="1" x14ac:dyDescent="0.35">
      <c r="A12" s="166" t="s">
        <v>305</v>
      </c>
      <c r="B12" s="166"/>
      <c r="C12" s="235">
        <v>53</v>
      </c>
      <c r="D12" s="200">
        <v>1</v>
      </c>
      <c r="E12" s="168">
        <v>2018</v>
      </c>
      <c r="F12" s="168" t="s">
        <v>163</v>
      </c>
      <c r="G12" s="170" t="s">
        <v>208</v>
      </c>
      <c r="H12" s="166"/>
      <c r="I12" s="235">
        <f t="shared" ref="I12:I24" si="0">C12</f>
        <v>53</v>
      </c>
      <c r="J12" s="235">
        <f>C12+1</f>
        <v>54</v>
      </c>
      <c r="K12" s="167"/>
      <c r="L12" s="200">
        <v>1</v>
      </c>
      <c r="M12" s="200">
        <v>1</v>
      </c>
      <c r="N12" s="169"/>
      <c r="O12" s="168" t="s">
        <v>163</v>
      </c>
      <c r="P12" s="168" t="s">
        <v>91</v>
      </c>
      <c r="Q12" s="168"/>
      <c r="R12" s="170" t="s">
        <v>208</v>
      </c>
      <c r="S12" s="170" t="s">
        <v>165</v>
      </c>
      <c r="V12" s="51"/>
      <c r="W12" s="51"/>
      <c r="X12" s="51"/>
      <c r="Y12" s="51"/>
      <c r="Z12" s="13"/>
      <c r="AA12" s="13"/>
      <c r="AB12" s="13"/>
      <c r="AC12" s="13"/>
      <c r="AD12" s="13"/>
      <c r="AE12" s="13"/>
    </row>
    <row r="13" spans="1:31" ht="21" x14ac:dyDescent="0.35">
      <c r="A13" s="171" t="s">
        <v>307</v>
      </c>
      <c r="B13" s="171"/>
      <c r="C13" s="236">
        <v>40</v>
      </c>
      <c r="D13" s="201">
        <v>2</v>
      </c>
      <c r="E13" s="173">
        <v>2018</v>
      </c>
      <c r="F13" s="173" t="s">
        <v>163</v>
      </c>
      <c r="G13" s="170" t="s">
        <v>208</v>
      </c>
      <c r="H13" s="171"/>
      <c r="I13" s="236">
        <f t="shared" si="0"/>
        <v>40</v>
      </c>
      <c r="J13" s="235">
        <f t="shared" ref="J13:J24" si="1">C13+1</f>
        <v>41</v>
      </c>
      <c r="K13" s="172"/>
      <c r="L13" s="201">
        <v>2</v>
      </c>
      <c r="M13" s="201">
        <v>2</v>
      </c>
      <c r="N13" s="174"/>
      <c r="O13" s="173" t="s">
        <v>163</v>
      </c>
      <c r="P13" s="173" t="s">
        <v>91</v>
      </c>
      <c r="Q13" s="173"/>
      <c r="R13" s="170" t="s">
        <v>208</v>
      </c>
      <c r="S13" s="170" t="s">
        <v>165</v>
      </c>
      <c r="V13" s="51"/>
      <c r="W13" s="51"/>
      <c r="X13" s="51"/>
      <c r="Y13" s="51"/>
      <c r="Z13" s="13"/>
      <c r="AA13" s="13"/>
      <c r="AB13" s="13"/>
      <c r="AC13" s="13"/>
      <c r="AD13" s="13"/>
      <c r="AE13" s="13"/>
    </row>
    <row r="14" spans="1:31" ht="21" x14ac:dyDescent="0.35">
      <c r="A14" s="171" t="s">
        <v>309</v>
      </c>
      <c r="B14" s="171"/>
      <c r="C14" s="236">
        <v>80</v>
      </c>
      <c r="D14" s="201">
        <v>3</v>
      </c>
      <c r="E14" s="173">
        <v>2018</v>
      </c>
      <c r="F14" s="173" t="s">
        <v>163</v>
      </c>
      <c r="G14" s="170" t="s">
        <v>208</v>
      </c>
      <c r="H14" s="171"/>
      <c r="I14" s="236">
        <f t="shared" si="0"/>
        <v>80</v>
      </c>
      <c r="J14" s="235">
        <f t="shared" si="1"/>
        <v>81</v>
      </c>
      <c r="K14" s="172"/>
      <c r="L14" s="201">
        <v>3</v>
      </c>
      <c r="M14" s="201">
        <v>3</v>
      </c>
      <c r="N14" s="174"/>
      <c r="O14" s="173" t="s">
        <v>163</v>
      </c>
      <c r="P14" s="173" t="s">
        <v>91</v>
      </c>
      <c r="Q14" s="173"/>
      <c r="R14" s="170" t="s">
        <v>208</v>
      </c>
      <c r="S14" s="170" t="s">
        <v>165</v>
      </c>
      <c r="V14" s="51"/>
      <c r="W14" s="51"/>
      <c r="X14" s="51"/>
      <c r="Y14" s="51"/>
      <c r="Z14" s="13"/>
      <c r="AA14" s="13"/>
      <c r="AB14" s="13"/>
      <c r="AC14" s="13"/>
      <c r="AD14" s="13"/>
      <c r="AE14" s="13"/>
    </row>
    <row r="15" spans="1:31" x14ac:dyDescent="0.35">
      <c r="A15" s="171" t="s">
        <v>310</v>
      </c>
      <c r="B15" s="171"/>
      <c r="C15" s="236">
        <v>60</v>
      </c>
      <c r="D15" s="201">
        <v>4</v>
      </c>
      <c r="E15" s="173">
        <v>2018</v>
      </c>
      <c r="F15" s="173" t="s">
        <v>163</v>
      </c>
      <c r="G15" s="170" t="s">
        <v>208</v>
      </c>
      <c r="H15" s="171"/>
      <c r="I15" s="236">
        <f t="shared" si="0"/>
        <v>60</v>
      </c>
      <c r="J15" s="235">
        <f t="shared" si="1"/>
        <v>61</v>
      </c>
      <c r="K15" s="172"/>
      <c r="L15" s="201">
        <v>4</v>
      </c>
      <c r="M15" s="201">
        <v>4</v>
      </c>
      <c r="N15" s="174"/>
      <c r="O15" s="173" t="s">
        <v>163</v>
      </c>
      <c r="P15" s="173" t="s">
        <v>91</v>
      </c>
      <c r="Q15" s="173"/>
      <c r="R15" s="170" t="s">
        <v>208</v>
      </c>
      <c r="S15" s="170" t="s">
        <v>165</v>
      </c>
      <c r="V15" s="51"/>
      <c r="W15" s="51"/>
      <c r="X15" s="51"/>
      <c r="Y15" s="51"/>
      <c r="Z15" s="13"/>
      <c r="AA15" s="13"/>
      <c r="AB15" s="13"/>
      <c r="AC15" s="13"/>
      <c r="AD15" s="13"/>
      <c r="AE15" s="13"/>
    </row>
    <row r="16" spans="1:31" x14ac:dyDescent="0.35">
      <c r="A16" s="171" t="s">
        <v>311</v>
      </c>
      <c r="B16" s="171"/>
      <c r="C16" s="236">
        <v>60</v>
      </c>
      <c r="D16" s="201">
        <v>5</v>
      </c>
      <c r="E16" s="173">
        <v>2018</v>
      </c>
      <c r="F16" s="173" t="s">
        <v>163</v>
      </c>
      <c r="G16" s="170" t="s">
        <v>208</v>
      </c>
      <c r="H16" s="171"/>
      <c r="I16" s="236">
        <f t="shared" si="0"/>
        <v>60</v>
      </c>
      <c r="J16" s="235">
        <f t="shared" si="1"/>
        <v>61</v>
      </c>
      <c r="K16" s="172"/>
      <c r="L16" s="201">
        <v>5</v>
      </c>
      <c r="M16" s="201">
        <v>5</v>
      </c>
      <c r="N16" s="174"/>
      <c r="O16" s="173" t="s">
        <v>163</v>
      </c>
      <c r="P16" s="173" t="s">
        <v>91</v>
      </c>
      <c r="Q16" s="173"/>
      <c r="R16" s="170" t="s">
        <v>208</v>
      </c>
      <c r="S16" s="170" t="s">
        <v>165</v>
      </c>
      <c r="V16" s="51"/>
      <c r="W16" s="51"/>
      <c r="X16" s="51"/>
      <c r="Y16" s="51"/>
      <c r="Z16" s="13"/>
      <c r="AA16" s="13"/>
      <c r="AB16" s="13"/>
      <c r="AC16" s="13"/>
      <c r="AD16" s="13"/>
      <c r="AE16" s="13"/>
    </row>
    <row r="17" spans="1:31" ht="15" customHeight="1" x14ac:dyDescent="0.35">
      <c r="A17" s="171" t="s">
        <v>312</v>
      </c>
      <c r="B17" s="171"/>
      <c r="C17" s="236">
        <v>70</v>
      </c>
      <c r="D17" s="200">
        <v>1</v>
      </c>
      <c r="E17" s="173">
        <v>2018</v>
      </c>
      <c r="F17" s="173" t="s">
        <v>163</v>
      </c>
      <c r="G17" s="170" t="s">
        <v>208</v>
      </c>
      <c r="H17" s="171"/>
      <c r="I17" s="236">
        <f t="shared" si="0"/>
        <v>70</v>
      </c>
      <c r="J17" s="235">
        <f t="shared" si="1"/>
        <v>71</v>
      </c>
      <c r="K17" s="172"/>
      <c r="L17" s="200">
        <v>1</v>
      </c>
      <c r="M17" s="200">
        <v>1</v>
      </c>
      <c r="N17" s="174"/>
      <c r="O17" s="173" t="s">
        <v>163</v>
      </c>
      <c r="P17" s="173" t="s">
        <v>91</v>
      </c>
      <c r="Q17" s="173"/>
      <c r="R17" s="170" t="s">
        <v>208</v>
      </c>
      <c r="S17" s="170" t="s">
        <v>165</v>
      </c>
      <c r="V17" s="51"/>
      <c r="W17" s="51"/>
      <c r="X17" s="51"/>
      <c r="Y17" s="51"/>
      <c r="Z17" s="13"/>
      <c r="AA17" s="13"/>
      <c r="AB17" s="13"/>
      <c r="AC17" s="13"/>
      <c r="AD17" s="13"/>
      <c r="AE17" s="13"/>
    </row>
    <row r="18" spans="1:31" ht="15" customHeight="1" x14ac:dyDescent="0.35">
      <c r="A18" s="171" t="s">
        <v>313</v>
      </c>
      <c r="B18" s="171"/>
      <c r="C18" s="236">
        <v>60</v>
      </c>
      <c r="D18" s="201">
        <v>2</v>
      </c>
      <c r="E18" s="173">
        <v>2018</v>
      </c>
      <c r="F18" s="173" t="s">
        <v>163</v>
      </c>
      <c r="G18" s="170" t="s">
        <v>208</v>
      </c>
      <c r="H18" s="171"/>
      <c r="I18" s="236">
        <f t="shared" si="0"/>
        <v>60</v>
      </c>
      <c r="J18" s="235">
        <f t="shared" si="1"/>
        <v>61</v>
      </c>
      <c r="K18" s="172"/>
      <c r="L18" s="201">
        <v>2</v>
      </c>
      <c r="M18" s="201">
        <v>2</v>
      </c>
      <c r="N18" s="174"/>
      <c r="O18" s="173" t="s">
        <v>163</v>
      </c>
      <c r="P18" s="173" t="s">
        <v>91</v>
      </c>
      <c r="Q18" s="173"/>
      <c r="R18" s="170" t="s">
        <v>208</v>
      </c>
      <c r="S18" s="170" t="s">
        <v>165</v>
      </c>
      <c r="V18" s="51"/>
      <c r="W18" s="51"/>
      <c r="X18" s="51"/>
      <c r="Y18" s="51"/>
      <c r="Z18" s="13"/>
      <c r="AA18" s="13"/>
      <c r="AB18" s="13"/>
      <c r="AC18" s="13"/>
      <c r="AD18" s="13"/>
      <c r="AE18" s="13"/>
    </row>
    <row r="19" spans="1:31" x14ac:dyDescent="0.35">
      <c r="A19" s="171" t="s">
        <v>314</v>
      </c>
      <c r="B19" s="171"/>
      <c r="C19" s="236">
        <v>80</v>
      </c>
      <c r="D19" s="201">
        <v>3</v>
      </c>
      <c r="E19" s="173">
        <v>2018</v>
      </c>
      <c r="F19" s="173" t="s">
        <v>163</v>
      </c>
      <c r="G19" s="170" t="s">
        <v>208</v>
      </c>
      <c r="H19" s="171"/>
      <c r="I19" s="236">
        <f t="shared" si="0"/>
        <v>80</v>
      </c>
      <c r="J19" s="235">
        <f t="shared" si="1"/>
        <v>81</v>
      </c>
      <c r="K19" s="172"/>
      <c r="L19" s="201">
        <v>3</v>
      </c>
      <c r="M19" s="201">
        <v>3</v>
      </c>
      <c r="N19" s="174"/>
      <c r="O19" s="173" t="s">
        <v>163</v>
      </c>
      <c r="P19" s="173" t="s">
        <v>91</v>
      </c>
      <c r="Q19" s="173"/>
      <c r="R19" s="170" t="s">
        <v>208</v>
      </c>
      <c r="S19" s="170" t="s">
        <v>165</v>
      </c>
      <c r="V19" s="51"/>
      <c r="W19" s="51"/>
      <c r="X19" s="51"/>
      <c r="Y19" s="51"/>
      <c r="Z19" s="13"/>
      <c r="AA19" s="13"/>
      <c r="AB19" s="13"/>
      <c r="AC19" s="13"/>
      <c r="AD19" s="13"/>
      <c r="AE19" s="13"/>
    </row>
    <row r="20" spans="1:31" x14ac:dyDescent="0.35">
      <c r="A20" s="171" t="s">
        <v>315</v>
      </c>
      <c r="B20" s="171"/>
      <c r="C20" s="236">
        <v>60</v>
      </c>
      <c r="D20" s="201">
        <v>4</v>
      </c>
      <c r="E20" s="173">
        <v>2018</v>
      </c>
      <c r="F20" s="173" t="s">
        <v>163</v>
      </c>
      <c r="G20" s="170" t="s">
        <v>208</v>
      </c>
      <c r="H20" s="171"/>
      <c r="I20" s="236">
        <f t="shared" si="0"/>
        <v>60</v>
      </c>
      <c r="J20" s="235">
        <f t="shared" si="1"/>
        <v>61</v>
      </c>
      <c r="K20" s="172"/>
      <c r="L20" s="201">
        <v>4</v>
      </c>
      <c r="M20" s="201">
        <v>4</v>
      </c>
      <c r="N20" s="174"/>
      <c r="O20" s="173" t="s">
        <v>163</v>
      </c>
      <c r="P20" s="173" t="s">
        <v>91</v>
      </c>
      <c r="Q20" s="173"/>
      <c r="R20" s="170" t="s">
        <v>208</v>
      </c>
      <c r="S20" s="170" t="s">
        <v>165</v>
      </c>
      <c r="V20" s="51"/>
      <c r="W20" s="51"/>
      <c r="X20" s="51"/>
      <c r="Y20" s="51"/>
      <c r="Z20" s="13"/>
      <c r="AA20" s="13"/>
      <c r="AB20" s="13"/>
      <c r="AC20" s="13"/>
      <c r="AD20" s="13"/>
      <c r="AE20" s="13"/>
    </row>
    <row r="21" spans="1:31" x14ac:dyDescent="0.35">
      <c r="A21" s="171" t="s">
        <v>316</v>
      </c>
      <c r="B21" s="171"/>
      <c r="C21" s="236">
        <v>60</v>
      </c>
      <c r="D21" s="201">
        <v>5</v>
      </c>
      <c r="E21" s="173">
        <v>2018</v>
      </c>
      <c r="F21" s="173" t="s">
        <v>163</v>
      </c>
      <c r="G21" s="170" t="s">
        <v>208</v>
      </c>
      <c r="H21" s="171"/>
      <c r="I21" s="236">
        <f t="shared" si="0"/>
        <v>60</v>
      </c>
      <c r="J21" s="235">
        <f t="shared" si="1"/>
        <v>61</v>
      </c>
      <c r="K21" s="172"/>
      <c r="L21" s="201">
        <v>5</v>
      </c>
      <c r="M21" s="201">
        <v>5</v>
      </c>
      <c r="N21" s="174"/>
      <c r="O21" s="173" t="s">
        <v>163</v>
      </c>
      <c r="P21" s="173" t="s">
        <v>91</v>
      </c>
      <c r="Q21" s="173"/>
      <c r="R21" s="170" t="s">
        <v>208</v>
      </c>
      <c r="S21" s="170" t="s">
        <v>165</v>
      </c>
      <c r="V21" s="51"/>
      <c r="W21" s="51"/>
      <c r="X21" s="51"/>
      <c r="Y21" s="51"/>
      <c r="Z21" s="13"/>
      <c r="AA21" s="13"/>
      <c r="AB21" s="13"/>
      <c r="AC21" s="13"/>
      <c r="AD21" s="13"/>
      <c r="AE21" s="13"/>
    </row>
    <row r="22" spans="1:31" x14ac:dyDescent="0.35">
      <c r="A22" s="171" t="s">
        <v>317</v>
      </c>
      <c r="B22" s="171"/>
      <c r="C22" s="236">
        <v>30</v>
      </c>
      <c r="D22" s="201">
        <v>1</v>
      </c>
      <c r="E22" s="173">
        <v>2018</v>
      </c>
      <c r="F22" s="173" t="s">
        <v>163</v>
      </c>
      <c r="G22" s="170" t="s">
        <v>208</v>
      </c>
      <c r="H22" s="171"/>
      <c r="I22" s="236">
        <f t="shared" si="0"/>
        <v>30</v>
      </c>
      <c r="J22" s="235">
        <f t="shared" si="1"/>
        <v>31</v>
      </c>
      <c r="K22" s="172"/>
      <c r="L22" s="201">
        <v>1</v>
      </c>
      <c r="M22" s="201">
        <v>1</v>
      </c>
      <c r="N22" s="174"/>
      <c r="O22" s="173" t="s">
        <v>163</v>
      </c>
      <c r="P22" s="173" t="s">
        <v>91</v>
      </c>
      <c r="Q22" s="173"/>
      <c r="R22" s="170" t="s">
        <v>208</v>
      </c>
      <c r="S22" s="170" t="s">
        <v>165</v>
      </c>
      <c r="V22" s="51"/>
      <c r="W22" s="51"/>
      <c r="X22" s="51"/>
      <c r="Y22" s="51"/>
      <c r="Z22" s="13"/>
      <c r="AA22" s="13"/>
      <c r="AB22" s="13"/>
      <c r="AC22" s="13"/>
      <c r="AD22" s="13"/>
      <c r="AE22" s="13"/>
    </row>
    <row r="23" spans="1:31" ht="15" customHeight="1" x14ac:dyDescent="0.35">
      <c r="A23" s="171" t="s">
        <v>318</v>
      </c>
      <c r="B23" s="171"/>
      <c r="C23" s="236">
        <v>40</v>
      </c>
      <c r="D23" s="201">
        <v>2</v>
      </c>
      <c r="E23" s="173">
        <v>2018</v>
      </c>
      <c r="F23" s="173" t="s">
        <v>163</v>
      </c>
      <c r="G23" s="170" t="s">
        <v>208</v>
      </c>
      <c r="H23" s="171"/>
      <c r="I23" s="236">
        <f t="shared" si="0"/>
        <v>40</v>
      </c>
      <c r="J23" s="235">
        <f t="shared" si="1"/>
        <v>41</v>
      </c>
      <c r="K23" s="172"/>
      <c r="L23" s="201">
        <v>2</v>
      </c>
      <c r="M23" s="201">
        <v>2</v>
      </c>
      <c r="N23" s="174"/>
      <c r="O23" s="173" t="s">
        <v>163</v>
      </c>
      <c r="P23" s="173" t="s">
        <v>91</v>
      </c>
      <c r="Q23" s="173"/>
      <c r="R23" s="170" t="s">
        <v>208</v>
      </c>
      <c r="S23" s="170" t="s">
        <v>165</v>
      </c>
      <c r="V23" s="51"/>
      <c r="W23" s="51"/>
      <c r="X23" s="51"/>
      <c r="Y23" s="51"/>
      <c r="Z23" s="13"/>
      <c r="AA23" s="13"/>
      <c r="AB23" s="13"/>
      <c r="AC23" s="13"/>
      <c r="AD23" s="13"/>
      <c r="AE23" s="13"/>
    </row>
    <row r="24" spans="1:31" ht="15" customHeight="1" x14ac:dyDescent="0.35">
      <c r="A24" s="171" t="s">
        <v>319</v>
      </c>
      <c r="B24" s="171"/>
      <c r="C24" s="236">
        <v>60</v>
      </c>
      <c r="D24" s="201">
        <v>3</v>
      </c>
      <c r="E24" s="173">
        <v>2018</v>
      </c>
      <c r="F24" s="173" t="s">
        <v>163</v>
      </c>
      <c r="G24" s="170" t="s">
        <v>208</v>
      </c>
      <c r="H24" s="175"/>
      <c r="I24" s="236">
        <f t="shared" si="0"/>
        <v>60</v>
      </c>
      <c r="J24" s="235">
        <f t="shared" si="1"/>
        <v>61</v>
      </c>
      <c r="K24" s="172"/>
      <c r="L24" s="201">
        <v>3</v>
      </c>
      <c r="M24" s="201">
        <v>3</v>
      </c>
      <c r="N24" s="174"/>
      <c r="O24" s="173" t="s">
        <v>163</v>
      </c>
      <c r="P24" s="173" t="s">
        <v>91</v>
      </c>
      <c r="Q24" s="173"/>
      <c r="R24" s="170" t="s">
        <v>208</v>
      </c>
      <c r="S24" s="170" t="s">
        <v>165</v>
      </c>
      <c r="V24" s="51"/>
      <c r="W24" s="51"/>
      <c r="X24" s="51"/>
      <c r="Y24" s="51"/>
      <c r="Z24" s="13"/>
      <c r="AA24" s="13"/>
      <c r="AB24" s="13"/>
      <c r="AC24" s="13"/>
      <c r="AD24" s="13"/>
      <c r="AE24" s="13"/>
    </row>
    <row r="25" spans="1:31" x14ac:dyDescent="0.35">
      <c r="A25" s="151"/>
      <c r="B25" s="238" t="s">
        <v>297</v>
      </c>
      <c r="C25" s="152">
        <f>AVERAGE(C12:C24)</f>
        <v>57.92307692307692</v>
      </c>
      <c r="D25" s="202">
        <f>AVERAGE(D12:D24)</f>
        <v>2.7692307692307692</v>
      </c>
      <c r="E25" s="153"/>
      <c r="F25" s="153"/>
      <c r="G25" s="151"/>
      <c r="H25" s="159"/>
      <c r="I25" s="198">
        <f>AVERAGE(I12:I24)</f>
        <v>57.92307692307692</v>
      </c>
      <c r="J25" s="198">
        <f>AVERAGE(J12:J24)</f>
        <v>58.92307692307692</v>
      </c>
      <c r="K25" s="152"/>
      <c r="L25" s="152">
        <f>AVERAGE(L12:L24)</f>
        <v>2.7692307692307692</v>
      </c>
      <c r="M25" s="152">
        <f>AVERAGE(M12:M24)</f>
        <v>2.7692307692307692</v>
      </c>
      <c r="N25" s="154"/>
      <c r="O25" s="153"/>
      <c r="P25" s="153"/>
      <c r="Q25" s="153"/>
      <c r="R25" s="151"/>
      <c r="S25" s="151"/>
      <c r="V25" s="51"/>
      <c r="W25" s="51"/>
      <c r="X25" s="51"/>
      <c r="Y25" s="51"/>
      <c r="Z25" s="13"/>
      <c r="AA25" s="13"/>
      <c r="AB25" s="13"/>
      <c r="AC25" s="13"/>
      <c r="AD25" s="13"/>
      <c r="AE25" s="13"/>
    </row>
    <row r="26" spans="1:31" x14ac:dyDescent="0.35">
      <c r="A26" s="147" t="s">
        <v>275</v>
      </c>
      <c r="B26" s="147"/>
      <c r="C26" s="148"/>
      <c r="D26" s="148"/>
      <c r="E26" s="149"/>
      <c r="F26" s="149"/>
      <c r="G26" s="150"/>
      <c r="H26" s="159"/>
      <c r="I26" s="196"/>
      <c r="J26" s="191"/>
      <c r="K26" s="148"/>
      <c r="L26" s="177"/>
      <c r="M26" s="177"/>
      <c r="N26" s="148"/>
      <c r="O26" s="149"/>
      <c r="P26" s="149"/>
      <c r="Q26" s="149"/>
      <c r="R26" s="150"/>
      <c r="S26" s="150"/>
      <c r="V26" s="51"/>
      <c r="W26" s="51"/>
      <c r="X26" s="51"/>
      <c r="Y26" s="51"/>
      <c r="Z26" s="13"/>
      <c r="AA26" s="13"/>
      <c r="AB26" s="13"/>
      <c r="AC26" s="13"/>
      <c r="AD26" s="13"/>
      <c r="AE26" s="13"/>
    </row>
    <row r="27" spans="1:31" x14ac:dyDescent="0.35">
      <c r="A27" s="171" t="s">
        <v>276</v>
      </c>
      <c r="B27" s="171" t="s">
        <v>277</v>
      </c>
      <c r="C27" s="236">
        <v>96</v>
      </c>
      <c r="D27" s="172"/>
      <c r="E27" s="173">
        <v>2018</v>
      </c>
      <c r="F27" s="173" t="s">
        <v>90</v>
      </c>
      <c r="G27" s="170" t="s">
        <v>278</v>
      </c>
      <c r="H27" s="171"/>
      <c r="I27" s="236">
        <v>97.1</v>
      </c>
      <c r="J27" s="236">
        <f>I27</f>
        <v>97.1</v>
      </c>
      <c r="K27" s="172"/>
      <c r="L27" s="176"/>
      <c r="M27" s="176"/>
      <c r="N27" s="174"/>
      <c r="O27" s="173" t="s">
        <v>90</v>
      </c>
      <c r="P27" s="173" t="s">
        <v>91</v>
      </c>
      <c r="Q27" s="173"/>
      <c r="R27" s="170" t="s">
        <v>278</v>
      </c>
      <c r="S27" s="170"/>
      <c r="V27" s="51"/>
      <c r="W27" s="51"/>
      <c r="X27" s="51"/>
      <c r="Y27" s="51"/>
      <c r="Z27" s="13"/>
      <c r="AA27" s="13"/>
      <c r="AB27" s="13"/>
      <c r="AC27" s="13"/>
      <c r="AD27" s="13"/>
      <c r="AE27" s="13"/>
    </row>
    <row r="28" spans="1:31" x14ac:dyDescent="0.35">
      <c r="A28" s="171" t="s">
        <v>279</v>
      </c>
      <c r="B28" s="171" t="s">
        <v>277</v>
      </c>
      <c r="C28" s="236">
        <v>98</v>
      </c>
      <c r="D28" s="172"/>
      <c r="E28" s="173">
        <v>2018</v>
      </c>
      <c r="F28" s="173" t="s">
        <v>90</v>
      </c>
      <c r="G28" s="170" t="s">
        <v>278</v>
      </c>
      <c r="H28" s="171"/>
      <c r="I28" s="236">
        <v>98.2</v>
      </c>
      <c r="J28" s="236">
        <f>I28</f>
        <v>98.2</v>
      </c>
      <c r="K28" s="172"/>
      <c r="L28" s="176"/>
      <c r="M28" s="176"/>
      <c r="N28" s="174"/>
      <c r="O28" s="173" t="s">
        <v>90</v>
      </c>
      <c r="P28" s="173" t="s">
        <v>91</v>
      </c>
      <c r="Q28" s="173"/>
      <c r="R28" s="170" t="s">
        <v>278</v>
      </c>
      <c r="S28" s="170" t="s">
        <v>165</v>
      </c>
      <c r="V28" s="51"/>
      <c r="W28" s="51"/>
      <c r="X28" s="51"/>
      <c r="Y28" s="51"/>
      <c r="Z28" s="13"/>
      <c r="AA28" s="13"/>
      <c r="AB28" s="13"/>
      <c r="AC28" s="13"/>
      <c r="AD28" s="13"/>
      <c r="AE28" s="13"/>
    </row>
    <row r="29" spans="1:31" s="184" customFormat="1" x14ac:dyDescent="0.35">
      <c r="A29" s="178" t="s">
        <v>300</v>
      </c>
      <c r="B29" s="178" t="s">
        <v>277</v>
      </c>
      <c r="C29" s="237" t="s">
        <v>280</v>
      </c>
      <c r="D29" s="179"/>
      <c r="E29" s="180"/>
      <c r="F29" s="180"/>
      <c r="G29" s="181"/>
      <c r="H29" s="178"/>
      <c r="I29" s="237" t="s">
        <v>280</v>
      </c>
      <c r="J29" s="237" t="s">
        <v>280</v>
      </c>
      <c r="K29" s="179"/>
      <c r="L29" s="179"/>
      <c r="M29" s="179"/>
      <c r="N29" s="179"/>
      <c r="O29" s="180"/>
      <c r="P29" s="180"/>
      <c r="Q29" s="180"/>
      <c r="R29" s="181"/>
      <c r="S29" s="181"/>
      <c r="T29" s="182"/>
      <c r="U29" s="182"/>
      <c r="V29" s="183"/>
      <c r="W29" s="183"/>
      <c r="X29" s="183"/>
      <c r="Y29" s="183"/>
      <c r="Z29" s="182"/>
      <c r="AA29" s="182"/>
      <c r="AB29" s="182"/>
      <c r="AC29" s="182"/>
      <c r="AD29" s="182"/>
      <c r="AE29" s="182"/>
    </row>
    <row r="30" spans="1:31" s="184" customFormat="1" x14ac:dyDescent="0.35">
      <c r="A30" s="178" t="s">
        <v>300</v>
      </c>
      <c r="B30" s="178" t="s">
        <v>281</v>
      </c>
      <c r="C30" s="237" t="s">
        <v>280</v>
      </c>
      <c r="D30" s="179"/>
      <c r="E30" s="180"/>
      <c r="F30" s="180"/>
      <c r="G30" s="181"/>
      <c r="H30" s="178"/>
      <c r="I30" s="237" t="s">
        <v>280</v>
      </c>
      <c r="J30" s="237" t="s">
        <v>280</v>
      </c>
      <c r="K30" s="179"/>
      <c r="L30" s="179"/>
      <c r="M30" s="179"/>
      <c r="N30" s="179"/>
      <c r="O30" s="180"/>
      <c r="P30" s="180"/>
      <c r="Q30" s="180"/>
      <c r="R30" s="181"/>
      <c r="S30" s="181"/>
      <c r="T30" s="182"/>
      <c r="U30" s="182"/>
      <c r="V30" s="183"/>
      <c r="W30" s="183"/>
      <c r="X30" s="183"/>
      <c r="Y30" s="183"/>
      <c r="Z30" s="182"/>
      <c r="AA30" s="182"/>
      <c r="AB30" s="182"/>
      <c r="AC30" s="182"/>
      <c r="AD30" s="182"/>
      <c r="AE30" s="182"/>
    </row>
    <row r="31" spans="1:31" s="184" customFormat="1" x14ac:dyDescent="0.35">
      <c r="A31" s="178" t="s">
        <v>301</v>
      </c>
      <c r="B31" s="178" t="s">
        <v>277</v>
      </c>
      <c r="C31" s="237" t="s">
        <v>280</v>
      </c>
      <c r="D31" s="179"/>
      <c r="E31" s="180"/>
      <c r="F31" s="180"/>
      <c r="G31" s="181"/>
      <c r="H31" s="178"/>
      <c r="I31" s="237" t="s">
        <v>280</v>
      </c>
      <c r="J31" s="237" t="s">
        <v>280</v>
      </c>
      <c r="K31" s="179"/>
      <c r="L31" s="179"/>
      <c r="M31" s="179"/>
      <c r="N31" s="179"/>
      <c r="O31" s="180"/>
      <c r="P31" s="180"/>
      <c r="Q31" s="180"/>
      <c r="R31" s="181"/>
      <c r="S31" s="181"/>
      <c r="T31" s="182"/>
      <c r="U31" s="182"/>
      <c r="V31" s="183"/>
      <c r="W31" s="183"/>
      <c r="X31" s="183"/>
      <c r="Y31" s="183"/>
      <c r="Z31" s="182"/>
      <c r="AA31" s="182"/>
      <c r="AB31" s="182"/>
      <c r="AC31" s="182"/>
      <c r="AD31" s="182"/>
      <c r="AE31" s="182"/>
    </row>
    <row r="32" spans="1:31" s="184" customFormat="1" x14ac:dyDescent="0.35">
      <c r="A32" s="178" t="s">
        <v>301</v>
      </c>
      <c r="B32" s="178" t="s">
        <v>281</v>
      </c>
      <c r="C32" s="237" t="s">
        <v>280</v>
      </c>
      <c r="D32" s="179"/>
      <c r="E32" s="180"/>
      <c r="F32" s="180"/>
      <c r="G32" s="181"/>
      <c r="H32" s="178"/>
      <c r="I32" s="237" t="s">
        <v>280</v>
      </c>
      <c r="J32" s="237" t="s">
        <v>280</v>
      </c>
      <c r="K32" s="179"/>
      <c r="L32" s="179"/>
      <c r="M32" s="179"/>
      <c r="N32" s="179"/>
      <c r="O32" s="180"/>
      <c r="P32" s="180"/>
      <c r="Q32" s="180"/>
      <c r="R32" s="181"/>
      <c r="S32" s="181"/>
      <c r="T32" s="182"/>
      <c r="U32" s="182"/>
      <c r="V32" s="183"/>
      <c r="W32" s="183"/>
      <c r="X32" s="183"/>
      <c r="Y32" s="183"/>
      <c r="Z32" s="182"/>
      <c r="AA32" s="182"/>
      <c r="AB32" s="182"/>
      <c r="AC32" s="182"/>
      <c r="AD32" s="182"/>
      <c r="AE32" s="182"/>
    </row>
    <row r="33" spans="1:31" s="184" customFormat="1" x14ac:dyDescent="0.35">
      <c r="A33" s="178" t="s">
        <v>302</v>
      </c>
      <c r="B33" s="178" t="s">
        <v>281</v>
      </c>
      <c r="C33" s="237" t="s">
        <v>280</v>
      </c>
      <c r="D33" s="179"/>
      <c r="E33" s="180"/>
      <c r="F33" s="180"/>
      <c r="G33" s="181"/>
      <c r="H33" s="178"/>
      <c r="I33" s="237" t="s">
        <v>280</v>
      </c>
      <c r="J33" s="237" t="s">
        <v>280</v>
      </c>
      <c r="K33" s="179"/>
      <c r="L33" s="179"/>
      <c r="M33" s="179"/>
      <c r="N33" s="179"/>
      <c r="O33" s="180"/>
      <c r="P33" s="180"/>
      <c r="Q33" s="180"/>
      <c r="R33" s="181"/>
      <c r="S33" s="181"/>
      <c r="T33" s="182"/>
      <c r="U33" s="182"/>
      <c r="V33" s="183"/>
      <c r="W33" s="183"/>
      <c r="X33" s="183"/>
      <c r="Y33" s="183"/>
      <c r="Z33" s="182"/>
      <c r="AA33" s="182"/>
      <c r="AB33" s="182"/>
      <c r="AC33" s="182"/>
      <c r="AD33" s="182"/>
      <c r="AE33" s="182"/>
    </row>
    <row r="34" spans="1:31" x14ac:dyDescent="0.35">
      <c r="A34" s="171" t="s">
        <v>282</v>
      </c>
      <c r="B34" s="171" t="s">
        <v>281</v>
      </c>
      <c r="C34" s="172"/>
      <c r="D34" s="172"/>
      <c r="E34" s="173"/>
      <c r="F34" s="173"/>
      <c r="G34" s="170"/>
      <c r="H34" s="171"/>
      <c r="I34" s="172"/>
      <c r="J34" s="172"/>
      <c r="K34" s="172"/>
      <c r="L34" s="176"/>
      <c r="M34" s="176"/>
      <c r="N34" s="174"/>
      <c r="O34" s="173"/>
      <c r="P34" s="173"/>
      <c r="Q34" s="173"/>
      <c r="R34" s="170"/>
      <c r="S34" s="170"/>
      <c r="V34" s="51"/>
      <c r="W34" s="51"/>
      <c r="X34" s="51"/>
      <c r="Y34" s="51"/>
      <c r="Z34" s="13"/>
      <c r="AA34" s="13"/>
      <c r="AB34" s="13"/>
      <c r="AC34" s="13"/>
      <c r="AD34" s="13"/>
      <c r="AE34" s="13"/>
    </row>
    <row r="35" spans="1:31" x14ac:dyDescent="0.35">
      <c r="A35" s="171" t="s">
        <v>283</v>
      </c>
      <c r="B35" s="171" t="s">
        <v>284</v>
      </c>
      <c r="C35" s="172"/>
      <c r="D35" s="172"/>
      <c r="E35" s="173"/>
      <c r="F35" s="173"/>
      <c r="G35" s="170"/>
      <c r="H35" s="171"/>
      <c r="I35" s="172"/>
      <c r="J35" s="172"/>
      <c r="K35" s="172"/>
      <c r="L35" s="176"/>
      <c r="M35" s="176"/>
      <c r="N35" s="174"/>
      <c r="O35" s="173"/>
      <c r="P35" s="173"/>
      <c r="Q35" s="173"/>
      <c r="R35" s="170"/>
      <c r="S35" s="170"/>
      <c r="V35" s="51"/>
      <c r="W35" s="51"/>
      <c r="X35" s="51"/>
      <c r="Y35" s="51"/>
      <c r="Z35" s="13"/>
      <c r="AA35" s="13"/>
      <c r="AB35" s="13"/>
      <c r="AC35" s="13"/>
      <c r="AD35" s="13"/>
      <c r="AE35" s="13"/>
    </row>
    <row r="36" spans="1:31" x14ac:dyDescent="0.35">
      <c r="A36" s="171" t="s">
        <v>283</v>
      </c>
      <c r="B36" s="171" t="s">
        <v>285</v>
      </c>
      <c r="C36" s="172"/>
      <c r="D36" s="172"/>
      <c r="E36" s="173"/>
      <c r="F36" s="173"/>
      <c r="G36" s="170"/>
      <c r="H36" s="171"/>
      <c r="I36" s="172"/>
      <c r="J36" s="172"/>
      <c r="K36" s="172"/>
      <c r="L36" s="176"/>
      <c r="M36" s="176"/>
      <c r="N36" s="174"/>
      <c r="O36" s="173"/>
      <c r="P36" s="173"/>
      <c r="Q36" s="173"/>
      <c r="R36" s="170"/>
      <c r="S36" s="170"/>
      <c r="V36" s="51"/>
      <c r="W36" s="51"/>
      <c r="X36" s="51"/>
      <c r="Y36" s="51"/>
      <c r="Z36" s="13"/>
      <c r="AA36" s="13"/>
      <c r="AB36" s="13"/>
      <c r="AC36" s="13"/>
      <c r="AD36" s="13"/>
      <c r="AE36" s="13"/>
    </row>
    <row r="37" spans="1:31" x14ac:dyDescent="0.35">
      <c r="A37" s="151"/>
      <c r="B37" s="238" t="s">
        <v>299</v>
      </c>
      <c r="C37" s="198">
        <f>AVERAGE(C27:C36)</f>
        <v>97</v>
      </c>
      <c r="D37" s="198">
        <f>C37</f>
        <v>97</v>
      </c>
      <c r="E37" s="198"/>
      <c r="F37" s="198"/>
      <c r="G37" s="199"/>
      <c r="H37" s="195"/>
      <c r="I37" s="198">
        <f>AVERAGE(I27:I36)</f>
        <v>97.65</v>
      </c>
      <c r="J37" s="198">
        <f>AVERAGE(J27:J36)</f>
        <v>97.65</v>
      </c>
      <c r="K37" s="152"/>
      <c r="L37" s="152"/>
      <c r="M37" s="152"/>
      <c r="N37" s="154"/>
      <c r="O37" s="153"/>
      <c r="P37" s="153"/>
      <c r="Q37" s="153"/>
      <c r="R37" s="151"/>
      <c r="S37" s="151"/>
      <c r="V37" s="51"/>
      <c r="W37" s="51"/>
      <c r="X37" s="51"/>
      <c r="Y37" s="51"/>
      <c r="Z37" s="13"/>
      <c r="AA37" s="13"/>
      <c r="AB37" s="13"/>
      <c r="AC37" s="13"/>
      <c r="AD37" s="13"/>
      <c r="AE37" s="13"/>
    </row>
    <row r="38" spans="1:31" ht="40" customHeight="1" x14ac:dyDescent="0.35">
      <c r="A38" s="147" t="s">
        <v>286</v>
      </c>
      <c r="B38" s="147"/>
      <c r="C38" s="148"/>
      <c r="D38" s="148"/>
      <c r="E38" s="149"/>
      <c r="F38" s="149"/>
      <c r="G38" s="150"/>
      <c r="H38" s="159"/>
      <c r="I38" s="161"/>
      <c r="J38" s="148"/>
      <c r="K38" s="148"/>
      <c r="L38" s="148"/>
      <c r="M38" s="148"/>
      <c r="N38" s="148"/>
      <c r="O38" s="149"/>
      <c r="P38" s="149"/>
      <c r="Q38" s="149"/>
      <c r="R38" s="150"/>
      <c r="S38" s="150"/>
      <c r="V38" s="51"/>
      <c r="W38" s="51"/>
      <c r="X38" s="51"/>
      <c r="Y38" s="51"/>
      <c r="Z38" s="13"/>
      <c r="AA38" s="13"/>
      <c r="AB38" s="13"/>
      <c r="AC38" s="13"/>
      <c r="AD38" s="13"/>
      <c r="AE38" s="13"/>
    </row>
    <row r="39" spans="1:31" ht="21" x14ac:dyDescent="0.35">
      <c r="A39" s="171" t="s">
        <v>287</v>
      </c>
      <c r="B39" s="171" t="s">
        <v>288</v>
      </c>
      <c r="C39" s="172" t="s">
        <v>280</v>
      </c>
      <c r="D39" s="172"/>
      <c r="E39" s="173">
        <v>2018</v>
      </c>
      <c r="F39" s="173" t="s">
        <v>163</v>
      </c>
      <c r="G39" s="170" t="s">
        <v>289</v>
      </c>
      <c r="H39" s="171"/>
      <c r="I39" s="172">
        <v>5</v>
      </c>
      <c r="J39" s="172"/>
      <c r="K39" s="172"/>
      <c r="L39" s="176"/>
      <c r="M39" s="176"/>
      <c r="N39" s="174"/>
      <c r="O39" s="173" t="s">
        <v>163</v>
      </c>
      <c r="P39" s="173" t="s">
        <v>91</v>
      </c>
      <c r="Q39" s="173"/>
      <c r="R39" s="170" t="s">
        <v>289</v>
      </c>
      <c r="S39" s="170" t="s">
        <v>165</v>
      </c>
      <c r="V39" s="51"/>
      <c r="W39" s="51"/>
      <c r="X39" s="51"/>
      <c r="Y39" s="51"/>
      <c r="Z39" s="13"/>
      <c r="AA39" s="13"/>
      <c r="AB39" s="13"/>
      <c r="AC39" s="13"/>
      <c r="AD39" s="13"/>
      <c r="AE39" s="13"/>
    </row>
    <row r="40" spans="1:31" ht="21" x14ac:dyDescent="0.35">
      <c r="A40" s="171" t="s">
        <v>290</v>
      </c>
      <c r="B40" s="171" t="s">
        <v>288</v>
      </c>
      <c r="C40" s="172" t="s">
        <v>280</v>
      </c>
      <c r="D40" s="172"/>
      <c r="E40" s="173">
        <v>2018</v>
      </c>
      <c r="F40" s="173" t="s">
        <v>163</v>
      </c>
      <c r="G40" s="170" t="s">
        <v>289</v>
      </c>
      <c r="H40" s="171"/>
      <c r="I40" s="172">
        <v>5</v>
      </c>
      <c r="J40" s="172"/>
      <c r="K40" s="172"/>
      <c r="L40" s="176"/>
      <c r="M40" s="176"/>
      <c r="N40" s="174"/>
      <c r="O40" s="173" t="s">
        <v>163</v>
      </c>
      <c r="P40" s="173" t="s">
        <v>91</v>
      </c>
      <c r="Q40" s="173"/>
      <c r="R40" s="170" t="s">
        <v>289</v>
      </c>
      <c r="S40" s="170" t="s">
        <v>165</v>
      </c>
      <c r="V40" s="51"/>
      <c r="W40" s="51"/>
      <c r="X40" s="51"/>
      <c r="Y40" s="51"/>
      <c r="Z40" s="13"/>
      <c r="AA40" s="13"/>
      <c r="AB40" s="13"/>
      <c r="AC40" s="13"/>
      <c r="AD40" s="13"/>
      <c r="AE40" s="13"/>
    </row>
    <row r="41" spans="1:31" ht="21" x14ac:dyDescent="0.35">
      <c r="A41" s="171" t="s">
        <v>291</v>
      </c>
      <c r="B41" s="171" t="s">
        <v>288</v>
      </c>
      <c r="C41" s="172" t="s">
        <v>280</v>
      </c>
      <c r="D41" s="172"/>
      <c r="E41" s="173">
        <v>2018</v>
      </c>
      <c r="F41" s="173" t="s">
        <v>163</v>
      </c>
      <c r="G41" s="170" t="s">
        <v>289</v>
      </c>
      <c r="H41" s="171"/>
      <c r="I41" s="172">
        <v>5</v>
      </c>
      <c r="J41" s="172"/>
      <c r="K41" s="172"/>
      <c r="L41" s="176"/>
      <c r="M41" s="176"/>
      <c r="N41" s="174"/>
      <c r="O41" s="173" t="s">
        <v>163</v>
      </c>
      <c r="P41" s="173" t="s">
        <v>91</v>
      </c>
      <c r="Q41" s="173"/>
      <c r="R41" s="170" t="s">
        <v>289</v>
      </c>
      <c r="S41" s="170" t="s">
        <v>165</v>
      </c>
      <c r="V41" s="51"/>
      <c r="W41" s="51"/>
      <c r="X41" s="51"/>
      <c r="Y41" s="51"/>
      <c r="Z41" s="13"/>
      <c r="AA41" s="13"/>
      <c r="AB41" s="13"/>
      <c r="AC41" s="13"/>
      <c r="AD41" s="13"/>
      <c r="AE41" s="13"/>
    </row>
    <row r="42" spans="1:31" x14ac:dyDescent="0.35">
      <c r="A42" s="151"/>
      <c r="B42" s="238" t="s">
        <v>451</v>
      </c>
      <c r="C42" s="152" t="str">
        <f>IFERROR(AVERAGE(C39:C41),"")</f>
        <v/>
      </c>
      <c r="D42" s="152" t="str">
        <f>IFERROR(AVERAGE(D39:D41),"")</f>
        <v/>
      </c>
      <c r="E42" s="153"/>
      <c r="F42" s="153"/>
      <c r="G42" s="151"/>
      <c r="H42" s="159"/>
      <c r="I42" s="152">
        <f>IFERROR(AVERAGE(I39:I41),"")</f>
        <v>5</v>
      </c>
      <c r="J42" s="152" t="str">
        <f>IFERROR(AVERAGE(J39:J41),"")</f>
        <v/>
      </c>
      <c r="K42" s="152"/>
      <c r="L42" s="152"/>
      <c r="M42" s="152"/>
      <c r="N42" s="154"/>
      <c r="O42" s="153"/>
      <c r="P42" s="153"/>
      <c r="Q42" s="153"/>
      <c r="R42" s="151"/>
      <c r="S42" s="151"/>
      <c r="V42" s="51"/>
      <c r="W42" s="51"/>
      <c r="X42" s="51"/>
      <c r="Y42" s="51"/>
      <c r="Z42" s="13"/>
      <c r="AA42" s="13"/>
      <c r="AB42" s="13"/>
      <c r="AC42" s="13"/>
      <c r="AD42" s="13"/>
      <c r="AE42" s="13"/>
    </row>
    <row r="43" spans="1:31" ht="15" customHeight="1" x14ac:dyDescent="0.35">
      <c r="A43" s="147"/>
      <c r="B43" s="240" t="s">
        <v>292</v>
      </c>
      <c r="C43" s="191"/>
      <c r="D43" s="191"/>
      <c r="E43" s="191"/>
      <c r="F43" s="194"/>
      <c r="G43" s="242">
        <f>AVERAGE(D25,D37,D42)</f>
        <v>49.884615384615387</v>
      </c>
      <c r="H43" s="195"/>
      <c r="I43" s="194">
        <f>AVERAGE(I25,I37,I42)</f>
        <v>53.524358974358982</v>
      </c>
      <c r="J43" s="194">
        <f>AVERAGE(J25,J37,J42)</f>
        <v>78.28653846153847</v>
      </c>
      <c r="K43" s="148"/>
      <c r="L43" s="148"/>
      <c r="M43" s="148"/>
      <c r="N43" s="148"/>
      <c r="O43" s="149"/>
      <c r="P43" s="149"/>
      <c r="Q43" s="149"/>
      <c r="R43" s="150"/>
      <c r="S43" s="150"/>
      <c r="V43" s="51"/>
      <c r="W43" s="51"/>
      <c r="X43" s="51"/>
      <c r="Y43" s="51"/>
      <c r="Z43" s="13"/>
      <c r="AA43" s="13"/>
      <c r="AB43" s="13"/>
      <c r="AC43" s="13"/>
      <c r="AD43" s="13"/>
      <c r="AE43" s="13"/>
    </row>
    <row r="44" spans="1:31" ht="15" customHeight="1" x14ac:dyDescent="0.35">
      <c r="A44" s="147"/>
      <c r="B44" s="240" t="s">
        <v>293</v>
      </c>
      <c r="C44" s="191"/>
      <c r="D44" s="191"/>
      <c r="E44" s="191"/>
      <c r="F44" s="194"/>
      <c r="G44" s="242">
        <f>J43-G43</f>
        <v>28.401923076923083</v>
      </c>
      <c r="H44" s="195"/>
      <c r="I44" s="196"/>
      <c r="J44" s="191"/>
      <c r="K44" s="148"/>
      <c r="L44" s="148"/>
      <c r="M44" s="148"/>
      <c r="N44" s="148"/>
      <c r="O44" s="149"/>
      <c r="P44" s="149"/>
      <c r="Q44" s="149"/>
      <c r="R44" s="150"/>
      <c r="S44" s="150"/>
      <c r="V44" s="51"/>
      <c r="W44" s="51"/>
      <c r="X44" s="51"/>
      <c r="Y44" s="51"/>
      <c r="Z44" s="13"/>
      <c r="AA44" s="13"/>
      <c r="AB44" s="13"/>
      <c r="AC44" s="13"/>
      <c r="AD44" s="13"/>
      <c r="AE44" s="13"/>
    </row>
    <row r="45" spans="1:31" ht="15" customHeight="1" x14ac:dyDescent="0.35">
      <c r="A45" s="147"/>
      <c r="B45" s="241" t="s">
        <v>268</v>
      </c>
      <c r="C45" s="191"/>
      <c r="D45" s="148"/>
      <c r="E45" s="149"/>
      <c r="F45" s="149"/>
      <c r="G45" s="243">
        <f>10.16*1000</f>
        <v>10160</v>
      </c>
      <c r="H45" s="159"/>
      <c r="I45" s="161"/>
      <c r="J45" s="148"/>
      <c r="K45" s="148"/>
      <c r="L45" s="148"/>
      <c r="M45" s="148"/>
      <c r="N45" s="148"/>
      <c r="O45" s="149"/>
      <c r="P45" s="149"/>
      <c r="Q45" s="149"/>
      <c r="R45" s="150"/>
      <c r="S45" s="150"/>
      <c r="V45" s="51"/>
      <c r="W45" s="51"/>
      <c r="X45" s="51"/>
      <c r="Y45" s="51"/>
      <c r="Z45" s="13"/>
      <c r="AA45" s="13"/>
      <c r="AB45" s="13"/>
      <c r="AC45" s="13"/>
      <c r="AD45" s="13"/>
      <c r="AE45" s="13"/>
    </row>
    <row r="46" spans="1:31" ht="15" customHeight="1" x14ac:dyDescent="0.35">
      <c r="A46" s="147"/>
      <c r="B46" s="240" t="s">
        <v>294</v>
      </c>
      <c r="C46" s="191"/>
      <c r="D46" s="148"/>
      <c r="E46" s="149"/>
      <c r="F46" s="192"/>
      <c r="G46" s="244">
        <f>1.25*1000</f>
        <v>1250</v>
      </c>
      <c r="H46" s="159"/>
      <c r="I46" s="161"/>
      <c r="J46" s="148"/>
      <c r="K46" s="148"/>
      <c r="L46" s="148"/>
      <c r="M46" s="148"/>
      <c r="N46" s="148"/>
      <c r="O46" s="149"/>
      <c r="P46" s="149"/>
      <c r="Q46" s="149"/>
      <c r="R46" s="150"/>
      <c r="S46" s="150"/>
      <c r="V46" s="51"/>
      <c r="W46" s="51"/>
      <c r="X46" s="51"/>
      <c r="Y46" s="51"/>
      <c r="Z46" s="13"/>
      <c r="AA46" s="13"/>
      <c r="AB46" s="13"/>
      <c r="AC46" s="13"/>
      <c r="AD46" s="13"/>
      <c r="AE46" s="13"/>
    </row>
    <row r="47" spans="1:31" ht="15" customHeight="1" x14ac:dyDescent="0.35">
      <c r="A47" s="147"/>
      <c r="B47" s="240" t="s">
        <v>304</v>
      </c>
      <c r="C47" s="191"/>
      <c r="D47" s="148"/>
      <c r="E47" s="149"/>
      <c r="F47" s="197"/>
      <c r="G47" s="245">
        <f>G46/G45</f>
        <v>0.12303149606299213</v>
      </c>
      <c r="H47" s="159"/>
      <c r="I47" s="161"/>
      <c r="J47" s="148"/>
      <c r="K47" s="148"/>
      <c r="L47" s="148"/>
      <c r="M47" s="148"/>
      <c r="N47" s="148"/>
      <c r="O47" s="149"/>
      <c r="P47" s="149"/>
      <c r="Q47" s="149"/>
      <c r="R47" s="150"/>
      <c r="S47" s="150"/>
      <c r="V47" s="51"/>
      <c r="W47" s="51"/>
      <c r="X47" s="51"/>
      <c r="Y47" s="51"/>
      <c r="Z47" s="13"/>
      <c r="AA47" s="13"/>
      <c r="AB47" s="13"/>
      <c r="AC47" s="13"/>
      <c r="AD47" s="13"/>
      <c r="AE47" s="13"/>
    </row>
    <row r="48" spans="1:31" ht="15" customHeight="1" x14ac:dyDescent="0.35">
      <c r="A48" s="69" t="s">
        <v>303</v>
      </c>
      <c r="B48" s="68"/>
      <c r="C48" s="144"/>
      <c r="D48" s="144"/>
      <c r="E48" s="144"/>
      <c r="F48" s="144"/>
      <c r="G48" s="68"/>
      <c r="H48" s="121"/>
      <c r="I48" s="144"/>
      <c r="J48" s="144"/>
      <c r="K48" s="144"/>
      <c r="L48" s="144"/>
      <c r="M48" s="144"/>
      <c r="N48" s="144"/>
      <c r="O48" s="144"/>
      <c r="P48" s="144"/>
      <c r="Q48" s="144"/>
      <c r="R48" s="69"/>
      <c r="S48" s="69"/>
      <c r="Y48" s="13"/>
      <c r="Z48" s="13"/>
      <c r="AA48" s="13"/>
      <c r="AB48" s="13"/>
      <c r="AC48" s="13"/>
      <c r="AD48" s="13"/>
      <c r="AE48" s="13"/>
    </row>
    <row r="49" spans="1:31" ht="15" customHeight="1" x14ac:dyDescent="0.35">
      <c r="A49" s="69" t="s">
        <v>295</v>
      </c>
      <c r="B49" s="69"/>
      <c r="C49" s="144"/>
      <c r="D49" s="144"/>
      <c r="E49" s="144"/>
      <c r="F49" s="144"/>
      <c r="G49" s="68"/>
      <c r="H49" s="97"/>
      <c r="I49" s="144"/>
      <c r="J49" s="144"/>
      <c r="K49" s="144"/>
      <c r="L49" s="144"/>
      <c r="M49" s="144"/>
      <c r="N49" s="144"/>
      <c r="O49" s="144"/>
      <c r="P49" s="144"/>
      <c r="Q49" s="144"/>
      <c r="R49" s="69"/>
      <c r="S49" s="69"/>
      <c r="Y49" s="13"/>
      <c r="Z49" s="13"/>
      <c r="AA49" s="13"/>
      <c r="AB49" s="13"/>
      <c r="AC49" s="13"/>
      <c r="AD49" s="13"/>
      <c r="AE49" s="13"/>
    </row>
    <row r="50" spans="1:31" ht="15" customHeight="1" x14ac:dyDescent="0.35">
      <c r="A50" s="145" t="s">
        <v>296</v>
      </c>
      <c r="B50" s="145"/>
      <c r="C50" s="144"/>
      <c r="D50" s="144"/>
      <c r="E50" s="144"/>
      <c r="F50" s="144"/>
      <c r="G50" s="68"/>
      <c r="H50" s="160"/>
      <c r="I50" s="144"/>
      <c r="J50" s="144"/>
      <c r="K50" s="144"/>
      <c r="L50" s="144"/>
      <c r="M50" s="144"/>
      <c r="N50" s="144"/>
      <c r="O50" s="144"/>
      <c r="P50" s="144"/>
      <c r="Q50" s="144"/>
      <c r="R50" s="69"/>
      <c r="S50" s="69"/>
      <c r="Y50" s="13"/>
      <c r="Z50" s="13"/>
      <c r="AA50" s="13"/>
      <c r="AB50" s="13"/>
      <c r="AC50" s="13"/>
      <c r="AD50" s="13"/>
      <c r="AE50" s="13"/>
    </row>
    <row r="51" spans="1:31" ht="15" customHeight="1" x14ac:dyDescent="0.35">
      <c r="Y51" s="13"/>
      <c r="Z51" s="13"/>
      <c r="AA51" s="13"/>
      <c r="AB51" s="13"/>
      <c r="AC51" s="13"/>
      <c r="AD51" s="13"/>
      <c r="AE51" s="13"/>
    </row>
    <row r="52" spans="1:31" ht="15" customHeight="1" x14ac:dyDescent="0.35">
      <c r="Y52" s="13"/>
      <c r="Z52" s="13"/>
      <c r="AA52" s="13"/>
      <c r="AB52" s="13"/>
      <c r="AC52" s="13"/>
      <c r="AD52" s="13"/>
      <c r="AE52" s="13"/>
    </row>
    <row r="53" spans="1:31" ht="15" customHeight="1" x14ac:dyDescent="0.35">
      <c r="V53" s="77"/>
      <c r="Y53" s="13"/>
      <c r="Z53" s="13"/>
      <c r="AA53" s="13"/>
      <c r="AB53" s="13"/>
      <c r="AC53" s="13"/>
      <c r="AD53" s="13"/>
      <c r="AE53" s="13"/>
    </row>
    <row r="54" spans="1:31" ht="15" customHeight="1" x14ac:dyDescent="0.35">
      <c r="V54" s="77"/>
      <c r="Y54" s="13"/>
      <c r="Z54" s="13"/>
      <c r="AA54" s="13"/>
      <c r="AB54" s="13"/>
      <c r="AC54" s="13"/>
      <c r="AD54" s="13"/>
      <c r="AE54" s="13"/>
    </row>
    <row r="55" spans="1:31" ht="15" customHeight="1" x14ac:dyDescent="0.35">
      <c r="V55" s="77"/>
      <c r="Y55" s="13"/>
      <c r="Z55" s="13"/>
      <c r="AA55" s="13"/>
      <c r="AB55" s="13"/>
      <c r="AC55" s="13"/>
      <c r="AD55" s="13"/>
      <c r="AE55" s="13"/>
    </row>
    <row r="56" spans="1:31" ht="15" customHeight="1" x14ac:dyDescent="0.35">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V66" s="51"/>
      <c r="W66" s="51"/>
      <c r="X66" s="51"/>
      <c r="Y66" s="13"/>
      <c r="Z66" s="13"/>
      <c r="AA66" s="13"/>
      <c r="AB66" s="13"/>
      <c r="AC66" s="13"/>
      <c r="AD66" s="13"/>
      <c r="AE66" s="13"/>
    </row>
    <row r="67" spans="22:31" ht="15" customHeight="1" x14ac:dyDescent="0.35">
      <c r="Y67" s="13"/>
      <c r="Z67" s="13"/>
      <c r="AA67" s="13"/>
      <c r="AB67" s="13"/>
      <c r="AC67" s="13"/>
      <c r="AD67" s="13"/>
      <c r="AE67" s="13"/>
    </row>
    <row r="68" spans="22:31" ht="15" customHeight="1" x14ac:dyDescent="0.35">
      <c r="V68" s="51"/>
      <c r="W68" s="51"/>
      <c r="X68" s="51"/>
      <c r="Y68" s="51"/>
      <c r="Z68" s="13"/>
      <c r="AA68" s="13"/>
      <c r="AB68" s="13"/>
      <c r="AC68" s="13"/>
      <c r="AD68" s="13"/>
      <c r="AE68" s="13"/>
    </row>
    <row r="69" spans="22:31" ht="15" customHeight="1" x14ac:dyDescent="0.35">
      <c r="Y69" s="13"/>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5" x14ac:dyDescent="0.35"/>
  <cols>
    <col min="1" max="1" width="0.81640625" customWidth="1"/>
    <col min="2" max="2" width="34.179687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23" t="s">
        <v>121</v>
      </c>
      <c r="C4" s="325" t="s">
        <v>270</v>
      </c>
      <c r="D4" s="325"/>
      <c r="E4" s="325"/>
      <c r="F4" s="325"/>
      <c r="G4" s="325"/>
      <c r="H4" s="325"/>
      <c r="I4" s="325"/>
      <c r="J4" s="325"/>
      <c r="K4" s="325"/>
      <c r="L4" s="325"/>
      <c r="M4" s="325"/>
      <c r="N4" s="325"/>
      <c r="O4" s="325"/>
      <c r="P4" s="325"/>
      <c r="Q4" s="325"/>
      <c r="R4" s="325"/>
      <c r="S4" s="325"/>
      <c r="T4" s="325"/>
      <c r="U4" s="325"/>
      <c r="V4" s="325"/>
      <c r="W4" s="325"/>
      <c r="X4" s="325"/>
      <c r="Y4" s="325"/>
      <c r="Z4" s="325"/>
      <c r="AA4" s="13"/>
      <c r="AB4" s="13"/>
      <c r="AC4" s="13"/>
      <c r="AD4" s="13"/>
      <c r="AE4" s="13"/>
      <c r="AF4" s="13"/>
      <c r="AG4" s="13"/>
      <c r="AH4" s="13"/>
      <c r="AI4" s="13"/>
      <c r="AJ4" s="13"/>
      <c r="AK4" s="13"/>
      <c r="AL4" s="13"/>
      <c r="AM4" s="13"/>
    </row>
    <row r="5" spans="1:39" x14ac:dyDescent="0.35">
      <c r="A5" s="13"/>
      <c r="B5" s="324"/>
      <c r="C5" s="203" t="s">
        <v>127</v>
      </c>
      <c r="D5" s="203" t="s">
        <v>128</v>
      </c>
      <c r="E5" s="203" t="s">
        <v>129</v>
      </c>
      <c r="F5" s="203" t="s">
        <v>130</v>
      </c>
      <c r="G5" s="203" t="s">
        <v>131</v>
      </c>
      <c r="H5" s="203" t="s">
        <v>132</v>
      </c>
      <c r="I5" s="203" t="s">
        <v>133</v>
      </c>
      <c r="J5" s="203" t="s">
        <v>134</v>
      </c>
      <c r="K5" s="203" t="s">
        <v>135</v>
      </c>
      <c r="L5" s="203" t="s">
        <v>136</v>
      </c>
      <c r="M5" s="203" t="s">
        <v>137</v>
      </c>
      <c r="N5" s="203" t="s">
        <v>138</v>
      </c>
      <c r="O5" s="203" t="s">
        <v>139</v>
      </c>
      <c r="P5" s="203" t="s">
        <v>140</v>
      </c>
      <c r="Q5" s="203" t="s">
        <v>141</v>
      </c>
      <c r="R5" s="203" t="s">
        <v>142</v>
      </c>
      <c r="S5" s="203" t="s">
        <v>143</v>
      </c>
      <c r="T5" s="203" t="s">
        <v>144</v>
      </c>
      <c r="U5" s="203" t="s">
        <v>88</v>
      </c>
      <c r="V5" s="203" t="s">
        <v>145</v>
      </c>
      <c r="W5" s="203" t="s">
        <v>146</v>
      </c>
      <c r="X5" s="203" t="s">
        <v>147</v>
      </c>
      <c r="Y5" s="203" t="s">
        <v>148</v>
      </c>
      <c r="Z5" s="203" t="s">
        <v>89</v>
      </c>
      <c r="AA5" s="13"/>
      <c r="AB5" s="13"/>
      <c r="AC5" s="13"/>
      <c r="AD5" s="13"/>
      <c r="AE5" s="13"/>
      <c r="AF5" s="13"/>
      <c r="AG5" s="13"/>
      <c r="AH5" s="13"/>
      <c r="AI5" s="13"/>
      <c r="AJ5" s="13"/>
      <c r="AK5" s="13"/>
      <c r="AL5" s="13"/>
      <c r="AM5" s="13"/>
    </row>
    <row r="6" spans="1:39" x14ac:dyDescent="0.35">
      <c r="B6" s="227" t="s">
        <v>206</v>
      </c>
      <c r="C6" s="208">
        <v>1.3</v>
      </c>
      <c r="D6" s="208">
        <v>1.3</v>
      </c>
      <c r="E6" s="208">
        <v>1.4</v>
      </c>
      <c r="F6" s="208">
        <v>1.5</v>
      </c>
      <c r="G6" s="208">
        <v>1.5</v>
      </c>
      <c r="H6" s="208">
        <v>1.6</v>
      </c>
      <c r="I6" s="208">
        <v>1.7</v>
      </c>
      <c r="J6" s="208">
        <v>1.8</v>
      </c>
      <c r="K6" s="208">
        <v>1.9</v>
      </c>
      <c r="L6" s="208">
        <v>1.9</v>
      </c>
      <c r="M6" s="208">
        <v>2</v>
      </c>
      <c r="N6" s="208">
        <v>2</v>
      </c>
      <c r="O6" s="208">
        <v>2.1</v>
      </c>
      <c r="P6" s="208">
        <v>2.1</v>
      </c>
      <c r="Q6" s="208">
        <v>2.1</v>
      </c>
      <c r="R6" s="208">
        <v>2.1</v>
      </c>
      <c r="S6" s="208">
        <v>2.1</v>
      </c>
      <c r="T6" s="208">
        <v>2.1</v>
      </c>
      <c r="U6" s="208">
        <v>2.1</v>
      </c>
      <c r="V6" s="208">
        <v>2.1</v>
      </c>
      <c r="W6" s="208">
        <v>2.1</v>
      </c>
      <c r="X6" s="62">
        <v>2.1167097741040899</v>
      </c>
      <c r="Y6" s="62">
        <v>2.1335525084703701</v>
      </c>
      <c r="Z6" s="62">
        <v>2.1505292610683502</v>
      </c>
    </row>
    <row r="7" spans="1:39" x14ac:dyDescent="0.35">
      <c r="B7" s="22" t="s">
        <v>305</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x14ac:dyDescent="0.35">
      <c r="B8" s="22" t="s">
        <v>306</v>
      </c>
      <c r="C8" s="23"/>
      <c r="D8" s="23"/>
      <c r="E8" s="23"/>
      <c r="F8" s="23"/>
      <c r="G8" s="23"/>
      <c r="H8" s="23"/>
      <c r="I8" s="23"/>
      <c r="J8" s="23"/>
      <c r="K8" s="23"/>
      <c r="L8" s="23"/>
      <c r="M8" s="23"/>
      <c r="N8" s="23"/>
      <c r="O8" s="23"/>
      <c r="P8" s="23"/>
      <c r="Q8" s="23"/>
      <c r="R8" s="23"/>
      <c r="S8" s="23"/>
      <c r="T8" s="23"/>
      <c r="U8" s="23"/>
      <c r="V8" s="23"/>
      <c r="W8" s="23"/>
      <c r="X8" s="62"/>
      <c r="Y8" s="62"/>
      <c r="Z8" s="62"/>
    </row>
    <row r="9" spans="1:39" x14ac:dyDescent="0.35">
      <c r="B9" s="22" t="s">
        <v>308</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x14ac:dyDescent="0.35">
      <c r="B10" s="22" t="s">
        <v>310</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x14ac:dyDescent="0.35">
      <c r="B11" s="22" t="s">
        <v>311</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x14ac:dyDescent="0.35">
      <c r="B12" s="22" t="s">
        <v>312</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x14ac:dyDescent="0.35">
      <c r="B13" s="22" t="s">
        <v>313</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x14ac:dyDescent="0.35">
      <c r="B14" s="22" t="s">
        <v>314</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x14ac:dyDescent="0.35">
      <c r="B15" s="22" t="s">
        <v>315</v>
      </c>
      <c r="C15" s="208">
        <v>9.8623410000000007</v>
      </c>
      <c r="D15" s="208">
        <v>9.3307120000000108</v>
      </c>
      <c r="E15" s="208">
        <v>9.1127610000000008</v>
      </c>
      <c r="F15" s="208">
        <v>8.5150129999999997</v>
      </c>
      <c r="G15" s="208">
        <v>8.2093980000000109</v>
      </c>
      <c r="H15" s="208">
        <v>8.3108079999999998</v>
      </c>
      <c r="I15" s="208">
        <v>8.0287240000000004</v>
      </c>
      <c r="J15" s="208">
        <v>7.9029129999999999</v>
      </c>
      <c r="K15" s="208">
        <v>7.12066</v>
      </c>
      <c r="L15" s="208">
        <v>7.1491450000000096</v>
      </c>
      <c r="M15" s="208">
        <v>6.5494040000000098</v>
      </c>
      <c r="N15" s="208">
        <v>5.9322030000000003</v>
      </c>
      <c r="O15" s="208">
        <v>5.8461530000000099</v>
      </c>
      <c r="P15" s="208">
        <v>5.2634040000000004</v>
      </c>
      <c r="Q15" s="208">
        <v>5.3652189999999997</v>
      </c>
      <c r="R15" s="208">
        <v>5.1937740000000003</v>
      </c>
      <c r="S15" s="208">
        <v>5.5682150000000004</v>
      </c>
      <c r="T15" s="208">
        <v>5.1950380000000003</v>
      </c>
      <c r="U15" s="62">
        <v>4.79251800000001</v>
      </c>
      <c r="V15" s="62">
        <v>4.9391389999999999</v>
      </c>
      <c r="W15" s="62">
        <v>4.7690719959846497</v>
      </c>
      <c r="X15" s="62">
        <v>4.6644792195830203</v>
      </c>
      <c r="Y15" s="62">
        <v>4.5618217035833899</v>
      </c>
      <c r="Z15" s="62">
        <v>4.4609675441624299</v>
      </c>
    </row>
    <row r="16" spans="1:39" x14ac:dyDescent="0.35">
      <c r="B16" s="22" t="s">
        <v>316</v>
      </c>
      <c r="C16" s="208">
        <v>98.166569999999993</v>
      </c>
      <c r="D16" s="208">
        <v>98.166569999999993</v>
      </c>
      <c r="E16" s="208">
        <v>98.166569999999993</v>
      </c>
      <c r="F16" s="208">
        <v>98.226969999999994</v>
      </c>
      <c r="G16" s="208">
        <v>98.287379999999999</v>
      </c>
      <c r="H16" s="208">
        <v>98.347790000000003</v>
      </c>
      <c r="I16" s="208">
        <v>98.408230000000003</v>
      </c>
      <c r="J16" s="208">
        <v>98.46866</v>
      </c>
      <c r="K16" s="208">
        <v>98.529110000000003</v>
      </c>
      <c r="L16" s="208">
        <v>98.589569999999995</v>
      </c>
      <c r="M16" s="208">
        <v>98.650030000000001</v>
      </c>
      <c r="N16" s="208">
        <v>98.710509999999999</v>
      </c>
      <c r="O16" s="208">
        <v>98.771000000000001</v>
      </c>
      <c r="P16" s="208">
        <v>98.780879999999996</v>
      </c>
      <c r="Q16" s="208">
        <v>98.790769999999995</v>
      </c>
      <c r="R16" s="208">
        <v>98.800650000000005</v>
      </c>
      <c r="S16" s="208">
        <v>98.800650000000005</v>
      </c>
      <c r="T16" s="208">
        <v>98.800650000000005</v>
      </c>
      <c r="U16" s="62">
        <v>98.802279450334794</v>
      </c>
      <c r="V16" s="62">
        <v>98.8025506503419</v>
      </c>
      <c r="W16" s="62">
        <v>98.802826967543197</v>
      </c>
      <c r="X16" s="62">
        <v>98.803106127980101</v>
      </c>
      <c r="Y16" s="62">
        <v>98.803387236388701</v>
      </c>
      <c r="Z16" s="62">
        <v>98.803670013585304</v>
      </c>
    </row>
    <row r="17" spans="2:26" x14ac:dyDescent="0.35">
      <c r="B17" s="22" t="s">
        <v>317</v>
      </c>
      <c r="C17" s="208">
        <v>64.212990000000005</v>
      </c>
      <c r="D17" s="208">
        <v>64.212990000000005</v>
      </c>
      <c r="E17" s="208">
        <v>64.212990000000005</v>
      </c>
      <c r="F17" s="208">
        <v>64.212990000000005</v>
      </c>
      <c r="G17" s="208">
        <v>64.212990000000005</v>
      </c>
      <c r="H17" s="208">
        <v>65.091980000000007</v>
      </c>
      <c r="I17" s="208">
        <v>65.970969999999994</v>
      </c>
      <c r="J17" s="208">
        <v>66.849959999999996</v>
      </c>
      <c r="K17" s="208">
        <v>67.728949999999998</v>
      </c>
      <c r="L17" s="208">
        <v>68.607939999999999</v>
      </c>
      <c r="M17" s="208">
        <v>69.486930000000001</v>
      </c>
      <c r="N17" s="208">
        <v>70.365920000000003</v>
      </c>
      <c r="O17" s="208">
        <v>71.244919999999993</v>
      </c>
      <c r="P17" s="208">
        <v>72.123909999999995</v>
      </c>
      <c r="Q17" s="208">
        <v>73.002899999999997</v>
      </c>
      <c r="R17" s="208">
        <v>73.881889999999999</v>
      </c>
      <c r="S17" s="208">
        <v>74.76088</v>
      </c>
      <c r="T17" s="208">
        <v>75.639870000000002</v>
      </c>
      <c r="U17" s="62">
        <v>76.488744212270603</v>
      </c>
      <c r="V17" s="62">
        <v>77.326622732826607</v>
      </c>
      <c r="W17" s="62">
        <v>78.147425525595494</v>
      </c>
      <c r="X17" s="62">
        <v>78.950879030689606</v>
      </c>
      <c r="Y17" s="62">
        <v>79.736744134439903</v>
      </c>
      <c r="Z17" s="62">
        <v>80.504821017838694</v>
      </c>
    </row>
    <row r="18" spans="2:26" x14ac:dyDescent="0.35">
      <c r="B18" s="22" t="s">
        <v>318</v>
      </c>
      <c r="C18" s="208">
        <v>100</v>
      </c>
      <c r="D18" s="208">
        <v>100</v>
      </c>
      <c r="E18" s="208">
        <v>100</v>
      </c>
      <c r="F18" s="208">
        <v>100</v>
      </c>
      <c r="G18" s="208">
        <v>100</v>
      </c>
      <c r="H18" s="208">
        <v>100</v>
      </c>
      <c r="I18" s="208">
        <v>100</v>
      </c>
      <c r="J18" s="208">
        <v>100</v>
      </c>
      <c r="K18" s="208">
        <v>100</v>
      </c>
      <c r="L18" s="208">
        <v>100</v>
      </c>
      <c r="M18" s="208">
        <v>100</v>
      </c>
      <c r="N18" s="208">
        <v>100</v>
      </c>
      <c r="O18" s="208">
        <v>100</v>
      </c>
      <c r="P18" s="208">
        <v>100</v>
      </c>
      <c r="Q18" s="208">
        <v>100</v>
      </c>
      <c r="R18" s="208">
        <v>100</v>
      </c>
      <c r="S18" s="208">
        <v>100</v>
      </c>
      <c r="T18" s="208">
        <v>100</v>
      </c>
      <c r="U18" s="62">
        <v>100</v>
      </c>
      <c r="V18" s="62">
        <v>100</v>
      </c>
      <c r="W18" s="62">
        <v>100</v>
      </c>
      <c r="X18" s="62">
        <v>100</v>
      </c>
      <c r="Y18" s="62">
        <v>100</v>
      </c>
      <c r="Z18" s="62">
        <v>100</v>
      </c>
    </row>
    <row r="19" spans="2:26" x14ac:dyDescent="0.35">
      <c r="B19" s="22" t="s">
        <v>319</v>
      </c>
      <c r="C19" s="208">
        <v>11.74239843</v>
      </c>
      <c r="D19" s="208">
        <v>11.74239843</v>
      </c>
      <c r="E19" s="208">
        <v>11.658084949999999</v>
      </c>
      <c r="F19" s="208">
        <v>11.77659794</v>
      </c>
      <c r="G19" s="208">
        <v>11.954447</v>
      </c>
      <c r="H19" s="208">
        <v>12.08455932</v>
      </c>
      <c r="I19" s="208">
        <v>12.36537233</v>
      </c>
      <c r="J19" s="208">
        <v>12.542793380000001</v>
      </c>
      <c r="K19" s="208">
        <v>12.66070577</v>
      </c>
      <c r="L19" s="208">
        <v>12.639828189999999</v>
      </c>
      <c r="M19" s="208">
        <v>12.390613849999999</v>
      </c>
      <c r="N19" s="208">
        <v>12.033276130000001</v>
      </c>
      <c r="O19" s="208">
        <v>11.647670740000001</v>
      </c>
      <c r="P19" s="208">
        <v>11.31924094</v>
      </c>
      <c r="Q19" s="208">
        <v>11.02125921</v>
      </c>
      <c r="R19" s="208">
        <v>10.83320996</v>
      </c>
      <c r="S19" s="208">
        <v>10.61050891</v>
      </c>
      <c r="T19" s="208">
        <v>10.5127288</v>
      </c>
      <c r="U19" s="62">
        <v>10.358288140000001</v>
      </c>
      <c r="V19" s="62">
        <v>10.358288140000001</v>
      </c>
      <c r="W19" s="62">
        <v>10.358288140000001</v>
      </c>
      <c r="X19" s="62">
        <v>10.358288140000001</v>
      </c>
      <c r="Y19" s="62">
        <v>10.358288140000001</v>
      </c>
      <c r="Z19" s="62">
        <v>10.358288140000001</v>
      </c>
    </row>
    <row r="20" spans="2:26" x14ac:dyDescent="0.35">
      <c r="B20" s="22" t="s">
        <v>449</v>
      </c>
      <c r="C20" s="208">
        <v>1</v>
      </c>
      <c r="D20" s="208">
        <v>1</v>
      </c>
      <c r="E20" s="208">
        <v>1</v>
      </c>
      <c r="F20" s="208">
        <v>1</v>
      </c>
      <c r="G20" s="208">
        <v>1</v>
      </c>
      <c r="H20" s="208">
        <v>1</v>
      </c>
      <c r="I20" s="208">
        <v>1</v>
      </c>
      <c r="J20" s="208">
        <v>1</v>
      </c>
      <c r="K20" s="208">
        <v>1</v>
      </c>
      <c r="L20" s="208">
        <v>1</v>
      </c>
      <c r="M20" s="208">
        <v>1</v>
      </c>
      <c r="N20" s="208">
        <v>1</v>
      </c>
      <c r="O20" s="208">
        <v>1</v>
      </c>
      <c r="P20" s="208">
        <v>1</v>
      </c>
      <c r="Q20" s="208">
        <v>1</v>
      </c>
      <c r="R20" s="208">
        <v>1</v>
      </c>
      <c r="S20" s="208">
        <v>1</v>
      </c>
      <c r="T20" s="208">
        <v>1</v>
      </c>
      <c r="U20" s="62">
        <v>1</v>
      </c>
      <c r="V20" s="62">
        <v>1</v>
      </c>
      <c r="W20" s="62">
        <v>1</v>
      </c>
      <c r="X20" s="62">
        <v>1</v>
      </c>
      <c r="Y20" s="62">
        <v>1</v>
      </c>
      <c r="Z20" s="62">
        <v>1</v>
      </c>
    </row>
    <row r="21" spans="2:26" x14ac:dyDescent="0.35">
      <c r="B21" s="22" t="s">
        <v>321</v>
      </c>
      <c r="C21" s="208"/>
      <c r="D21" s="208"/>
      <c r="E21" s="208"/>
      <c r="F21" s="208"/>
      <c r="G21" s="208"/>
      <c r="H21" s="208"/>
      <c r="I21" s="208"/>
      <c r="J21" s="208"/>
      <c r="K21" s="208"/>
      <c r="L21" s="208"/>
      <c r="M21" s="208">
        <v>7.4391432240000004</v>
      </c>
      <c r="N21" s="208">
        <v>7.2302317650000001</v>
      </c>
      <c r="O21" s="208">
        <v>7.6046173760000002</v>
      </c>
      <c r="P21" s="208">
        <v>7.3547160150000002</v>
      </c>
      <c r="Q21" s="208">
        <v>7.2157716440000002</v>
      </c>
      <c r="R21" s="208">
        <v>7.1871724889999999</v>
      </c>
      <c r="S21" s="208">
        <v>7.1417921079999998</v>
      </c>
      <c r="T21" s="208">
        <v>7.1178827330000001</v>
      </c>
      <c r="U21" s="62">
        <v>7.072311043</v>
      </c>
      <c r="V21" s="62">
        <v>7.027405441</v>
      </c>
      <c r="W21" s="62">
        <v>6.9831561879999997</v>
      </c>
      <c r="X21" s="62">
        <v>6.9395536929999997</v>
      </c>
      <c r="Y21" s="62">
        <v>6.8965885020000002</v>
      </c>
      <c r="Z21" s="62">
        <v>6.8542512999999996</v>
      </c>
    </row>
    <row r="22" spans="2:26" x14ac:dyDescent="0.35">
      <c r="B22" s="22" t="s">
        <v>323</v>
      </c>
      <c r="C22" s="208">
        <v>27.2</v>
      </c>
      <c r="D22" s="208">
        <v>26.4</v>
      </c>
      <c r="E22" s="208">
        <v>25.6</v>
      </c>
      <c r="F22" s="208">
        <v>24.8</v>
      </c>
      <c r="G22" s="208">
        <v>24</v>
      </c>
      <c r="H22" s="208">
        <v>23.2</v>
      </c>
      <c r="I22" s="208">
        <v>22.52</v>
      </c>
      <c r="J22" s="208">
        <v>21.84</v>
      </c>
      <c r="K22" s="208">
        <v>21.16</v>
      </c>
      <c r="L22" s="208">
        <v>20.48</v>
      </c>
      <c r="M22" s="208">
        <v>19.8</v>
      </c>
      <c r="N22" s="208">
        <v>19.2</v>
      </c>
      <c r="O22" s="208">
        <v>18.600000000000001</v>
      </c>
      <c r="P22" s="208">
        <v>18</v>
      </c>
      <c r="Q22" s="208">
        <v>17.5</v>
      </c>
      <c r="R22" s="208">
        <v>17</v>
      </c>
      <c r="S22" s="208">
        <v>16.5</v>
      </c>
      <c r="T22" s="208">
        <v>16</v>
      </c>
      <c r="U22" s="62">
        <v>15.5</v>
      </c>
      <c r="V22" s="62">
        <v>15</v>
      </c>
      <c r="W22" s="62">
        <v>14.6</v>
      </c>
      <c r="X22" s="62">
        <v>14.133333329999999</v>
      </c>
      <c r="Y22" s="62">
        <v>13.66666667</v>
      </c>
      <c r="Z22" s="62">
        <v>13.2</v>
      </c>
    </row>
    <row r="23" spans="2:26" x14ac:dyDescent="0.35">
      <c r="B23" s="22" t="s">
        <v>326</v>
      </c>
      <c r="C23" s="208">
        <v>21</v>
      </c>
      <c r="D23" s="208">
        <v>21.7</v>
      </c>
      <c r="E23" s="208">
        <v>22.3</v>
      </c>
      <c r="F23" s="208">
        <v>22.9</v>
      </c>
      <c r="G23" s="208">
        <v>23.5</v>
      </c>
      <c r="H23" s="208">
        <v>24</v>
      </c>
      <c r="I23" s="208">
        <v>24.6</v>
      </c>
      <c r="J23" s="208">
        <v>25.1</v>
      </c>
      <c r="K23" s="208">
        <v>25.7</v>
      </c>
      <c r="L23" s="208">
        <v>26.2</v>
      </c>
      <c r="M23" s="208">
        <v>26.7</v>
      </c>
      <c r="N23" s="208">
        <v>27.3</v>
      </c>
      <c r="O23" s="208">
        <v>27.9</v>
      </c>
      <c r="P23" s="208">
        <v>28.5</v>
      </c>
      <c r="Q23" s="208">
        <v>29.1</v>
      </c>
      <c r="R23" s="208">
        <v>29.8</v>
      </c>
      <c r="S23" s="208">
        <v>30.4</v>
      </c>
      <c r="T23" s="208">
        <v>30.8</v>
      </c>
      <c r="U23" s="62">
        <v>31.4</v>
      </c>
      <c r="V23" s="62">
        <v>32</v>
      </c>
      <c r="W23" s="62">
        <v>32.6</v>
      </c>
      <c r="X23" s="62">
        <v>33.1</v>
      </c>
      <c r="Y23" s="62">
        <v>33.700000000000003</v>
      </c>
      <c r="Z23" s="62">
        <v>34.299999999999997</v>
      </c>
    </row>
    <row r="24" spans="2:26" x14ac:dyDescent="0.35">
      <c r="B24" s="22" t="s">
        <v>328</v>
      </c>
      <c r="C24" s="208"/>
      <c r="D24" s="208"/>
      <c r="E24" s="208"/>
      <c r="F24" s="208"/>
      <c r="G24" s="208"/>
      <c r="H24" s="208"/>
      <c r="I24" s="208"/>
      <c r="J24" s="208"/>
      <c r="K24" s="208"/>
      <c r="L24" s="208"/>
      <c r="M24" s="208"/>
      <c r="N24" s="208"/>
      <c r="O24" s="208"/>
      <c r="P24" s="208"/>
      <c r="Q24" s="208"/>
      <c r="R24" s="208"/>
      <c r="S24" s="208"/>
      <c r="T24" s="208"/>
      <c r="U24" s="62"/>
      <c r="V24" s="62"/>
      <c r="W24" s="62"/>
      <c r="X24" s="62"/>
      <c r="Y24" s="62"/>
      <c r="Z24" s="62"/>
    </row>
    <row r="25" spans="2:26" x14ac:dyDescent="0.35">
      <c r="B25" s="22" t="s">
        <v>330</v>
      </c>
      <c r="C25" s="208">
        <v>21</v>
      </c>
      <c r="D25" s="208">
        <v>21.7</v>
      </c>
      <c r="E25" s="208">
        <v>22.3</v>
      </c>
      <c r="F25" s="208">
        <v>22.9</v>
      </c>
      <c r="G25" s="208">
        <v>23.5</v>
      </c>
      <c r="H25" s="208">
        <v>24</v>
      </c>
      <c r="I25" s="208">
        <v>24.6</v>
      </c>
      <c r="J25" s="208">
        <v>25.1</v>
      </c>
      <c r="K25" s="208">
        <v>25.7</v>
      </c>
      <c r="L25" s="208">
        <v>26.2</v>
      </c>
      <c r="M25" s="208">
        <v>26.7</v>
      </c>
      <c r="N25" s="208">
        <v>27.3</v>
      </c>
      <c r="O25" s="208">
        <v>27.9</v>
      </c>
      <c r="P25" s="208">
        <v>28.5</v>
      </c>
      <c r="Q25" s="208">
        <v>29.1</v>
      </c>
      <c r="R25" s="208">
        <v>29.8</v>
      </c>
      <c r="S25" s="208">
        <v>30.4</v>
      </c>
      <c r="T25" s="208">
        <v>30.8</v>
      </c>
      <c r="U25" s="62">
        <v>31.4</v>
      </c>
      <c r="V25" s="62">
        <v>32</v>
      </c>
      <c r="W25" s="62">
        <v>32.6</v>
      </c>
      <c r="X25" s="62">
        <v>33.1</v>
      </c>
      <c r="Y25" s="62">
        <v>33.700000000000003</v>
      </c>
      <c r="Z25" s="62">
        <v>34.299999999999997</v>
      </c>
    </row>
    <row r="26" spans="2:26" x14ac:dyDescent="0.35">
      <c r="B26" s="22" t="s">
        <v>332</v>
      </c>
      <c r="C26" s="208">
        <v>21</v>
      </c>
      <c r="D26" s="208">
        <v>21.7</v>
      </c>
      <c r="E26" s="208">
        <v>22.3</v>
      </c>
      <c r="F26" s="208">
        <v>22.9</v>
      </c>
      <c r="G26" s="208">
        <v>23.5</v>
      </c>
      <c r="H26" s="208">
        <v>24</v>
      </c>
      <c r="I26" s="208">
        <v>24.6</v>
      </c>
      <c r="J26" s="208">
        <v>25.1</v>
      </c>
      <c r="K26" s="208">
        <v>25.7</v>
      </c>
      <c r="L26" s="208">
        <v>26.2</v>
      </c>
      <c r="M26" s="208">
        <v>26.7</v>
      </c>
      <c r="N26" s="208">
        <v>27.3</v>
      </c>
      <c r="O26" s="208">
        <v>27.9</v>
      </c>
      <c r="P26" s="208">
        <v>28.5</v>
      </c>
      <c r="Q26" s="208">
        <v>29.1</v>
      </c>
      <c r="R26" s="208">
        <v>29.8</v>
      </c>
      <c r="S26" s="208">
        <v>30.4</v>
      </c>
      <c r="T26" s="208">
        <v>30.8</v>
      </c>
      <c r="U26" s="62">
        <v>31.4</v>
      </c>
      <c r="V26" s="62">
        <v>32</v>
      </c>
      <c r="W26" s="62">
        <v>32.6</v>
      </c>
      <c r="X26" s="62">
        <v>33.1</v>
      </c>
      <c r="Y26" s="62">
        <v>33.700000000000003</v>
      </c>
      <c r="Z26" s="62">
        <v>34.299999999999997</v>
      </c>
    </row>
    <row r="27" spans="2:26" x14ac:dyDescent="0.35">
      <c r="B27" s="22" t="s">
        <v>334</v>
      </c>
      <c r="C27" s="208">
        <v>21</v>
      </c>
      <c r="D27" s="208">
        <v>21.7</v>
      </c>
      <c r="E27" s="208">
        <v>22.3</v>
      </c>
      <c r="F27" s="208">
        <v>22.9</v>
      </c>
      <c r="G27" s="208">
        <v>23.5</v>
      </c>
      <c r="H27" s="208">
        <v>24</v>
      </c>
      <c r="I27" s="208">
        <v>24.6</v>
      </c>
      <c r="J27" s="208">
        <v>25.1</v>
      </c>
      <c r="K27" s="208">
        <v>25.7</v>
      </c>
      <c r="L27" s="208">
        <v>26.2</v>
      </c>
      <c r="M27" s="208">
        <v>26.7</v>
      </c>
      <c r="N27" s="208">
        <v>27.3</v>
      </c>
      <c r="O27" s="208">
        <v>27.9</v>
      </c>
      <c r="P27" s="208">
        <v>28.5</v>
      </c>
      <c r="Q27" s="208">
        <v>29.1</v>
      </c>
      <c r="R27" s="208">
        <v>29.8</v>
      </c>
      <c r="S27" s="208">
        <v>30.4</v>
      </c>
      <c r="T27" s="208">
        <v>30.8</v>
      </c>
      <c r="U27" s="62">
        <v>31.4</v>
      </c>
      <c r="V27" s="62">
        <v>32</v>
      </c>
      <c r="W27" s="62">
        <v>32.6</v>
      </c>
      <c r="X27" s="62">
        <v>33.1</v>
      </c>
      <c r="Y27" s="62">
        <v>33.700000000000003</v>
      </c>
      <c r="Z27" s="62">
        <v>34.299999999999997</v>
      </c>
    </row>
    <row r="28" spans="2:26" x14ac:dyDescent="0.35">
      <c r="B28" s="22" t="s">
        <v>446</v>
      </c>
      <c r="C28" s="208">
        <v>1</v>
      </c>
      <c r="D28" s="208">
        <v>1</v>
      </c>
      <c r="E28" s="208">
        <v>1</v>
      </c>
      <c r="F28" s="208">
        <v>1</v>
      </c>
      <c r="G28" s="208">
        <v>1</v>
      </c>
      <c r="H28" s="208">
        <v>1</v>
      </c>
      <c r="I28" s="208">
        <v>1</v>
      </c>
      <c r="J28" s="208">
        <v>1</v>
      </c>
      <c r="K28" s="208">
        <v>1</v>
      </c>
      <c r="L28" s="208">
        <v>1</v>
      </c>
      <c r="M28" s="208">
        <v>1</v>
      </c>
      <c r="N28" s="208">
        <v>1</v>
      </c>
      <c r="O28" s="208">
        <v>1</v>
      </c>
      <c r="P28" s="208">
        <v>1</v>
      </c>
      <c r="Q28" s="208">
        <v>1</v>
      </c>
      <c r="R28" s="208">
        <v>1</v>
      </c>
      <c r="S28" s="208">
        <v>1</v>
      </c>
      <c r="T28" s="208">
        <v>1</v>
      </c>
      <c r="U28" s="62">
        <v>1</v>
      </c>
      <c r="V28" s="62">
        <v>1</v>
      </c>
      <c r="W28" s="62">
        <v>1</v>
      </c>
      <c r="X28" s="62">
        <v>1</v>
      </c>
      <c r="Y28" s="62">
        <v>1</v>
      </c>
      <c r="Z28" s="62">
        <v>1</v>
      </c>
    </row>
    <row r="29" spans="2:26" x14ac:dyDescent="0.35">
      <c r="B29" s="22" t="s">
        <v>287</v>
      </c>
      <c r="C29" s="208">
        <v>21</v>
      </c>
      <c r="D29" s="208">
        <v>21.7</v>
      </c>
      <c r="E29" s="208">
        <v>22.3</v>
      </c>
      <c r="F29" s="208">
        <v>22.9</v>
      </c>
      <c r="G29" s="208">
        <v>23.5</v>
      </c>
      <c r="H29" s="208">
        <v>24</v>
      </c>
      <c r="I29" s="208">
        <v>24.6</v>
      </c>
      <c r="J29" s="208">
        <v>25.1</v>
      </c>
      <c r="K29" s="208">
        <v>25.7</v>
      </c>
      <c r="L29" s="208">
        <v>26.2</v>
      </c>
      <c r="M29" s="208">
        <v>26.7</v>
      </c>
      <c r="N29" s="208">
        <v>27.3</v>
      </c>
      <c r="O29" s="208">
        <v>27.9</v>
      </c>
      <c r="P29" s="208">
        <v>28.5</v>
      </c>
      <c r="Q29" s="208">
        <v>29.1</v>
      </c>
      <c r="R29" s="208">
        <v>29.8</v>
      </c>
      <c r="S29" s="208">
        <v>30.4</v>
      </c>
      <c r="T29" s="208">
        <v>30.8</v>
      </c>
      <c r="U29" s="62">
        <v>31.4</v>
      </c>
      <c r="V29" s="62">
        <v>32</v>
      </c>
      <c r="W29" s="62">
        <v>32.6</v>
      </c>
      <c r="X29" s="62">
        <v>33.1</v>
      </c>
      <c r="Y29" s="62">
        <v>33.700000000000003</v>
      </c>
      <c r="Z29" s="62">
        <v>34.299999999999997</v>
      </c>
    </row>
    <row r="30" spans="2:26" x14ac:dyDescent="0.35">
      <c r="B30" s="22" t="s">
        <v>290</v>
      </c>
      <c r="C30" s="208">
        <v>21</v>
      </c>
      <c r="D30" s="208">
        <v>21.7</v>
      </c>
      <c r="E30" s="208">
        <v>22.3</v>
      </c>
      <c r="F30" s="208">
        <v>22.9</v>
      </c>
      <c r="G30" s="208">
        <v>23.5</v>
      </c>
      <c r="H30" s="208">
        <v>24</v>
      </c>
      <c r="I30" s="208">
        <v>24.6</v>
      </c>
      <c r="J30" s="208">
        <v>25.1</v>
      </c>
      <c r="K30" s="208">
        <v>25.7</v>
      </c>
      <c r="L30" s="208">
        <v>26.2</v>
      </c>
      <c r="M30" s="208">
        <v>26.7</v>
      </c>
      <c r="N30" s="208">
        <v>27.3</v>
      </c>
      <c r="O30" s="208">
        <v>27.9</v>
      </c>
      <c r="P30" s="208">
        <v>28.5</v>
      </c>
      <c r="Q30" s="208">
        <v>29.1</v>
      </c>
      <c r="R30" s="208">
        <v>29.8</v>
      </c>
      <c r="S30" s="208">
        <v>30.4</v>
      </c>
      <c r="T30" s="208">
        <v>30.8</v>
      </c>
      <c r="U30" s="62">
        <v>31.4</v>
      </c>
      <c r="V30" s="62">
        <v>32</v>
      </c>
      <c r="W30" s="62">
        <v>32.6</v>
      </c>
      <c r="X30" s="62">
        <v>33.1</v>
      </c>
      <c r="Y30" s="62">
        <v>33.700000000000003</v>
      </c>
      <c r="Z30" s="62">
        <v>34.299999999999997</v>
      </c>
    </row>
    <row r="31" spans="2:26" x14ac:dyDescent="0.35">
      <c r="B31" s="22" t="s">
        <v>291</v>
      </c>
      <c r="C31" s="208">
        <v>21</v>
      </c>
      <c r="D31" s="208">
        <v>21.7</v>
      </c>
      <c r="E31" s="208">
        <v>22.3</v>
      </c>
      <c r="F31" s="208">
        <v>22.9</v>
      </c>
      <c r="G31" s="208">
        <v>23.5</v>
      </c>
      <c r="H31" s="208">
        <v>24</v>
      </c>
      <c r="I31" s="208">
        <v>24.6</v>
      </c>
      <c r="J31" s="208">
        <v>25.1</v>
      </c>
      <c r="K31" s="208">
        <v>25.7</v>
      </c>
      <c r="L31" s="208">
        <v>26.2</v>
      </c>
      <c r="M31" s="208">
        <v>26.7</v>
      </c>
      <c r="N31" s="208">
        <v>27.3</v>
      </c>
      <c r="O31" s="208">
        <v>27.9</v>
      </c>
      <c r="P31" s="208">
        <v>28.5</v>
      </c>
      <c r="Q31" s="208">
        <v>29.1</v>
      </c>
      <c r="R31" s="208">
        <v>29.8</v>
      </c>
      <c r="S31" s="208">
        <v>30.4</v>
      </c>
      <c r="T31" s="208">
        <v>30.8</v>
      </c>
      <c r="U31" s="62">
        <v>31.4</v>
      </c>
      <c r="V31" s="62">
        <v>32</v>
      </c>
      <c r="W31" s="62">
        <v>32.6</v>
      </c>
      <c r="X31" s="62">
        <v>33.1</v>
      </c>
      <c r="Y31" s="62">
        <v>33.700000000000003</v>
      </c>
      <c r="Z31" s="62">
        <v>34.299999999999997</v>
      </c>
    </row>
    <row r="32" spans="2:26" x14ac:dyDescent="0.35">
      <c r="B32" s="22" t="s">
        <v>292</v>
      </c>
      <c r="C32" s="208">
        <v>1</v>
      </c>
      <c r="D32" s="208">
        <v>1</v>
      </c>
      <c r="E32" s="208">
        <v>1</v>
      </c>
      <c r="F32" s="208">
        <v>1</v>
      </c>
      <c r="G32" s="208">
        <v>1</v>
      </c>
      <c r="H32" s="208">
        <v>1</v>
      </c>
      <c r="I32" s="208">
        <v>1</v>
      </c>
      <c r="J32" s="208">
        <v>1</v>
      </c>
      <c r="K32" s="208">
        <v>1</v>
      </c>
      <c r="L32" s="208">
        <v>1</v>
      </c>
      <c r="M32" s="208">
        <v>1</v>
      </c>
      <c r="N32" s="208">
        <v>1</v>
      </c>
      <c r="O32" s="208">
        <v>1</v>
      </c>
      <c r="P32" s="208">
        <v>1</v>
      </c>
      <c r="Q32" s="208">
        <v>1</v>
      </c>
      <c r="R32" s="208">
        <v>1</v>
      </c>
      <c r="S32" s="208">
        <v>1</v>
      </c>
      <c r="T32" s="208">
        <v>1</v>
      </c>
      <c r="U32" s="208">
        <v>1</v>
      </c>
      <c r="V32" s="208">
        <v>1</v>
      </c>
      <c r="W32" s="208">
        <v>1</v>
      </c>
      <c r="X32" s="208">
        <v>1</v>
      </c>
      <c r="Y32" s="208">
        <v>1</v>
      </c>
      <c r="Z32" s="208">
        <v>1</v>
      </c>
    </row>
    <row r="33" spans="2:2" x14ac:dyDescent="0.35">
      <c r="B33" s="20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57"/>
      <c r="B1" s="257"/>
      <c r="C1" s="257"/>
      <c r="D1" s="257"/>
      <c r="E1" s="257"/>
      <c r="F1" s="257"/>
      <c r="G1" s="257"/>
      <c r="H1" s="257"/>
      <c r="I1" s="257"/>
      <c r="J1" s="257"/>
      <c r="K1" s="257"/>
      <c r="L1" s="257"/>
    </row>
    <row r="21" spans="2:20" ht="33.75" customHeight="1" x14ac:dyDescent="0.35"/>
    <row r="22" spans="2:20" ht="50.5" x14ac:dyDescent="0.35">
      <c r="B22" s="5"/>
      <c r="D22" s="229" t="str">
        <f>HEP_Inter!A3</f>
        <v>HEPI</v>
      </c>
      <c r="E22" s="39"/>
      <c r="F22" s="229" t="str">
        <f>HEP_Inter!A4</f>
        <v>Prepare</v>
      </c>
      <c r="G22" s="39"/>
      <c r="H22" s="229" t="str">
        <f>HEP_Inter!A5</f>
        <v>Prevent</v>
      </c>
      <c r="I22" s="229"/>
      <c r="J22" s="258"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2021-08-05T15:53:41Z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