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8DB73616-FAAC-4C3D-80F8-1F635DF46EA8}" xr6:coauthVersionLast="47" xr6:coauthVersionMax="47" xr10:uidLastSave="{00000000-0000-0000-0000-000000000000}"/>
  <bookViews>
    <workbookView xWindow="-108" yWindow="-108" windowWidth="26136" windowHeight="16896" tabRatio="942" activeTab="2"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definedNames>
    <definedName name="_xlnm.Print_Area" localSheetId="6">HEP_summary!$A$1:$C$30</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13" l="1"/>
  <c r="O15" i="13"/>
  <c r="O14" i="13"/>
  <c r="O13" i="13"/>
  <c r="O37" i="13"/>
  <c r="O34" i="13"/>
  <c r="O33" i="13"/>
  <c r="O32" i="13"/>
  <c r="O31" i="13"/>
  <c r="O30" i="13"/>
  <c r="O27" i="13"/>
  <c r="O26" i="13"/>
  <c r="O25" i="13"/>
  <c r="O22" i="13"/>
  <c r="O21" i="13"/>
  <c r="O20" i="13"/>
  <c r="O19" i="13"/>
  <c r="D30" i="13" l="1"/>
  <c r="D25" i="13"/>
  <c r="M23" i="13" l="1"/>
  <c r="L23" i="13"/>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C9" i="17"/>
  <c r="D9" i="17"/>
  <c r="J9" i="17"/>
  <c r="J16" i="17"/>
  <c r="I16" i="17"/>
  <c r="J15" i="17"/>
  <c r="J13" i="17"/>
  <c r="J12" i="17"/>
  <c r="J11" i="17"/>
  <c r="J10" i="17"/>
  <c r="J8" i="17"/>
  <c r="J7" i="17"/>
  <c r="J6" i="17"/>
  <c r="J5" i="17"/>
  <c r="J4" i="17"/>
  <c r="J3" i="17"/>
  <c r="D16" i="17"/>
  <c r="C16" i="17"/>
  <c r="D15" i="17"/>
  <c r="C15" i="17"/>
  <c r="D13" i="17"/>
  <c r="C13" i="17"/>
  <c r="D12" i="17"/>
  <c r="C12" i="17"/>
  <c r="D11" i="17"/>
  <c r="C11" i="17"/>
  <c r="D10" i="17"/>
  <c r="C10" i="17"/>
  <c r="D8" i="17"/>
  <c r="C8" i="17"/>
  <c r="D7" i="17"/>
  <c r="C7" i="17"/>
  <c r="D6" i="17"/>
  <c r="C6" i="17"/>
  <c r="D5" i="17"/>
  <c r="C5" i="17"/>
  <c r="D4" i="17"/>
  <c r="C4" i="17"/>
  <c r="C3" i="17"/>
  <c r="D3" i="17"/>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F8" i="17" l="1"/>
  <c r="E9" i="17"/>
  <c r="G4" i="17"/>
  <c r="G6" i="17"/>
  <c r="G8" i="17"/>
  <c r="H5" i="17"/>
  <c r="H7" i="17"/>
  <c r="G10" i="17"/>
  <c r="F12" i="17"/>
  <c r="E4" i="17"/>
  <c r="F6" i="17"/>
  <c r="H8" i="17"/>
  <c r="G11" i="17"/>
  <c r="G13" i="17"/>
  <c r="F15" i="17"/>
  <c r="H9" i="17"/>
  <c r="J37" i="19"/>
  <c r="G6" i="19"/>
  <c r="G16" i="17"/>
  <c r="G9" i="17"/>
  <c r="F9" i="17"/>
  <c r="G12" i="17"/>
  <c r="F10" i="17"/>
  <c r="F11" i="17"/>
  <c r="H13" i="17"/>
  <c r="G15" i="17"/>
  <c r="H10" i="17"/>
  <c r="F7" i="17"/>
  <c r="F5" i="17"/>
  <c r="G7" i="17"/>
  <c r="H12" i="17"/>
  <c r="F16" i="17"/>
  <c r="H11" i="17"/>
  <c r="G5" i="17"/>
  <c r="F13" i="17"/>
  <c r="E3" i="17"/>
  <c r="H4" i="17"/>
  <c r="H6" i="17"/>
  <c r="F4" i="17"/>
  <c r="E16" i="17"/>
  <c r="E15" i="17"/>
  <c r="E13" i="17"/>
  <c r="E12" i="17"/>
  <c r="E11" i="17"/>
  <c r="E10" i="17"/>
  <c r="E8" i="17"/>
  <c r="E7" i="17"/>
  <c r="E6" i="17"/>
  <c r="E5" i="17"/>
  <c r="H16" i="17"/>
  <c r="H15" i="17"/>
  <c r="I25" i="19"/>
  <c r="I43" i="19" s="1"/>
  <c r="J25" i="19"/>
  <c r="J43" i="19" s="1"/>
  <c r="H22" i="21" l="1"/>
  <c r="F22" i="21"/>
  <c r="D22" i="21"/>
  <c r="I15" i="17"/>
  <c r="I9" i="17"/>
  <c r="I8" i="17"/>
  <c r="I7" i="17"/>
  <c r="I4" i="17"/>
  <c r="I5" i="17"/>
  <c r="I6" i="17"/>
  <c r="I3" i="17"/>
  <c r="F5" i="23" l="1"/>
  <c r="G6" i="23"/>
  <c r="G4" i="23"/>
  <c r="F3" i="23"/>
  <c r="G5" i="23"/>
  <c r="F6" i="23"/>
  <c r="G3" i="23"/>
  <c r="F4" i="23"/>
  <c r="H3" i="23"/>
  <c r="H5" i="23"/>
  <c r="E3" i="23"/>
  <c r="E4" i="23"/>
  <c r="E5" i="23"/>
  <c r="E6" i="23"/>
  <c r="H4" i="23"/>
  <c r="H6" i="23"/>
  <c r="M37" i="13" l="1"/>
  <c r="L37" i="13"/>
  <c r="J31" i="13"/>
  <c r="D14" i="17" s="1"/>
  <c r="I31" i="13"/>
  <c r="C14" i="17" s="1"/>
  <c r="E31" i="13"/>
  <c r="J14" i="17" s="1"/>
  <c r="C31" i="13"/>
  <c r="D31" i="13" s="1"/>
  <c r="I14" i="17" s="1"/>
  <c r="M30" i="13"/>
  <c r="L30" i="13"/>
  <c r="I13" i="17"/>
  <c r="M27" i="13"/>
  <c r="L27" i="13"/>
  <c r="D27" i="13"/>
  <c r="I12" i="17" s="1"/>
  <c r="M26" i="13"/>
  <c r="L26" i="13"/>
  <c r="D26" i="13"/>
  <c r="I11" i="17" s="1"/>
  <c r="M25" i="13"/>
  <c r="L25" i="13"/>
  <c r="I10" i="17"/>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F14" i="17" l="1"/>
  <c r="H14" i="17"/>
  <c r="G14" i="17"/>
  <c r="E14" i="17"/>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F3" i="17"/>
  <c r="H3" i="17"/>
  <c r="G3" i="17"/>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<sst xmlns="http://schemas.openxmlformats.org/spreadsheetml/2006/main" count="1064" uniqueCount="465">
  <si>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</si>
  <si>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</si>
  <si>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</si>
  <si>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</si>
  <si>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</si>
  <si>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</si>
  <si>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</si>
  <si>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</si>
  <si>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</si>
  <si>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</si>
  <si>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</si>
  <si>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</si>
  <si>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</si>
  <si>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</si>
  <si>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</si>
  <si>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</si>
  <si>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</si>
  <si>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</si>
  <si>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</si>
  <si>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</si>
  <si>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</si>
  <si>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</si>
  <si>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</si>
  <si>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</si>
  <si>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</si>
  <si>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</si>
  <si>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</si>
  <si>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</si>
  <si>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</si>
  <si>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</si>
  <si>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</si>
  <si>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</si>
  <si>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</si>
  <si>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</si>
  <si>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</si>
  <si>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</si>
  <si>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</si>
  <si>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</si>
  <si>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</si>
  <si>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</si>
  <si>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</si>
  <si>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</si>
  <si>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</si>
  <si>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</si>
  <si>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</si>
  <si>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</si>
  <si>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</si>
  <si>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</si>
  <si>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</si>
  <si>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</si>
  <si>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</si>
  <si>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</si>
  <si>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</si>
  <si>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</si>
  <si>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</si>
  <si>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</si>
  <si>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</si>
  <si>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</si>
  <si>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</si>
  <si>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</si>
  <si>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</si>
  <si>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</si>
  <si>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</si>
  <si>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</si>
  <si>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</si>
  <si>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</si>
  <si>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</si>
  <si>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</si>
  <si>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</si>
  <si>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</si>
  <si>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</si>
  <si>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</si>
  <si>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</si>
  <si>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</si>
  <si>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</si>
  <si>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</si>
  <si>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</si>
  <si>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</si>
  <si>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</si>
  <si>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</si>
  <si>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</si>
  <si>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</si>
  <si>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</si>
  <si>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</si>
  <si>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</si>
  <si>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</si>
  <si>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</si>
  <si>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</si>
  <si>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</si>
  <si>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</si>
  <si>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</si>
  <si>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</si>
  <si>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</si>
  <si>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</si>
  <si>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</si>
  <si>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</si>
  <si>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</si>
  <si>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</si>
  <si>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</si>
  <si>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</si>
  <si>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</si>
  <si>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</si>
  <si>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</si>
  <si>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</si>
  <si>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</si>
  <si>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</si>
  <si>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</si>
  <si>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</si>
  <si>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</si>
  <si>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</si>
  <si>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</si>
  <si>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</si>
  <si>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</si>
  <si>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</si>
  <si>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</si>
  <si>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</si>
  <si>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</si>
  <si>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</si>
  <si>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</si>
  <si>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</si>
  <si>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</si>
  <si>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</si>
  <si>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</si>
  <si>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</si>
  <si>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</si>
  <si>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</si>
  <si>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</si>
  <si>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</si>
  <si>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</si>
  <si>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</si>
  <si>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</si>
  <si>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</si>
  <si>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</si>
  <si>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</si>
  <si>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</si>
  <si>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</si>
  <si>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</si>
  <si>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</si>
  <si>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</si>
  <si>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</si>
  <si>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</si>
  <si>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</si>
  <si>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</si>
  <si>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</si>
  <si>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</si>
  <si>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</si>
  <si>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</si>
  <si>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</si>
  <si>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</si>
  <si>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</si>
  <si>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</si>
  <si>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</si>
  <si>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</si>
  <si>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</si>
  <si>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</si>
  <si>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</si>
  <si>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</si>
  <si>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</si>
  <si>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</si>
  <si>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</si>
  <si>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</si>
  <si>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</si>
  <si>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</si>
  <si>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</si>
  <si>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</si>
  <si>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</si>
  <si>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</si>
  <si>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</si>
  <si>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</si>
  <si>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</si>
  <si>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</si>
  <si>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</si>
  <si>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</si>
  <si>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</si>
  <si>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</si>
  <si>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</si>
  <si>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</si>
  <si>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</si>
  <si>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</si>
  <si>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</si>
  <si>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</si>
  <si>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</si>
  <si>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</si>
  <si>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</si>
  <si>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</si>
  <si>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</si>
  <si>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</si>
  <si>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</si>
  <si>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</si>
  <si>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</si>
  <si>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</si>
  <si>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</si>
  <si>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</si>
  <si>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</si>
  <si>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</si>
  <si>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</si>
  <si>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</si>
  <si>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</si>
  <si>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</si>
  <si>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</si>
  <si>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</si>
  <si>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</si>
  <si>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</si>
  <si>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</si>
  <si>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</si>
  <si>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</si>
  <si>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</si>
  <si>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</si>
  <si>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</si>
  <si>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</si>
  <si>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</si>
  <si>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</si>
  <si>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</si>
  <si>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</si>
  <si>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</si>
  <si>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</si>
  <si>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</si>
  <si>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</si>
  <si>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</si>
  <si>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</si>
  <si>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</si>
  <si>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</si>
  <si>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</si>
  <si>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</si>
  <si>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</si>
  <si>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</si>
  <si>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</si>
  <si>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</si>
  <si>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</si>
  <si>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</si>
  <si>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</si>
  <si>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</si>
  <si>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</si>
  <si>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</si>
  <si>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</si>
  <si>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</si>
  <si>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</si>
  <si>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</si>
  <si>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</si>
  <si>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</si>
  <si>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</si>
  <si>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</si>
  <si>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</si>
  <si>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</si>
  <si>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</si>
  <si>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</si>
  <si>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</si>
  <si>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</si>
  <si>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</si>
  <si>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</si>
  <si>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</si>
  <si>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</si>
  <si>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</si>
  <si>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</si>
  <si>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</si>
  <si>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</si>
  <si>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</si>
  <si>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</si>
  <si>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</si>
  <si>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</si>
  <si>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</si>
  <si>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</si>
  <si>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</si>
  <si>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</si>
  <si>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</si>
  <si>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</si>
  <si>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</si>
  <si>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</si>
  <si>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</si>
  <si>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</si>
  <si>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</si>
  <si>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</si>
  <si>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</si>
  <si>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</si>
  <si>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</si>
  <si>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</si>
  <si>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</si>
  <si>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</si>
  <si>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</si>
  <si>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</si>
  <si>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</si>
  <si>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</si>
  <si>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</si>
  <si>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</si>
  <si>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</si>
  <si>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</si>
  <si>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</si>
  <si>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</si>
  <si>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</si>
  <si>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</si>
  <si>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</si>
  <si>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</si>
  <si>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</si>
  <si>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</si>
  <si>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</si>
  <si>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</si>
  <si>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</si>
  <si>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</si>
  <si>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</si>
  <si>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</si>
  <si>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</si>
  <si>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</si>
  <si>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</si>
  <si>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</si>
  <si>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</si>
  <si>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</si>
  <si>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</si>
  <si>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</si>
  <si>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</si>
  <si>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</si>
  <si>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</si>
  <si>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</si>
  <si>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</si>
  <si>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</si>
  <si>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</si>
  <si>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</si>
  <si>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</si>
  <si>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</si>
  <si>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</si>
  <si>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</si>
  <si>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</si>
  <si>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</si>
  <si>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</si>
  <si>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</si>
  <si>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</si>
  <si>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</si>
  <si>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</si>
  <si>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</si>
  <si>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</si>
  <si>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</si>
  <si>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</si>
  <si>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</si>
  <si>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</si>
  <si>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</si>
  <si>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</si>
  <si>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</si>
  <si>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</si>
  <si>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</si>
  <si>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</si>
  <si>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</si>
  <si>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</si>
  <si>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</si>
  <si>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</si>
  <si>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</si>
  <si>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</si>
  <si>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</si>
  <si>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</si>
  <si>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</si>
  <si>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</si>
  <si>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</si>
  <si>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</si>
  <si>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</si>
  <si>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</si>
  <si>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</si>
  <si>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</si>
  <si>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</si>
  <si>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</si>
  <si>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</si>
  <si>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</si>
  <si>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</si>
  <si>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Please report any issues or errors to *** find email address ****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</si>
  <si>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</si>
  <si>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</si>
  <si>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</si>
  <si>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</si>
  <si>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</si>
  <si>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</si>
  <si>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Year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</si>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</sst>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3">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ont>
    <font>
      <b/>
      <sz val="14"/>
      <color theme="1"/>
      <name val="Calibri"/>
    </font>
    <font>
      <b/>
      <sz val="10"/>
      <color rgb="FFFFFFFF"/>
      <name val="Calibri"/>
    </font>
    <font>
      <b/>
      <sz val="8"/>
      <color theme="1"/>
      <name val="Calibri"/>
    </font>
    <font>
      <sz val="8"/>
      <color theme="1"/>
      <name val="Calibri"/>
    </font>
    <font>
      <b/>
      <sz val="8"/>
      <color theme="1"/>
      <name val="Calibri"/>
      <family val="2"/>
    </font>
    <font>
      <sz val="11"/>
      <color theme="1"/>
      <name val="Calibri"/>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ont>
    <font>
      <u/>
      <sz val="10"/>
      <color theme="10"/>
      <name val="Calibri"/>
      <family val="2"/>
      <scheme val="minor"/>
    </font>
    <font>
      <sz val="10"/>
      <color theme="1"/>
      <name val="Calibri"/>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thin">
        <color rgb="FF000000"/>
      </left>
      <right style="double">
        <color rgb="FF000000"/>
      </right>
      <top style="thin">
        <color rgb="FF000000"/>
      </top>
      <bottom style="thin">
        <color theme="0" tint="-0.34998626667073579"/>
      </bottom>
      <diagonal/>
    </border>
    <border>
      <left style="thin">
        <color rgb="FF000000"/>
      </left>
      <right/>
      <top/>
      <bottom style="thin">
        <color rgb="FF000000"/>
      </bottom>
      <diagonal/>
    </border>
    <border>
      <left style="thin">
        <color rgb="FF000000"/>
      </left>
      <right/>
      <top style="thin">
        <color rgb="FF000000"/>
      </top>
      <bottom style="thin">
        <color theme="0" tint="-0.34998626667073579"/>
      </bottom>
      <diagonal/>
    </border>
    <border>
      <left style="thin">
        <color rgb="FF000000"/>
      </left>
      <right/>
      <top style="thin">
        <color theme="0" tint="-0.34998626667073579"/>
      </top>
      <bottom style="thin">
        <color theme="0" tint="-0.34998626667073579"/>
      </bottom>
      <diagonal/>
    </border>
    <border>
      <left style="thin">
        <color rgb="FF000000"/>
      </left>
      <right/>
      <top style="thin">
        <color theme="0" tint="-0.34998626667073579"/>
      </top>
      <bottom style="thin">
        <color rgb="FF000000"/>
      </bottom>
      <diagonal/>
    </border>
    <border>
      <left/>
      <right/>
      <top style="medium">
        <color rgb="FF000000"/>
      </top>
      <bottom/>
      <diagonal/>
    </border>
    <border>
      <left/>
      <right/>
      <top/>
      <bottom style="thin">
        <color rgb="FFBEBEBE"/>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5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4" xfId="0" applyNumberFormat="1" applyFont="1" applyFill="1" applyBorder="1" applyAlignment="1">
      <alignment horizontal="left" wrapText="1"/>
    </xf>
    <xf numFmtId="0" fontId="0" fillId="2" borderId="0" xfId="0" applyFill="1" applyAlignment="1">
      <alignment horizontal="left"/>
    </xf>
    <xf numFmtId="2" fontId="13" fillId="3" borderId="15" xfId="0" applyNumberFormat="1" applyFont="1" applyFill="1" applyBorder="1" applyAlignment="1">
      <alignment horizontal="left" wrapText="1"/>
    </xf>
    <xf numFmtId="2" fontId="13" fillId="3" borderId="16"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1" fillId="8" borderId="0" xfId="0" applyFont="1" applyFill="1" applyAlignment="1">
      <alignment horizontal="left" vertical="center"/>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 fillId="8" borderId="0" xfId="0" applyFont="1" applyFill="1" applyBorder="1" applyAlignment="1">
      <alignment horizontal="left" vertical="center"/>
    </xf>
    <xf numFmtId="0" fontId="12" fillId="5" borderId="23" xfId="0" applyFont="1" applyFill="1" applyBorder="1" applyAlignment="1">
      <alignment horizontal="left" vertical="center" wrapText="1"/>
    </xf>
    <xf numFmtId="0" fontId="1" fillId="2" borderId="23" xfId="0" applyFont="1" applyFill="1" applyBorder="1" applyAlignment="1">
      <alignment horizontal="left" vertical="center" wrapText="1"/>
    </xf>
    <xf numFmtId="164" fontId="1" fillId="2" borderId="23" xfId="0" applyNumberFormat="1" applyFont="1" applyFill="1" applyBorder="1" applyAlignment="1">
      <alignment horizontal="left" vertical="center"/>
    </xf>
    <xf numFmtId="0" fontId="1" fillId="2" borderId="23" xfId="0" applyFont="1" applyFill="1" applyBorder="1" applyAlignment="1">
      <alignment horizontal="left" vertical="center"/>
    </xf>
    <xf numFmtId="0" fontId="1" fillId="2" borderId="15" xfId="0" applyFont="1" applyFill="1" applyBorder="1" applyAlignment="1">
      <alignment horizontal="left" vertical="center" wrapText="1"/>
    </xf>
    <xf numFmtId="164"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5" xfId="0" applyNumberFormat="1" applyFont="1" applyFill="1" applyBorder="1" applyAlignment="1">
      <alignment horizontal="left" vertical="center" indent="1"/>
    </xf>
    <xf numFmtId="0" fontId="2" fillId="8" borderId="23" xfId="0" applyFont="1" applyFill="1" applyBorder="1" applyAlignment="1">
      <alignment horizontal="left" vertical="center" wrapText="1"/>
    </xf>
    <xf numFmtId="0" fontId="1" fillId="8" borderId="23" xfId="0" applyFont="1" applyFill="1" applyBorder="1" applyAlignment="1">
      <alignment horizontal="left" vertical="center"/>
    </xf>
    <xf numFmtId="164" fontId="2" fillId="8" borderId="23" xfId="0" applyNumberFormat="1" applyFont="1" applyFill="1" applyBorder="1" applyAlignment="1">
      <alignment horizontal="left" vertical="center"/>
    </xf>
    <xf numFmtId="0" fontId="1" fillId="8" borderId="0" xfId="0" applyFont="1" applyFill="1" applyAlignment="1">
      <alignment horizontal="left" vertical="center" wrapText="1"/>
    </xf>
    <xf numFmtId="1" fontId="1" fillId="8" borderId="0" xfId="0" applyNumberFormat="1" applyFont="1" applyFill="1" applyBorder="1" applyAlignment="1">
      <alignment horizontal="left" vertical="center"/>
    </xf>
    <xf numFmtId="1" fontId="2" fillId="8" borderId="0" xfId="0" applyNumberFormat="1" applyFont="1" applyFill="1" applyBorder="1" applyAlignment="1">
      <alignment horizontal="left" vertical="center"/>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5" xfId="0" applyFont="1" applyFill="1" applyBorder="1" applyAlignment="1">
      <alignment horizontal="center" vertical="center" wrapText="1"/>
    </xf>
    <xf numFmtId="0" fontId="12" fillId="2" borderId="23" xfId="0" applyFont="1" applyFill="1" applyBorder="1" applyAlignment="1">
      <alignment horizontal="center" vertical="center" wrapText="1"/>
    </xf>
    <xf numFmtId="1" fontId="13" fillId="3" borderId="23"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2" fillId="8" borderId="0" xfId="0" applyFont="1" applyFill="1" applyBorder="1" applyAlignment="1">
      <alignment horizontal="left" vertical="center"/>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3" xfId="0" applyNumberFormat="1" applyFont="1" applyFill="1" applyBorder="1" applyAlignment="1">
      <alignment horizontal="left" vertical="center"/>
    </xf>
    <xf numFmtId="2" fontId="31" fillId="2" borderId="23" xfId="0" applyNumberFormat="1" applyFont="1" applyFill="1" applyBorder="1" applyAlignment="1">
      <alignment horizontal="left" vertical="center"/>
    </xf>
    <xf numFmtId="2" fontId="1" fillId="2" borderId="15" xfId="0" applyNumberFormat="1" applyFont="1" applyFill="1" applyBorder="1" applyAlignment="1">
      <alignment horizontal="left" vertical="center"/>
    </xf>
    <xf numFmtId="2" fontId="31" fillId="2" borderId="15"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2" fontId="2" fillId="8" borderId="23" xfId="0" applyNumberFormat="1" applyFont="1" applyFill="1" applyBorder="1" applyAlignment="1">
      <alignment horizontal="left" vertical="center"/>
    </xf>
    <xf numFmtId="2" fontId="1" fillId="8" borderId="0" xfId="0" applyNumberFormat="1" applyFont="1" applyFill="1" applyBorder="1" applyAlignment="1">
      <alignment horizontal="left" vertical="center"/>
    </xf>
    <xf numFmtId="10" fontId="2" fillId="8" borderId="0" xfId="1"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164" fontId="33" fillId="2" borderId="22" xfId="0" applyNumberFormat="1" applyFont="1" applyFill="1" applyBorder="1" applyAlignment="1">
      <alignment horizontal="center" vertical="center"/>
    </xf>
    <xf numFmtId="1" fontId="13" fillId="3" borderId="22" xfId="0" applyNumberFormat="1" applyFont="1" applyFill="1" applyBorder="1" applyAlignment="1">
      <alignment horizontal="left" vertical="center" indent="1"/>
    </xf>
    <xf numFmtId="0" fontId="1" fillId="2" borderId="28" xfId="0" applyFont="1" applyFill="1" applyBorder="1" applyAlignment="1">
      <alignment vertical="center" wrapText="1"/>
    </xf>
    <xf numFmtId="164" fontId="1"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xf>
    <xf numFmtId="164" fontId="33" fillId="2" borderId="28" xfId="0" applyNumberFormat="1" applyFont="1" applyFill="1" applyBorder="1" applyAlignment="1">
      <alignment horizontal="center" vertical="center"/>
    </xf>
    <xf numFmtId="0" fontId="1" fillId="2" borderId="29" xfId="0" applyFont="1" applyFill="1" applyBorder="1" applyAlignment="1">
      <alignment vertical="center" wrapText="1"/>
    </xf>
    <xf numFmtId="164" fontId="31" fillId="2" borderId="28"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8" xfId="0" applyFont="1" applyFill="1" applyBorder="1" applyAlignment="1">
      <alignment vertical="center" wrapText="1"/>
    </xf>
    <xf numFmtId="164" fontId="27" fillId="2" borderId="28" xfId="0" applyNumberFormat="1" applyFont="1" applyFill="1" applyBorder="1" applyAlignment="1">
      <alignment horizontal="center" vertical="center"/>
    </xf>
    <xf numFmtId="0" fontId="27" fillId="2" borderId="28" xfId="0" applyFont="1" applyFill="1" applyBorder="1" applyAlignment="1">
      <alignment horizontal="center" vertical="center"/>
    </xf>
    <xf numFmtId="1" fontId="34" fillId="3" borderId="22"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2" xfId="0" applyNumberFormat="1" applyFont="1" applyFill="1" applyBorder="1" applyAlignment="1">
      <alignment horizontal="center" vertical="center"/>
    </xf>
    <xf numFmtId="1" fontId="31" fillId="2" borderId="28"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30"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1" fontId="13" fillId="3" borderId="31"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37" xfId="0" applyNumberFormat="1" applyFont="1" applyFill="1" applyBorder="1" applyAlignment="1">
      <alignment wrapText="1"/>
    </xf>
    <xf numFmtId="2" fontId="39" fillId="3" borderId="37"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2"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1" fontId="27" fillId="2" borderId="28"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8" xfId="3" applyNumberFormat="1" applyFont="1" applyFill="1" applyBorder="1" applyAlignment="1">
      <alignment horizontal="left" wrapText="1"/>
    </xf>
    <xf numFmtId="165" fontId="13" fillId="3" borderId="15" xfId="3" applyNumberFormat="1" applyFont="1" applyFill="1" applyBorder="1" applyAlignment="1">
      <alignment horizontal="left" wrapText="1"/>
    </xf>
    <xf numFmtId="165" fontId="13" fillId="3" borderId="21"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6" xfId="0" applyNumberFormat="1" applyFont="1" applyFill="1" applyBorder="1" applyAlignment="1">
      <alignment horizontal="right" wrapText="1"/>
    </xf>
    <xf numFmtId="164" fontId="13" fillId="3" borderId="16" xfId="0" applyNumberFormat="1" applyFont="1" applyFill="1" applyBorder="1" applyAlignment="1">
      <alignment horizontal="right" wrapText="1" indent="1"/>
    </xf>
    <xf numFmtId="1" fontId="13" fillId="3" borderId="16"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4" fontId="13" fillId="3" borderId="16"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34" xfId="0" applyNumberFormat="1" applyFont="1" applyFill="1" applyBorder="1" applyAlignment="1">
      <alignment horizontal="right" wrapText="1"/>
    </xf>
    <xf numFmtId="164" fontId="13" fillId="3" borderId="35" xfId="0" applyNumberFormat="1" applyFont="1" applyFill="1" applyBorder="1" applyAlignment="1">
      <alignment horizontal="right" wrapText="1"/>
    </xf>
    <xf numFmtId="164" fontId="13" fillId="3" borderId="36" xfId="0" applyNumberFormat="1" applyFont="1" applyFill="1" applyBorder="1" applyAlignment="1">
      <alignment horizontal="right" wrapText="1"/>
    </xf>
    <xf numFmtId="164" fontId="13" fillId="3" borderId="18" xfId="0" applyNumberFormat="1" applyFont="1" applyFill="1" applyBorder="1" applyAlignment="1">
      <alignment horizontal="right" wrapText="1"/>
    </xf>
    <xf numFmtId="164" fontId="13" fillId="3" borderId="21"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49" fontId="52" fillId="3" borderId="38" xfId="0" applyNumberFormat="1" applyFont="1" applyFill="1" applyBorder="1" applyAlignment="1">
      <alignment horizontal="left"/>
    </xf>
    <xf numFmtId="2" fontId="30" fillId="2" borderId="23"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8" borderId="23" xfId="0" applyNumberFormat="1" applyFont="1" applyFill="1" applyBorder="1"/>
    <xf numFmtId="2" fontId="1" fillId="8" borderId="0" xfId="0" applyNumberFormat="1" applyFont="1" applyFill="1"/>
    <xf numFmtId="1" fontId="1" fillId="8" borderId="0" xfId="0" applyNumberFormat="1" applyFont="1" applyFill="1"/>
    <xf numFmtId="10" fontId="1" fillId="8" borderId="0" xfId="0" applyNumberFormat="1"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42" fillId="2" borderId="0" xfId="0" applyFont="1" applyFill="1" applyAlignment="1">
      <alignment horizontal="left" vertical="top" wrapText="1"/>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23" fillId="6" borderId="0" xfId="0" applyFont="1" applyFill="1" applyAlignment="1">
      <alignment horizontal="left" vertical="center" wrapText="1"/>
    </xf>
    <xf numFmtId="0" fontId="45" fillId="2" borderId="0" xfId="0" applyFont="1" applyFill="1" applyAlignment="1">
      <alignment horizontal="left" vertical="top" wrapText="1"/>
    </xf>
    <xf numFmtId="0" fontId="51" fillId="2" borderId="0" xfId="2"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7" xfId="0" applyFont="1" applyFill="1" applyBorder="1" applyAlignment="1">
      <alignment horizontal="center" vertical="center" wrapText="1"/>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7"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6" xfId="0" applyFont="1" applyFill="1" applyBorder="1" applyAlignment="1">
      <alignment horizontal="left" vertical="center" wrapText="1"/>
    </xf>
    <xf numFmtId="0" fontId="11" fillId="4" borderId="3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xf numFmtId="0" fontId="42" fillId="2" borderId="0" xfId="0" quotePrefix="1" applyFont="1" applyFill="1" applyAlignment="1">
      <alignment horizontal="left" vertical="top" wrapText="1"/>
    </xf>
    <xf numFmtId="0" fontId="42" fillId="2" borderId="0" xfId="0" quotePrefix="1" applyFont="1" applyFill="1" applyAlignment="1">
      <alignment vertical="top" wrapText="1"/>
    </xf>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BD2D0D"/>
      <color rgb="FFA3DCCC"/>
      <color rgb="FFD1D9EB"/>
      <color rgb="FF66819F"/>
      <color rgb="FFB2DCEF"/>
      <color rgb="FF257CB2"/>
      <color rgb="FF99C9EC"/>
      <color rgb="FFFDCF81"/>
      <color rgb="FFD68353"/>
      <color rgb="FF66C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82.7</c:v>
                </c:pt>
                <c:pt idx="1">
                  <c:v>#N/A</c:v>
                </c:pt>
                <c:pt idx="2">
                  <c:v>#N/A</c:v>
                </c:pt>
                <c:pt idx="3">
                  <c:v>95.710750450000006</c:v>
                </c:pt>
                <c:pt idx="4">
                  <c:v>#N/A</c:v>
                </c:pt>
                <c:pt idx="5">
                  <c:v>#N/A</c:v>
                </c:pt>
                <c:pt idx="6">
                  <c:v>96.093194519999997</c:v>
                </c:pt>
                <c:pt idx="7">
                  <c:v>#N/A</c:v>
                </c:pt>
                <c:pt idx="8">
                  <c:v>5.5615372609999998</c:v>
                </c:pt>
                <c:pt idx="9">
                  <c:v>#N/A</c:v>
                </c:pt>
                <c:pt idx="10">
                  <c:v>55.040063420000003</c:v>
                </c:pt>
                <c:pt idx="11">
                  <c:v>71.315435000000008</c:v>
                </c:pt>
                <c:pt idx="12">
                  <c:v>71.315232589999994</c:v>
                </c:pt>
                <c:pt idx="13">
                  <c:v>#N/A</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90.431080660000006</c:v>
                </c:pt>
                <c:pt idx="2">
                  <c:v>85.595439819999996</c:v>
                </c:pt>
                <c:pt idx="3">
                  <c:v>#N/A</c:v>
                </c:pt>
                <c:pt idx="4">
                  <c:v>#N/A</c:v>
                </c:pt>
                <c:pt idx="5">
                  <c:v>#N/A</c:v>
                </c:pt>
                <c:pt idx="6">
                  <c:v>#N/A</c:v>
                </c:pt>
                <c:pt idx="7">
                  <c:v>20.816704139999999</c:v>
                </c:pt>
                <c:pt idx="8">
                  <c:v>#N/A</c:v>
                </c:pt>
                <c:pt idx="9">
                  <c:v>18.100000000000001</c:v>
                </c:pt>
                <c:pt idx="10">
                  <c:v>#N/A</c:v>
                </c:pt>
                <c:pt idx="11">
                  <c:v>#N/A</c:v>
                </c:pt>
                <c:pt idx="12">
                  <c:v>#N/A</c:v>
                </c:pt>
                <c:pt idx="13">
                  <c:v>#N/A</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FB4499A7-FB12-4D96-94A8-8BC0D32647A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F06C920E-7870-440F-A81E-B7E85ED1FAD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73713997-4C78-4B97-B398-5EA863CD386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C9F80784-CF77-4651-BFEB-6988AFB2DB0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044C5E24-3DAE-44BD-8373-19D55D88DFB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53E6927A-4697-4A73-8EA5-E0545B7AE29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C918974D-3B7F-4687-8346-F3684C17F69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FCE5C2FA-A7B4-4686-98F3-4F9E969BD97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EA77688B-C903-49D7-96C9-E23BBE76D94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0</c:v>
                </c:pt>
                <c:pt idx="1">
                  <c:v>0</c:v>
                </c:pt>
                <c:pt idx="2">
                  <c:v>0</c:v>
                </c:pt>
                <c:pt idx="3">
                  <c:v>0</c:v>
                </c:pt>
                <c:pt idx="4">
                  <c:v>0</c:v>
                </c:pt>
                <c:pt idx="5">
                  <c:v>#N/A</c:v>
                </c:pt>
                <c:pt idx="6">
                  <c:v>0</c:v>
                </c:pt>
                <c:pt idx="7">
                  <c:v>55.059999999999995</c:v>
                </c:pt>
                <c:pt idx="8">
                  <c:v>83.5</c:v>
                </c:pt>
                <c:pt idx="9">
                  <c:v>78.2</c:v>
                </c:pt>
                <c:pt idx="10">
                  <c:v>100</c:v>
                </c:pt>
                <c:pt idx="11">
                  <c:v>42.621571668605398</c:v>
                </c:pt>
                <c:pt idx="12">
                  <c:v>0</c:v>
                </c:pt>
                <c:pt idx="13">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822839EC-3AC3-46B8-B9C6-4A6E1AC76E7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FC5E985D-49BF-460B-B40C-7AD8E17AB9B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70A56CE7-CE7F-4105-878D-8BD7BDA9EB7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54F59819-F4D7-4520-8015-25FB355535F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877B40D8-F53D-4DF7-9D53-93DB7BCDF2E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3D7F4118-8D5A-448F-AF81-15F9430D5BD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7D5D75C4-E86B-49B2-B020-9CCFADFD4A8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206DF580-815E-4B1F-8305-4CA2784BF35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C4937B9F-94D0-4DEE-BFBE-92CCF45166C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8D08DC29-E6F6-4EA7-8E62-E97383835DC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EB7AD025-9B85-4661-8581-D4E7E99F688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D9B84CAA-2538-4890-A06E-2165DE19E1B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B13D521F-BC31-48CF-9E67-04E38A8733F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19" workbookViewId="0">
      <selection activeCell="C20" sqref="C20:M20"/>
    </sheetView>
  </sheetViews>
  <sheetFormatPr defaultColWidth="9.21875" defaultRowHeight="14.4"/>
  <cols>
    <col min="1" max="1" width="1.77734375" style="13" customWidth="1"/>
    <col min="2" max="12" width="9.21875" style="13"/>
    <col min="13" max="13" width="25.109375" style="13" customWidth="1"/>
    <col min="14" max="16384" width="9.21875" style="13"/>
  </cols>
  <sheetData>
    <row r="1" spans="2:15" ht="10.5" customHeight="1"/>
    <row r="2" spans="2:15" ht="36" customHeight="1">
      <c r="B2" s="300" t="s">
        <v>339</v>
      </c>
      <c r="C2" s="300"/>
      <c r="D2" s="300"/>
      <c r="E2" s="300"/>
      <c r="F2" s="300"/>
      <c r="G2" s="300"/>
      <c r="H2" s="300"/>
      <c r="I2" s="300"/>
      <c r="J2" s="300"/>
      <c r="K2" s="300"/>
      <c r="L2" s="300"/>
      <c r="M2" s="300"/>
      <c r="N2" s="68"/>
      <c r="O2" s="68"/>
    </row>
    <row r="3" spans="2:15" ht="15" customHeight="1">
      <c r="B3" s="301" t="s">
        <v>439</v>
      </c>
      <c r="C3" s="301"/>
      <c r="D3" s="301"/>
      <c r="E3" s="301"/>
      <c r="F3" s="301"/>
      <c r="G3" s="301"/>
      <c r="H3" s="301"/>
      <c r="I3" s="301"/>
      <c r="J3" s="301"/>
      <c r="K3" s="301"/>
      <c r="L3" s="301"/>
      <c r="M3" s="301"/>
      <c r="N3" s="222"/>
      <c r="O3" s="222"/>
    </row>
    <row r="4" spans="2:15" ht="18.75" customHeight="1">
      <c r="B4" s="302" t="s">
        <v>340</v>
      </c>
      <c r="C4" s="302"/>
      <c r="D4" s="302"/>
      <c r="E4" s="302"/>
      <c r="F4" s="302"/>
      <c r="G4" s="302"/>
      <c r="H4" s="302"/>
      <c r="I4" s="302"/>
      <c r="J4" s="302"/>
      <c r="K4" s="302"/>
      <c r="L4" s="302"/>
      <c r="M4" s="302"/>
      <c r="N4" s="223"/>
      <c r="O4" s="223"/>
    </row>
    <row r="5" spans="2:15" ht="15" customHeight="1">
      <c r="B5" s="299" t="s">
        <v>361</v>
      </c>
      <c r="C5" s="299"/>
      <c r="D5" s="299"/>
      <c r="E5" s="299"/>
      <c r="F5" s="299"/>
      <c r="G5" s="299"/>
      <c r="H5" s="299"/>
      <c r="I5" s="299"/>
      <c r="J5" s="299"/>
      <c r="K5" s="299"/>
      <c r="L5" s="299"/>
      <c r="M5" s="299"/>
      <c r="N5" s="222"/>
      <c r="O5" s="222"/>
    </row>
    <row r="6" spans="2:15" ht="15" customHeight="1">
      <c r="B6" s="298" t="s">
        <v>362</v>
      </c>
      <c r="C6" s="298"/>
      <c r="D6" s="298"/>
      <c r="E6" s="298"/>
      <c r="F6" s="298"/>
      <c r="G6" s="298"/>
      <c r="H6" s="298"/>
      <c r="I6" s="298"/>
      <c r="J6" s="298"/>
      <c r="K6" s="298"/>
      <c r="L6" s="298"/>
      <c r="M6" s="298"/>
      <c r="N6" s="224"/>
      <c r="O6" s="224"/>
    </row>
    <row r="7" spans="2:15" ht="15" customHeight="1">
      <c r="B7" s="298" t="s">
        <v>363</v>
      </c>
      <c r="C7" s="298"/>
      <c r="D7" s="298"/>
      <c r="E7" s="298"/>
      <c r="F7" s="298"/>
      <c r="G7" s="298"/>
      <c r="H7" s="298"/>
      <c r="I7" s="298"/>
      <c r="J7" s="298"/>
      <c r="K7" s="298"/>
      <c r="L7" s="298"/>
      <c r="M7" s="298"/>
      <c r="N7" s="224"/>
      <c r="O7" s="224"/>
    </row>
    <row r="8" spans="2:15" ht="21.75" customHeight="1">
      <c r="B8" s="298" t="s">
        <v>364</v>
      </c>
      <c r="C8" s="298"/>
      <c r="D8" s="298"/>
      <c r="E8" s="298"/>
      <c r="F8" s="298"/>
      <c r="G8" s="298"/>
      <c r="H8" s="298"/>
      <c r="I8" s="298"/>
      <c r="J8" s="298"/>
      <c r="K8" s="298"/>
      <c r="L8" s="298"/>
      <c r="M8" s="298"/>
      <c r="N8" s="224"/>
      <c r="O8" s="224"/>
    </row>
    <row r="9" spans="2:15" ht="30" customHeight="1">
      <c r="B9" s="299" t="s">
        <v>341</v>
      </c>
      <c r="C9" s="299"/>
      <c r="D9" s="299"/>
      <c r="E9" s="299"/>
      <c r="F9" s="299"/>
      <c r="G9" s="299"/>
      <c r="H9" s="299"/>
      <c r="I9" s="299"/>
      <c r="J9" s="299"/>
      <c r="K9" s="299"/>
      <c r="L9" s="299"/>
    </row>
    <row r="10" spans="2:15" ht="33.75" customHeight="1">
      <c r="B10" s="299" t="s">
        <v>342</v>
      </c>
      <c r="C10" s="299"/>
      <c r="D10" s="299"/>
      <c r="E10" s="299"/>
      <c r="F10" s="299"/>
      <c r="G10" s="299"/>
      <c r="H10" s="299"/>
      <c r="I10" s="299"/>
      <c r="J10" s="299"/>
      <c r="K10" s="299"/>
      <c r="L10" s="299"/>
    </row>
    <row r="11" spans="2:15" ht="21" customHeight="1">
      <c r="B11" s="302" t="s">
        <v>343</v>
      </c>
      <c r="C11" s="302"/>
      <c r="D11" s="302"/>
      <c r="E11" s="302"/>
      <c r="F11" s="302"/>
      <c r="G11" s="302"/>
      <c r="H11" s="302"/>
      <c r="I11" s="302"/>
      <c r="J11" s="302"/>
      <c r="K11" s="302"/>
      <c r="L11" s="302"/>
      <c r="M11" s="302"/>
      <c r="N11" s="69"/>
      <c r="O11" s="69"/>
    </row>
    <row r="12" spans="2:15">
      <c r="B12" s="299" t="s">
        <v>344</v>
      </c>
      <c r="C12" s="299"/>
      <c r="D12" s="299"/>
      <c r="E12" s="299"/>
      <c r="F12" s="299"/>
      <c r="G12" s="299"/>
      <c r="H12" s="299"/>
      <c r="I12" s="299"/>
      <c r="J12" s="299"/>
      <c r="K12" s="299"/>
      <c r="L12" s="299"/>
      <c r="M12" s="299"/>
    </row>
    <row r="13" spans="2:15" ht="27" customHeight="1">
      <c r="B13" s="297" t="s">
        <v>371</v>
      </c>
      <c r="C13" s="298"/>
      <c r="D13" s="298"/>
      <c r="E13" s="298"/>
      <c r="F13" s="298"/>
      <c r="G13" s="298"/>
      <c r="H13" s="298"/>
      <c r="I13" s="298"/>
      <c r="J13" s="298"/>
      <c r="K13" s="298"/>
      <c r="L13" s="298"/>
      <c r="M13" s="298"/>
    </row>
    <row r="14" spans="2:15">
      <c r="B14" s="297" t="s">
        <v>372</v>
      </c>
      <c r="C14" s="298"/>
      <c r="D14" s="298"/>
      <c r="E14" s="298"/>
      <c r="F14" s="298"/>
      <c r="G14" s="298"/>
      <c r="H14" s="298"/>
      <c r="I14" s="298"/>
      <c r="J14" s="298"/>
      <c r="K14" s="298"/>
      <c r="L14" s="298"/>
      <c r="M14" s="298"/>
    </row>
    <row r="15" spans="2:15" ht="17.25" customHeight="1">
      <c r="B15" s="297" t="s">
        <v>373</v>
      </c>
      <c r="C15" s="298"/>
      <c r="D15" s="298"/>
      <c r="E15" s="298"/>
      <c r="F15" s="298"/>
      <c r="G15" s="298"/>
      <c r="H15" s="298"/>
      <c r="I15" s="298"/>
      <c r="J15" s="298"/>
      <c r="K15" s="298"/>
      <c r="L15" s="298"/>
      <c r="M15" s="298"/>
    </row>
    <row r="16" spans="2:15">
      <c r="B16" s="299" t="s">
        <v>370</v>
      </c>
      <c r="C16" s="299"/>
      <c r="D16" s="299"/>
      <c r="E16" s="299"/>
      <c r="F16" s="299"/>
      <c r="G16" s="299"/>
      <c r="H16" s="299"/>
      <c r="I16" s="299"/>
      <c r="J16" s="299"/>
      <c r="K16" s="299"/>
      <c r="L16" s="299"/>
      <c r="M16" s="299"/>
    </row>
    <row r="17" spans="2:13" ht="18">
      <c r="B17" s="302" t="s">
        <v>345</v>
      </c>
      <c r="C17" s="302"/>
      <c r="D17" s="302"/>
      <c r="E17" s="302"/>
      <c r="F17" s="302"/>
      <c r="G17" s="302"/>
      <c r="H17" s="302"/>
      <c r="I17" s="302"/>
      <c r="J17" s="302"/>
      <c r="K17" s="302"/>
      <c r="L17" s="302"/>
      <c r="M17" s="302"/>
    </row>
    <row r="18" spans="2:13">
      <c r="B18" s="299" t="s">
        <v>346</v>
      </c>
      <c r="C18" s="299"/>
      <c r="D18" s="299"/>
      <c r="E18" s="299"/>
      <c r="F18" s="299"/>
      <c r="G18" s="299"/>
      <c r="H18" s="299"/>
      <c r="I18" s="299"/>
      <c r="J18" s="299"/>
      <c r="K18" s="299"/>
      <c r="L18" s="299"/>
      <c r="M18" s="299"/>
    </row>
    <row r="19" spans="2:13" ht="14.4" customHeight="1">
      <c r="B19" s="356"/>
      <c r="C19" s="355" t="s">
        <v>365</v>
      </c>
      <c r="D19" s="355"/>
      <c r="E19" s="355"/>
      <c r="F19" s="355"/>
      <c r="G19" s="355"/>
      <c r="H19" s="355"/>
      <c r="I19" s="355"/>
      <c r="J19" s="355"/>
      <c r="K19" s="355"/>
      <c r="L19" s="355"/>
      <c r="M19" s="355"/>
    </row>
    <row r="20" spans="2:13">
      <c r="B20" s="356"/>
      <c r="C20" s="355" t="s">
        <v>366</v>
      </c>
      <c r="D20" s="355"/>
      <c r="E20" s="355"/>
      <c r="F20" s="355"/>
      <c r="G20" s="355"/>
      <c r="H20" s="355"/>
      <c r="I20" s="355"/>
      <c r="J20" s="355"/>
      <c r="K20" s="355"/>
      <c r="L20" s="355"/>
      <c r="M20" s="355"/>
    </row>
    <row r="21" spans="2:13" ht="14.4" customHeight="1">
      <c r="B21" s="356"/>
      <c r="C21" s="355" t="s">
        <v>367</v>
      </c>
      <c r="D21" s="355"/>
      <c r="E21" s="355"/>
      <c r="F21" s="355"/>
      <c r="G21" s="355"/>
      <c r="H21" s="355"/>
      <c r="I21" s="355"/>
      <c r="J21" s="355"/>
      <c r="K21" s="355"/>
      <c r="L21" s="355"/>
      <c r="M21" s="355"/>
    </row>
    <row r="22" spans="2:13">
      <c r="B22" s="356"/>
      <c r="C22" s="355" t="s">
        <v>462</v>
      </c>
      <c r="D22" s="355"/>
      <c r="E22" s="355"/>
      <c r="F22" s="355"/>
      <c r="G22" s="355"/>
      <c r="H22" s="355"/>
      <c r="I22" s="355"/>
      <c r="J22" s="355"/>
      <c r="K22" s="355"/>
      <c r="L22" s="355"/>
      <c r="M22" s="355"/>
    </row>
    <row r="23" spans="2:13" ht="14.4" customHeight="1">
      <c r="B23" s="356"/>
      <c r="C23" s="356"/>
      <c r="D23" s="355" t="s">
        <v>458</v>
      </c>
      <c r="E23" s="355"/>
      <c r="F23" s="355"/>
      <c r="G23" s="355"/>
      <c r="H23" s="355"/>
      <c r="I23" s="355"/>
      <c r="J23" s="355"/>
      <c r="K23" s="355"/>
      <c r="L23" s="355"/>
      <c r="M23" s="355"/>
    </row>
    <row r="24" spans="2:13" ht="14.4" customHeight="1">
      <c r="B24" s="356"/>
      <c r="C24" s="356"/>
      <c r="D24" s="355" t="s">
        <v>459</v>
      </c>
      <c r="E24" s="355"/>
      <c r="F24" s="355"/>
      <c r="G24" s="355"/>
      <c r="H24" s="355"/>
      <c r="I24" s="355"/>
      <c r="J24" s="355"/>
      <c r="K24" s="355"/>
      <c r="L24" s="355"/>
      <c r="M24" s="355"/>
    </row>
    <row r="25" spans="2:13">
      <c r="B25" s="294"/>
      <c r="C25" s="295"/>
      <c r="D25" s="299" t="s">
        <v>460</v>
      </c>
      <c r="E25" s="299"/>
      <c r="F25" s="299"/>
      <c r="G25" s="299"/>
      <c r="H25" s="299"/>
      <c r="I25" s="299"/>
      <c r="J25" s="299"/>
      <c r="K25" s="299"/>
      <c r="L25" s="299"/>
      <c r="M25" s="299"/>
    </row>
    <row r="26" spans="2:13">
      <c r="B26" s="294"/>
      <c r="C26" s="295"/>
      <c r="D26" s="355" t="s">
        <v>461</v>
      </c>
      <c r="E26" s="355"/>
      <c r="F26" s="355"/>
      <c r="G26" s="355"/>
      <c r="H26" s="355"/>
      <c r="I26" s="355"/>
      <c r="J26" s="355"/>
      <c r="K26" s="355"/>
      <c r="L26" s="355"/>
      <c r="M26" s="355"/>
    </row>
    <row r="27" spans="2:13" ht="15" customHeight="1">
      <c r="B27" s="297" t="s">
        <v>368</v>
      </c>
      <c r="C27" s="298"/>
      <c r="D27" s="298"/>
      <c r="E27" s="298"/>
      <c r="F27" s="298"/>
      <c r="G27" s="298"/>
      <c r="H27" s="298"/>
      <c r="I27" s="298"/>
      <c r="J27" s="298"/>
      <c r="K27" s="298"/>
      <c r="L27" s="298"/>
      <c r="M27" s="298"/>
    </row>
    <row r="28" spans="2:13" ht="15" customHeight="1">
      <c r="B28" s="297" t="s">
        <v>369</v>
      </c>
      <c r="C28" s="298"/>
      <c r="D28" s="298"/>
      <c r="E28" s="298"/>
      <c r="F28" s="298"/>
      <c r="G28" s="298"/>
      <c r="H28" s="298"/>
      <c r="I28" s="298"/>
      <c r="J28" s="298"/>
      <c r="K28" s="298"/>
      <c r="L28" s="298"/>
      <c r="M28" s="298"/>
    </row>
    <row r="29" spans="2:13">
      <c r="B29" s="221"/>
    </row>
    <row r="30" spans="2:13" ht="18">
      <c r="B30" s="302" t="s">
        <v>347</v>
      </c>
      <c r="C30" s="302"/>
      <c r="D30" s="302"/>
      <c r="E30" s="302"/>
      <c r="F30" s="302"/>
      <c r="G30" s="302"/>
      <c r="H30" s="302"/>
      <c r="I30" s="302"/>
      <c r="J30" s="302"/>
      <c r="K30" s="302"/>
      <c r="L30" s="302"/>
      <c r="M30" s="302"/>
    </row>
    <row r="31" spans="2:13" ht="15" customHeight="1">
      <c r="B31" s="299" t="s">
        <v>374</v>
      </c>
      <c r="C31" s="299"/>
      <c r="D31" s="299"/>
      <c r="E31" s="299"/>
      <c r="F31" s="299"/>
      <c r="G31" s="299"/>
      <c r="H31" s="299"/>
      <c r="I31" s="299"/>
      <c r="J31" s="299"/>
      <c r="K31" s="299"/>
      <c r="L31" s="299"/>
      <c r="M31" s="299"/>
    </row>
    <row r="32" spans="2:13" ht="31.5" customHeight="1">
      <c r="B32" s="299" t="s">
        <v>348</v>
      </c>
      <c r="C32" s="299"/>
      <c r="D32" s="299"/>
      <c r="E32" s="299"/>
      <c r="F32" s="299"/>
      <c r="G32" s="299"/>
      <c r="H32" s="299"/>
      <c r="I32" s="299"/>
      <c r="J32" s="299"/>
      <c r="K32" s="299"/>
      <c r="L32" s="299"/>
      <c r="M32" s="299"/>
    </row>
    <row r="33" spans="2:13" ht="28.5" customHeight="1">
      <c r="B33" s="299" t="s">
        <v>349</v>
      </c>
      <c r="C33" s="299"/>
      <c r="D33" s="299"/>
      <c r="E33" s="299"/>
      <c r="F33" s="299"/>
      <c r="G33" s="299"/>
      <c r="H33" s="299"/>
      <c r="I33" s="299"/>
      <c r="J33" s="299"/>
      <c r="K33" s="299"/>
      <c r="L33" s="299"/>
      <c r="M33" s="299"/>
    </row>
    <row r="34" spans="2:13">
      <c r="B34" s="299" t="s">
        <v>350</v>
      </c>
      <c r="C34" s="299"/>
      <c r="D34" s="299"/>
      <c r="E34" s="299"/>
      <c r="F34" s="299"/>
      <c r="G34" s="299"/>
      <c r="H34" s="299"/>
      <c r="I34" s="299"/>
      <c r="J34" s="299"/>
      <c r="K34" s="299"/>
      <c r="L34" s="299"/>
      <c r="M34" s="299"/>
    </row>
    <row r="35" spans="2:13">
      <c r="B35" s="299" t="s">
        <v>351</v>
      </c>
      <c r="C35" s="299"/>
      <c r="D35" s="299"/>
      <c r="E35" s="299"/>
      <c r="F35" s="299"/>
      <c r="G35" s="299"/>
      <c r="H35" s="299"/>
      <c r="I35" s="299"/>
      <c r="J35" s="299"/>
      <c r="K35" s="299"/>
      <c r="L35" s="299"/>
      <c r="M35" s="299"/>
    </row>
    <row r="36" spans="2:13" ht="18">
      <c r="B36" s="302" t="s">
        <v>352</v>
      </c>
      <c r="C36" s="302"/>
      <c r="D36" s="302"/>
      <c r="E36" s="302"/>
      <c r="F36" s="302"/>
      <c r="G36" s="302"/>
      <c r="H36" s="302"/>
      <c r="I36" s="302"/>
      <c r="J36" s="302"/>
      <c r="K36" s="302"/>
      <c r="L36" s="302"/>
      <c r="M36" s="302"/>
    </row>
    <row r="37" spans="2:13" ht="30.75" customHeight="1">
      <c r="B37" s="299" t="s">
        <v>353</v>
      </c>
      <c r="C37" s="299"/>
      <c r="D37" s="299"/>
      <c r="E37" s="299"/>
      <c r="F37" s="299"/>
      <c r="G37" s="299"/>
      <c r="H37" s="299"/>
      <c r="I37" s="299"/>
      <c r="J37" s="299"/>
      <c r="K37" s="299"/>
      <c r="L37" s="299"/>
      <c r="M37" s="299"/>
    </row>
    <row r="38" spans="2:13">
      <c r="B38" s="299" t="s">
        <v>354</v>
      </c>
      <c r="C38" s="299"/>
      <c r="D38" s="299"/>
      <c r="E38" s="299"/>
      <c r="F38" s="299"/>
      <c r="G38" s="299"/>
      <c r="H38" s="299"/>
      <c r="I38" s="299"/>
      <c r="J38" s="299"/>
      <c r="K38" s="299"/>
      <c r="L38" s="299"/>
      <c r="M38" s="299"/>
    </row>
    <row r="39" spans="2:13">
      <c r="B39" s="221"/>
    </row>
    <row r="40" spans="2:13" ht="18">
      <c r="B40" s="302" t="s">
        <v>355</v>
      </c>
      <c r="C40" s="302"/>
      <c r="D40" s="302"/>
      <c r="E40" s="302"/>
      <c r="F40" s="302"/>
      <c r="G40" s="302"/>
      <c r="H40" s="302"/>
      <c r="I40" s="302"/>
      <c r="J40" s="302"/>
      <c r="K40" s="302"/>
      <c r="L40" s="302"/>
      <c r="M40" s="302"/>
    </row>
    <row r="41" spans="2:13">
      <c r="B41" s="303" t="s">
        <v>356</v>
      </c>
      <c r="C41" s="303"/>
      <c r="D41" s="303"/>
      <c r="E41" s="303"/>
      <c r="F41" s="303"/>
      <c r="G41" s="303"/>
      <c r="H41" s="303"/>
      <c r="I41" s="303"/>
      <c r="J41" s="303"/>
      <c r="K41" s="303"/>
      <c r="L41" s="303"/>
      <c r="M41" s="303"/>
    </row>
    <row r="42" spans="2:13">
      <c r="B42" s="303" t="s">
        <v>357</v>
      </c>
      <c r="C42" s="303"/>
      <c r="D42" s="303"/>
      <c r="E42" s="303"/>
      <c r="F42" s="303"/>
      <c r="G42" s="303"/>
      <c r="H42" s="303"/>
      <c r="I42" s="303"/>
      <c r="J42" s="303"/>
      <c r="K42" s="303"/>
      <c r="L42" s="303"/>
      <c r="M42" s="303"/>
    </row>
    <row r="43" spans="2:13">
      <c r="B43" s="303" t="s">
        <v>358</v>
      </c>
      <c r="C43" s="303"/>
      <c r="D43" s="303"/>
      <c r="E43" s="303"/>
      <c r="F43" s="303"/>
      <c r="G43" s="303"/>
      <c r="H43" s="303"/>
      <c r="I43" s="303"/>
      <c r="J43" s="303"/>
      <c r="K43" s="303"/>
      <c r="L43" s="303"/>
      <c r="M43" s="303"/>
    </row>
    <row r="44" spans="2:13">
      <c r="B44" s="282" t="s">
        <v>452</v>
      </c>
      <c r="C44" s="280"/>
      <c r="D44" s="280"/>
      <c r="E44" s="280"/>
      <c r="F44" s="280"/>
      <c r="G44" s="280"/>
      <c r="H44" s="280"/>
      <c r="I44" s="280"/>
      <c r="J44" s="280"/>
      <c r="K44" s="280"/>
      <c r="L44" s="280"/>
      <c r="M44" s="280"/>
    </row>
    <row r="45" spans="2:13" ht="18">
      <c r="B45" s="302" t="s">
        <v>359</v>
      </c>
      <c r="C45" s="302"/>
      <c r="D45" s="302"/>
      <c r="E45" s="302"/>
      <c r="F45" s="302"/>
      <c r="G45" s="302"/>
      <c r="H45" s="302"/>
      <c r="I45" s="302"/>
      <c r="J45" s="302"/>
      <c r="K45" s="302"/>
      <c r="L45" s="302"/>
      <c r="M45" s="302"/>
    </row>
    <row r="46" spans="2:13">
      <c r="B46" s="299" t="s">
        <v>360</v>
      </c>
      <c r="C46" s="299"/>
      <c r="D46" s="299"/>
      <c r="E46" s="299"/>
      <c r="F46" s="299"/>
      <c r="G46" s="299"/>
      <c r="H46" s="299"/>
      <c r="I46" s="299"/>
      <c r="J46" s="299"/>
      <c r="K46" s="299"/>
      <c r="L46" s="299"/>
      <c r="M46" s="299"/>
    </row>
    <row r="47" spans="2:13">
      <c r="B47" s="304" t="s">
        <v>451</v>
      </c>
      <c r="C47" s="304"/>
      <c r="D47" s="304"/>
      <c r="E47" s="304"/>
      <c r="F47" s="304"/>
      <c r="G47" s="304"/>
      <c r="H47" s="304"/>
      <c r="I47" s="304"/>
      <c r="J47" s="304"/>
      <c r="K47" s="304"/>
      <c r="L47" s="304"/>
      <c r="M47" s="304"/>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B16:M16"/>
    <mergeCell ref="B17:M17"/>
    <mergeCell ref="B18:M18"/>
    <mergeCell ref="C19:M19"/>
    <mergeCell ref="C20:M20"/>
    <mergeCell ref="C21:M21"/>
    <mergeCell ref="C22:M22"/>
    <mergeCell ref="B15:M15"/>
    <mergeCell ref="B9:L9"/>
    <mergeCell ref="B10:L10"/>
    <mergeCell ref="B2:M2"/>
    <mergeCell ref="B3:M3"/>
    <mergeCell ref="B4:M4"/>
    <mergeCell ref="B5:M5"/>
    <mergeCell ref="B6:M6"/>
    <mergeCell ref="B7:M7"/>
    <mergeCell ref="B8:M8"/>
    <mergeCell ref="B11:M11"/>
    <mergeCell ref="B12:M12"/>
    <mergeCell ref="B13:M13"/>
    <mergeCell ref="B14:M14"/>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cols>
    <col min="1" max="1" width="35.77734375" style="3" customWidth="1"/>
  </cols>
  <sheetData>
    <row r="2" spans="1:11">
      <c r="A2" s="53"/>
      <c r="B2" s="53"/>
      <c r="C2" s="51">
        <v>2018</v>
      </c>
      <c r="D2" s="51">
        <v>2023</v>
      </c>
      <c r="E2" s="51" t="s">
        <v>34</v>
      </c>
      <c r="F2" s="51" t="s">
        <v>35</v>
      </c>
      <c r="G2" s="51" t="s">
        <v>0</v>
      </c>
      <c r="H2" s="51" t="s">
        <v>1</v>
      </c>
      <c r="I2" s="51" t="s">
        <v>37</v>
      </c>
    </row>
    <row r="3" spans="1:11">
      <c r="A3" s="237" t="s">
        <v>289</v>
      </c>
      <c r="B3" s="55">
        <v>1</v>
      </c>
      <c r="C3" s="56">
        <f>HEP_summary!I43</f>
        <v>53.524358974358982</v>
      </c>
      <c r="D3" s="56">
        <f>HEP_summary!J43</f>
        <v>78.28653846153847</v>
      </c>
      <c r="E3" s="56">
        <f>IF(OR(D3-C3&gt;0),D3,#N/A)</f>
        <v>78.28653846153847</v>
      </c>
      <c r="F3" s="56" t="e">
        <f>IF(D3-C3&lt;0,D3,#N/A)</f>
        <v>#N/A</v>
      </c>
      <c r="G3" s="56">
        <f>IF(D3-C3&gt;0,D3-C3,#N/A)</f>
        <v>24.762179487179488</v>
      </c>
      <c r="H3" s="56" t="e">
        <f>IF(D3-C3&lt;0,ABS(D3-C3),#N/A)</f>
        <v>#N/A</v>
      </c>
      <c r="I3" s="58">
        <f>D2</f>
        <v>2023</v>
      </c>
    </row>
    <row r="4" spans="1:11">
      <c r="A4" s="237" t="s">
        <v>271</v>
      </c>
      <c r="B4" s="55">
        <v>2</v>
      </c>
      <c r="C4" s="56">
        <f>HEP_summary!I25</f>
        <v>57.92307692307692</v>
      </c>
      <c r="D4" s="56">
        <f>HEP_summary!J25</f>
        <v>58.92307692307692</v>
      </c>
      <c r="E4" s="56">
        <f t="shared" ref="E4:E6" si="0">IF(OR(D4-C4&gt;0),D4,#N/A)</f>
        <v>58.92307692307692</v>
      </c>
      <c r="F4" s="56" t="e">
        <f t="shared" ref="F4:F6" si="1">IF(D4-C4&lt;0,D4,#N/A)</f>
        <v>#N/A</v>
      </c>
      <c r="G4" s="56">
        <f t="shared" ref="G4:G6" si="2">IF(D4-C4&gt;0,D4-C4,#N/A)</f>
        <v>1</v>
      </c>
      <c r="H4" s="56" t="e">
        <f t="shared" ref="H4:H6" si="3">IF(D4-C4&lt;0,ABS(D4-C4),#N/A)</f>
        <v>#N/A</v>
      </c>
      <c r="I4" s="58">
        <f>D2</f>
        <v>2023</v>
      </c>
      <c r="K4" s="21"/>
    </row>
    <row r="5" spans="1:11">
      <c r="A5" s="237" t="s">
        <v>272</v>
      </c>
      <c r="B5" s="55">
        <v>3</v>
      </c>
      <c r="C5" s="56">
        <f>HEP_summary!I37</f>
        <v>97.65</v>
      </c>
      <c r="D5" s="56">
        <f>HEP_summary!J37</f>
        <v>97.65</v>
      </c>
      <c r="E5" s="56" t="e">
        <f t="shared" si="0"/>
        <v>#N/A</v>
      </c>
      <c r="F5" s="56" t="e">
        <f t="shared" si="1"/>
        <v>#N/A</v>
      </c>
      <c r="G5" s="56" t="e">
        <f t="shared" si="2"/>
        <v>#N/A</v>
      </c>
      <c r="H5" s="56" t="e">
        <f t="shared" si="3"/>
        <v>#N/A</v>
      </c>
      <c r="I5" s="58">
        <f>D2</f>
        <v>2023</v>
      </c>
    </row>
    <row r="6" spans="1:11">
      <c r="A6" s="237" t="s">
        <v>283</v>
      </c>
      <c r="B6" s="55">
        <v>4</v>
      </c>
      <c r="C6" s="56">
        <f>HEP_summary!I42</f>
        <v>5</v>
      </c>
      <c r="D6" s="56" t="str">
        <f>HEP_summary!J42</f>
        <v/>
      </c>
      <c r="E6" s="56" t="e">
        <f t="shared" si="0"/>
        <v>#VALUE!</v>
      </c>
      <c r="F6" s="56" t="e">
        <f t="shared" si="1"/>
        <v>#VALUE!</v>
      </c>
      <c r="G6" s="56" t="e">
        <f t="shared" si="2"/>
        <v>#VALUE!</v>
      </c>
      <c r="H6" s="56" t="e">
        <f t="shared" si="3"/>
        <v>#VALUE!</v>
      </c>
      <c r="I6" s="58">
        <f>D2</f>
        <v>2023</v>
      </c>
    </row>
    <row r="7" spans="1:11">
      <c r="A7" s="22"/>
      <c r="B7" s="55"/>
      <c r="C7" s="56"/>
      <c r="D7" s="56"/>
      <c r="E7" s="56"/>
      <c r="F7" s="56"/>
      <c r="G7" s="56"/>
      <c r="H7" s="56"/>
      <c r="I7" s="58"/>
    </row>
    <row r="8" spans="1:11">
      <c r="A8" s="22"/>
      <c r="B8" s="55"/>
      <c r="C8" s="56"/>
      <c r="D8" s="56"/>
      <c r="E8" s="56"/>
      <c r="F8" s="56"/>
      <c r="G8" s="56"/>
      <c r="H8" s="56"/>
      <c r="I8" s="58"/>
    </row>
    <row r="9" spans="1:11">
      <c r="A9" s="22"/>
      <c r="B9" s="55"/>
      <c r="C9" s="56"/>
      <c r="D9" s="56"/>
      <c r="E9" s="56"/>
      <c r="F9" s="56"/>
      <c r="G9" s="56"/>
      <c r="H9" s="56"/>
      <c r="I9" s="58"/>
    </row>
    <row r="10" spans="1:11">
      <c r="A10" s="22"/>
      <c r="B10" s="55"/>
      <c r="C10" s="56"/>
      <c r="D10" s="56"/>
      <c r="E10" s="56"/>
      <c r="F10" s="56"/>
      <c r="G10" s="56"/>
      <c r="H10" s="56"/>
      <c r="I10" s="58"/>
    </row>
    <row r="11" spans="1:11">
      <c r="A11" s="22"/>
      <c r="B11" s="55"/>
      <c r="C11" s="56"/>
      <c r="D11" s="56"/>
      <c r="E11" s="56"/>
      <c r="F11" s="56"/>
      <c r="G11" s="56"/>
      <c r="H11" s="56"/>
      <c r="I11" s="58"/>
    </row>
    <row r="12" spans="1:11">
      <c r="A12" s="22"/>
      <c r="B12" s="55"/>
      <c r="C12" s="56"/>
      <c r="D12" s="56"/>
      <c r="E12" s="56"/>
      <c r="F12" s="56"/>
      <c r="G12" s="56"/>
      <c r="H12" s="56"/>
      <c r="I12" s="58"/>
    </row>
    <row r="13" spans="1:11">
      <c r="A13" s="22"/>
      <c r="B13" s="55"/>
      <c r="C13" s="56"/>
      <c r="D13" s="56"/>
      <c r="E13" s="56"/>
      <c r="F13" s="56"/>
      <c r="G13" s="56"/>
      <c r="H13" s="56"/>
      <c r="I13" s="58"/>
    </row>
    <row r="14" spans="1:11">
      <c r="A14" s="22"/>
      <c r="B14" s="55"/>
      <c r="C14" s="56"/>
      <c r="D14" s="56"/>
      <c r="E14" s="56"/>
      <c r="F14" s="56"/>
      <c r="G14" s="56"/>
      <c r="H14" s="56"/>
      <c r="I14" s="58"/>
    </row>
    <row r="15" spans="1:11">
      <c r="A15" s="22"/>
      <c r="B15" s="55"/>
      <c r="C15" s="56"/>
      <c r="D15" s="56"/>
      <c r="E15" s="56"/>
      <c r="F15" s="56"/>
      <c r="G15" s="56"/>
      <c r="H15" s="56"/>
      <c r="I15" s="58"/>
    </row>
    <row r="16" spans="1:11">
      <c r="A16" s="22"/>
      <c r="B16" s="55"/>
      <c r="C16" s="56"/>
      <c r="D16" s="56"/>
      <c r="E16" s="56"/>
      <c r="F16" s="56"/>
      <c r="G16" s="56"/>
      <c r="H16" s="56"/>
      <c r="I16" s="58"/>
    </row>
    <row r="17" spans="1:9">
      <c r="A17" s="22"/>
      <c r="B17" s="55"/>
      <c r="C17" s="56"/>
      <c r="D17" s="56"/>
      <c r="E17" s="56"/>
      <c r="F17" s="56"/>
      <c r="G17" s="56"/>
      <c r="H17" s="56"/>
      <c r="I17" s="58"/>
    </row>
    <row r="18" spans="1:9">
      <c r="A18" s="22"/>
      <c r="B18" s="55"/>
      <c r="C18" s="56"/>
      <c r="D18" s="56"/>
      <c r="E18" s="56"/>
      <c r="F18" s="56"/>
      <c r="G18" s="56"/>
      <c r="H18" s="56"/>
      <c r="I18" s="58"/>
    </row>
    <row r="19" spans="1:9">
      <c r="A19" s="22"/>
      <c r="B19" s="55"/>
      <c r="C19" s="56"/>
      <c r="D19" s="56"/>
      <c r="E19" s="56"/>
      <c r="F19" s="56"/>
      <c r="G19" s="56"/>
      <c r="H19" s="56"/>
      <c r="I19" s="58"/>
    </row>
    <row r="20" spans="1:9">
      <c r="A20" s="22"/>
      <c r="B20" s="55"/>
      <c r="C20" s="56"/>
      <c r="D20" s="56"/>
      <c r="E20" s="56"/>
      <c r="F20" s="56"/>
      <c r="G20" s="56"/>
      <c r="H20" s="56"/>
      <c r="I20" s="58"/>
    </row>
    <row r="21" spans="1:9">
      <c r="A21" s="22"/>
      <c r="B21" s="55"/>
      <c r="C21" s="56"/>
      <c r="D21" s="56"/>
      <c r="E21" s="56"/>
      <c r="F21" s="56"/>
      <c r="G21" s="56"/>
      <c r="H21" s="56"/>
      <c r="I21" s="58"/>
    </row>
    <row r="22" spans="1:9">
      <c r="A22" s="22"/>
      <c r="B22" s="55"/>
      <c r="C22" s="56"/>
      <c r="D22" s="56"/>
      <c r="E22" s="56"/>
      <c r="F22" s="56"/>
      <c r="G22" s="56"/>
      <c r="H22" s="56"/>
      <c r="I22" s="58"/>
    </row>
    <row r="23" spans="1:9">
      <c r="A23" s="22"/>
      <c r="B23" s="55"/>
      <c r="C23" s="56"/>
      <c r="D23" s="56"/>
      <c r="E23" s="56"/>
      <c r="F23" s="56"/>
      <c r="G23" s="56"/>
      <c r="H23" s="56"/>
      <c r="I23" s="58"/>
    </row>
    <row r="24" spans="1:9">
      <c r="A24" s="22"/>
      <c r="B24" s="55"/>
      <c r="C24" s="56"/>
      <c r="D24" s="56"/>
      <c r="E24" s="56"/>
      <c r="F24" s="56"/>
      <c r="G24" s="56"/>
      <c r="H24" s="56"/>
      <c r="I24" s="58"/>
    </row>
    <row r="25" spans="1:9">
      <c r="A25" s="22"/>
      <c r="B25" s="55"/>
      <c r="C25" s="56"/>
      <c r="D25" s="56"/>
      <c r="E25" s="56"/>
      <c r="F25" s="56"/>
      <c r="G25" s="56"/>
      <c r="H25" s="56"/>
      <c r="I25" s="5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zoomScaleNormal="100" workbookViewId="0">
      <pane xSplit="2" topLeftCell="C1" activePane="topRight" state="frozen"/>
      <selection pane="topRight" activeCell="L14" sqref="L14"/>
    </sheetView>
  </sheetViews>
  <sheetFormatPr defaultColWidth="11.44140625" defaultRowHeight="14.4"/>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6" width="13.21875" customWidth="1"/>
    <col min="27" max="32" width="11.441406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30" customHeight="1">
      <c r="A2" s="175" t="s">
        <v>338</v>
      </c>
      <c r="B2" s="24"/>
      <c r="C2" s="13"/>
      <c r="D2" s="13"/>
      <c r="E2" s="13"/>
      <c r="F2" s="13"/>
      <c r="G2" s="13"/>
      <c r="H2" s="13"/>
      <c r="I2" s="13"/>
      <c r="J2" s="28"/>
      <c r="K2" s="13"/>
      <c r="L2" s="13"/>
      <c r="M2" s="13"/>
      <c r="N2" s="13"/>
      <c r="O2" s="13"/>
      <c r="P2" s="13"/>
      <c r="Q2" s="13"/>
      <c r="R2" s="13"/>
      <c r="S2" s="13"/>
      <c r="T2" s="13"/>
      <c r="U2" s="13"/>
      <c r="V2" s="28"/>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15" customHeight="1">
      <c r="A4" s="176" t="s">
        <v>76</v>
      </c>
      <c r="B4" s="25"/>
      <c r="C4" s="13"/>
      <c r="D4" s="13"/>
      <c r="E4" s="13"/>
      <c r="F4" s="13"/>
      <c r="G4" s="13"/>
      <c r="H4" s="13"/>
      <c r="I4" s="13"/>
      <c r="J4" s="29"/>
      <c r="K4" s="13"/>
      <c r="L4" s="13"/>
      <c r="M4" s="13"/>
      <c r="N4" s="13"/>
      <c r="O4" s="13"/>
      <c r="P4" s="13"/>
      <c r="Q4" s="13"/>
      <c r="R4" s="13"/>
      <c r="S4" s="13"/>
      <c r="T4" s="13"/>
      <c r="U4" s="13"/>
      <c r="V4" s="29"/>
      <c r="W4" s="13"/>
      <c r="X4" s="13"/>
      <c r="Y4" s="13"/>
      <c r="Z4" s="13"/>
    </row>
    <row r="5" spans="1:32" ht="15" customHeight="1">
      <c r="A5" s="183" t="s">
        <v>151</v>
      </c>
      <c r="B5" s="183"/>
      <c r="C5" s="183"/>
      <c r="D5" s="13"/>
      <c r="E5" s="64">
        <f>Y34/1000000</f>
        <v>0.96901349010521087</v>
      </c>
      <c r="F5" s="64" t="s">
        <v>152</v>
      </c>
      <c r="G5" s="13"/>
      <c r="H5" s="13"/>
      <c r="I5" s="13"/>
      <c r="J5" s="29"/>
      <c r="K5" s="13"/>
      <c r="L5" s="13"/>
      <c r="M5" s="13"/>
      <c r="N5" s="13"/>
      <c r="O5" s="13"/>
      <c r="P5" s="13"/>
      <c r="Q5" s="13"/>
      <c r="R5" s="13"/>
      <c r="S5" s="13"/>
      <c r="T5" s="13"/>
      <c r="U5" s="13"/>
      <c r="V5" s="29"/>
      <c r="W5" s="13"/>
      <c r="X5" s="13"/>
      <c r="Y5" s="13"/>
      <c r="Z5" s="13"/>
    </row>
    <row r="6" spans="1:32" ht="15" customHeight="1">
      <c r="A6" s="183" t="s">
        <v>450</v>
      </c>
      <c r="B6" s="183"/>
      <c r="C6" s="183"/>
      <c r="D6" s="13"/>
      <c r="E6" s="64">
        <f>Y35</f>
        <v>3.6784375539831999</v>
      </c>
      <c r="F6" s="65" t="s">
        <v>46</v>
      </c>
      <c r="G6" s="13"/>
      <c r="H6" s="13"/>
      <c r="I6" s="13"/>
      <c r="J6" s="29"/>
      <c r="K6" s="13"/>
      <c r="L6" s="13"/>
      <c r="M6" s="13"/>
      <c r="N6" s="13"/>
      <c r="O6" s="13"/>
      <c r="P6" s="13"/>
      <c r="Q6" s="13"/>
      <c r="R6" s="13"/>
      <c r="S6" s="13"/>
      <c r="T6" s="13"/>
      <c r="U6" s="13"/>
      <c r="V6" s="29"/>
      <c r="W6" s="13"/>
      <c r="X6" s="13"/>
      <c r="Y6" s="13"/>
      <c r="Z6" s="13"/>
    </row>
    <row r="7" spans="1:32" ht="15" customHeight="1">
      <c r="A7" s="283" t="s">
        <v>453</v>
      </c>
      <c r="B7" s="13"/>
      <c r="C7" s="13"/>
      <c r="D7" s="13"/>
      <c r="E7" s="281"/>
      <c r="F7" s="281"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0" t="s">
        <v>77</v>
      </c>
      <c r="B9" s="350"/>
      <c r="C9" s="348" t="s">
        <v>80</v>
      </c>
      <c r="D9" s="348"/>
      <c r="E9" s="348"/>
      <c r="F9" s="348"/>
      <c r="G9" s="348"/>
      <c r="H9" s="348"/>
      <c r="I9" s="348"/>
      <c r="J9" s="30"/>
      <c r="K9" s="349" t="s">
        <v>78</v>
      </c>
      <c r="L9" s="349"/>
      <c r="M9" s="349"/>
      <c r="N9" s="349"/>
      <c r="O9" s="349"/>
      <c r="P9" s="349"/>
      <c r="Q9" s="349"/>
      <c r="R9" s="349"/>
      <c r="S9" s="349"/>
      <c r="T9" s="349"/>
      <c r="U9" s="349"/>
      <c r="V9" s="30"/>
      <c r="W9" s="345" t="s">
        <v>79</v>
      </c>
      <c r="X9" s="346"/>
      <c r="Y9" s="346"/>
      <c r="Z9" s="347"/>
    </row>
    <row r="10" spans="1:32">
      <c r="A10" s="334" t="s">
        <v>122</v>
      </c>
      <c r="B10" s="334" t="s">
        <v>121</v>
      </c>
      <c r="C10" s="334" t="s">
        <v>81</v>
      </c>
      <c r="D10" s="334" t="s">
        <v>86</v>
      </c>
      <c r="E10" s="334" t="s">
        <v>120</v>
      </c>
      <c r="F10" s="334" t="s">
        <v>84</v>
      </c>
      <c r="G10" s="334" t="s">
        <v>85</v>
      </c>
      <c r="H10" s="336" t="s">
        <v>113</v>
      </c>
      <c r="I10" s="336" t="s">
        <v>114</v>
      </c>
      <c r="J10" s="31"/>
      <c r="K10" s="338" t="s">
        <v>81</v>
      </c>
      <c r="L10" s="338" t="s">
        <v>82</v>
      </c>
      <c r="M10" s="87"/>
      <c r="N10" s="338" t="s">
        <v>83</v>
      </c>
      <c r="O10" s="338" t="s">
        <v>82</v>
      </c>
      <c r="P10" s="87"/>
      <c r="Q10" s="338" t="s">
        <v>84</v>
      </c>
      <c r="R10" s="338" t="s">
        <v>82</v>
      </c>
      <c r="S10" s="87"/>
      <c r="T10" s="338" t="s">
        <v>85</v>
      </c>
      <c r="U10" s="338" t="s">
        <v>82</v>
      </c>
      <c r="V10" s="31"/>
      <c r="W10" s="335" t="s">
        <v>118</v>
      </c>
      <c r="X10" s="334" t="s">
        <v>115</v>
      </c>
      <c r="Y10" s="334" t="s">
        <v>116</v>
      </c>
      <c r="Z10" s="334" t="s">
        <v>117</v>
      </c>
    </row>
    <row r="11" spans="1:32" ht="15" customHeight="1">
      <c r="A11" s="334"/>
      <c r="B11" s="334"/>
      <c r="C11" s="337"/>
      <c r="D11" s="337"/>
      <c r="E11" s="337"/>
      <c r="F11" s="337"/>
      <c r="G11" s="337"/>
      <c r="H11" s="337"/>
      <c r="I11" s="337"/>
      <c r="J11" s="31"/>
      <c r="K11" s="27">
        <v>2018</v>
      </c>
      <c r="L11" s="27">
        <v>2023</v>
      </c>
      <c r="M11" s="27"/>
      <c r="N11" s="27">
        <v>2018</v>
      </c>
      <c r="O11" s="27">
        <v>2023</v>
      </c>
      <c r="P11" s="27"/>
      <c r="Q11" s="27">
        <v>2018</v>
      </c>
      <c r="R11" s="27">
        <v>2023</v>
      </c>
      <c r="S11" s="27"/>
      <c r="T11" s="27">
        <v>2018</v>
      </c>
      <c r="U11" s="27">
        <v>2023</v>
      </c>
      <c r="V11" s="31"/>
      <c r="W11" s="335"/>
      <c r="X11" s="334"/>
      <c r="Y11" s="334"/>
      <c r="Z11" s="334"/>
    </row>
    <row r="12" spans="1:32" s="3" customFormat="1" ht="22.05" customHeight="1">
      <c r="A12" s="195" t="s">
        <v>44</v>
      </c>
      <c r="B12" s="195" t="s">
        <v>2</v>
      </c>
      <c r="C12" s="252">
        <v>2.1</v>
      </c>
      <c r="D12" s="253">
        <v>97.9</v>
      </c>
      <c r="E12" s="254">
        <v>2020</v>
      </c>
      <c r="F12" s="42" t="s">
        <v>90</v>
      </c>
      <c r="G12" s="43" t="s">
        <v>92</v>
      </c>
      <c r="H12" s="254">
        <v>21</v>
      </c>
      <c r="I12" s="254">
        <v>9</v>
      </c>
      <c r="J12" s="41"/>
      <c r="K12" s="252">
        <v>2.1</v>
      </c>
      <c r="L12" s="253">
        <v>2.1505292610683502</v>
      </c>
      <c r="M12" s="253"/>
      <c r="N12" s="253">
        <v>97.9</v>
      </c>
      <c r="O12" s="261">
        <v>97.849470738931601</v>
      </c>
      <c r="P12" s="42"/>
      <c r="Q12" s="42" t="s">
        <v>90</v>
      </c>
      <c r="R12" s="42" t="s">
        <v>91</v>
      </c>
      <c r="S12" s="34"/>
      <c r="T12" s="48" t="s">
        <v>92</v>
      </c>
      <c r="U12" s="43" t="s">
        <v>93</v>
      </c>
      <c r="V12" s="41"/>
      <c r="W12" s="268">
        <v>-5.0529261068405197E-2</v>
      </c>
      <c r="X12" s="249">
        <v>1674.905</v>
      </c>
      <c r="Y12" s="249">
        <v>-0.84631712009777194</v>
      </c>
      <c r="Z12" s="271">
        <v>-3.2126742392498101E-3</v>
      </c>
      <c r="AA12" s="35"/>
      <c r="AB12" s="35"/>
      <c r="AC12" s="35"/>
      <c r="AD12" s="35"/>
      <c r="AE12" s="35"/>
      <c r="AF12" s="35"/>
    </row>
    <row r="13" spans="1:32" s="3" customFormat="1" ht="22.05" customHeight="1">
      <c r="A13" s="196" t="s">
        <v>47</v>
      </c>
      <c r="B13" s="196" t="s">
        <v>9</v>
      </c>
      <c r="C13" s="255"/>
      <c r="D13" s="256"/>
      <c r="E13" s="257"/>
      <c r="F13" s="44"/>
      <c r="G13" s="45"/>
      <c r="H13" s="257"/>
      <c r="I13" s="257"/>
      <c r="J13" s="41"/>
      <c r="K13" s="255"/>
      <c r="L13" s="256"/>
      <c r="M13" s="256"/>
      <c r="N13" s="256"/>
      <c r="O13" s="262"/>
      <c r="P13" s="44"/>
      <c r="Q13" s="44"/>
      <c r="R13" s="44"/>
      <c r="S13" s="36"/>
      <c r="T13" s="49"/>
      <c r="U13" s="45"/>
      <c r="V13" s="41"/>
      <c r="W13" s="269"/>
      <c r="X13" s="250"/>
      <c r="Y13" s="250"/>
      <c r="Z13" s="255"/>
      <c r="AA13" s="35"/>
      <c r="AB13" s="35"/>
      <c r="AC13" s="35"/>
      <c r="AD13" s="35"/>
      <c r="AE13" s="35"/>
      <c r="AF13" s="35"/>
    </row>
    <row r="14" spans="1:32" s="3" customFormat="1" ht="22.05" customHeight="1">
      <c r="A14" s="196" t="s">
        <v>49</v>
      </c>
      <c r="B14" s="196" t="s">
        <v>3</v>
      </c>
      <c r="C14" s="255">
        <v>18.5</v>
      </c>
      <c r="D14" s="256">
        <v>81.5</v>
      </c>
      <c r="E14" s="257">
        <v>2020</v>
      </c>
      <c r="F14" s="44" t="s">
        <v>90</v>
      </c>
      <c r="G14" s="45" t="s">
        <v>92</v>
      </c>
      <c r="H14" s="257">
        <v>21</v>
      </c>
      <c r="I14" s="257">
        <v>9</v>
      </c>
      <c r="J14" s="41"/>
      <c r="K14" s="255">
        <v>17.7</v>
      </c>
      <c r="L14" s="256">
        <v>20.785368249280001</v>
      </c>
      <c r="M14" s="256"/>
      <c r="N14" s="256">
        <v>82.3</v>
      </c>
      <c r="O14" s="262">
        <v>79.214631750720002</v>
      </c>
      <c r="P14" s="44"/>
      <c r="Q14" s="44" t="s">
        <v>90</v>
      </c>
      <c r="R14" s="44" t="s">
        <v>91</v>
      </c>
      <c r="S14" s="36"/>
      <c r="T14" s="49" t="s">
        <v>92</v>
      </c>
      <c r="U14" s="45" t="s">
        <v>93</v>
      </c>
      <c r="V14" s="41"/>
      <c r="W14" s="269">
        <v>-3.0853682492799899</v>
      </c>
      <c r="X14" s="250">
        <v>1674.905</v>
      </c>
      <c r="Y14" s="250">
        <v>-51.676987075603101</v>
      </c>
      <c r="Z14" s="255">
        <v>-0.19616916779452101</v>
      </c>
      <c r="AA14" s="35"/>
      <c r="AB14" s="35"/>
      <c r="AC14" s="35"/>
      <c r="AD14" s="35"/>
      <c r="AE14" s="35"/>
      <c r="AF14" s="35"/>
    </row>
    <row r="15" spans="1:32" s="3" customFormat="1" ht="22.05" customHeight="1">
      <c r="A15" s="196" t="s">
        <v>123</v>
      </c>
      <c r="B15" s="196" t="s">
        <v>94</v>
      </c>
      <c r="C15" s="255"/>
      <c r="D15" s="256"/>
      <c r="E15" s="257"/>
      <c r="F15" s="44"/>
      <c r="G15" s="45"/>
      <c r="H15" s="257"/>
      <c r="I15" s="257"/>
      <c r="J15" s="41"/>
      <c r="K15" s="255"/>
      <c r="L15" s="256"/>
      <c r="M15" s="256"/>
      <c r="N15" s="256"/>
      <c r="O15" s="262"/>
      <c r="P15" s="44"/>
      <c r="Q15" s="44"/>
      <c r="R15" s="44"/>
      <c r="S15" s="36"/>
      <c r="T15" s="49"/>
      <c r="U15" s="45"/>
      <c r="V15" s="41"/>
      <c r="W15" s="269"/>
      <c r="X15" s="250">
        <v>0</v>
      </c>
      <c r="Y15" s="250">
        <v>0</v>
      </c>
      <c r="Z15" s="255"/>
      <c r="AA15" s="35"/>
      <c r="AB15" s="35"/>
      <c r="AC15" s="35"/>
      <c r="AD15" s="35"/>
      <c r="AE15" s="35"/>
      <c r="AF15" s="35"/>
    </row>
    <row r="16" spans="1:32" s="3" customFormat="1" ht="22.05" customHeight="1">
      <c r="A16" s="196" t="s">
        <v>51</v>
      </c>
      <c r="B16" s="196" t="s">
        <v>12</v>
      </c>
      <c r="C16" s="255">
        <v>12.4</v>
      </c>
      <c r="D16" s="256">
        <v>87.6</v>
      </c>
      <c r="E16" s="257">
        <v>2016</v>
      </c>
      <c r="F16" s="44" t="s">
        <v>90</v>
      </c>
      <c r="G16" s="45" t="s">
        <v>95</v>
      </c>
      <c r="H16" s="257">
        <v>17</v>
      </c>
      <c r="I16" s="257">
        <v>5</v>
      </c>
      <c r="J16" s="41"/>
      <c r="K16" s="255">
        <v>12.8</v>
      </c>
      <c r="L16" s="256">
        <v>13.7</v>
      </c>
      <c r="M16" s="256"/>
      <c r="N16" s="256">
        <v>87.2</v>
      </c>
      <c r="O16" s="262">
        <v>86.3</v>
      </c>
      <c r="P16" s="44"/>
      <c r="Q16" s="44" t="s">
        <v>91</v>
      </c>
      <c r="R16" s="44" t="s">
        <v>91</v>
      </c>
      <c r="S16" s="36"/>
      <c r="T16" s="49" t="s">
        <v>95</v>
      </c>
      <c r="U16" s="45" t="s">
        <v>95</v>
      </c>
      <c r="V16" s="41"/>
      <c r="W16" s="269">
        <v>-0.90000000000000602</v>
      </c>
      <c r="X16" s="250">
        <v>5000.2759999999998</v>
      </c>
      <c r="Y16" s="250">
        <v>-45.002484000000301</v>
      </c>
      <c r="Z16" s="255">
        <v>-0.170832324687406</v>
      </c>
      <c r="AA16" s="35"/>
      <c r="AB16" s="35"/>
      <c r="AC16" s="35"/>
      <c r="AD16" s="35"/>
      <c r="AE16" s="35"/>
      <c r="AF16" s="35"/>
    </row>
    <row r="17" spans="1:32" s="3" customFormat="1" ht="22.05" customHeight="1">
      <c r="A17" s="196" t="s">
        <v>53</v>
      </c>
      <c r="B17" s="196" t="s">
        <v>33</v>
      </c>
      <c r="C17" s="255">
        <v>25</v>
      </c>
      <c r="D17" s="256">
        <v>75</v>
      </c>
      <c r="E17" s="257">
        <v>2018</v>
      </c>
      <c r="F17" s="44" t="s">
        <v>90</v>
      </c>
      <c r="G17" s="45" t="s">
        <v>96</v>
      </c>
      <c r="H17" s="257">
        <v>1</v>
      </c>
      <c r="I17" s="257">
        <v>1</v>
      </c>
      <c r="J17" s="41"/>
      <c r="K17" s="255">
        <v>25</v>
      </c>
      <c r="L17" s="256"/>
      <c r="M17" s="256"/>
      <c r="N17" s="256">
        <v>75</v>
      </c>
      <c r="O17" s="262"/>
      <c r="P17" s="44"/>
      <c r="Q17" s="44" t="s">
        <v>90</v>
      </c>
      <c r="R17" s="44"/>
      <c r="S17" s="36"/>
      <c r="T17" s="49" t="s">
        <v>96</v>
      </c>
      <c r="U17" s="45"/>
      <c r="V17" s="41"/>
      <c r="W17" s="269"/>
      <c r="X17" s="250"/>
      <c r="Y17" s="250"/>
      <c r="Z17" s="255"/>
      <c r="AA17" s="35"/>
      <c r="AB17" s="35"/>
      <c r="AC17" s="35"/>
      <c r="AD17" s="35"/>
      <c r="AE17" s="35"/>
      <c r="AF17" s="35"/>
    </row>
    <row r="18" spans="1:32" s="3" customFormat="1" ht="22.05" customHeight="1">
      <c r="A18" s="196" t="s">
        <v>55</v>
      </c>
      <c r="B18" s="196" t="s">
        <v>13</v>
      </c>
      <c r="C18" s="255"/>
      <c r="D18" s="256"/>
      <c r="E18" s="257"/>
      <c r="F18" s="44"/>
      <c r="G18" s="45"/>
      <c r="H18" s="257"/>
      <c r="I18" s="257"/>
      <c r="J18" s="41"/>
      <c r="K18" s="255"/>
      <c r="L18" s="256"/>
      <c r="M18" s="256"/>
      <c r="N18" s="256"/>
      <c r="O18" s="262"/>
      <c r="P18" s="44"/>
      <c r="Q18" s="44"/>
      <c r="R18" s="44"/>
      <c r="S18" s="36"/>
      <c r="T18" s="49"/>
      <c r="U18" s="45"/>
      <c r="V18" s="41"/>
      <c r="W18" s="269"/>
      <c r="X18" s="250"/>
      <c r="Y18" s="250"/>
      <c r="Z18" s="255"/>
      <c r="AA18" s="35"/>
      <c r="AB18" s="35"/>
      <c r="AC18" s="35"/>
      <c r="AD18" s="35"/>
      <c r="AE18" s="35"/>
      <c r="AF18" s="35"/>
    </row>
    <row r="19" spans="1:32" s="3" customFormat="1" ht="22.05" customHeight="1">
      <c r="A19" s="196" t="s">
        <v>57</v>
      </c>
      <c r="B19" s="196" t="s">
        <v>8</v>
      </c>
      <c r="C19" s="255">
        <v>12.4975</v>
      </c>
      <c r="D19" s="256">
        <v>98.750249999999994</v>
      </c>
      <c r="E19" s="257">
        <v>2019</v>
      </c>
      <c r="F19" s="44" t="s">
        <v>90</v>
      </c>
      <c r="G19" s="45" t="s">
        <v>97</v>
      </c>
      <c r="H19" s="257">
        <v>20</v>
      </c>
      <c r="I19" s="257">
        <v>8</v>
      </c>
      <c r="J19" s="41"/>
      <c r="K19" s="255">
        <v>12.446099999999999</v>
      </c>
      <c r="L19" s="256">
        <v>12.339149567220399</v>
      </c>
      <c r="M19" s="256"/>
      <c r="N19" s="256">
        <v>98.755390000000006</v>
      </c>
      <c r="O19" s="262">
        <v>98.766085043277997</v>
      </c>
      <c r="P19" s="44"/>
      <c r="Q19" s="44" t="s">
        <v>90</v>
      </c>
      <c r="R19" s="44" t="s">
        <v>91</v>
      </c>
      <c r="S19" s="36"/>
      <c r="T19" s="49" t="s">
        <v>97</v>
      </c>
      <c r="U19" s="45" t="s">
        <v>93</v>
      </c>
      <c r="V19" s="41"/>
      <c r="W19" s="269">
        <v>1.06950432779911E-2</v>
      </c>
      <c r="X19" s="250">
        <v>26343.073</v>
      </c>
      <c r="Y19" s="250">
        <v>2.8174030581027902</v>
      </c>
      <c r="Z19" s="255">
        <v>1.06950432779911E-2</v>
      </c>
      <c r="AA19" s="35"/>
      <c r="AB19" s="35"/>
      <c r="AC19" s="35"/>
      <c r="AD19" s="35"/>
      <c r="AE19" s="35"/>
      <c r="AF19" s="35"/>
    </row>
    <row r="20" spans="1:32" s="3" customFormat="1" ht="22.05" customHeight="1">
      <c r="A20" s="196" t="s">
        <v>59</v>
      </c>
      <c r="B20" s="196" t="s">
        <v>7</v>
      </c>
      <c r="C20" s="255">
        <v>4.9391389999999999</v>
      </c>
      <c r="D20" s="256">
        <v>97.047324360326897</v>
      </c>
      <c r="E20" s="257">
        <v>2019</v>
      </c>
      <c r="F20" s="44" t="s">
        <v>90</v>
      </c>
      <c r="G20" s="45" t="s">
        <v>97</v>
      </c>
      <c r="H20" s="257">
        <v>20</v>
      </c>
      <c r="I20" s="257">
        <v>8</v>
      </c>
      <c r="J20" s="41"/>
      <c r="K20" s="255">
        <v>4.79251800000001</v>
      </c>
      <c r="L20" s="256">
        <v>4.4609675441624299</v>
      </c>
      <c r="M20" s="256"/>
      <c r="N20" s="256">
        <v>97.134976126143698</v>
      </c>
      <c r="O20" s="262">
        <v>97.333180905210298</v>
      </c>
      <c r="P20" s="44"/>
      <c r="Q20" s="44" t="s">
        <v>90</v>
      </c>
      <c r="R20" s="44" t="s">
        <v>91</v>
      </c>
      <c r="S20" s="36"/>
      <c r="T20" s="49" t="s">
        <v>97</v>
      </c>
      <c r="U20" s="45" t="s">
        <v>93</v>
      </c>
      <c r="V20" s="41"/>
      <c r="W20" s="269">
        <v>0.1982047790666</v>
      </c>
      <c r="X20" s="250">
        <v>26343.073</v>
      </c>
      <c r="Y20" s="250">
        <v>52.213229639003195</v>
      </c>
      <c r="Z20" s="255">
        <v>0.1982047790666</v>
      </c>
      <c r="AA20" s="35"/>
      <c r="AB20" s="35"/>
      <c r="AC20" s="35"/>
      <c r="AD20" s="35"/>
      <c r="AE20" s="35"/>
      <c r="AF20" s="35"/>
    </row>
    <row r="21" spans="1:32" s="3" customFormat="1" ht="22.05" customHeight="1">
      <c r="A21" s="196" t="s">
        <v>61</v>
      </c>
      <c r="B21" s="196" t="s">
        <v>98</v>
      </c>
      <c r="C21" s="255">
        <v>98.800650000000005</v>
      </c>
      <c r="D21" s="256">
        <v>98.800650000000005</v>
      </c>
      <c r="E21" s="257">
        <v>2017</v>
      </c>
      <c r="F21" s="44" t="s">
        <v>90</v>
      </c>
      <c r="G21" s="45" t="s">
        <v>99</v>
      </c>
      <c r="H21" s="257">
        <v>18</v>
      </c>
      <c r="I21" s="257">
        <v>6</v>
      </c>
      <c r="J21" s="41"/>
      <c r="K21" s="255">
        <v>98.802279450334794</v>
      </c>
      <c r="L21" s="256">
        <v>98.803670013585304</v>
      </c>
      <c r="M21" s="256"/>
      <c r="N21" s="256">
        <v>98.802279450334794</v>
      </c>
      <c r="O21" s="262">
        <v>98.803670013585304</v>
      </c>
      <c r="P21" s="44"/>
      <c r="Q21" s="44" t="s">
        <v>91</v>
      </c>
      <c r="R21" s="44" t="s">
        <v>91</v>
      </c>
      <c r="S21" s="36"/>
      <c r="T21" s="49" t="s">
        <v>93</v>
      </c>
      <c r="U21" s="45" t="s">
        <v>93</v>
      </c>
      <c r="V21" s="41"/>
      <c r="W21" s="269">
        <v>1.3905632505100099E-3</v>
      </c>
      <c r="X21" s="250">
        <v>22658.133999999998</v>
      </c>
      <c r="Y21" s="250">
        <v>0.31507569483061004</v>
      </c>
      <c r="Z21" s="255">
        <v>1.1960476092922399E-3</v>
      </c>
      <c r="AA21" s="35"/>
      <c r="AB21" s="35"/>
      <c r="AC21" s="35"/>
      <c r="AD21" s="35"/>
      <c r="AE21" s="35"/>
      <c r="AF21" s="35"/>
    </row>
    <row r="22" spans="1:32" s="3" customFormat="1" ht="22.05" customHeight="1">
      <c r="A22" s="196" t="s">
        <v>63</v>
      </c>
      <c r="B22" s="196" t="s">
        <v>5</v>
      </c>
      <c r="C22" s="255">
        <v>75.639870000000002</v>
      </c>
      <c r="D22" s="256">
        <v>75.639870000000002</v>
      </c>
      <c r="E22" s="257">
        <v>2017</v>
      </c>
      <c r="F22" s="44" t="s">
        <v>90</v>
      </c>
      <c r="G22" s="45" t="s">
        <v>99</v>
      </c>
      <c r="H22" s="257">
        <v>18</v>
      </c>
      <c r="I22" s="257">
        <v>6</v>
      </c>
      <c r="J22" s="41"/>
      <c r="K22" s="255">
        <v>76.488744212270603</v>
      </c>
      <c r="L22" s="256">
        <v>80.504821017838694</v>
      </c>
      <c r="M22" s="256"/>
      <c r="N22" s="256">
        <v>76.488744212270603</v>
      </c>
      <c r="O22" s="262">
        <v>80.504821017838694</v>
      </c>
      <c r="P22" s="44"/>
      <c r="Q22" s="44" t="s">
        <v>91</v>
      </c>
      <c r="R22" s="44" t="s">
        <v>91</v>
      </c>
      <c r="S22" s="36"/>
      <c r="T22" s="49" t="s">
        <v>93</v>
      </c>
      <c r="U22" s="45" t="s">
        <v>93</v>
      </c>
      <c r="V22" s="41"/>
      <c r="W22" s="269">
        <v>4.0160768055680904</v>
      </c>
      <c r="X22" s="250">
        <v>26343.073</v>
      </c>
      <c r="Y22" s="250">
        <v>1057.9580446268699</v>
      </c>
      <c r="Z22" s="255">
        <v>4.0160768055680904</v>
      </c>
      <c r="AA22" s="35"/>
      <c r="AB22" s="35"/>
      <c r="AC22" s="35"/>
      <c r="AD22" s="35"/>
      <c r="AE22" s="35"/>
      <c r="AF22" s="35"/>
    </row>
    <row r="23" spans="1:32" s="3" customFormat="1" ht="22.05" customHeight="1">
      <c r="A23" s="196" t="s">
        <v>65</v>
      </c>
      <c r="B23" s="196" t="s">
        <v>10</v>
      </c>
      <c r="C23" s="255">
        <v>100</v>
      </c>
      <c r="D23" s="256">
        <v>100</v>
      </c>
      <c r="E23" s="257">
        <v>2018</v>
      </c>
      <c r="F23" s="44" t="s">
        <v>90</v>
      </c>
      <c r="G23" s="45" t="s">
        <v>100</v>
      </c>
      <c r="H23" s="257">
        <v>19</v>
      </c>
      <c r="I23" s="257">
        <v>7</v>
      </c>
      <c r="J23" s="41"/>
      <c r="K23" s="255">
        <v>100</v>
      </c>
      <c r="L23" s="256">
        <v>100</v>
      </c>
      <c r="M23" s="256"/>
      <c r="N23" s="256">
        <v>100</v>
      </c>
      <c r="O23" s="262">
        <v>100</v>
      </c>
      <c r="P23" s="44"/>
      <c r="Q23" s="44" t="s">
        <v>90</v>
      </c>
      <c r="R23" s="44" t="s">
        <v>91</v>
      </c>
      <c r="S23" s="36"/>
      <c r="T23" s="49" t="s">
        <v>100</v>
      </c>
      <c r="U23" s="45" t="s">
        <v>100</v>
      </c>
      <c r="V23" s="41"/>
      <c r="W23" s="269">
        <v>0</v>
      </c>
      <c r="X23" s="250">
        <v>26343.073</v>
      </c>
      <c r="Y23" s="250">
        <v>0</v>
      </c>
      <c r="Z23" s="255">
        <v>0</v>
      </c>
      <c r="AA23" s="35"/>
      <c r="AB23" s="35"/>
      <c r="AC23" s="35"/>
      <c r="AD23" s="35"/>
      <c r="AE23" s="35"/>
      <c r="AF23" s="35"/>
    </row>
    <row r="24" spans="1:32" s="3" customFormat="1" ht="22.05" customHeight="1">
      <c r="A24" s="196" t="s">
        <v>67</v>
      </c>
      <c r="B24" s="196" t="s">
        <v>4</v>
      </c>
      <c r="C24" s="255">
        <v>10.358288140000001</v>
      </c>
      <c r="D24" s="256">
        <v>58.566847439999997</v>
      </c>
      <c r="E24" s="257">
        <v>2019</v>
      </c>
      <c r="F24" s="44" t="s">
        <v>90</v>
      </c>
      <c r="G24" s="45" t="s">
        <v>101</v>
      </c>
      <c r="H24" s="257">
        <v>20</v>
      </c>
      <c r="I24" s="257">
        <v>8</v>
      </c>
      <c r="J24" s="41"/>
      <c r="K24" s="255">
        <v>10.358288140000001</v>
      </c>
      <c r="L24" s="256">
        <v>10.358288140000001</v>
      </c>
      <c r="M24" s="256"/>
      <c r="N24" s="256">
        <v>58.566847439999997</v>
      </c>
      <c r="O24" s="262">
        <v>58.566847439999997</v>
      </c>
      <c r="P24" s="44"/>
      <c r="Q24" s="44" t="s">
        <v>90</v>
      </c>
      <c r="R24" s="44" t="s">
        <v>91</v>
      </c>
      <c r="S24" s="36"/>
      <c r="T24" s="49" t="s">
        <v>101</v>
      </c>
      <c r="U24" s="45" t="s">
        <v>93</v>
      </c>
      <c r="V24" s="41"/>
      <c r="W24" s="269">
        <v>0</v>
      </c>
      <c r="X24" s="250">
        <v>21291.331999999999</v>
      </c>
      <c r="Y24" s="250">
        <v>0</v>
      </c>
      <c r="Z24" s="255">
        <v>0</v>
      </c>
      <c r="AA24" s="35"/>
      <c r="AB24" s="35"/>
      <c r="AC24" s="35"/>
      <c r="AD24" s="35"/>
      <c r="AE24" s="35"/>
      <c r="AF24" s="35"/>
    </row>
    <row r="25" spans="1:32" s="3" customFormat="1" ht="22.05" customHeight="1">
      <c r="A25" s="196" t="s">
        <v>69</v>
      </c>
      <c r="B25" s="196" t="s">
        <v>14</v>
      </c>
      <c r="C25" s="255">
        <v>7.1417921079999998</v>
      </c>
      <c r="D25" s="256">
        <v>92.858207891999996</v>
      </c>
      <c r="E25" s="257">
        <v>2016</v>
      </c>
      <c r="F25" s="44" t="s">
        <v>90</v>
      </c>
      <c r="G25" s="45" t="s">
        <v>102</v>
      </c>
      <c r="H25" s="257">
        <v>7</v>
      </c>
      <c r="I25" s="257">
        <v>5</v>
      </c>
      <c r="J25" s="41"/>
      <c r="K25" s="255">
        <v>7.072311043</v>
      </c>
      <c r="L25" s="256">
        <v>6.8542512999999996</v>
      </c>
      <c r="M25" s="256"/>
      <c r="N25" s="256">
        <v>92.927688957000001</v>
      </c>
      <c r="O25" s="262">
        <v>93.145748699999999</v>
      </c>
      <c r="P25" s="44"/>
      <c r="Q25" s="44" t="s">
        <v>91</v>
      </c>
      <c r="R25" s="44" t="s">
        <v>91</v>
      </c>
      <c r="S25" s="36"/>
      <c r="T25" s="49" t="s">
        <v>102</v>
      </c>
      <c r="U25" s="45" t="s">
        <v>102</v>
      </c>
      <c r="V25" s="41"/>
      <c r="W25" s="269">
        <v>0.218059742999998</v>
      </c>
      <c r="X25" s="250">
        <v>26343.073</v>
      </c>
      <c r="Y25" s="250">
        <v>57.443637282101804</v>
      </c>
      <c r="Z25" s="255">
        <v>0.218059742999998</v>
      </c>
      <c r="AA25" s="35"/>
      <c r="AB25" s="35"/>
      <c r="AC25" s="35"/>
      <c r="AD25" s="35"/>
      <c r="AE25" s="35"/>
      <c r="AF25" s="35"/>
    </row>
    <row r="26" spans="1:32" s="3" customFormat="1" ht="22.05" customHeight="1">
      <c r="A26" s="196" t="s">
        <v>71</v>
      </c>
      <c r="B26" s="196" t="s">
        <v>6</v>
      </c>
      <c r="C26" s="255">
        <v>15.5</v>
      </c>
      <c r="D26" s="256">
        <v>84.5</v>
      </c>
      <c r="E26" s="257">
        <v>2018</v>
      </c>
      <c r="F26" s="44" t="s">
        <v>90</v>
      </c>
      <c r="G26" s="45" t="s">
        <v>103</v>
      </c>
      <c r="H26" s="257">
        <v>9</v>
      </c>
      <c r="I26" s="257">
        <v>6</v>
      </c>
      <c r="J26" s="41"/>
      <c r="K26" s="255">
        <v>15.5</v>
      </c>
      <c r="L26" s="256">
        <v>13.2</v>
      </c>
      <c r="M26" s="256"/>
      <c r="N26" s="256">
        <v>84.5</v>
      </c>
      <c r="O26" s="262">
        <v>86.8</v>
      </c>
      <c r="P26" s="44"/>
      <c r="Q26" s="44" t="s">
        <v>90</v>
      </c>
      <c r="R26" s="44" t="s">
        <v>91</v>
      </c>
      <c r="S26" s="36"/>
      <c r="T26" s="49" t="s">
        <v>103</v>
      </c>
      <c r="U26" s="45" t="s">
        <v>103</v>
      </c>
      <c r="V26" s="41"/>
      <c r="W26" s="269">
        <v>2.2999999999999998</v>
      </c>
      <c r="X26" s="250">
        <v>21291.331999999999</v>
      </c>
      <c r="Y26" s="250">
        <v>489.70063599999901</v>
      </c>
      <c r="Z26" s="255">
        <v>1.85893512119865</v>
      </c>
      <c r="AA26" s="35"/>
      <c r="AB26" s="35"/>
      <c r="AC26" s="35"/>
      <c r="AD26" s="35"/>
      <c r="AE26" s="35"/>
      <c r="AF26" s="35"/>
    </row>
    <row r="27" spans="1:32" s="3" customFormat="1" ht="22.05" customHeight="1">
      <c r="A27" s="196" t="s">
        <v>73</v>
      </c>
      <c r="B27" s="196" t="s">
        <v>11</v>
      </c>
      <c r="C27" s="255">
        <v>30.4</v>
      </c>
      <c r="D27" s="256">
        <v>69.599999999999994</v>
      </c>
      <c r="E27" s="257">
        <v>2016</v>
      </c>
      <c r="F27" s="44" t="s">
        <v>90</v>
      </c>
      <c r="G27" s="45" t="s">
        <v>95</v>
      </c>
      <c r="H27" s="257">
        <v>17</v>
      </c>
      <c r="I27" s="257">
        <v>5</v>
      </c>
      <c r="J27" s="41"/>
      <c r="K27" s="255">
        <v>31.4</v>
      </c>
      <c r="L27" s="256">
        <v>34.299999999999997</v>
      </c>
      <c r="M27" s="256"/>
      <c r="N27" s="256">
        <v>68.599999999999994</v>
      </c>
      <c r="O27" s="262">
        <v>65.7</v>
      </c>
      <c r="P27" s="44"/>
      <c r="Q27" s="44" t="s">
        <v>91</v>
      </c>
      <c r="R27" s="44" t="s">
        <v>91</v>
      </c>
      <c r="S27" s="36"/>
      <c r="T27" s="49" t="s">
        <v>95</v>
      </c>
      <c r="U27" s="45" t="s">
        <v>95</v>
      </c>
      <c r="V27" s="41"/>
      <c r="W27" s="269">
        <v>-2.8999999999999901</v>
      </c>
      <c r="X27" s="250">
        <v>20479.612000000001</v>
      </c>
      <c r="Y27" s="250">
        <v>-593.90874799999801</v>
      </c>
      <c r="Z27" s="255">
        <v>-2.25451581901625</v>
      </c>
      <c r="AA27" s="35"/>
      <c r="AB27" s="35"/>
      <c r="AC27" s="35"/>
      <c r="AD27" s="35"/>
      <c r="AE27" s="35"/>
      <c r="AF27" s="35"/>
    </row>
    <row r="28" spans="1:32" s="3" customFormat="1" ht="22.05" customHeight="1">
      <c r="A28" s="197" t="s">
        <v>51</v>
      </c>
      <c r="B28" s="197" t="s">
        <v>15</v>
      </c>
      <c r="C28" s="258"/>
      <c r="D28" s="259"/>
      <c r="E28" s="260"/>
      <c r="F28" s="46"/>
      <c r="G28" s="47"/>
      <c r="H28" s="260"/>
      <c r="I28" s="260"/>
      <c r="J28" s="41"/>
      <c r="K28" s="258"/>
      <c r="L28" s="259"/>
      <c r="M28" s="259"/>
      <c r="N28" s="259"/>
      <c r="O28" s="263"/>
      <c r="P28" s="46"/>
      <c r="Q28" s="46"/>
      <c r="R28" s="46"/>
      <c r="S28" s="37"/>
      <c r="T28" s="50"/>
      <c r="U28" s="47"/>
      <c r="V28" s="41"/>
      <c r="W28" s="270"/>
      <c r="X28" s="251">
        <v>0</v>
      </c>
      <c r="Y28" s="251">
        <v>0</v>
      </c>
      <c r="Z28" s="272"/>
      <c r="AA28" s="35"/>
      <c r="AB28" s="35"/>
      <c r="AC28" s="35"/>
      <c r="AD28" s="35"/>
      <c r="AE28" s="35"/>
      <c r="AF28" s="35"/>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52" t="s">
        <v>119</v>
      </c>
      <c r="B30" s="52"/>
      <c r="C30" s="13"/>
      <c r="D30" s="13"/>
      <c r="E30" s="13"/>
      <c r="F30" s="13"/>
      <c r="G30" s="13"/>
      <c r="H30" s="13"/>
      <c r="I30" s="13"/>
      <c r="K30" s="13"/>
      <c r="L30" s="13"/>
      <c r="M30" s="13"/>
      <c r="N30" s="13"/>
      <c r="O30" s="13"/>
      <c r="P30" s="13"/>
      <c r="Q30" s="13"/>
      <c r="R30" s="13"/>
      <c r="S30" s="13"/>
      <c r="T30" s="13"/>
      <c r="U30" s="13"/>
      <c r="W30" s="339" t="s">
        <v>104</v>
      </c>
      <c r="X30" s="340"/>
      <c r="Y30" s="341" t="s">
        <v>105</v>
      </c>
      <c r="Z30" s="342"/>
    </row>
    <row r="31" spans="1:32" ht="15" customHeight="1">
      <c r="A31" s="51" t="s">
        <v>106</v>
      </c>
      <c r="B31" s="26"/>
      <c r="C31" s="13"/>
      <c r="D31" s="13"/>
      <c r="E31" s="13"/>
      <c r="F31" s="13"/>
      <c r="G31" s="13"/>
      <c r="H31" s="13"/>
      <c r="I31" s="13"/>
      <c r="J31" s="26"/>
      <c r="K31" s="26"/>
      <c r="L31" s="26"/>
      <c r="M31" s="26"/>
      <c r="N31" s="26"/>
      <c r="O31" s="13"/>
      <c r="P31" s="26"/>
      <c r="Q31" s="13"/>
      <c r="R31" s="13"/>
      <c r="S31" s="26"/>
      <c r="T31" s="13"/>
      <c r="U31" s="13"/>
      <c r="V31" s="26"/>
      <c r="W31" s="343" t="s">
        <v>107</v>
      </c>
      <c r="X31" s="344"/>
      <c r="Y31" s="40" t="s">
        <v>126</v>
      </c>
      <c r="Z31" s="40" t="s">
        <v>125</v>
      </c>
    </row>
    <row r="32" spans="1:32" ht="15" customHeight="1">
      <c r="A32" s="59" t="s">
        <v>108</v>
      </c>
      <c r="B32" s="26"/>
      <c r="C32" s="13"/>
      <c r="D32" s="13"/>
      <c r="E32" s="13"/>
      <c r="F32" s="13"/>
      <c r="G32" s="13"/>
      <c r="H32" s="13"/>
      <c r="I32" s="13"/>
      <c r="J32" s="26"/>
      <c r="K32" s="17"/>
      <c r="L32" s="17"/>
      <c r="M32" s="17"/>
      <c r="N32" s="17"/>
      <c r="O32" s="13"/>
      <c r="P32" s="17"/>
      <c r="Q32" s="13"/>
      <c r="R32" s="13"/>
      <c r="S32" s="17"/>
      <c r="T32" s="13"/>
      <c r="U32" s="13"/>
      <c r="V32" s="26"/>
      <c r="W32" s="331" t="s">
        <v>109</v>
      </c>
      <c r="X32" s="331"/>
      <c r="Y32" s="266">
        <v>1660448.0263009099</v>
      </c>
      <c r="Z32" s="266">
        <v>1634119.5355378301</v>
      </c>
      <c r="AA32" s="32"/>
    </row>
    <row r="33" spans="1:27" ht="15" customHeight="1">
      <c r="A33" s="51" t="s">
        <v>110</v>
      </c>
      <c r="B33" s="26"/>
      <c r="C33" s="13"/>
      <c r="D33" s="13"/>
      <c r="E33" s="13"/>
      <c r="F33" s="13"/>
      <c r="G33" s="13"/>
      <c r="H33" s="13"/>
      <c r="I33" s="13"/>
      <c r="J33" s="26"/>
      <c r="K33" s="13"/>
      <c r="L33" s="13"/>
      <c r="M33" s="13"/>
      <c r="N33" s="13"/>
      <c r="O33" s="13"/>
      <c r="P33" s="13"/>
      <c r="Q33" s="13"/>
      <c r="R33" s="13"/>
      <c r="S33" s="13"/>
      <c r="T33" s="13"/>
      <c r="U33" s="13"/>
      <c r="V33" s="26"/>
      <c r="W33" s="331" t="s">
        <v>111</v>
      </c>
      <c r="X33" s="331"/>
      <c r="Y33" s="266">
        <v>-691434.53619569901</v>
      </c>
      <c r="Z33" s="266">
        <v>-691196.56527598796</v>
      </c>
      <c r="AA33" s="32"/>
    </row>
    <row r="34" spans="1:27" ht="15" customHeight="1">
      <c r="A34" s="51" t="s">
        <v>124</v>
      </c>
      <c r="B34" s="13"/>
      <c r="C34" s="13"/>
      <c r="D34" s="13"/>
      <c r="E34" s="13"/>
      <c r="F34" s="13"/>
      <c r="G34" s="13"/>
      <c r="H34" s="13"/>
      <c r="I34" s="13"/>
      <c r="K34" s="13"/>
      <c r="L34" s="13"/>
      <c r="M34" s="13"/>
      <c r="N34" s="13"/>
      <c r="O34" s="13"/>
      <c r="P34" s="13"/>
      <c r="Q34" s="13"/>
      <c r="R34" s="13"/>
      <c r="S34" s="13"/>
      <c r="T34" s="13"/>
      <c r="U34" s="13"/>
      <c r="W34" s="332" t="s">
        <v>446</v>
      </c>
      <c r="X34" s="333"/>
      <c r="Y34" s="267">
        <f>Y32+Y33</f>
        <v>969013.49010521092</v>
      </c>
      <c r="Z34" s="264">
        <f>942922.970261842/1000</f>
        <v>942.92297026184201</v>
      </c>
      <c r="AA34" s="61"/>
    </row>
    <row r="35" spans="1:27" ht="15" customHeight="1">
      <c r="A35" s="13"/>
      <c r="B35" s="13"/>
      <c r="C35" s="13"/>
      <c r="D35" s="13"/>
      <c r="E35" s="13"/>
      <c r="F35" s="13"/>
      <c r="G35" s="13"/>
      <c r="H35" s="13"/>
      <c r="I35" s="13"/>
      <c r="K35" s="13"/>
      <c r="L35" s="13"/>
      <c r="M35" s="13"/>
      <c r="N35" s="13"/>
      <c r="O35" s="13"/>
      <c r="P35" s="13"/>
      <c r="Q35" s="13"/>
      <c r="R35" s="13"/>
      <c r="S35" s="13"/>
      <c r="T35" s="13"/>
      <c r="U35" s="13"/>
      <c r="W35" s="331" t="s">
        <v>112</v>
      </c>
      <c r="X35" s="331"/>
      <c r="Y35" s="266">
        <v>3.6784375539831999</v>
      </c>
      <c r="Z35" s="265">
        <v>3.5793962620148401</v>
      </c>
      <c r="AA35" s="61"/>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8">
    <mergeCell ref="C9:I9"/>
    <mergeCell ref="K9:U9"/>
    <mergeCell ref="H10:H11"/>
    <mergeCell ref="C10:C11"/>
    <mergeCell ref="A9:B9"/>
    <mergeCell ref="B10:B11"/>
    <mergeCell ref="Y30:Z30"/>
    <mergeCell ref="W31:X31"/>
    <mergeCell ref="W32:X32"/>
    <mergeCell ref="Y10:Y11"/>
    <mergeCell ref="W9:Z9"/>
    <mergeCell ref="Z10:Z11"/>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52" t="s">
        <v>121</v>
      </c>
      <c r="C4" s="351" t="s">
        <v>267</v>
      </c>
      <c r="D4" s="351"/>
      <c r="E4" s="351"/>
      <c r="F4" s="351"/>
      <c r="G4" s="351"/>
      <c r="H4" s="351"/>
      <c r="I4" s="351"/>
      <c r="J4" s="351"/>
      <c r="K4" s="351"/>
      <c r="L4" s="351"/>
      <c r="M4" s="351"/>
      <c r="N4" s="351"/>
      <c r="O4" s="351"/>
      <c r="P4" s="351"/>
      <c r="Q4" s="351"/>
      <c r="R4" s="351"/>
      <c r="S4" s="351"/>
      <c r="T4" s="351"/>
      <c r="U4" s="351"/>
      <c r="V4" s="351"/>
      <c r="W4" s="351"/>
      <c r="X4" s="351"/>
      <c r="Y4" s="351"/>
      <c r="Z4" s="351"/>
      <c r="AA4" s="13"/>
      <c r="AB4" s="13"/>
      <c r="AC4" s="13"/>
      <c r="AD4" s="13"/>
      <c r="AE4" s="13"/>
      <c r="AF4" s="13"/>
      <c r="AG4" s="13"/>
      <c r="AH4" s="13"/>
      <c r="AI4" s="13"/>
      <c r="AJ4" s="13"/>
      <c r="AK4" s="13"/>
      <c r="AL4" s="13"/>
      <c r="AM4" s="13"/>
    </row>
    <row r="5" spans="1:39">
      <c r="A5" s="13"/>
      <c r="B5" s="353"/>
      <c r="C5" s="273" t="s">
        <v>127</v>
      </c>
      <c r="D5" s="273" t="s">
        <v>128</v>
      </c>
      <c r="E5" s="273" t="s">
        <v>129</v>
      </c>
      <c r="F5" s="273" t="s">
        <v>130</v>
      </c>
      <c r="G5" s="273" t="s">
        <v>131</v>
      </c>
      <c r="H5" s="273" t="s">
        <v>132</v>
      </c>
      <c r="I5" s="273" t="s">
        <v>133</v>
      </c>
      <c r="J5" s="273" t="s">
        <v>134</v>
      </c>
      <c r="K5" s="273" t="s">
        <v>135</v>
      </c>
      <c r="L5" s="273" t="s">
        <v>136</v>
      </c>
      <c r="M5" s="273" t="s">
        <v>137</v>
      </c>
      <c r="N5" s="273" t="s">
        <v>138</v>
      </c>
      <c r="O5" s="273" t="s">
        <v>139</v>
      </c>
      <c r="P5" s="273" t="s">
        <v>140</v>
      </c>
      <c r="Q5" s="273" t="s">
        <v>141</v>
      </c>
      <c r="R5" s="273" t="s">
        <v>142</v>
      </c>
      <c r="S5" s="273" t="s">
        <v>143</v>
      </c>
      <c r="T5" s="273" t="s">
        <v>144</v>
      </c>
      <c r="U5" s="273" t="s">
        <v>88</v>
      </c>
      <c r="V5" s="273" t="s">
        <v>145</v>
      </c>
      <c r="W5" s="273" t="s">
        <v>146</v>
      </c>
      <c r="X5" s="273" t="s">
        <v>147</v>
      </c>
      <c r="Y5" s="273" t="s">
        <v>148</v>
      </c>
      <c r="Z5" s="273" t="s">
        <v>89</v>
      </c>
      <c r="AA5" s="13"/>
      <c r="AB5" s="13"/>
      <c r="AC5" s="13"/>
      <c r="AD5" s="13"/>
      <c r="AE5" s="13"/>
      <c r="AF5" s="13"/>
      <c r="AG5" s="13"/>
      <c r="AH5" s="13"/>
      <c r="AI5" s="13"/>
      <c r="AJ5" s="13"/>
      <c r="AK5" s="13"/>
      <c r="AL5" s="13"/>
      <c r="AM5" s="13"/>
    </row>
    <row r="6" spans="1:39">
      <c r="B6" s="23" t="s">
        <v>2</v>
      </c>
      <c r="C6" s="274">
        <v>1.3</v>
      </c>
      <c r="D6" s="274">
        <v>1.3</v>
      </c>
      <c r="E6" s="274">
        <v>1.4</v>
      </c>
      <c r="F6" s="274">
        <v>1.5</v>
      </c>
      <c r="G6" s="274">
        <v>1.5</v>
      </c>
      <c r="H6" s="274">
        <v>1.6</v>
      </c>
      <c r="I6" s="274">
        <v>1.7</v>
      </c>
      <c r="J6" s="274">
        <v>1.8</v>
      </c>
      <c r="K6" s="274">
        <v>1.9</v>
      </c>
      <c r="L6" s="274">
        <v>1.9</v>
      </c>
      <c r="M6" s="274">
        <v>2</v>
      </c>
      <c r="N6" s="274">
        <v>2</v>
      </c>
      <c r="O6" s="274">
        <v>2.1</v>
      </c>
      <c r="P6" s="274">
        <v>2.1</v>
      </c>
      <c r="Q6" s="274">
        <v>2.1</v>
      </c>
      <c r="R6" s="274">
        <v>2.1</v>
      </c>
      <c r="S6" s="274">
        <v>2.1</v>
      </c>
      <c r="T6" s="274">
        <v>2.1</v>
      </c>
      <c r="U6" s="274">
        <v>2.1</v>
      </c>
      <c r="V6" s="274">
        <v>2.1</v>
      </c>
      <c r="W6" s="274">
        <v>2.1</v>
      </c>
      <c r="X6" s="275">
        <v>2.1167097741040899</v>
      </c>
      <c r="Y6" s="275">
        <v>2.1335525084703701</v>
      </c>
      <c r="Z6" s="275">
        <v>2.1505292610683502</v>
      </c>
    </row>
    <row r="7" spans="1:39">
      <c r="B7" s="23" t="s">
        <v>9</v>
      </c>
      <c r="C7" s="274"/>
      <c r="D7" s="274"/>
      <c r="E7" s="274"/>
      <c r="F7" s="274"/>
      <c r="G7" s="274"/>
      <c r="H7" s="274"/>
      <c r="I7" s="274"/>
      <c r="J7" s="274"/>
      <c r="K7" s="274"/>
      <c r="L7" s="274"/>
      <c r="M7" s="274"/>
      <c r="N7" s="274"/>
      <c r="O7" s="274"/>
      <c r="P7" s="274"/>
      <c r="Q7" s="274"/>
      <c r="R7" s="274"/>
      <c r="S7" s="274"/>
      <c r="T7" s="274"/>
      <c r="U7" s="274"/>
      <c r="V7" s="274"/>
      <c r="W7" s="274"/>
      <c r="X7" s="275"/>
      <c r="Y7" s="275"/>
      <c r="Z7" s="275"/>
    </row>
    <row r="8" spans="1:39">
      <c r="B8" s="23" t="s">
        <v>3</v>
      </c>
      <c r="C8" s="274">
        <v>8.1999999999999993</v>
      </c>
      <c r="D8" s="274">
        <v>8.5</v>
      </c>
      <c r="E8" s="274">
        <v>8.9</v>
      </c>
      <c r="F8" s="274">
        <v>9.3000000000000007</v>
      </c>
      <c r="G8" s="274">
        <v>9.8000000000000007</v>
      </c>
      <c r="H8" s="274">
        <v>10.3</v>
      </c>
      <c r="I8" s="274">
        <v>10.7</v>
      </c>
      <c r="J8" s="274">
        <v>11.2</v>
      </c>
      <c r="K8" s="274">
        <v>11.7</v>
      </c>
      <c r="L8" s="274">
        <v>12.3</v>
      </c>
      <c r="M8" s="274">
        <v>13</v>
      </c>
      <c r="N8" s="274">
        <v>13.6</v>
      </c>
      <c r="O8" s="274">
        <v>14.2</v>
      </c>
      <c r="P8" s="274">
        <v>14.9</v>
      </c>
      <c r="Q8" s="274">
        <v>15.5</v>
      </c>
      <c r="R8" s="274">
        <v>16.100000000000001</v>
      </c>
      <c r="S8" s="274">
        <v>16.7</v>
      </c>
      <c r="T8" s="275">
        <v>17.3</v>
      </c>
      <c r="U8" s="275">
        <v>17.7</v>
      </c>
      <c r="V8" s="275">
        <v>18.2</v>
      </c>
      <c r="W8" s="275">
        <v>18.5</v>
      </c>
      <c r="X8" s="275">
        <v>19.232410791745501</v>
      </c>
      <c r="Y8" s="275">
        <v>19.9938175601323</v>
      </c>
      <c r="Z8" s="275">
        <v>20.785368249280001</v>
      </c>
    </row>
    <row r="9" spans="1:39">
      <c r="B9" s="23" t="s">
        <v>94</v>
      </c>
      <c r="C9" s="276"/>
      <c r="D9" s="276"/>
      <c r="E9" s="276"/>
      <c r="F9" s="276"/>
      <c r="G9" s="276"/>
      <c r="H9" s="276"/>
      <c r="I9" s="276"/>
      <c r="J9" s="276"/>
      <c r="K9" s="276"/>
      <c r="L9" s="276"/>
      <c r="M9" s="276"/>
      <c r="N9" s="276"/>
      <c r="O9" s="276"/>
      <c r="P9" s="276"/>
      <c r="Q9" s="276"/>
      <c r="R9" s="276"/>
      <c r="S9" s="276"/>
      <c r="T9" s="276"/>
      <c r="U9" s="274"/>
      <c r="V9" s="276"/>
      <c r="W9" s="276"/>
      <c r="X9" s="276"/>
      <c r="Y9" s="276"/>
      <c r="Z9" s="276"/>
    </row>
    <row r="10" spans="1:39">
      <c r="B10" s="23" t="s">
        <v>12</v>
      </c>
      <c r="C10" s="274">
        <v>9.4</v>
      </c>
      <c r="D10" s="274">
        <v>9.6</v>
      </c>
      <c r="E10" s="274">
        <v>9.9</v>
      </c>
      <c r="F10" s="274">
        <v>10.199999999999999</v>
      </c>
      <c r="G10" s="274">
        <v>10.4</v>
      </c>
      <c r="H10" s="274">
        <v>10.6</v>
      </c>
      <c r="I10" s="274">
        <v>10.8</v>
      </c>
      <c r="J10" s="274">
        <v>11</v>
      </c>
      <c r="K10" s="274">
        <v>11.1</v>
      </c>
      <c r="L10" s="274">
        <v>11.3</v>
      </c>
      <c r="M10" s="274">
        <v>11.4</v>
      </c>
      <c r="N10" s="274">
        <v>11.6</v>
      </c>
      <c r="O10" s="274">
        <v>11.7</v>
      </c>
      <c r="P10" s="274">
        <v>11.9</v>
      </c>
      <c r="Q10" s="274">
        <v>12.1</v>
      </c>
      <c r="R10" s="274">
        <v>12.2</v>
      </c>
      <c r="S10" s="274">
        <v>12.4</v>
      </c>
      <c r="T10" s="274">
        <v>12.7</v>
      </c>
      <c r="U10" s="274">
        <v>12.8</v>
      </c>
      <c r="V10" s="274">
        <v>13</v>
      </c>
      <c r="W10" s="275">
        <v>13.2</v>
      </c>
      <c r="X10" s="275">
        <v>13.4</v>
      </c>
      <c r="Y10" s="275">
        <v>13.6</v>
      </c>
      <c r="Z10" s="275">
        <v>13.7</v>
      </c>
    </row>
    <row r="11" spans="1:39">
      <c r="B11" s="23" t="s">
        <v>33</v>
      </c>
      <c r="C11" s="274"/>
      <c r="D11" s="274"/>
      <c r="E11" s="274"/>
      <c r="F11" s="274"/>
      <c r="G11" s="274"/>
      <c r="H11" s="274"/>
      <c r="I11" s="274"/>
      <c r="J11" s="274"/>
      <c r="K11" s="274"/>
      <c r="L11" s="274"/>
      <c r="M11" s="274"/>
      <c r="N11" s="274"/>
      <c r="O11" s="274"/>
      <c r="P11" s="274"/>
      <c r="Q11" s="274"/>
      <c r="R11" s="274"/>
      <c r="S11" s="274"/>
      <c r="T11" s="274"/>
      <c r="U11" s="274">
        <v>25</v>
      </c>
      <c r="V11" s="274"/>
      <c r="W11" s="275"/>
      <c r="X11" s="275"/>
      <c r="Y11" s="275"/>
      <c r="Z11" s="275"/>
    </row>
    <row r="12" spans="1:39">
      <c r="B12" s="23" t="s">
        <v>13</v>
      </c>
      <c r="C12" s="274"/>
      <c r="D12" s="274"/>
      <c r="E12" s="274"/>
      <c r="F12" s="274"/>
      <c r="G12" s="274"/>
      <c r="H12" s="274"/>
      <c r="I12" s="274"/>
      <c r="J12" s="274"/>
      <c r="K12" s="274"/>
      <c r="L12" s="274"/>
      <c r="M12" s="274"/>
      <c r="N12" s="274"/>
      <c r="O12" s="274"/>
      <c r="P12" s="274"/>
      <c r="Q12" s="274"/>
      <c r="R12" s="274"/>
      <c r="S12" s="274"/>
      <c r="T12" s="274"/>
      <c r="U12" s="275"/>
      <c r="V12" s="275"/>
      <c r="W12" s="275"/>
      <c r="X12" s="275"/>
      <c r="Y12" s="275"/>
      <c r="Z12" s="275"/>
    </row>
    <row r="13" spans="1:39">
      <c r="B13" s="23" t="s">
        <v>8</v>
      </c>
      <c r="C13" s="274">
        <v>12.7003</v>
      </c>
      <c r="D13" s="274">
        <v>12.1502</v>
      </c>
      <c r="E13" s="274">
        <v>11.3238</v>
      </c>
      <c r="F13" s="274">
        <v>10.4808</v>
      </c>
      <c r="G13" s="274">
        <v>10.253299999999999</v>
      </c>
      <c r="H13" s="274">
        <v>11.175700000000001</v>
      </c>
      <c r="I13" s="274">
        <v>10.6457</v>
      </c>
      <c r="J13" s="274">
        <v>10.879200000000001</v>
      </c>
      <c r="K13" s="274">
        <v>11.5762</v>
      </c>
      <c r="L13" s="274">
        <v>11.2385</v>
      </c>
      <c r="M13" s="274">
        <v>11.6844</v>
      </c>
      <c r="N13" s="274">
        <v>11.2193</v>
      </c>
      <c r="O13" s="274">
        <v>11.7423</v>
      </c>
      <c r="P13" s="274">
        <v>11.511200000000001</v>
      </c>
      <c r="Q13" s="274">
        <v>12.6557</v>
      </c>
      <c r="R13" s="274">
        <v>13.2249</v>
      </c>
      <c r="S13" s="274">
        <v>12.169700000000001</v>
      </c>
      <c r="T13" s="274">
        <v>13.134499999999999</v>
      </c>
      <c r="U13" s="275">
        <v>12.446099999999999</v>
      </c>
      <c r="V13" s="275">
        <v>12.4975</v>
      </c>
      <c r="W13" s="275">
        <v>12.526634407864201</v>
      </c>
      <c r="X13" s="275">
        <v>12.4634950996537</v>
      </c>
      <c r="Y13" s="275">
        <v>12.401245761783001</v>
      </c>
      <c r="Z13" s="275">
        <v>12.339149567220399</v>
      </c>
    </row>
    <row r="14" spans="1:39">
      <c r="B14" s="23" t="s">
        <v>7</v>
      </c>
      <c r="C14" s="274">
        <v>9.8623410000000007</v>
      </c>
      <c r="D14" s="274">
        <v>9.3307120000000108</v>
      </c>
      <c r="E14" s="274">
        <v>9.1127610000000008</v>
      </c>
      <c r="F14" s="274">
        <v>8.5150129999999997</v>
      </c>
      <c r="G14" s="274">
        <v>8.2093980000000109</v>
      </c>
      <c r="H14" s="274">
        <v>8.3108079999999998</v>
      </c>
      <c r="I14" s="274">
        <v>8.0287240000000004</v>
      </c>
      <c r="J14" s="274">
        <v>7.9029129999999999</v>
      </c>
      <c r="K14" s="274">
        <v>7.12066</v>
      </c>
      <c r="L14" s="274">
        <v>7.1491450000000096</v>
      </c>
      <c r="M14" s="274">
        <v>6.5494040000000098</v>
      </c>
      <c r="N14" s="274">
        <v>5.9322030000000003</v>
      </c>
      <c r="O14" s="274">
        <v>5.8461530000000099</v>
      </c>
      <c r="P14" s="274">
        <v>5.2634040000000004</v>
      </c>
      <c r="Q14" s="274">
        <v>5.3652189999999997</v>
      </c>
      <c r="R14" s="274">
        <v>5.1937740000000003</v>
      </c>
      <c r="S14" s="274">
        <v>5.5682150000000004</v>
      </c>
      <c r="T14" s="274">
        <v>5.1950380000000003</v>
      </c>
      <c r="U14" s="274">
        <v>4.79251800000001</v>
      </c>
      <c r="V14" s="275">
        <v>4.9391389999999999</v>
      </c>
      <c r="W14" s="275">
        <v>4.7690719959846497</v>
      </c>
      <c r="X14" s="275">
        <v>4.6644792195830203</v>
      </c>
      <c r="Y14" s="275">
        <v>4.5618217035833899</v>
      </c>
      <c r="Z14" s="275">
        <v>4.4609675441624299</v>
      </c>
    </row>
    <row r="15" spans="1:39">
      <c r="B15" s="23" t="s">
        <v>98</v>
      </c>
      <c r="C15" s="274">
        <v>98.166569999999993</v>
      </c>
      <c r="D15" s="274">
        <v>98.166569999999993</v>
      </c>
      <c r="E15" s="274">
        <v>98.166569999999993</v>
      </c>
      <c r="F15" s="274">
        <v>98.226969999999994</v>
      </c>
      <c r="G15" s="274">
        <v>98.287379999999999</v>
      </c>
      <c r="H15" s="274">
        <v>98.347790000000003</v>
      </c>
      <c r="I15" s="274">
        <v>98.408230000000003</v>
      </c>
      <c r="J15" s="274">
        <v>98.46866</v>
      </c>
      <c r="K15" s="274">
        <v>98.529110000000003</v>
      </c>
      <c r="L15" s="274">
        <v>98.589569999999995</v>
      </c>
      <c r="M15" s="274">
        <v>98.650030000000001</v>
      </c>
      <c r="N15" s="274">
        <v>98.710509999999999</v>
      </c>
      <c r="O15" s="274">
        <v>98.771000000000001</v>
      </c>
      <c r="P15" s="274">
        <v>98.780879999999996</v>
      </c>
      <c r="Q15" s="274">
        <v>98.790769999999995</v>
      </c>
      <c r="R15" s="274">
        <v>98.800650000000005</v>
      </c>
      <c r="S15" s="274">
        <v>98.800650000000005</v>
      </c>
      <c r="T15" s="274">
        <v>98.800650000000005</v>
      </c>
      <c r="U15" s="274">
        <v>98.802279450334794</v>
      </c>
      <c r="V15" s="274">
        <v>98.8025506503419</v>
      </c>
      <c r="W15" s="275">
        <v>98.802826967543197</v>
      </c>
      <c r="X15" s="275">
        <v>98.803106127980101</v>
      </c>
      <c r="Y15" s="275">
        <v>98.803387236388701</v>
      </c>
      <c r="Z15" s="275">
        <v>98.803670013585304</v>
      </c>
    </row>
    <row r="16" spans="1:39">
      <c r="B16" s="23" t="s">
        <v>5</v>
      </c>
      <c r="C16" s="276">
        <v>64.212990000000005</v>
      </c>
      <c r="D16" s="276">
        <v>64.212990000000005</v>
      </c>
      <c r="E16" s="276">
        <v>64.212990000000005</v>
      </c>
      <c r="F16" s="276">
        <v>64.212990000000005</v>
      </c>
      <c r="G16" s="276">
        <v>64.212990000000005</v>
      </c>
      <c r="H16" s="276">
        <v>65.091980000000007</v>
      </c>
      <c r="I16" s="276">
        <v>65.970969999999994</v>
      </c>
      <c r="J16" s="276">
        <v>66.849959999999996</v>
      </c>
      <c r="K16" s="276">
        <v>67.728949999999998</v>
      </c>
      <c r="L16" s="276">
        <v>68.607939999999999</v>
      </c>
      <c r="M16" s="274">
        <v>69.486930000000001</v>
      </c>
      <c r="N16" s="274">
        <v>70.365920000000003</v>
      </c>
      <c r="O16" s="274">
        <v>71.244919999999993</v>
      </c>
      <c r="P16" s="274">
        <v>72.123909999999995</v>
      </c>
      <c r="Q16" s="274">
        <v>73.002899999999997</v>
      </c>
      <c r="R16" s="274">
        <v>73.881889999999999</v>
      </c>
      <c r="S16" s="274">
        <v>74.76088</v>
      </c>
      <c r="T16" s="275">
        <v>75.639870000000002</v>
      </c>
      <c r="U16" s="275">
        <v>76.488744212270603</v>
      </c>
      <c r="V16" s="275">
        <v>77.326622732826607</v>
      </c>
      <c r="W16" s="275">
        <v>78.147425525595494</v>
      </c>
      <c r="X16" s="275">
        <v>78.950879030689606</v>
      </c>
      <c r="Y16" s="275">
        <v>79.736744134439903</v>
      </c>
      <c r="Z16" s="275">
        <v>80.504821017838694</v>
      </c>
    </row>
    <row r="17" spans="2:26">
      <c r="B17" s="23" t="s">
        <v>10</v>
      </c>
      <c r="C17" s="274">
        <v>100</v>
      </c>
      <c r="D17" s="275">
        <v>100</v>
      </c>
      <c r="E17" s="275">
        <v>100</v>
      </c>
      <c r="F17" s="275">
        <v>100</v>
      </c>
      <c r="G17" s="275">
        <v>100</v>
      </c>
      <c r="H17" s="274">
        <v>100</v>
      </c>
      <c r="I17" s="275">
        <v>100</v>
      </c>
      <c r="J17" s="275">
        <v>100</v>
      </c>
      <c r="K17" s="275">
        <v>100</v>
      </c>
      <c r="L17" s="275">
        <v>100</v>
      </c>
      <c r="M17" s="274">
        <v>100</v>
      </c>
      <c r="N17" s="275">
        <v>100</v>
      </c>
      <c r="O17" s="275">
        <v>100</v>
      </c>
      <c r="P17" s="274">
        <v>100</v>
      </c>
      <c r="Q17" s="274">
        <v>100</v>
      </c>
      <c r="R17" s="274">
        <v>100</v>
      </c>
      <c r="S17" s="274">
        <v>100</v>
      </c>
      <c r="T17" s="274">
        <v>100</v>
      </c>
      <c r="U17" s="274">
        <v>100</v>
      </c>
      <c r="V17" s="275">
        <v>100</v>
      </c>
      <c r="W17" s="275">
        <v>100</v>
      </c>
      <c r="X17" s="275">
        <v>100</v>
      </c>
      <c r="Y17" s="275">
        <v>100</v>
      </c>
      <c r="Z17" s="275">
        <v>100</v>
      </c>
    </row>
    <row r="18" spans="2:26">
      <c r="B18" s="23" t="s">
        <v>4</v>
      </c>
      <c r="C18" s="274">
        <v>11.74239843</v>
      </c>
      <c r="D18" s="274">
        <v>11.74239843</v>
      </c>
      <c r="E18" s="274">
        <v>11.658084949999999</v>
      </c>
      <c r="F18" s="274">
        <v>11.77659794</v>
      </c>
      <c r="G18" s="274">
        <v>11.954447</v>
      </c>
      <c r="H18" s="274">
        <v>12.08455932</v>
      </c>
      <c r="I18" s="274">
        <v>12.36537233</v>
      </c>
      <c r="J18" s="274">
        <v>12.542793380000001</v>
      </c>
      <c r="K18" s="274">
        <v>12.66070577</v>
      </c>
      <c r="L18" s="274">
        <v>12.639828189999999</v>
      </c>
      <c r="M18" s="274">
        <v>12.390613849999999</v>
      </c>
      <c r="N18" s="274">
        <v>12.033276130000001</v>
      </c>
      <c r="O18" s="274">
        <v>11.647670740000001</v>
      </c>
      <c r="P18" s="274">
        <v>11.31924094</v>
      </c>
      <c r="Q18" s="274">
        <v>11.02125921</v>
      </c>
      <c r="R18" s="274">
        <v>10.83320996</v>
      </c>
      <c r="S18" s="274">
        <v>10.61050891</v>
      </c>
      <c r="T18" s="275">
        <v>10.5127288</v>
      </c>
      <c r="U18" s="275">
        <v>10.358288140000001</v>
      </c>
      <c r="V18" s="275">
        <v>10.358288140000001</v>
      </c>
      <c r="W18" s="275">
        <v>10.358288140000001</v>
      </c>
      <c r="X18" s="275">
        <v>10.358288140000001</v>
      </c>
      <c r="Y18" s="275">
        <v>10.358288140000001</v>
      </c>
      <c r="Z18" s="275">
        <v>10.358288140000001</v>
      </c>
    </row>
    <row r="19" spans="2:26">
      <c r="B19" s="23" t="s">
        <v>14</v>
      </c>
      <c r="C19" s="274"/>
      <c r="D19" s="274"/>
      <c r="E19" s="274"/>
      <c r="F19" s="274"/>
      <c r="G19" s="274"/>
      <c r="H19" s="274"/>
      <c r="I19" s="274"/>
      <c r="J19" s="274"/>
      <c r="K19" s="274"/>
      <c r="L19" s="274"/>
      <c r="M19" s="274">
        <v>7.4391432240000004</v>
      </c>
      <c r="N19" s="274">
        <v>7.2302317650000001</v>
      </c>
      <c r="O19" s="274">
        <v>7.6046173760000002</v>
      </c>
      <c r="P19" s="274">
        <v>7.3547160150000002</v>
      </c>
      <c r="Q19" s="274">
        <v>7.2157716440000002</v>
      </c>
      <c r="R19" s="274">
        <v>7.1871724889999999</v>
      </c>
      <c r="S19" s="274">
        <v>7.1417921079999998</v>
      </c>
      <c r="T19" s="274">
        <v>7.1178827330000001</v>
      </c>
      <c r="U19" s="274">
        <v>7.072311043</v>
      </c>
      <c r="V19" s="274">
        <v>7.027405441</v>
      </c>
      <c r="W19" s="274">
        <v>6.9831561879999997</v>
      </c>
      <c r="X19" s="274">
        <v>6.9395536929999997</v>
      </c>
      <c r="Y19" s="274">
        <v>6.8965885020000002</v>
      </c>
      <c r="Z19" s="274">
        <v>6.8542512999999996</v>
      </c>
    </row>
    <row r="20" spans="2:26">
      <c r="B20" s="23" t="s">
        <v>6</v>
      </c>
      <c r="C20" s="274">
        <v>27.2</v>
      </c>
      <c r="D20" s="274">
        <v>26.4</v>
      </c>
      <c r="E20" s="274">
        <v>25.6</v>
      </c>
      <c r="F20" s="274">
        <v>24.8</v>
      </c>
      <c r="G20" s="274">
        <v>24</v>
      </c>
      <c r="H20" s="274">
        <v>23.2</v>
      </c>
      <c r="I20" s="274">
        <v>22.52</v>
      </c>
      <c r="J20" s="274">
        <v>21.84</v>
      </c>
      <c r="K20" s="274">
        <v>21.16</v>
      </c>
      <c r="L20" s="274">
        <v>20.48</v>
      </c>
      <c r="M20" s="274">
        <v>19.8</v>
      </c>
      <c r="N20" s="274">
        <v>19.2</v>
      </c>
      <c r="O20" s="274">
        <v>18.600000000000001</v>
      </c>
      <c r="P20" s="274">
        <v>18</v>
      </c>
      <c r="Q20" s="274">
        <v>17.5</v>
      </c>
      <c r="R20" s="274">
        <v>17</v>
      </c>
      <c r="S20" s="274">
        <v>16.5</v>
      </c>
      <c r="T20" s="274">
        <v>16</v>
      </c>
      <c r="U20" s="274">
        <v>15.5</v>
      </c>
      <c r="V20" s="274">
        <v>15</v>
      </c>
      <c r="W20" s="274">
        <v>14.6</v>
      </c>
      <c r="X20" s="274">
        <v>14.133333329999999</v>
      </c>
      <c r="Y20" s="274">
        <v>13.66666667</v>
      </c>
      <c r="Z20" s="274">
        <v>13.2</v>
      </c>
    </row>
    <row r="21" spans="2:26">
      <c r="B21" s="33" t="s">
        <v>11</v>
      </c>
      <c r="C21" s="274">
        <v>21</v>
      </c>
      <c r="D21" s="274">
        <v>21.7</v>
      </c>
      <c r="E21" s="274">
        <v>22.3</v>
      </c>
      <c r="F21" s="274">
        <v>22.9</v>
      </c>
      <c r="G21" s="274">
        <v>23.5</v>
      </c>
      <c r="H21" s="274">
        <v>24</v>
      </c>
      <c r="I21" s="274">
        <v>24.6</v>
      </c>
      <c r="J21" s="274">
        <v>25.1</v>
      </c>
      <c r="K21" s="274">
        <v>25.7</v>
      </c>
      <c r="L21" s="274">
        <v>26.2</v>
      </c>
      <c r="M21" s="274">
        <v>26.7</v>
      </c>
      <c r="N21" s="274">
        <v>27.3</v>
      </c>
      <c r="O21" s="274">
        <v>27.9</v>
      </c>
      <c r="P21" s="274">
        <v>28.5</v>
      </c>
      <c r="Q21" s="274">
        <v>29.1</v>
      </c>
      <c r="R21" s="274">
        <v>29.8</v>
      </c>
      <c r="S21" s="274">
        <v>30.4</v>
      </c>
      <c r="T21" s="274">
        <v>30.8</v>
      </c>
      <c r="U21" s="274">
        <v>31.4</v>
      </c>
      <c r="V21" s="274">
        <v>32</v>
      </c>
      <c r="W21" s="274">
        <v>32.6</v>
      </c>
      <c r="X21" s="274">
        <v>33.1</v>
      </c>
      <c r="Y21" s="274">
        <v>33.700000000000003</v>
      </c>
      <c r="Z21" s="274">
        <v>34.299999999999997</v>
      </c>
    </row>
    <row r="22" spans="2:26">
      <c r="B22" s="23" t="s">
        <v>15</v>
      </c>
      <c r="C22" s="274"/>
      <c r="D22" s="274"/>
      <c r="E22" s="274"/>
      <c r="F22" s="274"/>
      <c r="G22" s="274"/>
      <c r="H22" s="274"/>
      <c r="I22" s="274"/>
      <c r="J22" s="274"/>
      <c r="K22" s="274"/>
      <c r="L22" s="274"/>
      <c r="M22" s="274"/>
      <c r="N22" s="274"/>
      <c r="O22" s="274"/>
      <c r="P22" s="274"/>
      <c r="Q22" s="274"/>
      <c r="R22" s="274"/>
      <c r="S22" s="274"/>
      <c r="T22" s="274"/>
      <c r="U22" s="274"/>
      <c r="V22" s="274"/>
      <c r="W22" s="274"/>
      <c r="X22" s="274"/>
      <c r="Y22" s="274"/>
      <c r="Z22" s="274"/>
    </row>
    <row r="23" spans="2:26">
      <c r="B23" s="354"/>
      <c r="C23" s="354"/>
      <c r="D23" s="354"/>
      <c r="E23" s="354"/>
      <c r="F23" s="354"/>
      <c r="G23" s="354"/>
      <c r="H23" s="354"/>
      <c r="I23" s="354"/>
      <c r="J23" s="354"/>
      <c r="K23" s="354"/>
      <c r="L23" s="354"/>
      <c r="M23" s="354"/>
      <c r="N23" s="354"/>
      <c r="O23" s="354"/>
      <c r="P23" s="354"/>
      <c r="Q23" s="354"/>
      <c r="R23" s="354"/>
      <c r="S23" s="354"/>
      <c r="T23" s="354"/>
      <c r="U23" s="354"/>
      <c r="V23" s="354"/>
      <c r="W23" s="354"/>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cols>
    <col min="20" max="20" width="7" customWidth="1"/>
  </cols>
  <sheetData>
    <row r="1" spans="1:20">
      <c r="A1" s="277"/>
      <c r="B1" s="277"/>
      <c r="C1" s="277"/>
      <c r="D1" s="277"/>
      <c r="E1" s="277"/>
      <c r="F1" s="277"/>
      <c r="G1" s="277"/>
      <c r="H1" s="277"/>
      <c r="I1" s="277"/>
      <c r="J1" s="277"/>
      <c r="K1" s="277"/>
      <c r="L1" s="277"/>
      <c r="M1" s="277"/>
      <c r="N1" s="277"/>
      <c r="O1" s="277"/>
      <c r="P1" s="277"/>
      <c r="Q1" s="277"/>
      <c r="R1" s="277"/>
      <c r="S1" s="277"/>
      <c r="T1" s="277"/>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c r="A3" s="54" t="s">
        <v>2</v>
      </c>
      <c r="B3" s="55">
        <v>1</v>
      </c>
      <c r="C3" s="56">
        <f>IF(HPOP_summary!N12&lt;&gt;"",HPOP_summary!N12,#N/A)</f>
        <v>97.9</v>
      </c>
      <c r="D3" s="56">
        <f>IF(HPOP_summary!O12&lt;&gt;"",HPOP_summary!O12,#N/A)</f>
        <v>97.849470738931601</v>
      </c>
      <c r="E3" s="56" t="e">
        <f>IF(OR(D3-C3&gt;0),D3,#N/A)</f>
        <v>#N/A</v>
      </c>
      <c r="F3" s="56">
        <f>IF(D3-C3&lt;0,D3,#N/A)</f>
        <v>97.849470738931601</v>
      </c>
      <c r="G3" s="56" t="e">
        <f>IF(D3-C3&gt;0,D3-C3,#N/A)</f>
        <v>#N/A</v>
      </c>
      <c r="H3" s="56">
        <f>IF(D3-C3&lt;0,ABS(D3-C3),#N/A)</f>
        <v>5.0529261068405162E-2</v>
      </c>
      <c r="I3" s="57">
        <f>IF(HPOP_summary!D12&lt;&gt;"",HPOP_summary!D12,#N/A)</f>
        <v>97.9</v>
      </c>
      <c r="J3" s="58">
        <f>IF(HPOP_summary!E12&lt;&gt;"",HPOP_summary!E12,#N/A)</f>
        <v>2020</v>
      </c>
    </row>
    <row r="4" spans="1:12">
      <c r="A4" s="54" t="s">
        <v>9</v>
      </c>
      <c r="B4" s="55">
        <v>2</v>
      </c>
      <c r="C4" s="56" t="e">
        <f>IF(HPOP_summary!N13&lt;&gt;"",HPOP_summary!N13,#N/A)</f>
        <v>#N/A</v>
      </c>
      <c r="D4" s="56" t="e">
        <f>IF(HPOP_summary!O13&lt;&gt;"",HPOP_summary!O13,#N/A)</f>
        <v>#N/A</v>
      </c>
      <c r="E4" s="56" t="e">
        <f t="shared" ref="E4:E19" si="0">IF(OR(D4-C4&gt;0),D4,#N/A)</f>
        <v>#N/A</v>
      </c>
      <c r="F4" s="56" t="e">
        <f t="shared" ref="F4:F19" si="1">IF(D4-C4&lt;0,D4,#N/A)</f>
        <v>#N/A</v>
      </c>
      <c r="G4" s="56" t="e">
        <f t="shared" ref="G4:G19" si="2">IF(D4-C4&gt;0,D4-C4,#N/A)</f>
        <v>#N/A</v>
      </c>
      <c r="H4" s="56" t="e">
        <f t="shared" ref="H4:H19" si="3">IF(D4-C4&lt;0,ABS(D4-C4),#N/A)</f>
        <v>#N/A</v>
      </c>
      <c r="I4" s="57" t="e">
        <f>IF(HPOP_summary!D13&lt;&gt;"",HPOP_summary!D13,#N/A)</f>
        <v>#N/A</v>
      </c>
      <c r="J4" s="58" t="e">
        <f>IF(HPOP_summary!E13&lt;&gt;"",HPOP_summary!E13,#N/A)</f>
        <v>#N/A</v>
      </c>
      <c r="L4" s="21"/>
    </row>
    <row r="5" spans="1:12">
      <c r="A5" s="54" t="s">
        <v>3</v>
      </c>
      <c r="B5" s="55">
        <v>3</v>
      </c>
      <c r="C5" s="56">
        <f>IF(HPOP_summary!N14&lt;&gt;"",HPOP_summary!N14,#N/A)</f>
        <v>82.3</v>
      </c>
      <c r="D5" s="56">
        <f>IF(HPOP_summary!O14&lt;&gt;"",HPOP_summary!O14,#N/A)</f>
        <v>79.214631750720002</v>
      </c>
      <c r="E5" s="56" t="e">
        <f t="shared" si="0"/>
        <v>#N/A</v>
      </c>
      <c r="F5" s="56">
        <f t="shared" si="1"/>
        <v>79.214631750720002</v>
      </c>
      <c r="G5" s="56" t="e">
        <f t="shared" si="2"/>
        <v>#N/A</v>
      </c>
      <c r="H5" s="56">
        <f t="shared" si="3"/>
        <v>3.0853682492799948</v>
      </c>
      <c r="I5" s="57">
        <f>IF(HPOP_summary!D14&lt;&gt;"",HPOP_summary!D14,#N/A)</f>
        <v>81.5</v>
      </c>
      <c r="J5" s="58">
        <f>IF(HPOP_summary!E14&lt;&gt;"",HPOP_summary!E14,#N/A)</f>
        <v>2020</v>
      </c>
    </row>
    <row r="6" spans="1:12">
      <c r="A6" s="54" t="s">
        <v>94</v>
      </c>
      <c r="B6" s="55">
        <v>4</v>
      </c>
      <c r="C6" s="56" t="e">
        <f>IF(HPOP_summary!N15&lt;&gt;"",HPOP_summary!N15,#N/A)</f>
        <v>#N/A</v>
      </c>
      <c r="D6" s="56" t="e">
        <f>IF(HPOP_summary!O15&lt;&gt;"",HPOP_summary!O15,#N/A)</f>
        <v>#N/A</v>
      </c>
      <c r="E6" s="56" t="e">
        <f t="shared" si="0"/>
        <v>#N/A</v>
      </c>
      <c r="F6" s="56" t="e">
        <f t="shared" si="1"/>
        <v>#N/A</v>
      </c>
      <c r="G6" s="56" t="e">
        <f t="shared" si="2"/>
        <v>#N/A</v>
      </c>
      <c r="H6" s="56" t="e">
        <f t="shared" si="3"/>
        <v>#N/A</v>
      </c>
      <c r="I6" s="57" t="e">
        <f>IF(HPOP_summary!D15&lt;&gt;"",HPOP_summary!D15,#N/A)</f>
        <v>#N/A</v>
      </c>
      <c r="J6" s="58" t="e">
        <f>IF(HPOP_summary!E15&lt;&gt;"",HPOP_summary!E15,#N/A)</f>
        <v>#N/A</v>
      </c>
    </row>
    <row r="7" spans="1:12">
      <c r="A7" s="54" t="s">
        <v>12</v>
      </c>
      <c r="B7" s="55">
        <v>5</v>
      </c>
      <c r="C7" s="56">
        <f>IF(HPOP_summary!N16&lt;&gt;"",HPOP_summary!N16,#N/A)</f>
        <v>87.2</v>
      </c>
      <c r="D7" s="56">
        <f>IF(HPOP_summary!O16&lt;&gt;"",HPOP_summary!O16,#N/A)</f>
        <v>86.3</v>
      </c>
      <c r="E7" s="56" t="e">
        <f t="shared" si="0"/>
        <v>#N/A</v>
      </c>
      <c r="F7" s="56">
        <f t="shared" si="1"/>
        <v>86.3</v>
      </c>
      <c r="G7" s="56" t="e">
        <f t="shared" si="2"/>
        <v>#N/A</v>
      </c>
      <c r="H7" s="56">
        <f t="shared" si="3"/>
        <v>0.90000000000000568</v>
      </c>
      <c r="I7" s="57">
        <f>IF(HPOP_summary!D16&lt;&gt;"",HPOP_summary!D16,#N/A)</f>
        <v>87.6</v>
      </c>
      <c r="J7" s="58">
        <f>IF(HPOP_summary!E16&lt;&gt;"",HPOP_summary!E16,#N/A)</f>
        <v>2016</v>
      </c>
    </row>
    <row r="8" spans="1:12">
      <c r="A8" s="54" t="s">
        <v>33</v>
      </c>
      <c r="B8" s="55">
        <v>6</v>
      </c>
      <c r="C8" s="56">
        <f>IF(HPOP_summary!N17&lt;&gt;"",HPOP_summary!N17,#N/A)</f>
        <v>75</v>
      </c>
      <c r="D8" s="56" t="e">
        <f>IF(HPOP_summary!O17&lt;&gt;"",HPOP_summary!O17,#N/A)</f>
        <v>#N/A</v>
      </c>
      <c r="E8" s="56" t="e">
        <f t="shared" si="0"/>
        <v>#N/A</v>
      </c>
      <c r="F8" s="56" t="e">
        <f t="shared" si="1"/>
        <v>#N/A</v>
      </c>
      <c r="G8" s="56" t="e">
        <f t="shared" si="2"/>
        <v>#N/A</v>
      </c>
      <c r="H8" s="56" t="e">
        <f t="shared" si="3"/>
        <v>#N/A</v>
      </c>
      <c r="I8" s="57">
        <f>IF(HPOP_summary!D17&lt;&gt;"",HPOP_summary!D17,#N/A)</f>
        <v>75</v>
      </c>
      <c r="J8" s="58">
        <f>IF(HPOP_summary!E17&lt;&gt;"",HPOP_summary!E17,#N/A)</f>
        <v>2018</v>
      </c>
    </row>
    <row r="9" spans="1:12">
      <c r="A9" s="54" t="s">
        <v>13</v>
      </c>
      <c r="B9" s="55">
        <v>7</v>
      </c>
      <c r="C9" s="56" t="e">
        <f>IF(HPOP_summary!N18&lt;&gt;"",HPOP_summary!N18,#N/A)</f>
        <v>#N/A</v>
      </c>
      <c r="D9" s="56" t="e">
        <f>IF(HPOP_summary!O18&lt;&gt;"",HPOP_summary!O18,#N/A)</f>
        <v>#N/A</v>
      </c>
      <c r="E9" s="56" t="e">
        <f t="shared" si="0"/>
        <v>#N/A</v>
      </c>
      <c r="F9" s="56" t="e">
        <f t="shared" si="1"/>
        <v>#N/A</v>
      </c>
      <c r="G9" s="56" t="e">
        <f t="shared" si="2"/>
        <v>#N/A</v>
      </c>
      <c r="H9" s="56" t="e">
        <f t="shared" si="3"/>
        <v>#N/A</v>
      </c>
      <c r="I9" s="57" t="e">
        <f>IF(HPOP_summary!D18&lt;&gt;"",HPOP_summary!D18,#N/A)</f>
        <v>#N/A</v>
      </c>
      <c r="J9" s="58" t="e">
        <f>IF(HPOP_summary!E18&lt;&gt;"",HPOP_summary!E18,#N/A)</f>
        <v>#N/A</v>
      </c>
    </row>
    <row r="10" spans="1:12">
      <c r="A10" s="54" t="s">
        <v>8</v>
      </c>
      <c r="B10" s="55">
        <v>8</v>
      </c>
      <c r="C10" s="56">
        <f>IF(HPOP_summary!N19&lt;&gt;"",HPOP_summary!N19,#N/A)</f>
        <v>98.755390000000006</v>
      </c>
      <c r="D10" s="56">
        <f>IF(HPOP_summary!O19&lt;&gt;"",HPOP_summary!O19,#N/A)</f>
        <v>98.766085043277997</v>
      </c>
      <c r="E10" s="56">
        <f t="shared" si="0"/>
        <v>98.766085043277997</v>
      </c>
      <c r="F10" s="56" t="e">
        <f t="shared" si="1"/>
        <v>#N/A</v>
      </c>
      <c r="G10" s="56">
        <f t="shared" si="2"/>
        <v>1.069504327799109E-2</v>
      </c>
      <c r="H10" s="56" t="e">
        <f t="shared" si="3"/>
        <v>#N/A</v>
      </c>
      <c r="I10" s="57">
        <f>IF(HPOP_summary!D19&lt;&gt;"",HPOP_summary!D19,#N/A)</f>
        <v>98.750249999999994</v>
      </c>
      <c r="J10" s="58">
        <f>IF(HPOP_summary!E19&lt;&gt;"",HPOP_summary!E19,#N/A)</f>
        <v>2019</v>
      </c>
    </row>
    <row r="11" spans="1:12">
      <c r="A11" s="54" t="s">
        <v>7</v>
      </c>
      <c r="B11" s="55">
        <v>9</v>
      </c>
      <c r="C11" s="56">
        <f>IF(HPOP_summary!N20&lt;&gt;"",HPOP_summary!N20,#N/A)</f>
        <v>97.134976126143698</v>
      </c>
      <c r="D11" s="56">
        <f>IF(HPOP_summary!O20&lt;&gt;"",HPOP_summary!O20,#N/A)</f>
        <v>97.333180905210298</v>
      </c>
      <c r="E11" s="56">
        <f t="shared" si="0"/>
        <v>97.333180905210298</v>
      </c>
      <c r="F11" s="56" t="e">
        <f t="shared" si="1"/>
        <v>#N/A</v>
      </c>
      <c r="G11" s="56">
        <f t="shared" si="2"/>
        <v>0.19820477906660017</v>
      </c>
      <c r="H11" s="56" t="e">
        <f t="shared" si="3"/>
        <v>#N/A</v>
      </c>
      <c r="I11" s="57">
        <f>IF(HPOP_summary!D20&lt;&gt;"",HPOP_summary!D20,#N/A)</f>
        <v>97.047324360326897</v>
      </c>
      <c r="J11" s="58">
        <f>IF(HPOP_summary!E20&lt;&gt;"",HPOP_summary!E20,#N/A)</f>
        <v>2019</v>
      </c>
    </row>
    <row r="12" spans="1:12">
      <c r="A12" s="54" t="s">
        <v>98</v>
      </c>
      <c r="B12" s="55">
        <v>10</v>
      </c>
      <c r="C12" s="56">
        <f>IF(HPOP_summary!N21&lt;&gt;"",HPOP_summary!N21,#N/A)</f>
        <v>98.802279450334794</v>
      </c>
      <c r="D12" s="56">
        <f>IF(HPOP_summary!O21&lt;&gt;"",HPOP_summary!O21,#N/A)</f>
        <v>98.803670013585304</v>
      </c>
      <c r="E12" s="56">
        <f t="shared" si="0"/>
        <v>98.803670013585304</v>
      </c>
      <c r="F12" s="56" t="e">
        <f t="shared" si="1"/>
        <v>#N/A</v>
      </c>
      <c r="G12" s="56">
        <f t="shared" si="2"/>
        <v>1.3905632505100129E-3</v>
      </c>
      <c r="H12" s="56" t="e">
        <f t="shared" si="3"/>
        <v>#N/A</v>
      </c>
      <c r="I12" s="57">
        <f>IF(HPOP_summary!D21&lt;&gt;"",HPOP_summary!D21,#N/A)</f>
        <v>98.800650000000005</v>
      </c>
      <c r="J12" s="58">
        <f>IF(HPOP_summary!E21&lt;&gt;"",HPOP_summary!E21,#N/A)</f>
        <v>2017</v>
      </c>
    </row>
    <row r="13" spans="1:12">
      <c r="A13" s="54" t="s">
        <v>5</v>
      </c>
      <c r="B13" s="55">
        <v>11</v>
      </c>
      <c r="C13" s="56">
        <f>IF(HPOP_summary!N22&lt;&gt;"",HPOP_summary!N22,#N/A)</f>
        <v>76.488744212270603</v>
      </c>
      <c r="D13" s="56">
        <f>IF(HPOP_summary!O22&lt;&gt;"",HPOP_summary!O22,#N/A)</f>
        <v>80.504821017838694</v>
      </c>
      <c r="E13" s="56">
        <f t="shared" si="0"/>
        <v>80.504821017838694</v>
      </c>
      <c r="F13" s="56" t="e">
        <f t="shared" si="1"/>
        <v>#N/A</v>
      </c>
      <c r="G13" s="56">
        <f t="shared" si="2"/>
        <v>4.0160768055680904</v>
      </c>
      <c r="H13" s="56" t="e">
        <f t="shared" si="3"/>
        <v>#N/A</v>
      </c>
      <c r="I13" s="57">
        <f>IF(HPOP_summary!D22&lt;&gt;"",HPOP_summary!D22,#N/A)</f>
        <v>75.639870000000002</v>
      </c>
      <c r="J13" s="58">
        <f>IF(HPOP_summary!E22&lt;&gt;"",HPOP_summary!E22,#N/A)</f>
        <v>2017</v>
      </c>
    </row>
    <row r="14" spans="1:12">
      <c r="A14" s="54" t="s">
        <v>10</v>
      </c>
      <c r="B14" s="55">
        <v>12</v>
      </c>
      <c r="C14" s="56">
        <f>IF(HPOP_summary!N23&lt;&gt;"",HPOP_summary!N23,#N/A)</f>
        <v>100</v>
      </c>
      <c r="D14" s="56">
        <f>IF(HPOP_summary!O23&lt;&gt;"",HPOP_summary!O23,#N/A)</f>
        <v>100</v>
      </c>
      <c r="E14" s="56" t="e">
        <f t="shared" si="0"/>
        <v>#N/A</v>
      </c>
      <c r="F14" s="56" t="e">
        <f t="shared" si="1"/>
        <v>#N/A</v>
      </c>
      <c r="G14" s="56" t="e">
        <f t="shared" si="2"/>
        <v>#N/A</v>
      </c>
      <c r="H14" s="56" t="e">
        <f t="shared" si="3"/>
        <v>#N/A</v>
      </c>
      <c r="I14" s="57">
        <f>IF(HPOP_summary!D23&lt;&gt;"",HPOP_summary!D23,#N/A)</f>
        <v>100</v>
      </c>
      <c r="J14" s="58">
        <f>IF(HPOP_summary!E23&lt;&gt;"",HPOP_summary!E23,#N/A)</f>
        <v>2018</v>
      </c>
    </row>
    <row r="15" spans="1:12">
      <c r="A15" s="54" t="s">
        <v>4</v>
      </c>
      <c r="B15" s="55">
        <v>13</v>
      </c>
      <c r="C15" s="56">
        <f>IF(HPOP_summary!N24&lt;&gt;"",HPOP_summary!N24,#N/A)</f>
        <v>58.566847439999997</v>
      </c>
      <c r="D15" s="56">
        <f>IF(HPOP_summary!O24&lt;&gt;"",HPOP_summary!O24,#N/A)</f>
        <v>58.566847439999997</v>
      </c>
      <c r="E15" s="56" t="e">
        <f t="shared" si="0"/>
        <v>#N/A</v>
      </c>
      <c r="F15" s="56" t="e">
        <f t="shared" si="1"/>
        <v>#N/A</v>
      </c>
      <c r="G15" s="56" t="e">
        <f t="shared" si="2"/>
        <v>#N/A</v>
      </c>
      <c r="H15" s="56" t="e">
        <f t="shared" si="3"/>
        <v>#N/A</v>
      </c>
      <c r="I15" s="57">
        <f>IF(HPOP_summary!D24&lt;&gt;"",HPOP_summary!D24,#N/A)</f>
        <v>58.566847439999997</v>
      </c>
      <c r="J15" s="58">
        <f>IF(HPOP_summary!E24&lt;&gt;"",HPOP_summary!E24,#N/A)</f>
        <v>2019</v>
      </c>
    </row>
    <row r="16" spans="1:12">
      <c r="A16" s="54" t="s">
        <v>14</v>
      </c>
      <c r="B16" s="55">
        <v>14</v>
      </c>
      <c r="C16" s="56">
        <f>IF(HPOP_summary!N25&lt;&gt;"",HPOP_summary!N25,#N/A)</f>
        <v>92.927688957000001</v>
      </c>
      <c r="D16" s="56">
        <f>IF(HPOP_summary!O25&lt;&gt;"",HPOP_summary!O25,#N/A)</f>
        <v>93.145748699999999</v>
      </c>
      <c r="E16" s="56">
        <f t="shared" si="0"/>
        <v>93.145748699999999</v>
      </c>
      <c r="F16" s="56" t="e">
        <f t="shared" si="1"/>
        <v>#N/A</v>
      </c>
      <c r="G16" s="56">
        <f t="shared" si="2"/>
        <v>0.21805974299999775</v>
      </c>
      <c r="H16" s="56" t="e">
        <f t="shared" si="3"/>
        <v>#N/A</v>
      </c>
      <c r="I16" s="57">
        <f>IF(HPOP_summary!D25&lt;&gt;"",HPOP_summary!D25,#N/A)</f>
        <v>92.858207891999996</v>
      </c>
      <c r="J16" s="58">
        <f>IF(HPOP_summary!E25&lt;&gt;"",HPOP_summary!E25,#N/A)</f>
        <v>2016</v>
      </c>
    </row>
    <row r="17" spans="1:10">
      <c r="A17" s="54" t="s">
        <v>6</v>
      </c>
      <c r="B17" s="55">
        <v>15</v>
      </c>
      <c r="C17" s="56">
        <f>IF(HPOP_summary!N26&lt;&gt;"",HPOP_summary!N26,#N/A)</f>
        <v>84.5</v>
      </c>
      <c r="D17" s="56">
        <f>IF(HPOP_summary!O26&lt;&gt;"",HPOP_summary!O26,#N/A)</f>
        <v>86.8</v>
      </c>
      <c r="E17" s="56">
        <f t="shared" si="0"/>
        <v>86.8</v>
      </c>
      <c r="F17" s="56" t="e">
        <f t="shared" si="1"/>
        <v>#N/A</v>
      </c>
      <c r="G17" s="56">
        <f t="shared" si="2"/>
        <v>2.2999999999999972</v>
      </c>
      <c r="H17" s="56" t="e">
        <f t="shared" si="3"/>
        <v>#N/A</v>
      </c>
      <c r="I17" s="57">
        <f>IF(HPOP_summary!D26&lt;&gt;"",HPOP_summary!D26,#N/A)</f>
        <v>84.5</v>
      </c>
      <c r="J17" s="58">
        <f>IF(HPOP_summary!E26&lt;&gt;"",HPOP_summary!E26,#N/A)</f>
        <v>2018</v>
      </c>
    </row>
    <row r="18" spans="1:10">
      <c r="A18" s="54" t="s">
        <v>11</v>
      </c>
      <c r="B18" s="55">
        <v>16</v>
      </c>
      <c r="C18" s="56">
        <f>IF(HPOP_summary!N27&lt;&gt;"",HPOP_summary!N27,#N/A)</f>
        <v>68.599999999999994</v>
      </c>
      <c r="D18" s="56">
        <f>IF(HPOP_summary!O27&lt;&gt;"",HPOP_summary!O27,#N/A)</f>
        <v>65.7</v>
      </c>
      <c r="E18" s="56" t="e">
        <f t="shared" si="0"/>
        <v>#N/A</v>
      </c>
      <c r="F18" s="56">
        <f t="shared" si="1"/>
        <v>65.7</v>
      </c>
      <c r="G18" s="56" t="e">
        <f t="shared" si="2"/>
        <v>#N/A</v>
      </c>
      <c r="H18" s="56">
        <f t="shared" si="3"/>
        <v>2.8999999999999915</v>
      </c>
      <c r="I18" s="57">
        <f>IF(HPOP_summary!D27&lt;&gt;"",HPOP_summary!D27,#N/A)</f>
        <v>69.599999999999994</v>
      </c>
      <c r="J18" s="58">
        <f>IF(HPOP_summary!E27&lt;&gt;"",HPOP_summary!E27,#N/A)</f>
        <v>2016</v>
      </c>
    </row>
    <row r="19" spans="1:10">
      <c r="A19" s="54" t="s">
        <v>15</v>
      </c>
      <c r="B19" s="55">
        <v>17</v>
      </c>
      <c r="C19" s="56" t="e">
        <f>IF(HPOP_summary!N28&lt;&gt;"",HPOP_summary!N28,#N/A)</f>
        <v>#N/A</v>
      </c>
      <c r="D19" s="56" t="e">
        <f>IF(HPOP_summary!O28&lt;&gt;"",HPOP_summary!O28,#N/A)</f>
        <v>#N/A</v>
      </c>
      <c r="E19" s="56" t="e">
        <f t="shared" si="0"/>
        <v>#N/A</v>
      </c>
      <c r="F19" s="56" t="e">
        <f t="shared" si="1"/>
        <v>#N/A</v>
      </c>
      <c r="G19" s="56" t="e">
        <f t="shared" si="2"/>
        <v>#N/A</v>
      </c>
      <c r="H19" s="56" t="e">
        <f t="shared" si="3"/>
        <v>#N/A</v>
      </c>
      <c r="I19" s="57" t="e">
        <f>IF(HPOP_summary!D28&lt;&gt;"",HPOP_summary!D28,#N/A)</f>
        <v>#N/A</v>
      </c>
      <c r="J19" s="58"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topLeftCell="D2" zoomScale="85" zoomScaleNormal="85" workbookViewId="0">
      <selection activeCell="D10" sqref="D10"/>
    </sheetView>
  </sheetViews>
  <sheetFormatPr defaultRowHeight="14.4"/>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c r="B2" s="12" t="s">
        <v>375</v>
      </c>
      <c r="C2" s="9"/>
      <c r="D2" s="8"/>
      <c r="E2" s="8"/>
    </row>
    <row r="3" spans="1:7">
      <c r="B3" s="7"/>
      <c r="C3" s="10"/>
      <c r="D3" s="6"/>
      <c r="E3" s="6"/>
    </row>
    <row r="4" spans="1:7" ht="15" customHeight="1">
      <c r="A4" s="6"/>
      <c r="B4" s="236" t="s">
        <v>376</v>
      </c>
      <c r="C4" s="236" t="s">
        <v>40</v>
      </c>
      <c r="D4" s="236" t="s">
        <v>41</v>
      </c>
      <c r="E4" s="236" t="s">
        <v>42</v>
      </c>
      <c r="F4" s="236" t="s">
        <v>43</v>
      </c>
      <c r="G4" s="236" t="s">
        <v>447</v>
      </c>
    </row>
    <row r="5" spans="1:7">
      <c r="B5" s="244" t="s">
        <v>377</v>
      </c>
      <c r="C5" s="244" t="s">
        <v>229</v>
      </c>
      <c r="D5" s="244" t="s">
        <v>158</v>
      </c>
      <c r="E5" s="245" t="s">
        <v>406</v>
      </c>
      <c r="F5" s="244" t="s">
        <v>158</v>
      </c>
      <c r="G5" s="246" t="s">
        <v>407</v>
      </c>
    </row>
    <row r="6" spans="1:7">
      <c r="B6" s="244" t="s">
        <v>377</v>
      </c>
      <c r="C6" s="244" t="s">
        <v>230</v>
      </c>
      <c r="D6" s="244" t="s">
        <v>161</v>
      </c>
      <c r="E6" s="245" t="s">
        <v>414</v>
      </c>
      <c r="F6" s="244" t="s">
        <v>231</v>
      </c>
      <c r="G6" s="246" t="s">
        <v>408</v>
      </c>
    </row>
    <row r="7" spans="1:7">
      <c r="B7" s="244" t="s">
        <v>377</v>
      </c>
      <c r="C7" s="244" t="s">
        <v>232</v>
      </c>
      <c r="D7" s="244" t="s">
        <v>166</v>
      </c>
      <c r="E7" s="245" t="s">
        <v>233</v>
      </c>
      <c r="F7" s="244" t="s">
        <v>234</v>
      </c>
      <c r="G7" s="246"/>
    </row>
    <row r="8" spans="1:7">
      <c r="B8" s="244" t="s">
        <v>377</v>
      </c>
      <c r="C8" s="244" t="s">
        <v>235</v>
      </c>
      <c r="D8" s="244" t="s">
        <v>169</v>
      </c>
      <c r="E8" s="245" t="s">
        <v>236</v>
      </c>
      <c r="F8" s="244" t="s">
        <v>237</v>
      </c>
      <c r="G8" s="246"/>
    </row>
    <row r="9" spans="1:7">
      <c r="B9" s="244" t="s">
        <v>377</v>
      </c>
      <c r="C9" s="244" t="s">
        <v>238</v>
      </c>
      <c r="D9" s="244" t="s">
        <v>174</v>
      </c>
      <c r="E9" s="245" t="s">
        <v>175</v>
      </c>
      <c r="F9" s="244" t="s">
        <v>175</v>
      </c>
      <c r="G9" s="246" t="s">
        <v>456</v>
      </c>
    </row>
    <row r="10" spans="1:7">
      <c r="B10" s="244" t="s">
        <v>377</v>
      </c>
      <c r="C10" s="244" t="s">
        <v>239</v>
      </c>
      <c r="D10" s="244" t="s">
        <v>177</v>
      </c>
      <c r="E10" s="245" t="s">
        <v>412</v>
      </c>
      <c r="F10" s="244" t="s">
        <v>177</v>
      </c>
      <c r="G10" s="246" t="s">
        <v>409</v>
      </c>
    </row>
    <row r="11" spans="1:7">
      <c r="B11" s="244" t="s">
        <v>377</v>
      </c>
      <c r="C11" s="244" t="s">
        <v>240</v>
      </c>
      <c r="D11" s="244" t="s">
        <v>180</v>
      </c>
      <c r="E11" s="245" t="s">
        <v>413</v>
      </c>
      <c r="F11" s="244" t="s">
        <v>241</v>
      </c>
      <c r="G11" s="246" t="s">
        <v>410</v>
      </c>
    </row>
    <row r="12" spans="1:7">
      <c r="B12" s="244" t="s">
        <v>377</v>
      </c>
      <c r="C12" s="244" t="s">
        <v>242</v>
      </c>
      <c r="D12" s="244" t="s">
        <v>181</v>
      </c>
      <c r="E12" s="245" t="s">
        <v>182</v>
      </c>
      <c r="F12" s="244" t="s">
        <v>243</v>
      </c>
      <c r="G12" s="246"/>
    </row>
    <row r="13" spans="1:7">
      <c r="B13" s="244" t="s">
        <v>377</v>
      </c>
      <c r="C13" s="244" t="s">
        <v>244</v>
      </c>
      <c r="D13" s="244" t="s">
        <v>186</v>
      </c>
      <c r="E13" s="245" t="s">
        <v>416</v>
      </c>
      <c r="F13" s="244" t="s">
        <v>245</v>
      </c>
      <c r="G13" s="285" t="s">
        <v>411</v>
      </c>
    </row>
    <row r="14" spans="1:7">
      <c r="B14" s="244" t="s">
        <v>377</v>
      </c>
      <c r="C14" s="244" t="s">
        <v>246</v>
      </c>
      <c r="D14" s="244" t="s">
        <v>189</v>
      </c>
      <c r="E14" s="245" t="s">
        <v>417</v>
      </c>
      <c r="F14" s="244" t="s">
        <v>247</v>
      </c>
      <c r="G14" s="285" t="s">
        <v>411</v>
      </c>
    </row>
    <row r="15" spans="1:7">
      <c r="B15" s="244" t="s">
        <v>377</v>
      </c>
      <c r="C15" s="244" t="s">
        <v>248</v>
      </c>
      <c r="D15" s="244" t="s">
        <v>191</v>
      </c>
      <c r="E15" s="245" t="s">
        <v>415</v>
      </c>
      <c r="F15" s="244" t="s">
        <v>29</v>
      </c>
      <c r="G15" s="246" t="s">
        <v>455</v>
      </c>
    </row>
    <row r="16" spans="1:7">
      <c r="B16" s="244" t="s">
        <v>377</v>
      </c>
      <c r="C16" s="244" t="s">
        <v>249</v>
      </c>
      <c r="D16" s="244" t="s">
        <v>196</v>
      </c>
      <c r="E16" s="245" t="s">
        <v>418</v>
      </c>
      <c r="F16" s="244" t="s">
        <v>250</v>
      </c>
      <c r="G16" s="285" t="s">
        <v>411</v>
      </c>
    </row>
    <row r="17" spans="2:7">
      <c r="B17" s="244" t="s">
        <v>377</v>
      </c>
      <c r="C17" s="244" t="s">
        <v>251</v>
      </c>
      <c r="D17" s="244" t="s">
        <v>199</v>
      </c>
      <c r="E17" s="245" t="s">
        <v>252</v>
      </c>
      <c r="F17" s="244" t="s">
        <v>252</v>
      </c>
      <c r="G17" s="285" t="s">
        <v>454</v>
      </c>
    </row>
    <row r="18" spans="2:7">
      <c r="B18" s="244" t="s">
        <v>377</v>
      </c>
      <c r="C18" s="244" t="s">
        <v>253</v>
      </c>
      <c r="D18" s="244" t="s">
        <v>254</v>
      </c>
      <c r="E18" s="245" t="s">
        <v>201</v>
      </c>
      <c r="F18" s="244" t="s">
        <v>255</v>
      </c>
      <c r="G18" s="285"/>
    </row>
    <row r="19" spans="2:7">
      <c r="B19" s="244" t="s">
        <v>377</v>
      </c>
      <c r="C19" s="244" t="s">
        <v>256</v>
      </c>
      <c r="D19" s="244" t="s">
        <v>257</v>
      </c>
      <c r="E19" s="245" t="s">
        <v>204</v>
      </c>
      <c r="F19" s="244" t="s">
        <v>258</v>
      </c>
      <c r="G19" s="285"/>
    </row>
    <row r="20" spans="2:7">
      <c r="B20" s="244" t="s">
        <v>377</v>
      </c>
      <c r="C20" s="244" t="s">
        <v>259</v>
      </c>
      <c r="D20" s="244" t="s">
        <v>205</v>
      </c>
      <c r="E20" s="245" t="s">
        <v>405</v>
      </c>
      <c r="F20" s="244" t="s">
        <v>260</v>
      </c>
      <c r="G20" s="285" t="s">
        <v>411</v>
      </c>
    </row>
    <row r="21" spans="2:7">
      <c r="B21" s="244" t="s">
        <v>377</v>
      </c>
      <c r="C21" s="245" t="s">
        <v>261</v>
      </c>
      <c r="D21" s="244" t="s">
        <v>210</v>
      </c>
      <c r="E21" s="245" t="s">
        <v>437</v>
      </c>
      <c r="F21" s="244" t="s">
        <v>210</v>
      </c>
      <c r="G21" s="246" t="s">
        <v>419</v>
      </c>
    </row>
    <row r="22" spans="2:7">
      <c r="B22" s="241" t="s">
        <v>378</v>
      </c>
      <c r="C22" s="241" t="s">
        <v>259</v>
      </c>
      <c r="D22" s="241" t="s">
        <v>404</v>
      </c>
      <c r="E22" s="242" t="s">
        <v>260</v>
      </c>
      <c r="F22" s="241"/>
      <c r="G22" s="243"/>
    </row>
    <row r="23" spans="2:7">
      <c r="B23" s="241" t="s">
        <v>378</v>
      </c>
      <c r="C23" s="241" t="s">
        <v>420</v>
      </c>
      <c r="D23" s="241" t="s">
        <v>379</v>
      </c>
      <c r="E23" s="242" t="s">
        <v>379</v>
      </c>
      <c r="F23" s="241"/>
      <c r="G23" s="243"/>
    </row>
    <row r="24" spans="2:7">
      <c r="B24" s="241" t="s">
        <v>378</v>
      </c>
      <c r="C24" s="241" t="s">
        <v>421</v>
      </c>
      <c r="D24" s="241" t="s">
        <v>392</v>
      </c>
      <c r="E24" s="242" t="s">
        <v>384</v>
      </c>
      <c r="F24" s="241"/>
      <c r="G24" s="243"/>
    </row>
    <row r="25" spans="2:7">
      <c r="B25" s="241" t="s">
        <v>378</v>
      </c>
      <c r="C25" s="241" t="s">
        <v>422</v>
      </c>
      <c r="D25" s="241" t="s">
        <v>393</v>
      </c>
      <c r="E25" s="242" t="s">
        <v>385</v>
      </c>
      <c r="F25" s="241"/>
      <c r="G25" s="243"/>
    </row>
    <row r="26" spans="2:7">
      <c r="B26" s="241" t="s">
        <v>378</v>
      </c>
      <c r="C26" s="241" t="s">
        <v>423</v>
      </c>
      <c r="D26" s="241" t="s">
        <v>394</v>
      </c>
      <c r="E26" s="242" t="s">
        <v>380</v>
      </c>
      <c r="F26" s="241"/>
      <c r="G26" s="243"/>
    </row>
    <row r="27" spans="2:7">
      <c r="B27" s="241" t="s">
        <v>378</v>
      </c>
      <c r="C27" s="241" t="s">
        <v>424</v>
      </c>
      <c r="D27" s="241" t="s">
        <v>395</v>
      </c>
      <c r="E27" s="242" t="s">
        <v>381</v>
      </c>
      <c r="F27" s="241"/>
      <c r="G27" s="243"/>
    </row>
    <row r="28" spans="2:7">
      <c r="B28" s="241" t="s">
        <v>378</v>
      </c>
      <c r="C28" s="241" t="s">
        <v>425</v>
      </c>
      <c r="D28" s="241" t="s">
        <v>396</v>
      </c>
      <c r="E28" s="242" t="s">
        <v>382</v>
      </c>
      <c r="F28" s="241"/>
      <c r="G28" s="243"/>
    </row>
    <row r="29" spans="2:7">
      <c r="B29" s="241" t="s">
        <v>378</v>
      </c>
      <c r="C29" s="241" t="s">
        <v>426</v>
      </c>
      <c r="D29" s="241" t="s">
        <v>397</v>
      </c>
      <c r="E29" s="242" t="s">
        <v>383</v>
      </c>
      <c r="F29" s="241"/>
      <c r="G29" s="243"/>
    </row>
    <row r="30" spans="2:7">
      <c r="B30" s="241" t="s">
        <v>378</v>
      </c>
      <c r="C30" s="241" t="s">
        <v>427</v>
      </c>
      <c r="D30" s="241" t="s">
        <v>398</v>
      </c>
      <c r="E30" s="242" t="s">
        <v>386</v>
      </c>
      <c r="F30" s="241"/>
      <c r="G30" s="243"/>
    </row>
    <row r="31" spans="2:7">
      <c r="B31" s="241" t="s">
        <v>378</v>
      </c>
      <c r="C31" s="241" t="s">
        <v>428</v>
      </c>
      <c r="D31" s="241" t="s">
        <v>399</v>
      </c>
      <c r="E31" s="242" t="s">
        <v>387</v>
      </c>
      <c r="F31" s="241"/>
      <c r="G31" s="243"/>
    </row>
    <row r="32" spans="2:7">
      <c r="B32" s="241" t="s">
        <v>378</v>
      </c>
      <c r="C32" s="241" t="s">
        <v>429</v>
      </c>
      <c r="D32" s="241" t="s">
        <v>400</v>
      </c>
      <c r="E32" s="242" t="s">
        <v>388</v>
      </c>
      <c r="F32" s="241"/>
      <c r="G32" s="243"/>
    </row>
    <row r="33" spans="2:7">
      <c r="B33" s="241" t="s">
        <v>378</v>
      </c>
      <c r="C33" s="241" t="s">
        <v>430</v>
      </c>
      <c r="D33" s="241" t="s">
        <v>401</v>
      </c>
      <c r="E33" s="242" t="s">
        <v>389</v>
      </c>
      <c r="F33" s="241"/>
      <c r="G33" s="243"/>
    </row>
    <row r="34" spans="2:7">
      <c r="B34" s="241" t="s">
        <v>378</v>
      </c>
      <c r="C34" s="241" t="s">
        <v>431</v>
      </c>
      <c r="D34" s="241" t="s">
        <v>402</v>
      </c>
      <c r="E34" s="242" t="s">
        <v>390</v>
      </c>
      <c r="F34" s="241"/>
      <c r="G34" s="243"/>
    </row>
    <row r="35" spans="2:7">
      <c r="B35" s="241" t="s">
        <v>378</v>
      </c>
      <c r="C35" s="241" t="s">
        <v>432</v>
      </c>
      <c r="D35" s="241" t="s">
        <v>403</v>
      </c>
      <c r="E35" s="242" t="s">
        <v>391</v>
      </c>
      <c r="F35" s="241"/>
      <c r="G35" s="243"/>
    </row>
    <row r="36" spans="2:7">
      <c r="B36" s="242" t="s">
        <v>378</v>
      </c>
      <c r="C36" s="242" t="s">
        <v>438</v>
      </c>
      <c r="D36" s="242" t="s">
        <v>443</v>
      </c>
      <c r="E36" s="242" t="s">
        <v>444</v>
      </c>
      <c r="F36" s="241"/>
      <c r="G36" s="243"/>
    </row>
    <row r="37" spans="2:7">
      <c r="B37" s="241" t="s">
        <v>378</v>
      </c>
      <c r="C37" s="241" t="s">
        <v>317</v>
      </c>
      <c r="D37" s="241" t="s">
        <v>318</v>
      </c>
      <c r="E37" s="242" t="s">
        <v>318</v>
      </c>
      <c r="F37" s="241"/>
      <c r="G37" s="243"/>
    </row>
    <row r="38" spans="2:7">
      <c r="B38" s="241" t="s">
        <v>378</v>
      </c>
      <c r="C38" s="241" t="s">
        <v>319</v>
      </c>
      <c r="D38" s="241" t="s">
        <v>320</v>
      </c>
      <c r="E38" s="242" t="s">
        <v>321</v>
      </c>
      <c r="F38" s="241"/>
      <c r="G38" s="243"/>
    </row>
    <row r="39" spans="2:7">
      <c r="B39" s="241" t="s">
        <v>378</v>
      </c>
      <c r="C39" s="241" t="s">
        <v>322</v>
      </c>
      <c r="D39" s="241" t="s">
        <v>323</v>
      </c>
      <c r="E39" s="242" t="s">
        <v>323</v>
      </c>
      <c r="F39" s="241"/>
      <c r="G39" s="243"/>
    </row>
    <row r="40" spans="2:7">
      <c r="B40" s="241" t="s">
        <v>378</v>
      </c>
      <c r="C40" s="241" t="s">
        <v>324</v>
      </c>
      <c r="D40" s="241" t="s">
        <v>325</v>
      </c>
      <c r="E40" s="242" t="s">
        <v>325</v>
      </c>
      <c r="F40" s="241"/>
      <c r="G40" s="243"/>
    </row>
    <row r="41" spans="2:7">
      <c r="B41" s="241" t="s">
        <v>378</v>
      </c>
      <c r="C41" s="241" t="s">
        <v>326</v>
      </c>
      <c r="D41" s="241" t="s">
        <v>327</v>
      </c>
      <c r="E41" s="242" t="s">
        <v>327</v>
      </c>
      <c r="F41" s="241"/>
      <c r="G41" s="243"/>
    </row>
    <row r="42" spans="2:7">
      <c r="B42" s="241" t="s">
        <v>378</v>
      </c>
      <c r="C42" s="241" t="s">
        <v>328</v>
      </c>
      <c r="D42" s="241" t="s">
        <v>329</v>
      </c>
      <c r="E42" s="242" t="s">
        <v>329</v>
      </c>
      <c r="F42" s="241"/>
      <c r="G42" s="243"/>
    </row>
    <row r="43" spans="2:7">
      <c r="B43" s="241" t="s">
        <v>378</v>
      </c>
      <c r="C43" s="241" t="s">
        <v>330</v>
      </c>
      <c r="D43" s="241" t="s">
        <v>331</v>
      </c>
      <c r="E43" s="242" t="s">
        <v>331</v>
      </c>
      <c r="F43" s="241"/>
      <c r="G43" s="243"/>
    </row>
    <row r="44" spans="2:7">
      <c r="B44" s="242" t="s">
        <v>378</v>
      </c>
      <c r="C44" s="242" t="s">
        <v>442</v>
      </c>
      <c r="D44" s="242" t="s">
        <v>440</v>
      </c>
      <c r="E44" s="242" t="s">
        <v>441</v>
      </c>
      <c r="F44" s="241"/>
      <c r="G44" s="243"/>
    </row>
    <row r="45" spans="2:7">
      <c r="B45" s="241" t="s">
        <v>378</v>
      </c>
      <c r="C45" s="241" t="s">
        <v>332</v>
      </c>
      <c r="D45" s="241" t="s">
        <v>284</v>
      </c>
      <c r="E45" s="242" t="s">
        <v>284</v>
      </c>
      <c r="F45" s="241"/>
      <c r="G45" s="243"/>
    </row>
    <row r="46" spans="2:7">
      <c r="B46" s="241" t="s">
        <v>378</v>
      </c>
      <c r="C46" s="241" t="s">
        <v>333</v>
      </c>
      <c r="D46" s="241" t="s">
        <v>287</v>
      </c>
      <c r="E46" s="242" t="s">
        <v>287</v>
      </c>
      <c r="F46" s="241"/>
      <c r="G46" s="243"/>
    </row>
    <row r="47" spans="2:7">
      <c r="B47" s="241" t="s">
        <v>378</v>
      </c>
      <c r="C47" s="241" t="s">
        <v>334</v>
      </c>
      <c r="D47" s="241" t="s">
        <v>288</v>
      </c>
      <c r="E47" s="242" t="s">
        <v>288</v>
      </c>
      <c r="F47" s="241"/>
      <c r="G47" s="243"/>
    </row>
    <row r="48" spans="2:7">
      <c r="B48" s="238" t="s">
        <v>433</v>
      </c>
      <c r="C48" s="238" t="s">
        <v>44</v>
      </c>
      <c r="D48" s="238" t="s">
        <v>2</v>
      </c>
      <c r="E48" s="239" t="s">
        <v>45</v>
      </c>
      <c r="F48" s="238" t="s">
        <v>32</v>
      </c>
      <c r="G48" s="240"/>
    </row>
    <row r="49" spans="2:7">
      <c r="B49" s="238" t="s">
        <v>433</v>
      </c>
      <c r="C49" s="238" t="s">
        <v>47</v>
      </c>
      <c r="D49" s="238" t="s">
        <v>9</v>
      </c>
      <c r="E49" s="239" t="s">
        <v>48</v>
      </c>
      <c r="F49" s="238" t="s">
        <v>16</v>
      </c>
      <c r="G49" s="240"/>
    </row>
    <row r="50" spans="2:7">
      <c r="B50" s="238" t="s">
        <v>433</v>
      </c>
      <c r="C50" s="238" t="s">
        <v>49</v>
      </c>
      <c r="D50" s="238" t="s">
        <v>3</v>
      </c>
      <c r="E50" s="239" t="s">
        <v>50</v>
      </c>
      <c r="F50" s="238" t="s">
        <v>17</v>
      </c>
      <c r="G50" s="240"/>
    </row>
    <row r="51" spans="2:7">
      <c r="B51" s="238" t="s">
        <v>433</v>
      </c>
      <c r="C51" s="238" t="s">
        <v>123</v>
      </c>
      <c r="D51" s="238" t="s">
        <v>94</v>
      </c>
      <c r="E51" s="239" t="s">
        <v>150</v>
      </c>
      <c r="F51" s="238" t="s">
        <v>18</v>
      </c>
      <c r="G51" s="240"/>
    </row>
    <row r="52" spans="2:7">
      <c r="B52" s="238" t="s">
        <v>433</v>
      </c>
      <c r="C52" s="238" t="s">
        <v>51</v>
      </c>
      <c r="D52" s="238" t="s">
        <v>12</v>
      </c>
      <c r="E52" s="239" t="s">
        <v>52</v>
      </c>
      <c r="F52" s="238" t="s">
        <v>19</v>
      </c>
      <c r="G52" s="240"/>
    </row>
    <row r="53" spans="2:7">
      <c r="B53" s="238" t="s">
        <v>433</v>
      </c>
      <c r="C53" s="238" t="s">
        <v>53</v>
      </c>
      <c r="D53" s="238" t="s">
        <v>33</v>
      </c>
      <c r="E53" s="239" t="s">
        <v>54</v>
      </c>
      <c r="F53" s="238" t="s">
        <v>20</v>
      </c>
      <c r="G53" s="240"/>
    </row>
    <row r="54" spans="2:7">
      <c r="B54" s="238" t="s">
        <v>433</v>
      </c>
      <c r="C54" s="238" t="s">
        <v>55</v>
      </c>
      <c r="D54" s="238" t="s">
        <v>13</v>
      </c>
      <c r="E54" s="239" t="s">
        <v>56</v>
      </c>
      <c r="F54" s="238" t="s">
        <v>21</v>
      </c>
      <c r="G54" s="240"/>
    </row>
    <row r="55" spans="2:7">
      <c r="B55" s="238" t="s">
        <v>433</v>
      </c>
      <c r="C55" s="238" t="s">
        <v>57</v>
      </c>
      <c r="D55" s="238" t="s">
        <v>8</v>
      </c>
      <c r="E55" s="239" t="s">
        <v>58</v>
      </c>
      <c r="F55" s="238" t="s">
        <v>22</v>
      </c>
      <c r="G55" s="240"/>
    </row>
    <row r="56" spans="2:7">
      <c r="B56" s="238" t="s">
        <v>433</v>
      </c>
      <c r="C56" s="238" t="s">
        <v>59</v>
      </c>
      <c r="D56" s="238" t="s">
        <v>7</v>
      </c>
      <c r="E56" s="239" t="s">
        <v>60</v>
      </c>
      <c r="F56" s="238" t="s">
        <v>23</v>
      </c>
      <c r="G56" s="240"/>
    </row>
    <row r="57" spans="2:7">
      <c r="B57" s="238" t="s">
        <v>433</v>
      </c>
      <c r="C57" s="238" t="s">
        <v>61</v>
      </c>
      <c r="D57" s="239" t="s">
        <v>436</v>
      </c>
      <c r="E57" s="239" t="s">
        <v>62</v>
      </c>
      <c r="F57" s="238" t="s">
        <v>24</v>
      </c>
      <c r="G57" s="240" t="s">
        <v>434</v>
      </c>
    </row>
    <row r="58" spans="2:7">
      <c r="B58" s="238" t="s">
        <v>433</v>
      </c>
      <c r="C58" s="238" t="s">
        <v>63</v>
      </c>
      <c r="D58" s="239" t="s">
        <v>5</v>
      </c>
      <c r="E58" s="239" t="s">
        <v>64</v>
      </c>
      <c r="F58" s="238" t="s">
        <v>25</v>
      </c>
      <c r="G58" s="240" t="s">
        <v>435</v>
      </c>
    </row>
    <row r="59" spans="2:7">
      <c r="B59" s="238" t="s">
        <v>433</v>
      </c>
      <c r="C59" s="238" t="s">
        <v>65</v>
      </c>
      <c r="D59" s="238" t="s">
        <v>10</v>
      </c>
      <c r="E59" s="239" t="s">
        <v>66</v>
      </c>
      <c r="F59" s="238" t="s">
        <v>26</v>
      </c>
      <c r="G59" s="240"/>
    </row>
    <row r="60" spans="2:7">
      <c r="B60" s="238" t="s">
        <v>433</v>
      </c>
      <c r="C60" s="238" t="s">
        <v>67</v>
      </c>
      <c r="D60" s="238" t="s">
        <v>4</v>
      </c>
      <c r="E60" s="239" t="s">
        <v>68</v>
      </c>
      <c r="F60" s="238" t="s">
        <v>27</v>
      </c>
      <c r="G60" s="240"/>
    </row>
    <row r="61" spans="2:7">
      <c r="B61" s="238" t="s">
        <v>433</v>
      </c>
      <c r="C61" s="238" t="s">
        <v>69</v>
      </c>
      <c r="D61" s="238" t="s">
        <v>14</v>
      </c>
      <c r="E61" s="239" t="s">
        <v>70</v>
      </c>
      <c r="F61" s="238" t="s">
        <v>28</v>
      </c>
      <c r="G61" s="240"/>
    </row>
    <row r="62" spans="2:7">
      <c r="B62" s="238" t="s">
        <v>433</v>
      </c>
      <c r="C62" s="238" t="s">
        <v>71</v>
      </c>
      <c r="D62" s="238" t="s">
        <v>6</v>
      </c>
      <c r="E62" s="239" t="s">
        <v>72</v>
      </c>
      <c r="F62" s="238" t="s">
        <v>29</v>
      </c>
      <c r="G62" s="240"/>
    </row>
    <row r="63" spans="2:7">
      <c r="B63" s="238" t="s">
        <v>433</v>
      </c>
      <c r="C63" s="238" t="s">
        <v>73</v>
      </c>
      <c r="D63" s="238" t="s">
        <v>11</v>
      </c>
      <c r="E63" s="239" t="s">
        <v>74</v>
      </c>
      <c r="F63" s="238" t="s">
        <v>30</v>
      </c>
      <c r="G63" s="240"/>
    </row>
    <row r="64" spans="2:7">
      <c r="B64" s="238" t="s">
        <v>433</v>
      </c>
      <c r="C64" s="238" t="s">
        <v>51</v>
      </c>
      <c r="D64" s="238" t="s">
        <v>15</v>
      </c>
      <c r="E64" s="239" t="s">
        <v>75</v>
      </c>
      <c r="F64" s="238" t="s">
        <v>31</v>
      </c>
      <c r="G64" s="240"/>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8"/>
  <sheetViews>
    <sheetView tabSelected="1" zoomScale="85" zoomScaleNormal="85" workbookViewId="0">
      <pane xSplit="2" topLeftCell="C1" activePane="topRight" state="frozen"/>
      <selection pane="topRight" activeCell="B30" sqref="B30"/>
    </sheetView>
  </sheetViews>
  <sheetFormatPr defaultColWidth="11.44140625" defaultRowHeight="14.4"/>
  <cols>
    <col min="1" max="1" width="32.5546875" customWidth="1"/>
    <col min="2" max="2" width="28.6640625" customWidth="1"/>
    <col min="3" max="4" width="10.21875" customWidth="1"/>
    <col min="5" max="5" width="6.21875" bestFit="1" customWidth="1"/>
    <col min="6" max="6" width="8" customWidth="1"/>
    <col min="7" max="7" width="26.77734375" style="39"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9" customWidth="1"/>
  </cols>
  <sheetData>
    <row r="1" spans="1:31" ht="9" customHeight="1">
      <c r="A1" s="13"/>
      <c r="B1" s="13"/>
      <c r="C1" s="13"/>
      <c r="D1" s="13"/>
      <c r="E1" s="13"/>
      <c r="F1" s="13"/>
      <c r="G1" s="38"/>
      <c r="I1" s="13"/>
      <c r="J1" s="13"/>
      <c r="K1" s="13"/>
      <c r="L1" s="13"/>
      <c r="M1" s="13"/>
      <c r="N1" s="13"/>
      <c r="O1" s="53"/>
      <c r="P1" s="13"/>
      <c r="Q1" s="13"/>
      <c r="R1" s="13"/>
      <c r="S1" s="13"/>
      <c r="T1" s="38"/>
      <c r="U1" s="38"/>
      <c r="V1" s="13"/>
      <c r="W1" s="13"/>
      <c r="X1" s="13"/>
      <c r="Y1" s="13"/>
      <c r="Z1" s="13"/>
      <c r="AA1" s="13"/>
      <c r="AB1" s="13"/>
      <c r="AC1" s="13"/>
      <c r="AD1" s="13"/>
      <c r="AE1" s="13"/>
    </row>
    <row r="2" spans="1:31" ht="23.25" customHeight="1">
      <c r="A2" s="68" t="s">
        <v>336</v>
      </c>
      <c r="B2" s="13"/>
      <c r="C2" s="13"/>
      <c r="D2" s="13"/>
      <c r="E2" s="13"/>
      <c r="F2" s="13"/>
      <c r="G2" s="38"/>
      <c r="H2" s="28"/>
      <c r="I2" s="13"/>
      <c r="J2" s="13"/>
      <c r="K2" s="13"/>
      <c r="L2" s="13"/>
      <c r="M2" s="13"/>
      <c r="N2" s="13"/>
      <c r="O2" s="53"/>
      <c r="P2" s="13"/>
      <c r="Q2" s="13"/>
      <c r="R2" s="13"/>
      <c r="S2" s="13"/>
      <c r="T2" s="38"/>
      <c r="U2" s="38"/>
      <c r="V2" s="13"/>
      <c r="W2" s="13"/>
      <c r="X2" s="13"/>
      <c r="Y2" s="13"/>
      <c r="Z2" s="13"/>
      <c r="AA2" s="13"/>
      <c r="AB2" s="13"/>
      <c r="AC2" s="13"/>
      <c r="AD2" s="13"/>
      <c r="AE2" s="13"/>
    </row>
    <row r="3" spans="1:31">
      <c r="A3" s="13"/>
      <c r="B3" s="13"/>
      <c r="C3" s="13"/>
      <c r="D3" s="13"/>
      <c r="E3" s="13"/>
      <c r="F3" s="13"/>
      <c r="G3" s="38"/>
      <c r="I3" s="13"/>
      <c r="J3" s="13"/>
      <c r="K3" s="13"/>
      <c r="L3" s="13"/>
      <c r="M3" s="13"/>
      <c r="N3" s="13"/>
      <c r="O3" s="53"/>
      <c r="P3" s="13"/>
      <c r="Q3" s="13"/>
      <c r="R3" s="13"/>
      <c r="S3" s="13"/>
      <c r="T3" s="38"/>
      <c r="U3" s="38"/>
      <c r="V3" s="13"/>
      <c r="W3" s="13"/>
      <c r="X3" s="13"/>
      <c r="Y3" s="13"/>
      <c r="Z3" s="13"/>
      <c r="AA3" s="13"/>
      <c r="AB3" s="13"/>
      <c r="AC3" s="13"/>
      <c r="AD3" s="13"/>
      <c r="AE3" s="13"/>
    </row>
    <row r="4" spans="1:31" ht="21" customHeight="1">
      <c r="A4" s="69" t="s">
        <v>76</v>
      </c>
      <c r="B4" s="70"/>
      <c r="C4" s="13"/>
      <c r="D4" s="13"/>
      <c r="E4" s="13"/>
      <c r="F4" s="13"/>
      <c r="G4" s="38"/>
      <c r="H4" s="29"/>
      <c r="I4" s="13"/>
      <c r="J4" s="13"/>
      <c r="K4" s="13"/>
      <c r="L4" s="13"/>
      <c r="M4" s="13"/>
      <c r="N4" s="13"/>
      <c r="O4" s="53"/>
      <c r="P4" s="13"/>
      <c r="Q4" s="13"/>
      <c r="R4" s="13"/>
      <c r="S4" s="13"/>
      <c r="T4" s="38"/>
      <c r="U4" s="38"/>
      <c r="V4" s="51"/>
      <c r="W4" s="51"/>
      <c r="X4" s="51"/>
      <c r="Y4" s="51"/>
      <c r="Z4" s="13"/>
      <c r="AA4" s="13"/>
      <c r="AB4" s="13"/>
      <c r="AC4" s="13"/>
      <c r="AD4" s="13"/>
      <c r="AE4" s="13"/>
    </row>
    <row r="5" spans="1:31" ht="18">
      <c r="A5" s="146" t="s">
        <v>335</v>
      </c>
      <c r="B5" s="146"/>
      <c r="C5" s="146"/>
      <c r="E5" s="208">
        <f>M41/1000</f>
        <v>1.0275748545293792</v>
      </c>
      <c r="F5" s="133" t="s">
        <v>152</v>
      </c>
      <c r="G5" s="38"/>
      <c r="H5" s="29"/>
      <c r="I5" s="13"/>
      <c r="J5" s="13"/>
      <c r="K5" s="13"/>
      <c r="L5" s="13"/>
      <c r="M5" s="13"/>
      <c r="N5" s="13"/>
      <c r="O5" s="53"/>
      <c r="P5" s="13"/>
      <c r="Q5" s="13"/>
      <c r="R5" s="13"/>
      <c r="S5" s="13"/>
      <c r="T5" s="38"/>
      <c r="U5" s="38"/>
      <c r="V5" s="51"/>
      <c r="W5" s="51"/>
      <c r="X5" s="51"/>
      <c r="Y5" s="51"/>
      <c r="Z5" s="13"/>
      <c r="AA5" s="13"/>
      <c r="AB5" s="13"/>
      <c r="AC5" s="13"/>
      <c r="AD5" s="13"/>
      <c r="AE5" s="13"/>
    </row>
    <row r="6" spans="1:31" ht="18">
      <c r="A6" s="146" t="s">
        <v>448</v>
      </c>
      <c r="B6" s="146"/>
      <c r="C6" s="146"/>
      <c r="E6" s="209">
        <f>M42</f>
        <v>2.214163252875416E-2</v>
      </c>
      <c r="F6" s="133" t="s">
        <v>46</v>
      </c>
      <c r="G6" s="38"/>
      <c r="H6" s="29"/>
      <c r="I6" s="13"/>
      <c r="J6" s="13"/>
      <c r="K6" s="13"/>
      <c r="L6" s="13"/>
      <c r="M6" s="13"/>
      <c r="N6" s="13"/>
      <c r="O6" s="53"/>
      <c r="P6" s="13"/>
      <c r="Q6" s="13"/>
      <c r="R6" s="13"/>
      <c r="S6" s="13"/>
      <c r="T6" s="38"/>
      <c r="U6" s="38"/>
      <c r="V6" s="51"/>
      <c r="W6" s="51"/>
      <c r="X6" s="51"/>
      <c r="Y6" s="51"/>
      <c r="Z6" s="13"/>
      <c r="AA6" s="13"/>
      <c r="AB6" s="13"/>
      <c r="AC6" s="13"/>
      <c r="AD6" s="13"/>
      <c r="AE6" s="13"/>
    </row>
    <row r="7" spans="1:31" ht="18">
      <c r="A7" s="283" t="s">
        <v>453</v>
      </c>
      <c r="B7" s="146"/>
      <c r="C7" s="146"/>
      <c r="E7" s="209"/>
      <c r="F7" s="133" t="s">
        <v>152</v>
      </c>
      <c r="G7" s="38"/>
      <c r="H7" s="29"/>
      <c r="I7" s="13"/>
      <c r="J7" s="13"/>
      <c r="K7" s="13"/>
      <c r="L7" s="13"/>
      <c r="M7" s="13"/>
      <c r="N7" s="13"/>
      <c r="O7" s="53"/>
      <c r="P7" s="13"/>
      <c r="Q7" s="13"/>
      <c r="R7" s="13"/>
      <c r="S7" s="13"/>
      <c r="T7" s="38"/>
      <c r="U7" s="38"/>
      <c r="V7" s="51"/>
      <c r="W7" s="51"/>
      <c r="X7" s="51"/>
      <c r="Y7" s="51"/>
      <c r="Z7" s="13"/>
      <c r="AA7" s="13"/>
      <c r="AB7" s="13"/>
      <c r="AC7" s="13"/>
      <c r="AD7" s="13"/>
      <c r="AE7" s="13"/>
    </row>
    <row r="8" spans="1:31" ht="15" customHeight="1">
      <c r="A8" s="71"/>
      <c r="B8" s="72"/>
      <c r="C8" s="73"/>
      <c r="D8" s="73"/>
      <c r="E8" s="73"/>
      <c r="F8" s="73"/>
      <c r="G8" s="73"/>
      <c r="H8" s="29"/>
      <c r="I8" s="73"/>
      <c r="J8" s="73"/>
      <c r="K8" s="73"/>
      <c r="L8" s="73"/>
      <c r="M8" s="73"/>
      <c r="N8" s="73"/>
      <c r="O8" s="51"/>
      <c r="P8" s="73"/>
      <c r="Q8" s="73"/>
      <c r="R8" s="73"/>
      <c r="S8" s="73"/>
      <c r="T8" s="73"/>
      <c r="U8" s="73"/>
      <c r="V8" s="51"/>
      <c r="W8" s="51"/>
      <c r="X8" s="51"/>
      <c r="Y8" s="51"/>
      <c r="Z8" s="13"/>
      <c r="AA8" s="13"/>
      <c r="AB8" s="13"/>
      <c r="AC8" s="13"/>
      <c r="AD8" s="13"/>
      <c r="AE8" s="13"/>
    </row>
    <row r="9" spans="1:31" ht="18">
      <c r="A9" s="84"/>
      <c r="B9" s="84"/>
      <c r="C9" s="310" t="s">
        <v>80</v>
      </c>
      <c r="D9" s="310"/>
      <c r="E9" s="310"/>
      <c r="F9" s="310"/>
      <c r="G9" s="310"/>
      <c r="H9" s="29"/>
      <c r="I9" s="310" t="s">
        <v>78</v>
      </c>
      <c r="J9" s="310"/>
      <c r="K9" s="310"/>
      <c r="L9" s="310"/>
      <c r="M9" s="310"/>
      <c r="N9" s="310"/>
      <c r="O9" s="310"/>
      <c r="P9" s="310"/>
      <c r="Q9" s="310"/>
      <c r="R9" s="310"/>
      <c r="S9" s="310"/>
      <c r="T9" s="310"/>
      <c r="U9" s="310"/>
      <c r="V9" s="13"/>
      <c r="W9" s="13"/>
      <c r="X9" s="13"/>
      <c r="Y9" s="13"/>
      <c r="Z9" s="13"/>
      <c r="AA9" s="13"/>
      <c r="AB9" s="13"/>
      <c r="AC9" s="13"/>
      <c r="AD9" s="13"/>
      <c r="AE9" s="13"/>
    </row>
    <row r="10" spans="1:31" ht="14.55" customHeight="1">
      <c r="A10" s="85"/>
      <c r="B10" s="85"/>
      <c r="C10" s="311" t="s">
        <v>81</v>
      </c>
      <c r="D10" s="311" t="s">
        <v>86</v>
      </c>
      <c r="E10" s="305" t="s">
        <v>87</v>
      </c>
      <c r="F10" s="305" t="s">
        <v>84</v>
      </c>
      <c r="G10" s="305" t="s">
        <v>85</v>
      </c>
      <c r="H10" s="60"/>
      <c r="I10" s="305" t="s">
        <v>81</v>
      </c>
      <c r="J10" s="305"/>
      <c r="K10" s="296"/>
      <c r="L10" s="305" t="s">
        <v>228</v>
      </c>
      <c r="M10" s="305"/>
      <c r="N10" s="296"/>
      <c r="O10" s="314" t="s">
        <v>457</v>
      </c>
      <c r="P10" s="296"/>
      <c r="Q10" s="305" t="s">
        <v>84</v>
      </c>
      <c r="R10" s="305"/>
      <c r="S10" s="296"/>
      <c r="T10" s="305" t="s">
        <v>85</v>
      </c>
      <c r="U10" s="305"/>
      <c r="V10" s="51"/>
      <c r="W10" s="51"/>
      <c r="X10" s="51"/>
      <c r="Y10" s="51"/>
      <c r="Z10" s="13"/>
      <c r="AA10" s="13"/>
      <c r="AB10" s="13"/>
      <c r="AC10" s="13"/>
      <c r="AD10" s="13"/>
      <c r="AE10" s="13"/>
    </row>
    <row r="11" spans="1:31">
      <c r="A11" s="85" t="s">
        <v>155</v>
      </c>
      <c r="B11" s="85" t="s">
        <v>156</v>
      </c>
      <c r="C11" s="312"/>
      <c r="D11" s="312"/>
      <c r="E11" s="313"/>
      <c r="F11" s="313"/>
      <c r="G11" s="313"/>
      <c r="H11" s="30"/>
      <c r="I11" s="117">
        <v>2018</v>
      </c>
      <c r="J11" s="117">
        <v>2023</v>
      </c>
      <c r="K11" s="118"/>
      <c r="L11" s="117">
        <v>2018</v>
      </c>
      <c r="M11" s="117">
        <v>2023</v>
      </c>
      <c r="N11" s="118"/>
      <c r="O11" s="315"/>
      <c r="P11" s="118"/>
      <c r="Q11" s="117">
        <v>2018</v>
      </c>
      <c r="R11" s="117">
        <v>2023</v>
      </c>
      <c r="S11" s="118"/>
      <c r="T11" s="117">
        <v>2018</v>
      </c>
      <c r="U11" s="117">
        <v>2023</v>
      </c>
      <c r="V11" s="51"/>
      <c r="W11" s="51"/>
      <c r="X11" s="51"/>
      <c r="Y11" s="51"/>
      <c r="Z11" s="13"/>
      <c r="AA11" s="13"/>
      <c r="AB11" s="13"/>
      <c r="AC11" s="13"/>
      <c r="AD11" s="13"/>
      <c r="AE11" s="13"/>
    </row>
    <row r="12" spans="1:31" ht="15" customHeight="1">
      <c r="A12" s="207" t="s">
        <v>157</v>
      </c>
      <c r="B12" s="106"/>
      <c r="C12" s="106"/>
      <c r="D12" s="106"/>
      <c r="E12" s="106"/>
      <c r="F12" s="106"/>
      <c r="G12" s="106"/>
      <c r="H12" s="73"/>
      <c r="I12" s="106"/>
      <c r="J12" s="106"/>
      <c r="K12" s="106"/>
      <c r="L12" s="106"/>
      <c r="M12" s="106"/>
      <c r="N12" s="106"/>
      <c r="O12" s="286"/>
      <c r="P12" s="106"/>
      <c r="Q12" s="106"/>
      <c r="R12" s="106"/>
      <c r="S12" s="106"/>
      <c r="T12" s="106"/>
      <c r="U12" s="106"/>
      <c r="V12" s="51"/>
      <c r="W12" s="51"/>
      <c r="X12" s="51"/>
      <c r="Y12" s="51"/>
      <c r="Z12" s="13"/>
      <c r="AA12" s="13"/>
      <c r="AB12" s="13"/>
      <c r="AC12" s="13"/>
      <c r="AD12" s="13"/>
      <c r="AE12" s="13"/>
    </row>
    <row r="13" spans="1:31" ht="25.5" customHeight="1">
      <c r="A13" s="74" t="s">
        <v>158</v>
      </c>
      <c r="B13" s="74" t="s">
        <v>159</v>
      </c>
      <c r="C13" s="119">
        <v>81.7</v>
      </c>
      <c r="D13" s="128"/>
      <c r="E13" s="73">
        <v>2018</v>
      </c>
      <c r="F13" s="73" t="s">
        <v>90</v>
      </c>
      <c r="G13" s="98" t="s">
        <v>160</v>
      </c>
      <c r="H13" s="31"/>
      <c r="I13" s="128">
        <v>81.7</v>
      </c>
      <c r="J13" s="128">
        <v>82.7</v>
      </c>
      <c r="K13" s="128"/>
      <c r="L13" s="129"/>
      <c r="M13" s="129"/>
      <c r="N13" s="96"/>
      <c r="O13" s="291">
        <f>IF(OR(ISBLANK(I13),ISBLANK(J13)),"",J13-I13)</f>
        <v>1</v>
      </c>
      <c r="P13" s="96"/>
      <c r="Q13" s="97" t="s">
        <v>90</v>
      </c>
      <c r="R13" s="97" t="s">
        <v>91</v>
      </c>
      <c r="S13" s="96"/>
      <c r="T13" s="98" t="s">
        <v>160</v>
      </c>
      <c r="U13" s="98" t="s">
        <v>160</v>
      </c>
      <c r="V13" s="51"/>
      <c r="W13" s="51"/>
      <c r="X13" s="51"/>
      <c r="Y13" s="51"/>
      <c r="Z13" s="13"/>
      <c r="AA13" s="13"/>
      <c r="AB13" s="13"/>
      <c r="AC13" s="13"/>
      <c r="AD13" s="13"/>
      <c r="AE13" s="13"/>
    </row>
    <row r="14" spans="1:31" ht="25.5" customHeight="1">
      <c r="A14" s="88" t="s">
        <v>161</v>
      </c>
      <c r="B14" s="88" t="s">
        <v>162</v>
      </c>
      <c r="C14" s="120">
        <v>89.8</v>
      </c>
      <c r="D14" s="120"/>
      <c r="E14" s="90">
        <v>2011</v>
      </c>
      <c r="F14" s="90" t="s">
        <v>163</v>
      </c>
      <c r="G14" s="99" t="s">
        <v>164</v>
      </c>
      <c r="H14" s="41"/>
      <c r="I14" s="120">
        <v>90.440857199999996</v>
      </c>
      <c r="J14" s="120">
        <v>90.431080660000006</v>
      </c>
      <c r="K14" s="120"/>
      <c r="L14" s="121"/>
      <c r="M14" s="121"/>
      <c r="N14" s="89"/>
      <c r="O14" s="291">
        <f t="shared" ref="O14:O16" si="0">IF(OR(ISBLANK(I14),ISBLANK(J14)),"",J14-I14)</f>
        <v>-9.7765399999900637E-3</v>
      </c>
      <c r="P14" s="89"/>
      <c r="Q14" s="90" t="s">
        <v>91</v>
      </c>
      <c r="R14" s="90" t="s">
        <v>91</v>
      </c>
      <c r="S14" s="89"/>
      <c r="T14" s="99" t="s">
        <v>165</v>
      </c>
      <c r="U14" s="99" t="s">
        <v>165</v>
      </c>
      <c r="V14" s="51"/>
      <c r="W14" s="51"/>
      <c r="X14" s="51"/>
      <c r="Y14" s="51"/>
      <c r="Z14" s="13"/>
      <c r="AA14" s="13"/>
      <c r="AB14" s="13"/>
      <c r="AC14" s="13"/>
      <c r="AD14" s="13"/>
      <c r="AE14" s="13"/>
    </row>
    <row r="15" spans="1:31" ht="25.5" customHeight="1">
      <c r="A15" s="91" t="s">
        <v>166</v>
      </c>
      <c r="B15" s="91" t="s">
        <v>167</v>
      </c>
      <c r="C15" s="122">
        <v>86</v>
      </c>
      <c r="D15" s="122"/>
      <c r="E15" s="93">
        <v>2018</v>
      </c>
      <c r="F15" s="93" t="s">
        <v>90</v>
      </c>
      <c r="G15" s="99" t="s">
        <v>168</v>
      </c>
      <c r="H15" s="41"/>
      <c r="I15" s="122">
        <v>86</v>
      </c>
      <c r="J15" s="122">
        <v>85.595439819999996</v>
      </c>
      <c r="K15" s="122"/>
      <c r="L15" s="123"/>
      <c r="M15" s="123"/>
      <c r="N15" s="92"/>
      <c r="O15" s="291">
        <f t="shared" si="0"/>
        <v>-0.40456018000000427</v>
      </c>
      <c r="P15" s="92"/>
      <c r="Q15" s="93" t="s">
        <v>90</v>
      </c>
      <c r="R15" s="93" t="s">
        <v>91</v>
      </c>
      <c r="S15" s="92"/>
      <c r="T15" s="99" t="s">
        <v>168</v>
      </c>
      <c r="U15" s="99" t="s">
        <v>165</v>
      </c>
      <c r="V15" s="51"/>
      <c r="W15" s="51"/>
      <c r="X15" s="51"/>
      <c r="Y15" s="51"/>
      <c r="Z15" s="13"/>
      <c r="AA15" s="13"/>
      <c r="AB15" s="13"/>
      <c r="AC15" s="13"/>
      <c r="AD15" s="13"/>
      <c r="AE15" s="13"/>
    </row>
    <row r="16" spans="1:31" ht="25.5" customHeight="1">
      <c r="A16" s="91" t="s">
        <v>169</v>
      </c>
      <c r="B16" s="91" t="s">
        <v>170</v>
      </c>
      <c r="C16" s="122">
        <v>94.3</v>
      </c>
      <c r="D16" s="122"/>
      <c r="E16" s="93">
        <v>2012</v>
      </c>
      <c r="F16" s="93" t="s">
        <v>163</v>
      </c>
      <c r="G16" s="99" t="s">
        <v>171</v>
      </c>
      <c r="H16" s="41"/>
      <c r="I16" s="122">
        <v>95.124245509999994</v>
      </c>
      <c r="J16" s="122">
        <v>95.710750450000006</v>
      </c>
      <c r="K16" s="122"/>
      <c r="L16" s="123"/>
      <c r="M16" s="123"/>
      <c r="N16" s="92"/>
      <c r="O16" s="291">
        <f t="shared" si="0"/>
        <v>0.58650494000001174</v>
      </c>
      <c r="P16" s="92"/>
      <c r="Q16" s="93" t="s">
        <v>91</v>
      </c>
      <c r="R16" s="93" t="s">
        <v>91</v>
      </c>
      <c r="S16" s="92"/>
      <c r="T16" s="99" t="s">
        <v>165</v>
      </c>
      <c r="U16" s="99" t="s">
        <v>165</v>
      </c>
      <c r="V16" s="51"/>
      <c r="W16" s="51"/>
      <c r="X16" s="51"/>
      <c r="Y16" s="51"/>
      <c r="Z16" s="13"/>
      <c r="AA16" s="13"/>
      <c r="AB16" s="13"/>
      <c r="AC16" s="13"/>
      <c r="AD16" s="13"/>
      <c r="AE16" s="13"/>
    </row>
    <row r="17" spans="1:31" ht="15" customHeight="1">
      <c r="A17" s="199"/>
      <c r="B17" s="229" t="s">
        <v>172</v>
      </c>
      <c r="C17" s="200"/>
      <c r="D17" s="201"/>
      <c r="E17" s="202"/>
      <c r="F17" s="202"/>
      <c r="G17" s="202"/>
      <c r="H17" s="41"/>
      <c r="I17" s="203"/>
      <c r="J17" s="203"/>
      <c r="K17" s="203"/>
      <c r="L17" s="204">
        <f>AVERAGE(I13:I16)</f>
        <v>88.316275677500002</v>
      </c>
      <c r="M17" s="204">
        <f>AVERAGE(J13:J16)</f>
        <v>88.609317732499989</v>
      </c>
      <c r="N17" s="205"/>
      <c r="O17" s="292"/>
      <c r="P17" s="205"/>
      <c r="Q17" s="206"/>
      <c r="R17" s="206"/>
      <c r="S17" s="205"/>
      <c r="T17" s="206"/>
      <c r="U17" s="206"/>
      <c r="V17" s="51"/>
      <c r="W17" s="51"/>
      <c r="X17" s="51"/>
      <c r="Y17" s="51"/>
      <c r="Z17" s="13"/>
      <c r="AA17" s="13"/>
      <c r="AB17" s="13"/>
      <c r="AC17" s="13"/>
      <c r="AD17" s="13"/>
      <c r="AE17" s="13"/>
    </row>
    <row r="18" spans="1:31" ht="15" customHeight="1">
      <c r="A18" s="207" t="s">
        <v>173</v>
      </c>
      <c r="B18" s="106"/>
      <c r="C18" s="124"/>
      <c r="D18" s="125"/>
      <c r="E18" s="106"/>
      <c r="F18" s="106"/>
      <c r="G18" s="106"/>
      <c r="H18" s="73"/>
      <c r="I18" s="124"/>
      <c r="J18" s="124"/>
      <c r="K18" s="124"/>
      <c r="L18" s="125"/>
      <c r="M18" s="125"/>
      <c r="N18" s="106"/>
      <c r="O18" s="293"/>
      <c r="P18" s="106"/>
      <c r="Q18" s="106"/>
      <c r="R18" s="106"/>
      <c r="S18" s="106"/>
      <c r="T18" s="106"/>
      <c r="U18" s="106"/>
      <c r="V18" s="51"/>
      <c r="W18" s="51"/>
      <c r="X18" s="51"/>
      <c r="Y18" s="51"/>
      <c r="Z18" s="13"/>
      <c r="AA18" s="13"/>
      <c r="AB18" s="13"/>
      <c r="AC18" s="13"/>
      <c r="AD18" s="13"/>
      <c r="AE18" s="13"/>
    </row>
    <row r="19" spans="1:31" ht="25.5" customHeight="1">
      <c r="A19" s="74" t="s">
        <v>174</v>
      </c>
      <c r="B19" s="74" t="s">
        <v>175</v>
      </c>
      <c r="C19" s="119">
        <v>86.956521739999999</v>
      </c>
      <c r="D19" s="128"/>
      <c r="E19" s="73">
        <v>2018</v>
      </c>
      <c r="F19" s="73" t="s">
        <v>90</v>
      </c>
      <c r="G19" s="98" t="s">
        <v>176</v>
      </c>
      <c r="H19" s="31"/>
      <c r="I19" s="128">
        <v>86.956521739999999</v>
      </c>
      <c r="J19" s="128">
        <v>86.956521739999999</v>
      </c>
      <c r="K19" s="128"/>
      <c r="L19" s="129"/>
      <c r="M19" s="129"/>
      <c r="N19" s="96"/>
      <c r="O19" s="291">
        <f>IF(OR(ISBLANK(I19),ISBLANK(J19)),"",J19-I19)</f>
        <v>0</v>
      </c>
      <c r="P19" s="96"/>
      <c r="Q19" s="97" t="s">
        <v>90</v>
      </c>
      <c r="R19" s="97" t="s">
        <v>91</v>
      </c>
      <c r="S19" s="96"/>
      <c r="T19" s="98" t="s">
        <v>176</v>
      </c>
      <c r="U19" s="98" t="s">
        <v>176</v>
      </c>
      <c r="V19" s="51"/>
      <c r="W19" s="51"/>
      <c r="X19" s="51"/>
      <c r="Y19" s="51"/>
      <c r="Z19" s="13"/>
      <c r="AA19" s="13"/>
      <c r="AB19" s="13"/>
      <c r="AC19" s="13"/>
      <c r="AD19" s="13"/>
      <c r="AE19" s="13"/>
    </row>
    <row r="20" spans="1:31" ht="25.5" customHeight="1">
      <c r="A20" s="88" t="s">
        <v>177</v>
      </c>
      <c r="B20" s="88" t="s">
        <v>412</v>
      </c>
      <c r="C20" s="120">
        <v>64.595253999999997</v>
      </c>
      <c r="D20" s="120"/>
      <c r="E20" s="90">
        <v>2018</v>
      </c>
      <c r="F20" s="90" t="s">
        <v>90</v>
      </c>
      <c r="G20" s="99" t="s">
        <v>179</v>
      </c>
      <c r="H20" s="41"/>
      <c r="I20" s="120">
        <v>64.595253999999997</v>
      </c>
      <c r="J20" s="120">
        <v>72.525628659999995</v>
      </c>
      <c r="K20" s="120"/>
      <c r="L20" s="121"/>
      <c r="M20" s="121"/>
      <c r="N20" s="89"/>
      <c r="O20" s="291">
        <f t="shared" ref="O20:O22" si="1">IF(OR(ISBLANK(I20),ISBLANK(J20)),"",J20-I20)</f>
        <v>7.9303746599999982</v>
      </c>
      <c r="P20" s="89"/>
      <c r="Q20" s="90" t="s">
        <v>90</v>
      </c>
      <c r="R20" s="90" t="s">
        <v>91</v>
      </c>
      <c r="S20" s="89"/>
      <c r="T20" s="99" t="s">
        <v>179</v>
      </c>
      <c r="U20" s="99" t="s">
        <v>165</v>
      </c>
      <c r="V20" s="51"/>
      <c r="W20" s="51"/>
      <c r="X20" s="51"/>
      <c r="Y20" s="51"/>
      <c r="Z20" s="13"/>
      <c r="AA20" s="13"/>
      <c r="AB20" s="13"/>
      <c r="AC20" s="13"/>
      <c r="AD20" s="13"/>
      <c r="AE20" s="13"/>
    </row>
    <row r="21" spans="1:31" ht="25.5" customHeight="1">
      <c r="A21" s="91" t="s">
        <v>180</v>
      </c>
      <c r="B21" s="91" t="s">
        <v>464</v>
      </c>
      <c r="C21" s="122"/>
      <c r="D21" s="122"/>
      <c r="E21" s="93"/>
      <c r="F21" s="93"/>
      <c r="G21" s="99"/>
      <c r="H21" s="41"/>
      <c r="I21" s="122"/>
      <c r="J21" s="122"/>
      <c r="K21" s="122"/>
      <c r="L21" s="123"/>
      <c r="M21" s="123"/>
      <c r="N21" s="92"/>
      <c r="O21" s="291" t="str">
        <f t="shared" si="1"/>
        <v/>
      </c>
      <c r="P21" s="92"/>
      <c r="Q21" s="93"/>
      <c r="R21" s="93"/>
      <c r="S21" s="92"/>
      <c r="T21" s="99"/>
      <c r="U21" s="99"/>
      <c r="V21" s="51"/>
      <c r="W21" s="51"/>
      <c r="X21" s="51"/>
      <c r="Y21" s="51"/>
      <c r="Z21" s="13"/>
      <c r="AA21" s="13"/>
      <c r="AB21" s="13"/>
      <c r="AC21" s="13"/>
      <c r="AD21" s="13"/>
      <c r="AE21" s="13"/>
    </row>
    <row r="22" spans="1:31" ht="25.5" customHeight="1">
      <c r="A22" s="91" t="s">
        <v>181</v>
      </c>
      <c r="B22" s="91" t="s">
        <v>182</v>
      </c>
      <c r="C22" s="122">
        <v>94.258510000000001</v>
      </c>
      <c r="D22" s="122"/>
      <c r="E22" s="93">
        <v>2016</v>
      </c>
      <c r="F22" s="93" t="s">
        <v>90</v>
      </c>
      <c r="G22" s="99" t="s">
        <v>183</v>
      </c>
      <c r="H22" s="41"/>
      <c r="I22" s="122">
        <v>94.910256009999998</v>
      </c>
      <c r="J22" s="122">
        <v>96.093194519999997</v>
      </c>
      <c r="K22" s="122"/>
      <c r="L22" s="123"/>
      <c r="M22" s="123"/>
      <c r="N22" s="92"/>
      <c r="O22" s="291">
        <f t="shared" si="1"/>
        <v>1.1829385099999996</v>
      </c>
      <c r="P22" s="92"/>
      <c r="Q22" s="93" t="s">
        <v>91</v>
      </c>
      <c r="R22" s="93" t="s">
        <v>91</v>
      </c>
      <c r="S22" s="92"/>
      <c r="T22" s="99" t="s">
        <v>165</v>
      </c>
      <c r="U22" s="99" t="s">
        <v>165</v>
      </c>
      <c r="V22" s="51"/>
      <c r="W22" s="51"/>
      <c r="X22" s="51"/>
      <c r="Y22" s="51"/>
      <c r="Z22" s="13"/>
      <c r="AA22" s="13"/>
      <c r="AB22" s="13"/>
      <c r="AC22" s="13"/>
      <c r="AD22" s="13"/>
      <c r="AE22" s="13"/>
    </row>
    <row r="23" spans="1:31" ht="15" customHeight="1">
      <c r="A23" s="199"/>
      <c r="B23" s="229" t="s">
        <v>184</v>
      </c>
      <c r="C23" s="200"/>
      <c r="D23" s="201"/>
      <c r="E23" s="202"/>
      <c r="F23" s="202"/>
      <c r="G23" s="202"/>
      <c r="H23" s="41"/>
      <c r="I23" s="203"/>
      <c r="J23" s="203"/>
      <c r="K23" s="203"/>
      <c r="L23" s="204">
        <f>AVERAGE(I19:I22)</f>
        <v>82.154010583333331</v>
      </c>
      <c r="M23" s="204">
        <f>AVERAGE(J19:J22)</f>
        <v>85.191781640000002</v>
      </c>
      <c r="N23" s="205"/>
      <c r="O23" s="292"/>
      <c r="P23" s="205"/>
      <c r="Q23" s="206"/>
      <c r="R23" s="206"/>
      <c r="S23" s="205"/>
      <c r="T23" s="206"/>
      <c r="U23" s="206"/>
      <c r="V23" s="51"/>
      <c r="W23" s="51"/>
      <c r="X23" s="51"/>
      <c r="Y23" s="51"/>
      <c r="Z23" s="13"/>
      <c r="AA23" s="13"/>
      <c r="AB23" s="13"/>
      <c r="AC23" s="13"/>
      <c r="AD23" s="13"/>
      <c r="AE23" s="13"/>
    </row>
    <row r="24" spans="1:31" ht="15" customHeight="1">
      <c r="A24" s="207" t="s">
        <v>185</v>
      </c>
      <c r="B24" s="106"/>
      <c r="C24" s="124"/>
      <c r="D24" s="125"/>
      <c r="E24" s="106"/>
      <c r="F24" s="106"/>
      <c r="G24" s="106"/>
      <c r="H24" s="73"/>
      <c r="I24" s="124"/>
      <c r="J24" s="124"/>
      <c r="K24" s="124"/>
      <c r="L24" s="125"/>
      <c r="M24" s="125"/>
      <c r="N24" s="106"/>
      <c r="O24" s="293"/>
      <c r="P24" s="106"/>
      <c r="Q24" s="106"/>
      <c r="R24" s="106"/>
      <c r="S24" s="106"/>
      <c r="T24" s="106"/>
      <c r="U24" s="106"/>
      <c r="V24" s="51"/>
      <c r="W24" s="51"/>
      <c r="X24" s="51"/>
      <c r="Y24" s="51"/>
      <c r="Z24" s="13"/>
      <c r="AA24" s="13"/>
      <c r="AB24" s="13"/>
      <c r="AC24" s="13"/>
      <c r="AD24" s="13"/>
      <c r="AE24" s="13"/>
    </row>
    <row r="25" spans="1:31" ht="25.5" customHeight="1">
      <c r="A25" s="108" t="s">
        <v>186</v>
      </c>
      <c r="B25" s="108" t="s">
        <v>187</v>
      </c>
      <c r="C25" s="126">
        <v>22.47</v>
      </c>
      <c r="D25" s="127">
        <f>IF(C25&lt;&gt;"",IF((100-C25)&lt;=50,0,((100-C25)-50)/(100-50)*100),"")</f>
        <v>55.059999999999995</v>
      </c>
      <c r="E25" s="111">
        <v>2015</v>
      </c>
      <c r="F25" s="111" t="s">
        <v>90</v>
      </c>
      <c r="G25" s="98" t="s">
        <v>188</v>
      </c>
      <c r="H25" s="109"/>
      <c r="I25" s="126">
        <v>21.778892840000001</v>
      </c>
      <c r="J25" s="126">
        <v>20.816704139999999</v>
      </c>
      <c r="K25" s="126"/>
      <c r="L25" s="127">
        <f>IF(I25&lt;&gt;"",IF((100-I25)&lt;=50,0,((100-I25)-50)/(100-50)*100),"")</f>
        <v>56.442214320000005</v>
      </c>
      <c r="M25" s="127">
        <f>IF(J25&lt;&gt;"",IF((100-J25)&lt;=50,0,((100-J25)-50)/(100-50)*100),"")</f>
        <v>58.366591720000002</v>
      </c>
      <c r="N25" s="110"/>
      <c r="O25" s="291">
        <f t="shared" ref="O25:O27" si="2">IF(OR(ISBLANK(I25),ISBLANK(J25)),"",J25-I25)</f>
        <v>-0.96218870000000223</v>
      </c>
      <c r="P25" s="110"/>
      <c r="Q25" s="111" t="s">
        <v>91</v>
      </c>
      <c r="R25" s="111" t="s">
        <v>91</v>
      </c>
      <c r="S25" s="110"/>
      <c r="T25" s="98" t="s">
        <v>165</v>
      </c>
      <c r="U25" s="98" t="s">
        <v>165</v>
      </c>
      <c r="V25" s="51"/>
      <c r="W25" s="51"/>
      <c r="X25" s="51"/>
      <c r="Y25" s="51"/>
      <c r="Z25" s="13"/>
      <c r="AA25" s="13"/>
      <c r="AB25" s="13"/>
      <c r="AC25" s="13"/>
      <c r="AD25" s="13"/>
      <c r="AE25" s="13"/>
    </row>
    <row r="26" spans="1:31" ht="25.5" customHeight="1">
      <c r="A26" s="91" t="s">
        <v>189</v>
      </c>
      <c r="B26" s="91" t="s">
        <v>190</v>
      </c>
      <c r="C26" s="122">
        <v>5.43</v>
      </c>
      <c r="D26" s="123">
        <f>IF(C26&lt;&gt;"",IF(C26&lt;=5.1,100,IF(C26&gt;=7.1,100,(7.1-C26)/(7.1-5.1)*100)),"")</f>
        <v>83.5</v>
      </c>
      <c r="E26" s="93">
        <v>2014</v>
      </c>
      <c r="F26" s="93" t="s">
        <v>90</v>
      </c>
      <c r="G26" s="99" t="s">
        <v>188</v>
      </c>
      <c r="H26" s="112"/>
      <c r="I26" s="122">
        <v>5.4956564080000003</v>
      </c>
      <c r="J26" s="122">
        <v>5.5615372609999998</v>
      </c>
      <c r="K26" s="122"/>
      <c r="L26" s="123">
        <f>IF(I26&lt;&gt;"",IF(I26&lt;=5.1,100,IF(I26&gt;=7.1,0,(7.1-I26)/(7.1-5.1)*100)),"")</f>
        <v>80.217179599999966</v>
      </c>
      <c r="M26" s="123">
        <f>IF(J26&lt;&gt;"",IF(J26&lt;=5.1,100,IF(J26&gt;=7.1,0,(7.1-J26)/(7.1-5.1)*100)),"")</f>
        <v>76.923136949999986</v>
      </c>
      <c r="N26" s="92"/>
      <c r="O26" s="291">
        <f t="shared" si="2"/>
        <v>6.5880852999999462E-2</v>
      </c>
      <c r="P26" s="92"/>
      <c r="Q26" s="93" t="s">
        <v>91</v>
      </c>
      <c r="R26" s="93" t="s">
        <v>91</v>
      </c>
      <c r="S26" s="92"/>
      <c r="T26" s="99" t="s">
        <v>165</v>
      </c>
      <c r="U26" s="99" t="s">
        <v>165</v>
      </c>
      <c r="V26" s="51"/>
      <c r="W26" s="51"/>
      <c r="X26" s="51"/>
      <c r="Y26" s="51"/>
      <c r="Z26" s="13"/>
      <c r="AA26" s="13"/>
      <c r="AB26" s="13"/>
      <c r="AC26" s="13"/>
      <c r="AD26" s="13"/>
      <c r="AE26" s="13"/>
    </row>
    <row r="27" spans="1:31" ht="25.5" customHeight="1">
      <c r="A27" s="88" t="s">
        <v>191</v>
      </c>
      <c r="B27" s="88" t="s">
        <v>192</v>
      </c>
      <c r="C27" s="120">
        <v>21.8</v>
      </c>
      <c r="D27" s="121">
        <f>IF(C27&lt;&gt;"",100-C27,"")</f>
        <v>78.2</v>
      </c>
      <c r="E27" s="90">
        <v>2018</v>
      </c>
      <c r="F27" s="90" t="s">
        <v>90</v>
      </c>
      <c r="G27" s="114" t="s">
        <v>103</v>
      </c>
      <c r="H27" s="113"/>
      <c r="I27" s="120">
        <v>21.8</v>
      </c>
      <c r="J27" s="120">
        <v>18.100000000000001</v>
      </c>
      <c r="K27" s="120"/>
      <c r="L27" s="121">
        <f>IF(I27&lt;&gt;"",100-I27,"")</f>
        <v>78.2</v>
      </c>
      <c r="M27" s="121">
        <f>IF(J27&lt;&gt;"",100-J27,"")</f>
        <v>81.900000000000006</v>
      </c>
      <c r="N27" s="89"/>
      <c r="O27" s="291">
        <f t="shared" si="2"/>
        <v>-3.6999999999999993</v>
      </c>
      <c r="P27" s="89"/>
      <c r="Q27" s="90" t="s">
        <v>90</v>
      </c>
      <c r="R27" s="90" t="s">
        <v>193</v>
      </c>
      <c r="S27" s="89"/>
      <c r="T27" s="114" t="s">
        <v>103</v>
      </c>
      <c r="U27" s="114" t="s">
        <v>103</v>
      </c>
      <c r="V27" s="51"/>
      <c r="W27" s="51"/>
      <c r="X27" s="51"/>
      <c r="Y27" s="51"/>
      <c r="Z27" s="13"/>
      <c r="AA27" s="13"/>
      <c r="AB27" s="13"/>
      <c r="AC27" s="13"/>
      <c r="AD27" s="13"/>
      <c r="AE27" s="13"/>
    </row>
    <row r="28" spans="1:31" ht="15" customHeight="1">
      <c r="A28" s="199"/>
      <c r="B28" s="229" t="s">
        <v>194</v>
      </c>
      <c r="C28" s="200"/>
      <c r="D28" s="201"/>
      <c r="E28" s="202"/>
      <c r="F28" s="202"/>
      <c r="G28" s="202"/>
      <c r="H28" s="41"/>
      <c r="I28" s="203"/>
      <c r="J28" s="203"/>
      <c r="K28" s="203"/>
      <c r="L28" s="204">
        <f>AVERAGE(L25:L27)</f>
        <v>71.61979797333332</v>
      </c>
      <c r="M28" s="204">
        <f>AVERAGE(M25:M27)</f>
        <v>72.396576223333327</v>
      </c>
      <c r="N28" s="205"/>
      <c r="O28" s="292"/>
      <c r="P28" s="205"/>
      <c r="Q28" s="206"/>
      <c r="R28" s="206"/>
      <c r="S28" s="205"/>
      <c r="T28" s="206"/>
      <c r="U28" s="206"/>
      <c r="V28" s="51"/>
      <c r="W28" s="51"/>
      <c r="X28" s="51"/>
      <c r="Y28" s="51"/>
      <c r="Z28" s="13"/>
      <c r="AA28" s="13"/>
      <c r="AB28" s="13"/>
      <c r="AC28" s="13"/>
      <c r="AD28" s="13"/>
      <c r="AE28" s="13"/>
    </row>
    <row r="29" spans="1:31" ht="15" customHeight="1">
      <c r="A29" s="107" t="s">
        <v>195</v>
      </c>
      <c r="B29" s="106"/>
      <c r="C29" s="124"/>
      <c r="D29" s="125"/>
      <c r="E29" s="106"/>
      <c r="F29" s="106"/>
      <c r="G29" s="106"/>
      <c r="H29" s="73"/>
      <c r="I29" s="124"/>
      <c r="J29" s="124"/>
      <c r="K29" s="124"/>
      <c r="L29" s="125"/>
      <c r="M29" s="125"/>
      <c r="N29" s="106"/>
      <c r="O29" s="293"/>
      <c r="P29" s="106"/>
      <c r="Q29" s="106"/>
      <c r="R29" s="106"/>
      <c r="S29" s="106"/>
      <c r="T29" s="106"/>
      <c r="U29" s="106"/>
      <c r="V29" s="51"/>
      <c r="W29" s="51"/>
      <c r="X29" s="51"/>
      <c r="Y29" s="51"/>
      <c r="Z29" s="13"/>
      <c r="AA29" s="13"/>
      <c r="AB29" s="13"/>
      <c r="AC29" s="13"/>
      <c r="AD29" s="13"/>
      <c r="AE29" s="13"/>
    </row>
    <row r="30" spans="1:31" ht="25.5" customHeight="1">
      <c r="A30" s="108" t="s">
        <v>196</v>
      </c>
      <c r="B30" s="108" t="s">
        <v>197</v>
      </c>
      <c r="C30" s="126">
        <v>49.92</v>
      </c>
      <c r="D30" s="126">
        <f>IF(C30&lt;&gt;"",IF(C30&lt;18,C30/18*100,100),"")</f>
        <v>100</v>
      </c>
      <c r="E30" s="111">
        <v>2017</v>
      </c>
      <c r="F30" s="111" t="s">
        <v>163</v>
      </c>
      <c r="G30" s="98" t="s">
        <v>198</v>
      </c>
      <c r="H30" s="109"/>
      <c r="I30" s="126">
        <v>51.077628490000002</v>
      </c>
      <c r="J30" s="126">
        <v>55.040063420000003</v>
      </c>
      <c r="K30" s="126"/>
      <c r="L30" s="127">
        <f>IF(I30&lt;&gt;"",IF(I30&lt;18,I30/18*100,100),"")</f>
        <v>100</v>
      </c>
      <c r="M30" s="127">
        <f>IF(J30&lt;&gt;"",IF(J30&lt;18,J30/18*100,100),"")</f>
        <v>100</v>
      </c>
      <c r="N30" s="110"/>
      <c r="O30" s="291">
        <f>IF(OR(ISBLANK(I30),ISBLANK(J30)),"",J30-I30)</f>
        <v>3.9624349300000006</v>
      </c>
      <c r="P30" s="110"/>
      <c r="Q30" s="111" t="s">
        <v>91</v>
      </c>
      <c r="R30" s="111" t="s">
        <v>91</v>
      </c>
      <c r="S30" s="110"/>
      <c r="T30" s="98" t="s">
        <v>165</v>
      </c>
      <c r="U30" s="98" t="s">
        <v>165</v>
      </c>
      <c r="V30" s="51"/>
      <c r="W30" s="51"/>
      <c r="X30" s="51"/>
      <c r="Y30" s="51"/>
      <c r="Z30" s="13"/>
      <c r="AA30" s="13"/>
      <c r="AB30" s="13"/>
      <c r="AC30" s="13"/>
      <c r="AD30" s="13"/>
      <c r="AE30" s="13"/>
    </row>
    <row r="31" spans="1:31" ht="25.5" customHeight="1">
      <c r="A31" s="307" t="s">
        <v>199</v>
      </c>
      <c r="B31" s="91" t="s">
        <v>200</v>
      </c>
      <c r="C31" s="122">
        <f>IF(AND(C32&lt;&gt;"",C33&lt;&gt;""),C32+C33,"")</f>
        <v>65.952619999999996</v>
      </c>
      <c r="D31" s="122">
        <f>IF(C31&lt;&gt;"",IF(C31&lt;154.74,C31/154.74*100,100),"")</f>
        <v>42.621571668605398</v>
      </c>
      <c r="E31" s="93">
        <f>IF(AND(E32&lt;&gt;"",E33&lt;&gt;""),MAX(E32,E33),"")</f>
        <v>2017</v>
      </c>
      <c r="F31" s="93"/>
      <c r="G31" s="99"/>
      <c r="H31" s="112"/>
      <c r="I31" s="122">
        <f>IF(AND(I32&lt;&gt;"",I33&lt;&gt;""),I32+I33,"")</f>
        <v>65.952619999999996</v>
      </c>
      <c r="J31" s="122">
        <f>IF(AND(J32&lt;&gt;"",J33&lt;&gt;""),J32+J33,"")</f>
        <v>71.315435000000008</v>
      </c>
      <c r="K31" s="122"/>
      <c r="L31" s="123">
        <f>IF(I31&lt;&gt;"",IF(I31&lt;154.74,I31/154.74*100,100),"")</f>
        <v>42.621571668605398</v>
      </c>
      <c r="M31" s="123">
        <f>IF(J31&lt;&gt;"",IF(J31&lt;154.74,J31/154.74*100,100),"")</f>
        <v>46.087265736073419</v>
      </c>
      <c r="N31" s="92"/>
      <c r="O31" s="291">
        <f t="shared" ref="O31:O34" si="3">IF(OR(ISBLANK(I31),ISBLANK(J31)),"",J31-I31)</f>
        <v>5.3628150000000119</v>
      </c>
      <c r="P31" s="92"/>
      <c r="Q31" s="93"/>
      <c r="R31" s="93"/>
      <c r="S31" s="92"/>
      <c r="T31" s="99"/>
      <c r="U31" s="99"/>
      <c r="V31" s="51"/>
      <c r="W31" s="51"/>
      <c r="X31" s="51"/>
      <c r="Y31" s="51"/>
      <c r="Z31" s="13"/>
      <c r="AA31" s="13"/>
      <c r="AB31" s="13"/>
      <c r="AC31" s="13"/>
      <c r="AD31" s="13"/>
      <c r="AE31" s="13"/>
    </row>
    <row r="32" spans="1:31" ht="25.5" customHeight="1">
      <c r="A32" s="308"/>
      <c r="B32" s="91" t="s">
        <v>201</v>
      </c>
      <c r="C32" s="122">
        <v>39.934623999999999</v>
      </c>
      <c r="D32" s="122"/>
      <c r="E32" s="93">
        <v>2017</v>
      </c>
      <c r="F32" s="93" t="s">
        <v>163</v>
      </c>
      <c r="G32" s="99" t="s">
        <v>202</v>
      </c>
      <c r="H32" s="112"/>
      <c r="I32" s="122">
        <v>39.934623999999999</v>
      </c>
      <c r="J32" s="122">
        <v>42.752113000000001</v>
      </c>
      <c r="K32" s="122"/>
      <c r="L32" s="123"/>
      <c r="M32" s="123"/>
      <c r="N32" s="92"/>
      <c r="O32" s="291">
        <f t="shared" si="3"/>
        <v>2.8174890000000019</v>
      </c>
      <c r="P32" s="92"/>
      <c r="Q32" s="93" t="s">
        <v>91</v>
      </c>
      <c r="R32" s="93" t="s">
        <v>91</v>
      </c>
      <c r="S32" s="92"/>
      <c r="T32" s="99" t="s">
        <v>203</v>
      </c>
      <c r="U32" s="99" t="s">
        <v>203</v>
      </c>
      <c r="V32" s="51"/>
      <c r="W32" s="51"/>
      <c r="X32" s="51"/>
      <c r="Y32" s="51"/>
      <c r="Z32" s="13"/>
      <c r="AA32" s="13"/>
      <c r="AB32" s="13"/>
      <c r="AC32" s="13"/>
      <c r="AD32" s="13"/>
      <c r="AE32" s="13"/>
    </row>
    <row r="33" spans="1:31" ht="25.5" customHeight="1">
      <c r="A33" s="309"/>
      <c r="B33" s="91" t="s">
        <v>204</v>
      </c>
      <c r="C33" s="122">
        <v>26.017996</v>
      </c>
      <c r="D33" s="122"/>
      <c r="E33" s="93">
        <v>2017</v>
      </c>
      <c r="F33" s="93" t="s">
        <v>163</v>
      </c>
      <c r="G33" s="99" t="s">
        <v>202</v>
      </c>
      <c r="H33" s="112"/>
      <c r="I33" s="122">
        <v>26.017996</v>
      </c>
      <c r="J33" s="122">
        <v>28.563321999999999</v>
      </c>
      <c r="K33" s="122"/>
      <c r="L33" s="123"/>
      <c r="M33" s="123"/>
      <c r="N33" s="92"/>
      <c r="O33" s="291">
        <f t="shared" si="3"/>
        <v>2.5453259999999993</v>
      </c>
      <c r="P33" s="92"/>
      <c r="Q33" s="93" t="s">
        <v>91</v>
      </c>
      <c r="R33" s="93" t="s">
        <v>91</v>
      </c>
      <c r="S33" s="92"/>
      <c r="T33" s="99" t="s">
        <v>203</v>
      </c>
      <c r="U33" s="99" t="s">
        <v>203</v>
      </c>
      <c r="V33" s="51"/>
      <c r="W33" s="51"/>
      <c r="X33" s="51"/>
      <c r="Y33" s="51"/>
      <c r="Z33" s="13"/>
      <c r="AA33" s="13"/>
      <c r="AB33" s="13"/>
      <c r="AC33" s="13"/>
      <c r="AD33" s="13"/>
      <c r="AE33" s="13"/>
    </row>
    <row r="34" spans="1:31" ht="25.5" customHeight="1">
      <c r="A34" s="88" t="s">
        <v>205</v>
      </c>
      <c r="B34" s="88" t="s">
        <v>206</v>
      </c>
      <c r="C34" s="120">
        <v>64</v>
      </c>
      <c r="D34" s="120"/>
      <c r="E34" s="90">
        <v>2018</v>
      </c>
      <c r="F34" s="90" t="s">
        <v>163</v>
      </c>
      <c r="G34" s="114" t="s">
        <v>207</v>
      </c>
      <c r="H34" s="113"/>
      <c r="I34" s="120">
        <v>64</v>
      </c>
      <c r="J34" s="120">
        <v>71.315232589999994</v>
      </c>
      <c r="K34" s="120"/>
      <c r="L34" s="121"/>
      <c r="M34" s="121"/>
      <c r="N34" s="89"/>
      <c r="O34" s="291">
        <f t="shared" si="3"/>
        <v>7.3152325899999937</v>
      </c>
      <c r="P34" s="89"/>
      <c r="Q34" s="90" t="s">
        <v>163</v>
      </c>
      <c r="R34" s="90" t="s">
        <v>193</v>
      </c>
      <c r="S34" s="89"/>
      <c r="T34" s="114" t="s">
        <v>207</v>
      </c>
      <c r="U34" s="114" t="s">
        <v>165</v>
      </c>
      <c r="V34" s="51"/>
      <c r="W34" s="51"/>
      <c r="X34" s="51"/>
      <c r="Y34" s="51"/>
      <c r="Z34" s="13"/>
      <c r="AA34" s="13"/>
      <c r="AB34" s="13"/>
      <c r="AC34" s="13"/>
      <c r="AD34" s="13"/>
      <c r="AE34" s="13"/>
    </row>
    <row r="35" spans="1:31" ht="15" customHeight="1">
      <c r="A35" s="199"/>
      <c r="B35" s="229" t="s">
        <v>208</v>
      </c>
      <c r="C35" s="200"/>
      <c r="D35" s="201"/>
      <c r="E35" s="202"/>
      <c r="F35" s="202"/>
      <c r="G35" s="202"/>
      <c r="H35" s="41"/>
      <c r="I35" s="203"/>
      <c r="J35" s="203"/>
      <c r="K35" s="203"/>
      <c r="L35" s="204">
        <f>AVERAGE(L31,L30,I34)</f>
        <v>68.873857222868466</v>
      </c>
      <c r="M35" s="204">
        <f>AVERAGE(M31,M30,J34)</f>
        <v>72.467499442024476</v>
      </c>
      <c r="N35" s="205"/>
      <c r="O35" s="292"/>
      <c r="P35" s="205"/>
      <c r="Q35" s="206"/>
      <c r="R35" s="206"/>
      <c r="S35" s="205"/>
      <c r="T35" s="206"/>
      <c r="U35" s="206"/>
      <c r="V35" s="51"/>
      <c r="W35" s="51"/>
      <c r="X35" s="51"/>
      <c r="Y35" s="51"/>
      <c r="Z35" s="13"/>
      <c r="AA35" s="13"/>
      <c r="AB35" s="13"/>
      <c r="AC35" s="13"/>
      <c r="AD35" s="13"/>
      <c r="AE35" s="13"/>
    </row>
    <row r="36" spans="1:31" ht="15" customHeight="1">
      <c r="A36" s="107" t="s">
        <v>209</v>
      </c>
      <c r="B36" s="107"/>
      <c r="C36" s="124"/>
      <c r="D36" s="125"/>
      <c r="E36" s="106"/>
      <c r="F36" s="106"/>
      <c r="G36" s="106"/>
      <c r="H36" s="73"/>
      <c r="I36" s="124"/>
      <c r="J36" s="124"/>
      <c r="K36" s="124"/>
      <c r="L36" s="178">
        <f>AVERAGE(L17,L23,L28,L35)</f>
        <v>77.74098536425879</v>
      </c>
      <c r="M36" s="178">
        <f>AVERAGE(M17,M23,M28,M35)</f>
        <v>79.666293759464452</v>
      </c>
      <c r="N36" s="106"/>
      <c r="O36" s="293"/>
      <c r="P36" s="106"/>
      <c r="Q36" s="106"/>
      <c r="R36" s="106"/>
      <c r="S36" s="106"/>
      <c r="T36" s="106"/>
      <c r="U36" s="106"/>
      <c r="V36" s="51"/>
      <c r="W36" s="51"/>
      <c r="X36" s="51"/>
      <c r="Y36" s="51"/>
      <c r="Z36" s="13"/>
      <c r="AA36" s="13"/>
      <c r="AB36" s="13"/>
      <c r="AC36" s="13"/>
      <c r="AD36" s="13"/>
      <c r="AE36" s="13"/>
    </row>
    <row r="37" spans="1:31" ht="37.049999999999997" customHeight="1">
      <c r="A37" s="88" t="s">
        <v>210</v>
      </c>
      <c r="B37" s="88" t="s">
        <v>262</v>
      </c>
      <c r="C37" s="120">
        <v>16.899999999999999</v>
      </c>
      <c r="D37" s="120"/>
      <c r="E37" s="90">
        <v>2004</v>
      </c>
      <c r="F37" s="90" t="s">
        <v>163</v>
      </c>
      <c r="G37" s="114" t="s">
        <v>211</v>
      </c>
      <c r="H37" s="113"/>
      <c r="I37" s="120">
        <v>21.41</v>
      </c>
      <c r="J37" s="120">
        <v>20.53</v>
      </c>
      <c r="K37" s="120"/>
      <c r="L37" s="284">
        <f>100-I37</f>
        <v>78.59</v>
      </c>
      <c r="M37" s="284">
        <f>100-J37</f>
        <v>79.47</v>
      </c>
      <c r="N37" s="89"/>
      <c r="O37" s="291">
        <f>IF(OR(ISBLANK(I37),ISBLANK(J37)),"",J37-I37)</f>
        <v>-0.87999999999999901</v>
      </c>
      <c r="P37" s="89"/>
      <c r="Q37" s="90" t="s">
        <v>91</v>
      </c>
      <c r="R37" s="90" t="s">
        <v>91</v>
      </c>
      <c r="S37" s="89"/>
      <c r="T37" s="114" t="s">
        <v>212</v>
      </c>
      <c r="U37" s="114" t="s">
        <v>212</v>
      </c>
      <c r="V37" s="51"/>
      <c r="W37" s="51"/>
      <c r="X37" s="51"/>
      <c r="Y37" s="51"/>
      <c r="Z37" s="13"/>
      <c r="AA37" s="13"/>
      <c r="AB37" s="13"/>
      <c r="AC37" s="13"/>
      <c r="AD37" s="13"/>
      <c r="AE37" s="13"/>
    </row>
    <row r="38" spans="1:31" ht="15" customHeight="1">
      <c r="A38" s="100"/>
      <c r="B38" s="100" t="s">
        <v>213</v>
      </c>
      <c r="C38" s="101"/>
      <c r="D38" s="101"/>
      <c r="E38" s="101"/>
      <c r="F38" s="101"/>
      <c r="G38" s="101"/>
      <c r="I38" s="101"/>
      <c r="J38" s="101"/>
      <c r="K38" s="101"/>
      <c r="L38" s="102">
        <f>L36*L37/100</f>
        <v>61.09664039777099</v>
      </c>
      <c r="M38" s="130">
        <f>M36*M37/100</f>
        <v>63.310803650646406</v>
      </c>
      <c r="N38" s="101"/>
      <c r="O38" s="287"/>
      <c r="P38" s="101"/>
      <c r="Q38" s="101"/>
      <c r="R38" s="101"/>
      <c r="S38" s="101"/>
      <c r="T38" s="101"/>
      <c r="U38" s="101"/>
      <c r="V38" s="51"/>
      <c r="W38" s="51"/>
      <c r="X38" s="51"/>
      <c r="Y38" s="51"/>
      <c r="Z38" s="13"/>
      <c r="AA38" s="13"/>
      <c r="AB38" s="13"/>
      <c r="AC38" s="13"/>
      <c r="AD38" s="13"/>
      <c r="AE38" s="13"/>
    </row>
    <row r="39" spans="1:31" ht="15" customHeight="1">
      <c r="A39" s="103"/>
      <c r="B39" s="83" t="s">
        <v>214</v>
      </c>
      <c r="C39" s="83"/>
      <c r="D39" s="83"/>
      <c r="E39" s="83"/>
      <c r="F39" s="83"/>
      <c r="G39" s="83"/>
      <c r="I39" s="86"/>
      <c r="J39" s="86"/>
      <c r="K39" s="86"/>
      <c r="L39" s="86"/>
      <c r="M39" s="131">
        <f>M38-L38</f>
        <v>2.2141632528754158</v>
      </c>
      <c r="N39" s="86"/>
      <c r="O39" s="288"/>
      <c r="P39" s="86"/>
      <c r="Q39" s="86"/>
      <c r="R39" s="86"/>
      <c r="S39" s="86"/>
      <c r="T39" s="86"/>
      <c r="U39" s="86"/>
      <c r="V39" s="51"/>
      <c r="W39" s="51"/>
      <c r="X39" s="51"/>
      <c r="Y39" s="51"/>
      <c r="Z39" s="13"/>
      <c r="AA39" s="13"/>
      <c r="AB39" s="13"/>
      <c r="AC39" s="13"/>
      <c r="AD39" s="13"/>
      <c r="AE39" s="13"/>
    </row>
    <row r="40" spans="1:31" ht="15" customHeight="1">
      <c r="A40" s="103"/>
      <c r="B40" s="103" t="s">
        <v>265</v>
      </c>
      <c r="C40" s="83"/>
      <c r="D40" s="83"/>
      <c r="E40" s="83"/>
      <c r="F40" s="83"/>
      <c r="G40" s="83"/>
      <c r="I40" s="86"/>
      <c r="J40" s="86"/>
      <c r="K40" s="86"/>
      <c r="L40" s="86"/>
      <c r="M40" s="104">
        <v>46409.173000000003</v>
      </c>
      <c r="N40" s="86"/>
      <c r="O40" s="289"/>
      <c r="P40" s="86"/>
      <c r="Q40" s="86"/>
      <c r="R40" s="86"/>
      <c r="S40" s="86"/>
      <c r="T40" s="86"/>
      <c r="U40" s="86"/>
      <c r="V40" s="51"/>
      <c r="W40" s="51"/>
      <c r="X40" s="51"/>
      <c r="Y40" s="51"/>
      <c r="Z40" s="13"/>
      <c r="AA40" s="13"/>
      <c r="AB40" s="13"/>
      <c r="AC40" s="13"/>
      <c r="AD40" s="13"/>
      <c r="AE40" s="13"/>
    </row>
    <row r="41" spans="1:31" ht="15" customHeight="1">
      <c r="A41" s="116"/>
      <c r="B41" s="116" t="s">
        <v>264</v>
      </c>
      <c r="C41" s="86"/>
      <c r="D41" s="86"/>
      <c r="E41" s="86"/>
      <c r="F41" s="86"/>
      <c r="G41" s="86"/>
      <c r="I41" s="86"/>
      <c r="J41" s="86"/>
      <c r="K41" s="86"/>
      <c r="L41" s="86"/>
      <c r="M41" s="105">
        <f>M39*M40/100</f>
        <v>1027.5748545293793</v>
      </c>
      <c r="N41" s="86"/>
      <c r="O41" s="289"/>
      <c r="P41" s="86"/>
      <c r="Q41" s="86"/>
      <c r="R41" s="86"/>
      <c r="S41" s="86"/>
      <c r="T41" s="86"/>
      <c r="U41" s="86"/>
      <c r="V41" s="51"/>
      <c r="W41" s="51"/>
      <c r="X41" s="51"/>
      <c r="Y41" s="51"/>
      <c r="Z41" s="13"/>
      <c r="AA41" s="13"/>
      <c r="AB41" s="13"/>
      <c r="AC41" s="13"/>
      <c r="AD41" s="13"/>
      <c r="AE41" s="13"/>
    </row>
    <row r="42" spans="1:31" ht="15" customHeight="1">
      <c r="A42" s="116"/>
      <c r="B42" s="116" t="s">
        <v>266</v>
      </c>
      <c r="C42" s="86"/>
      <c r="D42" s="86"/>
      <c r="E42" s="86"/>
      <c r="F42" s="86"/>
      <c r="G42" s="86"/>
      <c r="I42" s="86"/>
      <c r="J42" s="86"/>
      <c r="K42" s="86"/>
      <c r="L42" s="86"/>
      <c r="M42" s="132">
        <f>M41/M40</f>
        <v>2.214163252875416E-2</v>
      </c>
      <c r="N42" s="86"/>
      <c r="O42" s="290"/>
      <c r="P42" s="86"/>
      <c r="Q42" s="86"/>
      <c r="R42" s="86"/>
      <c r="S42" s="86"/>
      <c r="T42" s="86"/>
      <c r="U42" s="86"/>
      <c r="V42" s="51"/>
      <c r="W42" s="51"/>
      <c r="X42" s="51"/>
      <c r="Y42" s="51"/>
      <c r="Z42" s="13"/>
      <c r="AA42" s="13"/>
      <c r="AB42" s="13"/>
      <c r="AC42" s="13"/>
      <c r="AD42" s="13"/>
      <c r="AE42" s="13"/>
    </row>
    <row r="43" spans="1:31" ht="15" customHeight="1">
      <c r="A43" s="115"/>
      <c r="B43" s="115"/>
      <c r="C43" s="94"/>
      <c r="D43" s="94"/>
      <c r="E43" s="94"/>
      <c r="F43" s="94"/>
      <c r="G43" s="95"/>
      <c r="I43" s="94"/>
      <c r="J43" s="94"/>
      <c r="K43" s="94"/>
      <c r="L43" s="94"/>
      <c r="M43" s="94"/>
      <c r="N43" s="94"/>
      <c r="O43" s="51"/>
      <c r="P43" s="94"/>
      <c r="Q43" s="94"/>
      <c r="R43" s="94"/>
      <c r="S43" s="94"/>
      <c r="T43" s="95"/>
      <c r="U43" s="95"/>
      <c r="V43" s="51"/>
      <c r="W43" s="51"/>
      <c r="X43" s="51"/>
      <c r="Y43" s="51"/>
      <c r="Z43" s="13"/>
      <c r="AA43" s="13"/>
      <c r="AB43" s="13"/>
      <c r="AC43" s="13"/>
      <c r="AD43" s="13"/>
      <c r="AE43" s="13"/>
    </row>
    <row r="44" spans="1:31" ht="15" customHeight="1">
      <c r="A44" s="76" t="s">
        <v>215</v>
      </c>
      <c r="B44" s="76"/>
      <c r="C44" s="51"/>
      <c r="D44" s="51"/>
      <c r="E44" s="51"/>
      <c r="F44" s="51"/>
      <c r="G44" s="77"/>
      <c r="I44" s="51"/>
      <c r="J44" s="51"/>
      <c r="K44" s="51"/>
      <c r="L44" s="51"/>
      <c r="M44" s="51"/>
      <c r="N44" s="51"/>
      <c r="O44" s="51"/>
      <c r="P44" s="51"/>
      <c r="Q44" s="51"/>
      <c r="R44" s="51"/>
      <c r="S44" s="51"/>
      <c r="T44" s="77"/>
      <c r="U44" s="77"/>
      <c r="V44" s="51"/>
      <c r="W44" s="51"/>
      <c r="X44" s="51"/>
      <c r="Y44" s="51"/>
      <c r="Z44" s="13"/>
      <c r="AA44" s="13"/>
      <c r="AB44" s="13"/>
      <c r="AC44" s="13"/>
      <c r="AD44" s="13"/>
      <c r="AE44" s="13"/>
    </row>
    <row r="45" spans="1:31" ht="15" customHeight="1">
      <c r="A45" s="77" t="s">
        <v>216</v>
      </c>
      <c r="B45" s="77"/>
      <c r="C45" s="13"/>
      <c r="D45" s="13"/>
      <c r="E45" s="13"/>
      <c r="F45" s="76"/>
      <c r="G45" s="59"/>
      <c r="I45" s="13"/>
      <c r="J45" s="13"/>
      <c r="K45" s="13"/>
      <c r="L45" s="13"/>
      <c r="M45" s="13"/>
      <c r="N45" s="13"/>
      <c r="O45" s="53"/>
      <c r="P45" s="13"/>
      <c r="Q45" s="13"/>
      <c r="R45" s="77"/>
      <c r="S45" s="13"/>
      <c r="T45" s="38"/>
      <c r="U45" s="38"/>
      <c r="V45" s="13"/>
      <c r="W45" s="13"/>
      <c r="X45" s="13"/>
      <c r="Y45" s="13"/>
      <c r="Z45" s="13"/>
      <c r="AA45" s="13"/>
      <c r="AB45" s="13"/>
      <c r="AC45" s="13"/>
      <c r="AD45" s="13"/>
      <c r="AE45" s="13"/>
    </row>
    <row r="46" spans="1:31" ht="15" customHeight="1">
      <c r="A46" s="77" t="s">
        <v>217</v>
      </c>
      <c r="B46" s="77"/>
      <c r="C46" s="13"/>
      <c r="D46" s="13"/>
      <c r="E46" s="13"/>
      <c r="F46" s="76"/>
      <c r="G46" s="59"/>
      <c r="I46" s="13"/>
      <c r="J46" s="13"/>
      <c r="K46" s="13"/>
      <c r="L46" s="13"/>
      <c r="M46" s="13"/>
      <c r="N46" s="13"/>
      <c r="O46" s="53"/>
      <c r="P46" s="13"/>
      <c r="Q46" s="13"/>
      <c r="R46" s="77"/>
      <c r="S46" s="13"/>
      <c r="T46" s="38"/>
      <c r="U46" s="38"/>
      <c r="V46" s="13"/>
      <c r="W46" s="13"/>
      <c r="X46" s="13"/>
      <c r="Y46" s="13"/>
      <c r="Z46" s="13"/>
      <c r="AA46" s="13"/>
      <c r="AB46" s="13"/>
      <c r="AC46" s="13"/>
      <c r="AD46" s="13"/>
      <c r="AE46" s="13"/>
    </row>
    <row r="47" spans="1:31" ht="15" customHeight="1">
      <c r="A47" s="77" t="s">
        <v>218</v>
      </c>
      <c r="B47" s="77"/>
      <c r="C47" s="13"/>
      <c r="D47" s="13"/>
      <c r="E47" s="13"/>
      <c r="F47" s="76"/>
      <c r="G47" s="59"/>
      <c r="I47" s="13"/>
      <c r="J47" s="13"/>
      <c r="K47" s="13"/>
      <c r="L47" s="13"/>
      <c r="M47" s="13"/>
      <c r="N47" s="13"/>
      <c r="O47" s="53"/>
      <c r="P47" s="13"/>
      <c r="Q47" s="13"/>
      <c r="R47" s="77"/>
      <c r="S47" s="13"/>
      <c r="T47" s="38"/>
      <c r="U47" s="38"/>
      <c r="V47" s="13"/>
      <c r="W47" s="13"/>
      <c r="X47" s="13"/>
      <c r="Y47" s="13"/>
      <c r="Z47" s="13"/>
      <c r="AA47" s="13"/>
      <c r="AB47" s="13"/>
      <c r="AC47" s="13"/>
      <c r="AD47" s="13"/>
      <c r="AE47" s="13"/>
    </row>
    <row r="48" spans="1:31" ht="15" customHeight="1">
      <c r="A48" s="77" t="s">
        <v>463</v>
      </c>
      <c r="B48" s="77"/>
      <c r="C48" s="13"/>
      <c r="D48" s="13"/>
      <c r="E48" s="13"/>
      <c r="F48" s="76"/>
      <c r="G48" s="59"/>
      <c r="I48" s="13"/>
      <c r="J48" s="13"/>
      <c r="K48" s="13"/>
      <c r="L48" s="13"/>
      <c r="M48" s="13"/>
      <c r="N48" s="13"/>
      <c r="O48" s="53"/>
      <c r="P48" s="13"/>
      <c r="Q48" s="13"/>
      <c r="R48" s="77"/>
      <c r="S48" s="13"/>
      <c r="T48" s="38"/>
      <c r="U48" s="38"/>
      <c r="V48" s="13"/>
      <c r="W48" s="13"/>
      <c r="X48" s="13"/>
      <c r="Y48" s="13"/>
      <c r="Z48" s="13"/>
      <c r="AA48" s="13"/>
      <c r="AB48" s="13"/>
      <c r="AC48" s="13"/>
      <c r="AD48" s="13"/>
      <c r="AE48" s="13"/>
    </row>
    <row r="49" spans="1:31" ht="15" customHeight="1">
      <c r="A49" s="306" t="s">
        <v>263</v>
      </c>
      <c r="B49" s="306"/>
      <c r="C49" s="306"/>
      <c r="D49" s="306"/>
      <c r="E49" s="306"/>
      <c r="F49" s="306"/>
      <c r="G49" s="306"/>
      <c r="H49" s="306"/>
      <c r="I49" s="306"/>
      <c r="J49" s="306"/>
      <c r="K49" s="306"/>
      <c r="L49" s="306"/>
      <c r="M49" s="306"/>
      <c r="N49" s="306"/>
      <c r="O49" s="306"/>
      <c r="P49" s="306"/>
      <c r="Q49" s="306"/>
      <c r="R49" s="306"/>
      <c r="S49" s="306"/>
      <c r="T49" s="306"/>
      <c r="U49" s="306"/>
      <c r="V49" s="75"/>
      <c r="W49" s="13"/>
      <c r="X49" s="13"/>
      <c r="Y49" s="13"/>
      <c r="Z49" s="13"/>
      <c r="AA49" s="13"/>
      <c r="AB49" s="13"/>
      <c r="AC49" s="13"/>
      <c r="AD49" s="13"/>
      <c r="AE49" s="13"/>
    </row>
    <row r="50" spans="1:31" ht="15" customHeight="1">
      <c r="A50" s="306"/>
      <c r="B50" s="306"/>
      <c r="C50" s="306"/>
      <c r="D50" s="306"/>
      <c r="E50" s="306"/>
      <c r="F50" s="306"/>
      <c r="G50" s="306"/>
      <c r="H50" s="306"/>
      <c r="I50" s="306"/>
      <c r="J50" s="306"/>
      <c r="K50" s="306"/>
      <c r="L50" s="306"/>
      <c r="M50" s="306"/>
      <c r="N50" s="306"/>
      <c r="O50" s="306"/>
      <c r="P50" s="306"/>
      <c r="Q50" s="306"/>
      <c r="R50" s="306"/>
      <c r="S50" s="306"/>
      <c r="T50" s="306"/>
      <c r="U50" s="306"/>
      <c r="V50" s="75"/>
      <c r="W50" s="13"/>
      <c r="X50" s="13"/>
      <c r="Y50" s="13"/>
      <c r="Z50" s="13"/>
      <c r="AA50" s="13"/>
      <c r="AB50" s="13"/>
      <c r="AC50" s="13"/>
      <c r="AD50" s="13"/>
      <c r="AE50" s="13"/>
    </row>
    <row r="51" spans="1:31" ht="15" customHeight="1">
      <c r="A51" s="306"/>
      <c r="B51" s="306"/>
      <c r="C51" s="306"/>
      <c r="D51" s="306"/>
      <c r="E51" s="306"/>
      <c r="F51" s="306"/>
      <c r="G51" s="306"/>
      <c r="H51" s="306"/>
      <c r="I51" s="306"/>
      <c r="J51" s="306"/>
      <c r="K51" s="306"/>
      <c r="L51" s="306"/>
      <c r="M51" s="306"/>
      <c r="N51" s="306"/>
      <c r="O51" s="306"/>
      <c r="P51" s="306"/>
      <c r="Q51" s="306"/>
      <c r="R51" s="306"/>
      <c r="S51" s="306"/>
      <c r="T51" s="306"/>
      <c r="U51" s="306"/>
      <c r="V51" s="75"/>
      <c r="W51" s="13"/>
      <c r="X51" s="13"/>
      <c r="Y51" s="13"/>
      <c r="Z51" s="13"/>
      <c r="AA51" s="13"/>
      <c r="AB51" s="13"/>
      <c r="AC51" s="13"/>
      <c r="AD51" s="13"/>
      <c r="AE51" s="13"/>
    </row>
    <row r="52" spans="1:31" ht="15" customHeight="1">
      <c r="A52" s="77"/>
      <c r="B52" s="78"/>
      <c r="C52" s="13"/>
      <c r="D52" s="13"/>
      <c r="E52" s="13"/>
      <c r="F52" s="76"/>
      <c r="G52" s="59"/>
      <c r="I52" s="13"/>
      <c r="J52" s="13"/>
      <c r="K52" s="13"/>
      <c r="L52" s="13"/>
      <c r="M52" s="13"/>
      <c r="N52" s="13"/>
      <c r="O52" s="53"/>
      <c r="P52" s="13"/>
      <c r="Q52" s="13"/>
      <c r="R52" s="77"/>
      <c r="S52" s="13"/>
      <c r="T52" s="38"/>
      <c r="U52" s="38"/>
      <c r="V52" s="13"/>
      <c r="W52" s="13"/>
      <c r="X52" s="13"/>
      <c r="Y52" s="13"/>
      <c r="Z52" s="13"/>
      <c r="AA52" s="13"/>
      <c r="AB52" s="13"/>
      <c r="AC52" s="13"/>
      <c r="AD52" s="13"/>
      <c r="AE52" s="13"/>
    </row>
    <row r="53" spans="1:31" ht="15" customHeight="1">
      <c r="A53" s="78" t="s">
        <v>219</v>
      </c>
      <c r="B53" s="77"/>
      <c r="C53" s="13"/>
      <c r="D53" s="13"/>
      <c r="E53" s="13"/>
      <c r="F53" s="76"/>
      <c r="G53" s="59"/>
      <c r="I53" s="13"/>
      <c r="J53" s="13"/>
      <c r="K53" s="13"/>
      <c r="L53" s="13"/>
      <c r="M53" s="13"/>
      <c r="N53" s="13"/>
      <c r="O53" s="53"/>
      <c r="P53" s="13"/>
      <c r="Q53" s="13"/>
      <c r="R53" s="77"/>
      <c r="S53" s="13"/>
      <c r="T53" s="38"/>
      <c r="U53" s="38"/>
      <c r="V53" s="13"/>
      <c r="W53" s="13"/>
      <c r="X53" s="13"/>
      <c r="Y53" s="13"/>
      <c r="Z53" s="13"/>
      <c r="AA53" s="13"/>
      <c r="AB53" s="13"/>
      <c r="AC53" s="13"/>
      <c r="AD53" s="13"/>
      <c r="AE53" s="13"/>
    </row>
    <row r="54" spans="1:31" ht="15" customHeight="1">
      <c r="A54" s="77" t="s">
        <v>220</v>
      </c>
      <c r="B54" s="77"/>
      <c r="C54" s="13"/>
      <c r="D54" s="13"/>
      <c r="E54" s="13"/>
      <c r="F54" s="76"/>
      <c r="G54" s="59"/>
      <c r="I54" s="13"/>
      <c r="J54" s="13"/>
      <c r="K54" s="13"/>
      <c r="L54" s="13"/>
      <c r="M54" s="13"/>
      <c r="N54" s="13"/>
      <c r="O54" s="53"/>
      <c r="P54" s="13"/>
      <c r="Q54" s="13"/>
      <c r="R54" s="77"/>
      <c r="S54" s="13"/>
      <c r="T54" s="38"/>
      <c r="U54" s="38"/>
      <c r="V54" s="13"/>
      <c r="W54" s="13"/>
      <c r="X54" s="13"/>
      <c r="Y54" s="13"/>
      <c r="Z54" s="13"/>
      <c r="AA54" s="13"/>
      <c r="AB54" s="13"/>
      <c r="AC54" s="13"/>
      <c r="AD54" s="13"/>
      <c r="AE54" s="13"/>
    </row>
    <row r="55" spans="1:31" ht="15" customHeight="1">
      <c r="A55" s="77" t="s">
        <v>221</v>
      </c>
      <c r="B55" s="77"/>
      <c r="C55" s="13"/>
      <c r="D55" s="13"/>
      <c r="E55" s="13"/>
      <c r="F55" s="76"/>
      <c r="G55" s="59"/>
      <c r="I55" s="13"/>
      <c r="J55" s="13"/>
      <c r="K55" s="13"/>
      <c r="L55" s="13"/>
      <c r="M55" s="13"/>
      <c r="N55" s="13"/>
      <c r="O55" s="53"/>
      <c r="P55" s="13"/>
      <c r="Q55" s="13"/>
      <c r="R55" s="77"/>
      <c r="S55" s="13"/>
      <c r="T55" s="38"/>
      <c r="U55" s="38"/>
      <c r="V55" s="13"/>
      <c r="W55" s="13"/>
      <c r="X55" s="13"/>
      <c r="Y55" s="13"/>
      <c r="Z55" s="13"/>
      <c r="AA55" s="13"/>
      <c r="AB55" s="13"/>
      <c r="AC55" s="13"/>
      <c r="AD55" s="13"/>
      <c r="AE55" s="13"/>
    </row>
    <row r="56" spans="1:31" ht="15" customHeight="1">
      <c r="A56" s="77" t="s">
        <v>222</v>
      </c>
      <c r="B56" s="77"/>
      <c r="C56" s="13"/>
      <c r="D56" s="13"/>
      <c r="E56" s="13"/>
      <c r="F56" s="76"/>
      <c r="G56" s="59"/>
      <c r="I56" s="13"/>
      <c r="J56" s="13"/>
      <c r="K56" s="13"/>
      <c r="L56" s="13"/>
      <c r="M56" s="13"/>
      <c r="N56" s="13"/>
      <c r="O56" s="53"/>
      <c r="P56" s="13"/>
      <c r="Q56" s="13"/>
      <c r="R56" s="77"/>
      <c r="S56" s="13"/>
      <c r="T56" s="38"/>
      <c r="U56" s="38"/>
      <c r="V56" s="13"/>
      <c r="W56" s="13"/>
      <c r="X56" s="13"/>
      <c r="Y56" s="13"/>
      <c r="Z56" s="13"/>
      <c r="AA56" s="13"/>
      <c r="AB56" s="13"/>
      <c r="AC56" s="13"/>
      <c r="AD56" s="13"/>
      <c r="AE56" s="13"/>
    </row>
    <row r="57" spans="1:31" ht="15" customHeight="1">
      <c r="A57" s="77" t="s">
        <v>223</v>
      </c>
      <c r="B57" s="77"/>
      <c r="C57" s="13"/>
      <c r="D57" s="13"/>
      <c r="E57" s="13"/>
      <c r="F57" s="76"/>
      <c r="G57" s="59"/>
      <c r="I57" s="13"/>
      <c r="J57" s="13"/>
      <c r="K57" s="13"/>
      <c r="L57" s="13"/>
      <c r="M57" s="13"/>
      <c r="N57" s="13"/>
      <c r="O57" s="53"/>
      <c r="P57" s="13"/>
      <c r="Q57" s="13"/>
      <c r="R57" s="77"/>
      <c r="S57" s="13"/>
      <c r="T57" s="38"/>
      <c r="U57" s="38"/>
      <c r="V57" s="13"/>
      <c r="W57" s="13"/>
      <c r="X57" s="13"/>
      <c r="Y57" s="13"/>
      <c r="Z57" s="13"/>
      <c r="AA57" s="13"/>
      <c r="AB57" s="13"/>
      <c r="AC57" s="13"/>
      <c r="AD57" s="13"/>
      <c r="AE57" s="13"/>
    </row>
    <row r="58" spans="1:31" ht="15" customHeight="1">
      <c r="A58" s="77" t="s">
        <v>224</v>
      </c>
      <c r="B58" s="13"/>
      <c r="C58" s="13"/>
      <c r="D58" s="13"/>
      <c r="E58" s="13"/>
      <c r="F58" s="76"/>
      <c r="G58" s="59"/>
      <c r="I58" s="13"/>
      <c r="J58" s="13"/>
      <c r="K58" s="13"/>
      <c r="L58" s="13"/>
      <c r="M58" s="13"/>
      <c r="N58" s="13"/>
      <c r="O58" s="53"/>
      <c r="P58" s="13"/>
      <c r="Q58" s="13"/>
      <c r="R58" s="77"/>
      <c r="S58" s="13"/>
      <c r="T58" s="38"/>
      <c r="U58" s="38"/>
      <c r="V58" s="13"/>
      <c r="W58" s="13"/>
      <c r="X58" s="13"/>
      <c r="Y58" s="13"/>
      <c r="Z58" s="13"/>
      <c r="AA58" s="13"/>
      <c r="AB58" s="13"/>
      <c r="AC58" s="13"/>
      <c r="AD58" s="13"/>
      <c r="AE58" s="13"/>
    </row>
    <row r="59" spans="1:31" ht="15" customHeight="1">
      <c r="A59" s="77" t="s">
        <v>225</v>
      </c>
      <c r="B59" s="77"/>
      <c r="C59" s="13"/>
      <c r="D59" s="13"/>
      <c r="E59" s="13"/>
      <c r="F59" s="76"/>
      <c r="G59" s="59"/>
      <c r="I59" s="13"/>
      <c r="J59" s="13"/>
      <c r="K59" s="13"/>
      <c r="L59" s="13"/>
      <c r="M59" s="13"/>
      <c r="N59" s="13"/>
      <c r="O59" s="53"/>
      <c r="P59" s="13"/>
      <c r="Q59" s="13"/>
      <c r="R59" s="77"/>
      <c r="S59" s="13"/>
      <c r="T59" s="38"/>
      <c r="U59" s="38"/>
      <c r="V59" s="13"/>
      <c r="W59" s="13"/>
      <c r="X59" s="13"/>
      <c r="Y59" s="13"/>
      <c r="Z59" s="13"/>
      <c r="AA59" s="13"/>
      <c r="AB59" s="13"/>
      <c r="AC59" s="13"/>
      <c r="AD59" s="13"/>
      <c r="AE59" s="13"/>
    </row>
    <row r="60" spans="1:31" ht="15" customHeight="1">
      <c r="A60" s="13"/>
      <c r="B60" s="79"/>
      <c r="C60" s="13"/>
      <c r="D60" s="13"/>
      <c r="E60" s="13"/>
      <c r="F60" s="76"/>
      <c r="G60" s="59"/>
      <c r="I60" s="13"/>
      <c r="J60" s="13"/>
      <c r="K60" s="13"/>
      <c r="L60" s="13"/>
      <c r="M60" s="13"/>
      <c r="N60" s="13"/>
      <c r="O60" s="53"/>
      <c r="P60" s="13"/>
      <c r="Q60" s="13"/>
      <c r="R60" s="77"/>
      <c r="S60" s="13"/>
      <c r="T60" s="38"/>
      <c r="U60" s="38"/>
      <c r="V60" s="13"/>
      <c r="W60" s="13"/>
      <c r="X60" s="13"/>
      <c r="Y60" s="13"/>
      <c r="Z60" s="13"/>
      <c r="AA60" s="13"/>
      <c r="AB60" s="13"/>
      <c r="AC60" s="13"/>
      <c r="AD60" s="13"/>
      <c r="AE60" s="13"/>
    </row>
    <row r="61" spans="1:31" ht="15" customHeight="1">
      <c r="A61" s="77" t="s">
        <v>226</v>
      </c>
      <c r="B61" s="13"/>
      <c r="C61" s="13"/>
      <c r="D61" s="13"/>
      <c r="E61" s="13"/>
      <c r="F61" s="76"/>
      <c r="G61" s="59"/>
      <c r="I61" s="13"/>
      <c r="J61" s="13"/>
      <c r="K61" s="13"/>
      <c r="L61" s="13"/>
      <c r="M61" s="13"/>
      <c r="N61" s="13"/>
      <c r="O61" s="53"/>
      <c r="P61" s="13"/>
      <c r="Q61" s="13"/>
      <c r="R61" s="77"/>
      <c r="S61" s="13"/>
      <c r="T61" s="38"/>
      <c r="U61" s="38"/>
      <c r="V61" s="13"/>
      <c r="W61" s="13"/>
      <c r="X61" s="13"/>
      <c r="Y61" s="13"/>
      <c r="Z61" s="13"/>
      <c r="AA61" s="13"/>
      <c r="AB61" s="13"/>
      <c r="AC61" s="13"/>
      <c r="AD61" s="13"/>
      <c r="AE61" s="13"/>
    </row>
    <row r="62" spans="1:31" ht="15" customHeight="1">
      <c r="A62" s="79" t="s">
        <v>227</v>
      </c>
      <c r="B62" s="80"/>
      <c r="C62" s="13"/>
      <c r="D62" s="13"/>
      <c r="E62" s="13"/>
      <c r="F62" s="76"/>
      <c r="G62" s="59"/>
      <c r="I62" s="13"/>
      <c r="J62" s="13"/>
      <c r="K62" s="13"/>
      <c r="L62" s="13"/>
      <c r="M62" s="13"/>
      <c r="N62" s="13"/>
      <c r="O62" s="53"/>
      <c r="P62" s="13"/>
      <c r="Q62" s="13"/>
      <c r="R62" s="77"/>
      <c r="S62" s="13"/>
      <c r="T62" s="38"/>
      <c r="U62" s="38"/>
      <c r="V62" s="51"/>
      <c r="W62" s="51"/>
      <c r="X62" s="51"/>
      <c r="Y62" s="13"/>
      <c r="Z62" s="13"/>
      <c r="AA62" s="13"/>
      <c r="AB62" s="13"/>
      <c r="AC62" s="13"/>
      <c r="AD62" s="13"/>
      <c r="AE62" s="13"/>
    </row>
    <row r="63" spans="1:31" ht="15" customHeight="1">
      <c r="A63" s="13"/>
      <c r="B63" s="13"/>
      <c r="C63" s="13"/>
      <c r="D63" s="13"/>
      <c r="E63" s="13"/>
      <c r="F63" s="76"/>
      <c r="G63" s="59"/>
      <c r="I63" s="13"/>
      <c r="J63" s="13"/>
      <c r="K63" s="13"/>
      <c r="L63" s="13"/>
      <c r="M63" s="13"/>
      <c r="N63" s="13"/>
      <c r="O63" s="53"/>
      <c r="P63" s="13"/>
      <c r="Q63" s="13"/>
      <c r="R63" s="77"/>
      <c r="S63" s="13"/>
      <c r="T63" s="38"/>
      <c r="U63" s="38"/>
      <c r="V63" s="13"/>
      <c r="W63" s="13"/>
      <c r="X63" s="13"/>
      <c r="Y63" s="13"/>
      <c r="Z63" s="13"/>
      <c r="AA63" s="13"/>
      <c r="AB63" s="13"/>
      <c r="AC63" s="13"/>
      <c r="AD63" s="13"/>
      <c r="AE63" s="13"/>
    </row>
    <row r="64" spans="1:31" ht="15" customHeight="1">
      <c r="A64" s="80"/>
      <c r="B64" s="13"/>
      <c r="C64" s="13"/>
      <c r="D64" s="13"/>
      <c r="E64" s="13"/>
      <c r="F64" s="13"/>
      <c r="G64" s="59"/>
      <c r="I64" s="13"/>
      <c r="J64" s="13"/>
      <c r="K64" s="13"/>
      <c r="L64" s="13"/>
      <c r="M64" s="13"/>
      <c r="N64" s="13"/>
      <c r="O64" s="53"/>
      <c r="P64" s="13"/>
      <c r="Q64" s="13"/>
      <c r="R64" s="13"/>
      <c r="S64" s="13"/>
      <c r="T64" s="59"/>
      <c r="U64" s="38"/>
      <c r="V64" s="51"/>
      <c r="W64" s="51"/>
      <c r="X64" s="51"/>
      <c r="Y64" s="51"/>
      <c r="Z64" s="13"/>
      <c r="AA64" s="13"/>
      <c r="AB64" s="13"/>
      <c r="AC64" s="13"/>
      <c r="AD64" s="13"/>
      <c r="AE64" s="13"/>
    </row>
    <row r="65" spans="1:31" ht="15" customHeight="1">
      <c r="A65" s="13"/>
      <c r="B65" s="13"/>
      <c r="C65" s="13"/>
      <c r="D65" s="13"/>
      <c r="E65" s="13"/>
      <c r="F65" s="76"/>
      <c r="G65" s="59"/>
      <c r="I65" s="13"/>
      <c r="J65" s="13"/>
      <c r="K65" s="13"/>
      <c r="L65" s="13"/>
      <c r="M65" s="13"/>
      <c r="N65" s="13"/>
      <c r="O65" s="53"/>
      <c r="P65" s="13"/>
      <c r="Q65" s="13"/>
      <c r="R65" s="77"/>
      <c r="S65" s="13"/>
      <c r="T65" s="38"/>
      <c r="U65" s="38"/>
      <c r="V65" s="13"/>
      <c r="W65" s="13"/>
      <c r="X65" s="13"/>
      <c r="Y65" s="13"/>
      <c r="Z65" s="13"/>
      <c r="AA65" s="13"/>
      <c r="AB65" s="13"/>
      <c r="AC65" s="13"/>
      <c r="AD65" s="13"/>
      <c r="AE65" s="13"/>
    </row>
    <row r="66" spans="1:31" ht="15" customHeight="1">
      <c r="A66" s="13"/>
      <c r="B66" s="13"/>
      <c r="C66" s="13"/>
      <c r="D66" s="13"/>
      <c r="E66" s="13"/>
      <c r="F66" s="76"/>
      <c r="G66" s="59"/>
      <c r="I66" s="13"/>
      <c r="J66" s="13"/>
      <c r="K66" s="13"/>
      <c r="L66" s="13"/>
      <c r="M66" s="13"/>
      <c r="N66" s="13"/>
      <c r="O66" s="53"/>
      <c r="P66" s="13"/>
      <c r="Q66" s="13"/>
      <c r="R66" s="77"/>
      <c r="S66" s="13"/>
      <c r="T66" s="38"/>
      <c r="U66" s="38"/>
      <c r="V66" s="13"/>
      <c r="W66" s="13"/>
      <c r="X66" s="13"/>
      <c r="Y66" s="13"/>
      <c r="Z66" s="13"/>
      <c r="AA66" s="13"/>
      <c r="AB66" s="13"/>
      <c r="AC66" s="13"/>
      <c r="AD66" s="13"/>
      <c r="AE66" s="13"/>
    </row>
    <row r="67" spans="1:31" ht="15" customHeight="1">
      <c r="A67" s="13"/>
      <c r="B67" s="13"/>
      <c r="C67" s="13"/>
      <c r="D67" s="13"/>
      <c r="E67" s="13"/>
      <c r="F67" s="76"/>
      <c r="G67" s="59"/>
      <c r="I67" s="13"/>
      <c r="J67" s="13"/>
      <c r="K67" s="13"/>
      <c r="L67" s="13"/>
      <c r="M67" s="13"/>
      <c r="N67" s="13"/>
      <c r="O67" s="53"/>
      <c r="P67" s="13"/>
      <c r="Q67" s="13"/>
      <c r="R67" s="77"/>
      <c r="S67" s="13"/>
      <c r="T67" s="38"/>
      <c r="U67" s="38"/>
      <c r="V67" s="13"/>
      <c r="W67" s="13"/>
      <c r="X67" s="13"/>
      <c r="Y67" s="13"/>
      <c r="Z67" s="13"/>
      <c r="AA67" s="13"/>
      <c r="AB67" s="13"/>
      <c r="AC67" s="13"/>
      <c r="AD67" s="13"/>
      <c r="AE67" s="13"/>
    </row>
    <row r="68" spans="1:31" ht="15" customHeight="1">
      <c r="A68" s="13"/>
      <c r="B68" s="13"/>
      <c r="C68" s="13"/>
      <c r="D68" s="13"/>
      <c r="E68" s="13"/>
      <c r="F68" s="76"/>
      <c r="G68" s="59"/>
      <c r="I68" s="13"/>
      <c r="J68" s="13"/>
      <c r="K68" s="13"/>
      <c r="L68" s="13"/>
      <c r="M68" s="13"/>
      <c r="N68" s="13"/>
      <c r="O68" s="53"/>
      <c r="P68" s="13"/>
      <c r="Q68" s="13"/>
      <c r="R68" s="77"/>
      <c r="S68" s="13"/>
      <c r="T68" s="38"/>
      <c r="U68" s="38"/>
      <c r="V68" s="13"/>
      <c r="W68" s="13"/>
      <c r="X68" s="13"/>
      <c r="Y68" s="13"/>
      <c r="Z68" s="13"/>
      <c r="AA68" s="13"/>
      <c r="AB68" s="13"/>
      <c r="AC68" s="13"/>
      <c r="AD68" s="13"/>
      <c r="AE68" s="13"/>
    </row>
    <row r="69" spans="1:31" ht="15" customHeight="1">
      <c r="F69" s="66"/>
      <c r="G69" s="81"/>
      <c r="R69" s="67"/>
    </row>
    <row r="70" spans="1:31" ht="15" customHeight="1">
      <c r="F70" s="66"/>
      <c r="G70" s="81"/>
      <c r="R70" s="67"/>
    </row>
    <row r="71" spans="1:31" ht="15" customHeight="1">
      <c r="F71" s="66"/>
      <c r="G71" s="81"/>
      <c r="R71" s="67"/>
    </row>
    <row r="72" spans="1:31" ht="15" customHeight="1">
      <c r="F72" s="66"/>
      <c r="G72" s="81"/>
      <c r="R72" s="67"/>
    </row>
    <row r="73" spans="1:31" ht="15" customHeight="1">
      <c r="F73" s="66"/>
      <c r="G73" s="81"/>
      <c r="R73" s="67"/>
    </row>
    <row r="74" spans="1:31" ht="15" customHeight="1">
      <c r="F74" s="66"/>
      <c r="G74" s="81"/>
      <c r="R74" s="67"/>
    </row>
    <row r="75" spans="1:31" ht="15" customHeight="1">
      <c r="F75" s="66"/>
      <c r="G75" s="81"/>
      <c r="R75" s="67"/>
    </row>
    <row r="76" spans="1:31" ht="15" customHeight="1">
      <c r="F76" s="66"/>
      <c r="G76" s="81"/>
      <c r="R76" s="67"/>
    </row>
    <row r="77" spans="1:31" ht="15" customHeight="1">
      <c r="F77" s="66"/>
      <c r="G77" s="81"/>
      <c r="R77" s="67"/>
    </row>
    <row r="78" spans="1:31" ht="15" customHeight="1">
      <c r="F78" s="66"/>
      <c r="G78" s="81"/>
      <c r="R78" s="67"/>
    </row>
  </sheetData>
  <mergeCells count="14">
    <mergeCell ref="Q10:R10"/>
    <mergeCell ref="T10:U10"/>
    <mergeCell ref="A49:U51"/>
    <mergeCell ref="A31:A33"/>
    <mergeCell ref="C9:G9"/>
    <mergeCell ref="I9:U9"/>
    <mergeCell ref="C10:C11"/>
    <mergeCell ref="D10:D11"/>
    <mergeCell ref="E10:E11"/>
    <mergeCell ref="F10:F11"/>
    <mergeCell ref="G10:G11"/>
    <mergeCell ref="I10:J10"/>
    <mergeCell ref="L10:M10"/>
    <mergeCell ref="O10:O11"/>
  </mergeCells>
  <hyperlinks>
    <hyperlink ref="A62"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4"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 sqref="B2"/>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16" t="s">
        <v>121</v>
      </c>
      <c r="C4" s="318" t="s">
        <v>267</v>
      </c>
      <c r="D4" s="318"/>
      <c r="E4" s="318"/>
      <c r="F4" s="318"/>
      <c r="G4" s="318"/>
      <c r="H4" s="318"/>
      <c r="I4" s="318"/>
      <c r="J4" s="318"/>
      <c r="K4" s="318"/>
      <c r="L4" s="318"/>
      <c r="M4" s="318"/>
      <c r="N4" s="318"/>
      <c r="O4" s="318"/>
      <c r="P4" s="318"/>
      <c r="Q4" s="318"/>
      <c r="R4" s="318"/>
      <c r="S4" s="318"/>
      <c r="T4" s="318"/>
      <c r="U4" s="318"/>
      <c r="V4" s="318"/>
      <c r="W4" s="318"/>
      <c r="X4" s="318"/>
      <c r="Y4" s="318"/>
      <c r="Z4" s="318"/>
      <c r="AA4" s="13"/>
      <c r="AB4" s="13"/>
      <c r="AC4" s="13"/>
      <c r="AD4" s="13"/>
      <c r="AE4" s="13"/>
      <c r="AF4" s="13"/>
      <c r="AG4" s="13"/>
      <c r="AH4" s="13"/>
      <c r="AI4" s="13"/>
      <c r="AJ4" s="13"/>
      <c r="AK4" s="13"/>
      <c r="AL4" s="13"/>
      <c r="AM4" s="13"/>
    </row>
    <row r="5" spans="1:39">
      <c r="A5" s="13"/>
      <c r="B5" s="317"/>
      <c r="C5" s="82" t="s">
        <v>127</v>
      </c>
      <c r="D5" s="82" t="s">
        <v>128</v>
      </c>
      <c r="E5" s="82" t="s">
        <v>129</v>
      </c>
      <c r="F5" s="82" t="s">
        <v>130</v>
      </c>
      <c r="G5" s="82" t="s">
        <v>131</v>
      </c>
      <c r="H5" s="82" t="s">
        <v>132</v>
      </c>
      <c r="I5" s="82" t="s">
        <v>133</v>
      </c>
      <c r="J5" s="82" t="s">
        <v>134</v>
      </c>
      <c r="K5" s="82" t="s">
        <v>135</v>
      </c>
      <c r="L5" s="82" t="s">
        <v>136</v>
      </c>
      <c r="M5" s="82" t="s">
        <v>137</v>
      </c>
      <c r="N5" s="82" t="s">
        <v>138</v>
      </c>
      <c r="O5" s="82" t="s">
        <v>139</v>
      </c>
      <c r="P5" s="82" t="s">
        <v>140</v>
      </c>
      <c r="Q5" s="82" t="s">
        <v>141</v>
      </c>
      <c r="R5" s="82" t="s">
        <v>142</v>
      </c>
      <c r="S5" s="82" t="s">
        <v>143</v>
      </c>
      <c r="T5" s="82" t="s">
        <v>144</v>
      </c>
      <c r="U5" s="82" t="s">
        <v>88</v>
      </c>
      <c r="V5" s="82" t="s">
        <v>145</v>
      </c>
      <c r="W5" s="82" t="s">
        <v>146</v>
      </c>
      <c r="X5" s="82" t="s">
        <v>147</v>
      </c>
      <c r="Y5" s="82" t="s">
        <v>148</v>
      </c>
      <c r="Z5" s="82" t="s">
        <v>89</v>
      </c>
      <c r="AA5" s="13"/>
      <c r="AB5" s="13"/>
      <c r="AC5" s="13"/>
      <c r="AD5" s="13"/>
      <c r="AE5" s="13"/>
      <c r="AF5" s="13"/>
      <c r="AG5" s="13"/>
      <c r="AH5" s="13"/>
      <c r="AI5" s="13"/>
      <c r="AJ5" s="13"/>
      <c r="AK5" s="13"/>
      <c r="AL5" s="13"/>
      <c r="AM5" s="13"/>
    </row>
    <row r="6" spans="1:39">
      <c r="B6" s="22" t="s">
        <v>158</v>
      </c>
      <c r="C6" s="210">
        <v>1.3</v>
      </c>
      <c r="D6" s="210">
        <v>1.3</v>
      </c>
      <c r="E6" s="210">
        <v>1.4</v>
      </c>
      <c r="F6" s="210">
        <v>1.5</v>
      </c>
      <c r="G6" s="210">
        <v>1.5</v>
      </c>
      <c r="H6" s="210">
        <v>1.6</v>
      </c>
      <c r="I6" s="210">
        <v>1.7</v>
      </c>
      <c r="J6" s="210">
        <v>1.8</v>
      </c>
      <c r="K6" s="210">
        <v>1.9</v>
      </c>
      <c r="L6" s="210">
        <v>1.9</v>
      </c>
      <c r="M6" s="210">
        <v>2</v>
      </c>
      <c r="N6" s="210">
        <v>2</v>
      </c>
      <c r="O6" s="210">
        <v>2.1</v>
      </c>
      <c r="P6" s="210">
        <v>2.1</v>
      </c>
      <c r="Q6" s="210">
        <v>2.1</v>
      </c>
      <c r="R6" s="210">
        <v>2.1</v>
      </c>
      <c r="S6" s="210">
        <v>2.1</v>
      </c>
      <c r="T6" s="210">
        <v>2.1</v>
      </c>
      <c r="U6" s="210">
        <v>2.1</v>
      </c>
      <c r="V6" s="210">
        <v>2.1</v>
      </c>
      <c r="W6" s="210">
        <v>2.1</v>
      </c>
      <c r="X6" s="211">
        <v>2.1167097741040899</v>
      </c>
      <c r="Y6" s="211">
        <v>2.1335525084703701</v>
      </c>
      <c r="Z6" s="211">
        <v>2.1505292610683502</v>
      </c>
    </row>
    <row r="7" spans="1:39">
      <c r="B7" s="22" t="s">
        <v>161</v>
      </c>
      <c r="C7" s="210"/>
      <c r="D7" s="210"/>
      <c r="E7" s="210"/>
      <c r="F7" s="210"/>
      <c r="G7" s="210"/>
      <c r="H7" s="210"/>
      <c r="I7" s="210"/>
      <c r="J7" s="210"/>
      <c r="K7" s="210"/>
      <c r="L7" s="210"/>
      <c r="M7" s="210"/>
      <c r="N7" s="210"/>
      <c r="O7" s="210"/>
      <c r="P7" s="210"/>
      <c r="Q7" s="210"/>
      <c r="R7" s="210"/>
      <c r="S7" s="210"/>
      <c r="T7" s="210"/>
      <c r="U7" s="210"/>
      <c r="V7" s="210"/>
      <c r="W7" s="210"/>
      <c r="X7" s="211"/>
      <c r="Y7" s="211"/>
      <c r="Z7" s="211"/>
    </row>
    <row r="8" spans="1:39">
      <c r="B8" s="22" t="s">
        <v>166</v>
      </c>
      <c r="C8" s="210">
        <v>8.1999999999999993</v>
      </c>
      <c r="D8" s="210">
        <v>8.5</v>
      </c>
      <c r="E8" s="210">
        <v>8.9</v>
      </c>
      <c r="F8" s="210">
        <v>9.3000000000000007</v>
      </c>
      <c r="G8" s="210">
        <v>9.8000000000000007</v>
      </c>
      <c r="H8" s="210">
        <v>10.3</v>
      </c>
      <c r="I8" s="210">
        <v>10.7</v>
      </c>
      <c r="J8" s="210">
        <v>11.2</v>
      </c>
      <c r="K8" s="210">
        <v>11.7</v>
      </c>
      <c r="L8" s="210">
        <v>12.3</v>
      </c>
      <c r="M8" s="210">
        <v>13</v>
      </c>
      <c r="N8" s="210">
        <v>13.6</v>
      </c>
      <c r="O8" s="210">
        <v>14.2</v>
      </c>
      <c r="P8" s="210">
        <v>14.9</v>
      </c>
      <c r="Q8" s="210">
        <v>15.5</v>
      </c>
      <c r="R8" s="210">
        <v>16.100000000000001</v>
      </c>
      <c r="S8" s="210">
        <v>16.7</v>
      </c>
      <c r="T8" s="211">
        <v>17.3</v>
      </c>
      <c r="U8" s="211">
        <v>17.7</v>
      </c>
      <c r="V8" s="211">
        <v>18.2</v>
      </c>
      <c r="W8" s="211">
        <v>18.5</v>
      </c>
      <c r="X8" s="211">
        <v>19.232410791745501</v>
      </c>
      <c r="Y8" s="211">
        <v>19.9938175601323</v>
      </c>
      <c r="Z8" s="211">
        <v>20.785368249280001</v>
      </c>
    </row>
    <row r="9" spans="1:39">
      <c r="B9" s="22" t="s">
        <v>169</v>
      </c>
      <c r="C9" s="212"/>
      <c r="D9" s="212"/>
      <c r="E9" s="212"/>
      <c r="F9" s="212"/>
      <c r="G9" s="212"/>
      <c r="H9" s="212"/>
      <c r="I9" s="212"/>
      <c r="J9" s="212"/>
      <c r="K9" s="212"/>
      <c r="L9" s="212"/>
      <c r="M9" s="212"/>
      <c r="N9" s="212"/>
      <c r="O9" s="212"/>
      <c r="P9" s="212"/>
      <c r="Q9" s="212"/>
      <c r="R9" s="212"/>
      <c r="S9" s="212"/>
      <c r="T9" s="212"/>
      <c r="U9" s="210"/>
      <c r="V9" s="212"/>
      <c r="W9" s="212"/>
      <c r="X9" s="212"/>
      <c r="Y9" s="212"/>
      <c r="Z9" s="212"/>
    </row>
    <row r="10" spans="1:39">
      <c r="B10" s="22" t="s">
        <v>174</v>
      </c>
      <c r="C10" s="210">
        <v>9.4</v>
      </c>
      <c r="D10" s="210">
        <v>9.6</v>
      </c>
      <c r="E10" s="210">
        <v>9.9</v>
      </c>
      <c r="F10" s="210">
        <v>10.199999999999999</v>
      </c>
      <c r="G10" s="210">
        <v>10.4</v>
      </c>
      <c r="H10" s="210">
        <v>10.6</v>
      </c>
      <c r="I10" s="210">
        <v>10.8</v>
      </c>
      <c r="J10" s="210">
        <v>11</v>
      </c>
      <c r="K10" s="210">
        <v>11.1</v>
      </c>
      <c r="L10" s="210">
        <v>11.3</v>
      </c>
      <c r="M10" s="210">
        <v>11.4</v>
      </c>
      <c r="N10" s="210">
        <v>11.6</v>
      </c>
      <c r="O10" s="210">
        <v>11.7</v>
      </c>
      <c r="P10" s="210">
        <v>11.9</v>
      </c>
      <c r="Q10" s="210">
        <v>12.1</v>
      </c>
      <c r="R10" s="210">
        <v>12.2</v>
      </c>
      <c r="S10" s="210">
        <v>12.4</v>
      </c>
      <c r="T10" s="210">
        <v>12.7</v>
      </c>
      <c r="U10" s="210">
        <v>12.8</v>
      </c>
      <c r="V10" s="210">
        <v>13</v>
      </c>
      <c r="W10" s="211">
        <v>13.2</v>
      </c>
      <c r="X10" s="211">
        <v>13.4</v>
      </c>
      <c r="Y10" s="211">
        <v>13.6</v>
      </c>
      <c r="Z10" s="211">
        <v>13.7</v>
      </c>
    </row>
    <row r="11" spans="1:39">
      <c r="B11" s="22" t="s">
        <v>177</v>
      </c>
      <c r="C11" s="210"/>
      <c r="D11" s="210"/>
      <c r="E11" s="210"/>
      <c r="F11" s="210"/>
      <c r="G11" s="210"/>
      <c r="H11" s="210"/>
      <c r="I11" s="210"/>
      <c r="J11" s="210"/>
      <c r="K11" s="210"/>
      <c r="L11" s="210"/>
      <c r="M11" s="210"/>
      <c r="N11" s="210"/>
      <c r="O11" s="210"/>
      <c r="P11" s="210"/>
      <c r="Q11" s="210"/>
      <c r="R11" s="210"/>
      <c r="S11" s="210"/>
      <c r="T11" s="210"/>
      <c r="U11" s="210">
        <v>25</v>
      </c>
      <c r="V11" s="210"/>
      <c r="W11" s="211"/>
      <c r="X11" s="211"/>
      <c r="Y11" s="211"/>
      <c r="Z11" s="211"/>
    </row>
    <row r="12" spans="1:39">
      <c r="B12" s="22" t="s">
        <v>180</v>
      </c>
      <c r="C12" s="210"/>
      <c r="D12" s="210"/>
      <c r="E12" s="210"/>
      <c r="F12" s="210"/>
      <c r="G12" s="210"/>
      <c r="H12" s="210"/>
      <c r="I12" s="210"/>
      <c r="J12" s="210"/>
      <c r="K12" s="210"/>
      <c r="L12" s="210"/>
      <c r="M12" s="210"/>
      <c r="N12" s="210"/>
      <c r="O12" s="210"/>
      <c r="P12" s="210"/>
      <c r="Q12" s="210"/>
      <c r="R12" s="210"/>
      <c r="S12" s="210"/>
      <c r="T12" s="210"/>
      <c r="U12" s="211"/>
      <c r="V12" s="211"/>
      <c r="W12" s="211"/>
      <c r="X12" s="211"/>
      <c r="Y12" s="211"/>
      <c r="Z12" s="211"/>
    </row>
    <row r="13" spans="1:39">
      <c r="B13" s="22" t="s">
        <v>181</v>
      </c>
      <c r="C13" s="210">
        <v>12.7003</v>
      </c>
      <c r="D13" s="210">
        <v>12.1502</v>
      </c>
      <c r="E13" s="210">
        <v>11.3238</v>
      </c>
      <c r="F13" s="210">
        <v>10.4808</v>
      </c>
      <c r="G13" s="210">
        <v>10.253299999999999</v>
      </c>
      <c r="H13" s="210">
        <v>11.175700000000001</v>
      </c>
      <c r="I13" s="210">
        <v>10.6457</v>
      </c>
      <c r="J13" s="210">
        <v>10.879200000000001</v>
      </c>
      <c r="K13" s="210">
        <v>11.5762</v>
      </c>
      <c r="L13" s="210">
        <v>11.2385</v>
      </c>
      <c r="M13" s="210">
        <v>11.6844</v>
      </c>
      <c r="N13" s="210">
        <v>11.2193</v>
      </c>
      <c r="O13" s="210">
        <v>11.7423</v>
      </c>
      <c r="P13" s="210">
        <v>11.511200000000001</v>
      </c>
      <c r="Q13" s="210">
        <v>12.6557</v>
      </c>
      <c r="R13" s="210">
        <v>13.2249</v>
      </c>
      <c r="S13" s="210">
        <v>12.169700000000001</v>
      </c>
      <c r="T13" s="210">
        <v>13.134499999999999</v>
      </c>
      <c r="U13" s="211">
        <v>12.446099999999999</v>
      </c>
      <c r="V13" s="211">
        <v>12.4975</v>
      </c>
      <c r="W13" s="211">
        <v>12.526634407864201</v>
      </c>
      <c r="X13" s="211">
        <v>12.4634950996537</v>
      </c>
      <c r="Y13" s="211">
        <v>12.401245761783001</v>
      </c>
      <c r="Z13" s="211">
        <v>12.339149567220399</v>
      </c>
    </row>
    <row r="14" spans="1:39">
      <c r="B14" s="22" t="s">
        <v>186</v>
      </c>
      <c r="C14" s="210">
        <v>9.8623410000000007</v>
      </c>
      <c r="D14" s="210">
        <v>9.3307120000000108</v>
      </c>
      <c r="E14" s="210">
        <v>9.1127610000000008</v>
      </c>
      <c r="F14" s="210">
        <v>8.5150129999999997</v>
      </c>
      <c r="G14" s="210">
        <v>8.2093980000000109</v>
      </c>
      <c r="H14" s="210">
        <v>8.3108079999999998</v>
      </c>
      <c r="I14" s="210">
        <v>8.0287240000000004</v>
      </c>
      <c r="J14" s="210">
        <v>7.9029129999999999</v>
      </c>
      <c r="K14" s="210">
        <v>7.12066</v>
      </c>
      <c r="L14" s="210">
        <v>7.1491450000000096</v>
      </c>
      <c r="M14" s="210">
        <v>6.5494040000000098</v>
      </c>
      <c r="N14" s="210">
        <v>5.9322030000000003</v>
      </c>
      <c r="O14" s="210">
        <v>5.8461530000000099</v>
      </c>
      <c r="P14" s="210">
        <v>5.2634040000000004</v>
      </c>
      <c r="Q14" s="210">
        <v>5.3652189999999997</v>
      </c>
      <c r="R14" s="210">
        <v>5.1937740000000003</v>
      </c>
      <c r="S14" s="210">
        <v>5.5682150000000004</v>
      </c>
      <c r="T14" s="210">
        <v>5.1950380000000003</v>
      </c>
      <c r="U14" s="210">
        <v>4.79251800000001</v>
      </c>
      <c r="V14" s="211">
        <v>4.9391389999999999</v>
      </c>
      <c r="W14" s="211">
        <v>4.7690719959846497</v>
      </c>
      <c r="X14" s="211">
        <v>4.6644792195830203</v>
      </c>
      <c r="Y14" s="211">
        <v>4.5618217035833899</v>
      </c>
      <c r="Z14" s="211">
        <v>4.4609675441624299</v>
      </c>
    </row>
    <row r="15" spans="1:39">
      <c r="B15" s="22" t="s">
        <v>189</v>
      </c>
      <c r="C15" s="210">
        <v>98.166569999999993</v>
      </c>
      <c r="D15" s="210">
        <v>98.166569999999993</v>
      </c>
      <c r="E15" s="210">
        <v>98.166569999999993</v>
      </c>
      <c r="F15" s="210">
        <v>98.226969999999994</v>
      </c>
      <c r="G15" s="210">
        <v>98.287379999999999</v>
      </c>
      <c r="H15" s="210">
        <v>98.347790000000003</v>
      </c>
      <c r="I15" s="210">
        <v>98.408230000000003</v>
      </c>
      <c r="J15" s="210">
        <v>98.46866</v>
      </c>
      <c r="K15" s="210">
        <v>98.529110000000003</v>
      </c>
      <c r="L15" s="210">
        <v>98.589569999999995</v>
      </c>
      <c r="M15" s="210">
        <v>98.650030000000001</v>
      </c>
      <c r="N15" s="210">
        <v>98.710509999999999</v>
      </c>
      <c r="O15" s="210">
        <v>98.771000000000001</v>
      </c>
      <c r="P15" s="210">
        <v>98.780879999999996</v>
      </c>
      <c r="Q15" s="210">
        <v>98.790769999999995</v>
      </c>
      <c r="R15" s="210">
        <v>98.800650000000005</v>
      </c>
      <c r="S15" s="210">
        <v>98.800650000000005</v>
      </c>
      <c r="T15" s="210">
        <v>98.800650000000005</v>
      </c>
      <c r="U15" s="210">
        <v>98.802279450334794</v>
      </c>
      <c r="V15" s="210">
        <v>98.8025506503419</v>
      </c>
      <c r="W15" s="211">
        <v>98.802826967543197</v>
      </c>
      <c r="X15" s="211">
        <v>98.803106127980101</v>
      </c>
      <c r="Y15" s="211">
        <v>98.803387236388701</v>
      </c>
      <c r="Z15" s="211">
        <v>98.803670013585304</v>
      </c>
    </row>
    <row r="16" spans="1:39">
      <c r="B16" s="22" t="s">
        <v>191</v>
      </c>
      <c r="C16" s="212">
        <v>64.212990000000005</v>
      </c>
      <c r="D16" s="212">
        <v>64.212990000000005</v>
      </c>
      <c r="E16" s="212">
        <v>64.212990000000005</v>
      </c>
      <c r="F16" s="212">
        <v>64.212990000000005</v>
      </c>
      <c r="G16" s="212">
        <v>64.212990000000005</v>
      </c>
      <c r="H16" s="212">
        <v>65.091980000000007</v>
      </c>
      <c r="I16" s="212">
        <v>65.970969999999994</v>
      </c>
      <c r="J16" s="212">
        <v>66.849959999999996</v>
      </c>
      <c r="K16" s="212">
        <v>67.728949999999998</v>
      </c>
      <c r="L16" s="212">
        <v>68.607939999999999</v>
      </c>
      <c r="M16" s="210">
        <v>69.486930000000001</v>
      </c>
      <c r="N16" s="210">
        <v>70.365920000000003</v>
      </c>
      <c r="O16" s="210">
        <v>71.244919999999993</v>
      </c>
      <c r="P16" s="210">
        <v>72.123909999999995</v>
      </c>
      <c r="Q16" s="210">
        <v>73.002899999999997</v>
      </c>
      <c r="R16" s="210">
        <v>73.881889999999999</v>
      </c>
      <c r="S16" s="210">
        <v>74.76088</v>
      </c>
      <c r="T16" s="211">
        <v>75.639870000000002</v>
      </c>
      <c r="U16" s="211">
        <v>76.488744212270603</v>
      </c>
      <c r="V16" s="211">
        <v>77.326622732826607</v>
      </c>
      <c r="W16" s="211">
        <v>78.147425525595494</v>
      </c>
      <c r="X16" s="211">
        <v>78.950879030689606</v>
      </c>
      <c r="Y16" s="211">
        <v>79.736744134439903</v>
      </c>
      <c r="Z16" s="211">
        <v>80.504821017838694</v>
      </c>
    </row>
    <row r="17" spans="2:26">
      <c r="B17" s="22" t="s">
        <v>196</v>
      </c>
      <c r="C17" s="210">
        <v>100</v>
      </c>
      <c r="D17" s="211">
        <v>100</v>
      </c>
      <c r="E17" s="211">
        <v>100</v>
      </c>
      <c r="F17" s="211">
        <v>100</v>
      </c>
      <c r="G17" s="211">
        <v>100</v>
      </c>
      <c r="H17" s="210">
        <v>100</v>
      </c>
      <c r="I17" s="211">
        <v>100</v>
      </c>
      <c r="J17" s="211">
        <v>100</v>
      </c>
      <c r="K17" s="211">
        <v>100</v>
      </c>
      <c r="L17" s="211">
        <v>100</v>
      </c>
      <c r="M17" s="210">
        <v>100</v>
      </c>
      <c r="N17" s="211">
        <v>100</v>
      </c>
      <c r="O17" s="211">
        <v>100</v>
      </c>
      <c r="P17" s="210">
        <v>100</v>
      </c>
      <c r="Q17" s="210">
        <v>100</v>
      </c>
      <c r="R17" s="210">
        <v>100</v>
      </c>
      <c r="S17" s="210">
        <v>100</v>
      </c>
      <c r="T17" s="210">
        <v>100</v>
      </c>
      <c r="U17" s="210">
        <v>100</v>
      </c>
      <c r="V17" s="211">
        <v>100</v>
      </c>
      <c r="W17" s="211">
        <v>100</v>
      </c>
      <c r="X17" s="211">
        <v>100</v>
      </c>
      <c r="Y17" s="211">
        <v>100</v>
      </c>
      <c r="Z17" s="211">
        <v>100</v>
      </c>
    </row>
    <row r="18" spans="2:26">
      <c r="B18" s="22" t="s">
        <v>199</v>
      </c>
      <c r="C18" s="210">
        <v>11.74239843</v>
      </c>
      <c r="D18" s="210">
        <v>11.74239843</v>
      </c>
      <c r="E18" s="210">
        <v>11.658084949999999</v>
      </c>
      <c r="F18" s="210">
        <v>11.77659794</v>
      </c>
      <c r="G18" s="210">
        <v>11.954447</v>
      </c>
      <c r="H18" s="210">
        <v>12.08455932</v>
      </c>
      <c r="I18" s="210">
        <v>12.36537233</v>
      </c>
      <c r="J18" s="210">
        <v>12.542793380000001</v>
      </c>
      <c r="K18" s="210">
        <v>12.66070577</v>
      </c>
      <c r="L18" s="210">
        <v>12.639828189999999</v>
      </c>
      <c r="M18" s="210">
        <v>12.390613849999999</v>
      </c>
      <c r="N18" s="210">
        <v>12.033276130000001</v>
      </c>
      <c r="O18" s="210">
        <v>11.647670740000001</v>
      </c>
      <c r="P18" s="210">
        <v>11.31924094</v>
      </c>
      <c r="Q18" s="210">
        <v>11.02125921</v>
      </c>
      <c r="R18" s="210">
        <v>10.83320996</v>
      </c>
      <c r="S18" s="210">
        <v>10.61050891</v>
      </c>
      <c r="T18" s="211">
        <v>10.5127288</v>
      </c>
      <c r="U18" s="211">
        <v>10.358288140000001</v>
      </c>
      <c r="V18" s="211">
        <v>10.358288140000001</v>
      </c>
      <c r="W18" s="211">
        <v>10.358288140000001</v>
      </c>
      <c r="X18" s="211">
        <v>10.358288140000001</v>
      </c>
      <c r="Y18" s="211">
        <v>10.358288140000001</v>
      </c>
      <c r="Z18" s="211">
        <v>10.358288140000001</v>
      </c>
    </row>
    <row r="19" spans="2:26">
      <c r="B19" s="22" t="s">
        <v>254</v>
      </c>
      <c r="C19" s="210"/>
      <c r="D19" s="210"/>
      <c r="E19" s="210"/>
      <c r="F19" s="210"/>
      <c r="G19" s="210"/>
      <c r="H19" s="210"/>
      <c r="I19" s="210"/>
      <c r="J19" s="210"/>
      <c r="K19" s="210"/>
      <c r="L19" s="210"/>
      <c r="M19" s="210">
        <v>7.4391432240000004</v>
      </c>
      <c r="N19" s="210">
        <v>7.2302317650000001</v>
      </c>
      <c r="O19" s="210">
        <v>7.6046173760000002</v>
      </c>
      <c r="P19" s="210">
        <v>7.3547160150000002</v>
      </c>
      <c r="Q19" s="210">
        <v>7.2157716440000002</v>
      </c>
      <c r="R19" s="210">
        <v>7.1871724889999999</v>
      </c>
      <c r="S19" s="210">
        <v>7.1417921079999998</v>
      </c>
      <c r="T19" s="210">
        <v>7.1178827330000001</v>
      </c>
      <c r="U19" s="210">
        <v>7.072311043</v>
      </c>
      <c r="V19" s="210">
        <v>7.027405441</v>
      </c>
      <c r="W19" s="210">
        <v>6.9831561879999997</v>
      </c>
      <c r="X19" s="210">
        <v>6.9395536929999997</v>
      </c>
      <c r="Y19" s="210">
        <v>6.8965885020000002</v>
      </c>
      <c r="Z19" s="210">
        <v>6.8542512999999996</v>
      </c>
    </row>
    <row r="20" spans="2:26" ht="21.6">
      <c r="B20" s="22" t="s">
        <v>257</v>
      </c>
      <c r="C20" s="210">
        <v>27.2</v>
      </c>
      <c r="D20" s="210">
        <v>26.4</v>
      </c>
      <c r="E20" s="210">
        <v>25.6</v>
      </c>
      <c r="F20" s="210">
        <v>24.8</v>
      </c>
      <c r="G20" s="210">
        <v>24</v>
      </c>
      <c r="H20" s="210">
        <v>23.2</v>
      </c>
      <c r="I20" s="210">
        <v>22.52</v>
      </c>
      <c r="J20" s="210">
        <v>21.84</v>
      </c>
      <c r="K20" s="210">
        <v>21.16</v>
      </c>
      <c r="L20" s="210">
        <v>20.48</v>
      </c>
      <c r="M20" s="210">
        <v>19.8</v>
      </c>
      <c r="N20" s="210">
        <v>19.2</v>
      </c>
      <c r="O20" s="210">
        <v>18.600000000000001</v>
      </c>
      <c r="P20" s="210">
        <v>18</v>
      </c>
      <c r="Q20" s="210">
        <v>17.5</v>
      </c>
      <c r="R20" s="210">
        <v>17</v>
      </c>
      <c r="S20" s="210">
        <v>16.5</v>
      </c>
      <c r="T20" s="210">
        <v>16</v>
      </c>
      <c r="U20" s="210">
        <v>15.5</v>
      </c>
      <c r="V20" s="210">
        <v>15</v>
      </c>
      <c r="W20" s="210">
        <v>14.6</v>
      </c>
      <c r="X20" s="210">
        <v>14.133333329999999</v>
      </c>
      <c r="Y20" s="210">
        <v>13.66666667</v>
      </c>
      <c r="Z20" s="210">
        <v>13.2</v>
      </c>
    </row>
    <row r="21" spans="2:26">
      <c r="B21" s="22" t="s">
        <v>205</v>
      </c>
      <c r="C21" s="210">
        <v>21</v>
      </c>
      <c r="D21" s="210">
        <v>21.7</v>
      </c>
      <c r="E21" s="210">
        <v>22.3</v>
      </c>
      <c r="F21" s="210">
        <v>22.9</v>
      </c>
      <c r="G21" s="210">
        <v>23.5</v>
      </c>
      <c r="H21" s="210">
        <v>24</v>
      </c>
      <c r="I21" s="210">
        <v>24.6</v>
      </c>
      <c r="J21" s="210">
        <v>25.1</v>
      </c>
      <c r="K21" s="210">
        <v>25.7</v>
      </c>
      <c r="L21" s="210">
        <v>26.2</v>
      </c>
      <c r="M21" s="210">
        <v>26.7</v>
      </c>
      <c r="N21" s="210">
        <v>27.3</v>
      </c>
      <c r="O21" s="210">
        <v>27.9</v>
      </c>
      <c r="P21" s="210">
        <v>28.5</v>
      </c>
      <c r="Q21" s="210">
        <v>29.1</v>
      </c>
      <c r="R21" s="210">
        <v>29.8</v>
      </c>
      <c r="S21" s="210">
        <v>30.4</v>
      </c>
      <c r="T21" s="210">
        <v>30.8</v>
      </c>
      <c r="U21" s="210">
        <v>31.4</v>
      </c>
      <c r="V21" s="210">
        <v>32</v>
      </c>
      <c r="W21" s="210">
        <v>32.6</v>
      </c>
      <c r="X21" s="210">
        <v>33.1</v>
      </c>
      <c r="Y21" s="210">
        <v>33.700000000000003</v>
      </c>
      <c r="Z21" s="210">
        <v>34.299999999999997</v>
      </c>
    </row>
    <row r="22" spans="2:26" ht="15" thickBot="1">
      <c r="B22" s="213" t="s">
        <v>210</v>
      </c>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row>
    <row r="23" spans="2:26">
      <c r="B23" s="215" t="s">
        <v>209</v>
      </c>
      <c r="C23" s="216">
        <v>1</v>
      </c>
      <c r="D23" s="216">
        <v>1</v>
      </c>
      <c r="E23" s="216">
        <v>1</v>
      </c>
      <c r="F23" s="216">
        <v>1</v>
      </c>
      <c r="G23" s="216">
        <v>1</v>
      </c>
      <c r="H23" s="216">
        <v>1</v>
      </c>
      <c r="I23" s="216">
        <v>1</v>
      </c>
      <c r="J23" s="216">
        <v>1</v>
      </c>
      <c r="K23" s="216">
        <v>1</v>
      </c>
      <c r="L23" s="216">
        <v>1</v>
      </c>
      <c r="M23" s="216">
        <v>1</v>
      </c>
      <c r="N23" s="216">
        <v>1</v>
      </c>
      <c r="O23" s="216">
        <v>1</v>
      </c>
      <c r="P23" s="216">
        <v>1</v>
      </c>
      <c r="Q23" s="216">
        <v>1</v>
      </c>
      <c r="R23" s="216">
        <v>1</v>
      </c>
      <c r="S23" s="216">
        <v>1</v>
      </c>
      <c r="T23" s="216">
        <v>1</v>
      </c>
      <c r="U23" s="216">
        <v>1</v>
      </c>
      <c r="V23" s="216">
        <v>1</v>
      </c>
      <c r="W23" s="216">
        <v>1</v>
      </c>
      <c r="X23" s="216">
        <v>1</v>
      </c>
      <c r="Y23" s="216">
        <v>1</v>
      </c>
      <c r="Z23" s="216">
        <v>1</v>
      </c>
    </row>
    <row r="24" spans="2:26">
      <c r="B24" s="217" t="s">
        <v>213</v>
      </c>
      <c r="C24" s="210">
        <v>1</v>
      </c>
      <c r="D24" s="210">
        <v>1</v>
      </c>
      <c r="E24" s="210">
        <v>1</v>
      </c>
      <c r="F24" s="210">
        <v>1</v>
      </c>
      <c r="G24" s="210">
        <v>1</v>
      </c>
      <c r="H24" s="210">
        <v>1</v>
      </c>
      <c r="I24" s="210">
        <v>1</v>
      </c>
      <c r="J24" s="210">
        <v>1</v>
      </c>
      <c r="K24" s="210">
        <v>1</v>
      </c>
      <c r="L24" s="210">
        <v>1</v>
      </c>
      <c r="M24" s="210">
        <v>1</v>
      </c>
      <c r="N24" s="210">
        <v>1</v>
      </c>
      <c r="O24" s="210">
        <v>1</v>
      </c>
      <c r="P24" s="210">
        <v>1</v>
      </c>
      <c r="Q24" s="210">
        <v>1</v>
      </c>
      <c r="R24" s="210">
        <v>1</v>
      </c>
      <c r="S24" s="210">
        <v>1</v>
      </c>
      <c r="T24" s="210">
        <v>1</v>
      </c>
      <c r="U24" s="210">
        <v>1</v>
      </c>
      <c r="V24" s="210">
        <v>1</v>
      </c>
      <c r="W24" s="210">
        <v>1</v>
      </c>
      <c r="X24" s="210">
        <v>1</v>
      </c>
      <c r="Y24" s="210">
        <v>1</v>
      </c>
      <c r="Z24" s="210">
        <v>1</v>
      </c>
    </row>
    <row r="25" spans="2:26">
      <c r="B25" s="319" t="s">
        <v>149</v>
      </c>
      <c r="C25" s="319"/>
      <c r="D25" s="319"/>
      <c r="E25" s="319"/>
      <c r="F25" s="319"/>
      <c r="G25" s="319"/>
      <c r="H25" s="319"/>
      <c r="I25" s="319"/>
      <c r="J25" s="319"/>
      <c r="K25" s="319"/>
      <c r="L25" s="319"/>
      <c r="M25" s="319"/>
      <c r="N25" s="319"/>
      <c r="O25" s="319"/>
      <c r="P25" s="319"/>
      <c r="Q25" s="319"/>
      <c r="R25" s="319"/>
      <c r="S25" s="319"/>
      <c r="T25" s="319"/>
      <c r="U25" s="319"/>
      <c r="V25" s="319"/>
      <c r="W25" s="319"/>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topLeftCell="D1" zoomScale="115" zoomScaleNormal="115" workbookViewId="0">
      <selection activeCell="S14" sqref="S14"/>
    </sheetView>
  </sheetViews>
  <sheetFormatPr defaultRowHeight="14.4"/>
  <cols>
    <col min="17" max="17" width="7.5546875" customWidth="1"/>
    <col min="18" max="25" width="9.21875" style="13"/>
  </cols>
  <sheetData>
    <row r="1" spans="1:24">
      <c r="A1" s="278"/>
      <c r="B1" s="278"/>
      <c r="C1" s="278"/>
      <c r="D1" s="278"/>
      <c r="E1" s="278"/>
      <c r="F1" s="278"/>
      <c r="G1" s="278"/>
      <c r="H1" s="278"/>
      <c r="I1" s="278"/>
      <c r="J1" s="278"/>
      <c r="K1" s="278"/>
      <c r="L1" s="278"/>
      <c r="M1" s="278"/>
      <c r="N1" s="278"/>
      <c r="O1" s="278"/>
      <c r="P1" s="278"/>
      <c r="Q1" s="278"/>
      <c r="R1" s="279"/>
      <c r="S1" s="279"/>
      <c r="T1" s="279"/>
      <c r="U1" s="279"/>
      <c r="V1" s="279"/>
      <c r="W1" s="279"/>
      <c r="X1" s="279"/>
    </row>
    <row r="21" spans="2:20" ht="33.75" customHeight="1"/>
    <row r="22" spans="2:20" ht="162" customHeight="1">
      <c r="B22" s="5"/>
      <c r="C22" s="219" t="str">
        <f>IF(UHC_Inter!$A3=0,"",UHC_Inter!$A3)</f>
        <v>Demand satisfied with modern methods (married women or in-union) 1</v>
      </c>
      <c r="D22" s="219" t="str">
        <f>IF(UHC_Inter!$A4=0,"",UHC_Inter!$A4)</f>
        <v>Antenatal care coverage (+4 visits) 2</v>
      </c>
      <c r="E22" s="219" t="str">
        <f>IF(UHC_Inter!$A5=0,"",UHC_Inter!$A5)</f>
        <v>DPT3 Immunization coverage</v>
      </c>
      <c r="F22" s="219" t="str">
        <f>IF(UHC_Inter!$A6=0,"",UHC_Inter!$A6)</f>
        <v>Care seeking for suspected pneumonia</v>
      </c>
      <c r="G22" s="219" t="str">
        <f>IF(UHC_Inter!$A7=0,"",UHC_Inter!$A7)</f>
        <v>TB treatment coverage</v>
      </c>
      <c r="H22" s="219" t="str">
        <f>IF(UHC_Inter!$A8=0,"",UHC_Inter!$A8)</f>
        <v>HIV ART coverage 4</v>
      </c>
      <c r="I22" s="219" t="str">
        <f>IF(UHC_Inter!$A9=0,"",UHC_Inter!$A9)</f>
        <v>Use of basic sanitation</v>
      </c>
      <c r="J22" s="219" t="str">
        <f>IF(UHC_Inter!$A10=0,"",UHC_Inter!$A10)</f>
        <v>Prevalence of raised blood pressure*</v>
      </c>
      <c r="K22" s="219" t="str">
        <f>IF(UHC_Inter!$A11=0,"",UHC_Inter!$A11)</f>
        <v>Mean fasting blood glucose (mmol/l)*</v>
      </c>
      <c r="L22" s="219" t="str">
        <f>IF(UHC_Inter!$A12=0,"",UHC_Inter!$A12)</f>
        <v>Tobacco use prevalence* 3</v>
      </c>
      <c r="M22" s="219" t="str">
        <f>IF(UHC_Inter!$A13=0,"",UHC_Inter!$A13)</f>
        <v>Hospital beds density*</v>
      </c>
      <c r="N22" s="219" t="str">
        <f>IF(UHC_Inter!$A14=0,"",UHC_Inter!$A14)</f>
        <v>Health worker density*</v>
      </c>
      <c r="O22" s="219" t="str">
        <f>IF(UHC_Inter!$A15=0,"",UHC_Inter!$A15)</f>
        <v>IHR core capacity index*</v>
      </c>
      <c r="P22" s="219"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F15" sqref="F15"/>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ht="22.2">
      <c r="A3" s="74" t="s">
        <v>159</v>
      </c>
      <c r="B3" s="55">
        <v>1</v>
      </c>
      <c r="C3" s="56">
        <f>IF(INDEX(UHC_summary!I$1:I$100,MATCH(UHC_Inter!$A3,UHC_summary!$B$1:$B$100,0))=0,"",INDEX(UHC_summary!I$1:I$100,MATCH(UHC_Inter!$A3,UHC_summary!$B$1:$B$100,0)))</f>
        <v>81.7</v>
      </c>
      <c r="D3" s="56">
        <f>IF(INDEX(UHC_summary!J$1:J$100,MATCH(UHC_Inter!$A3,UHC_summary!$B$1:$B$100,0))=0,"",INDEX(UHC_summary!J$1:J$100,MATCH(UHC_Inter!$A3,UHC_summary!$B$1:$B$100,0)))</f>
        <v>82.7</v>
      </c>
      <c r="E3" s="56">
        <f>IF(OR(D3-C3&gt;0),D3,#N/A)</f>
        <v>82.7</v>
      </c>
      <c r="F3" s="56" t="e">
        <f>IF(D3-C3&lt;0,D3,#N/A)</f>
        <v>#N/A</v>
      </c>
      <c r="G3" s="56">
        <f>IF(D3-C3&gt;0,D3-C3,#N/A)</f>
        <v>1</v>
      </c>
      <c r="H3" s="56" t="e">
        <f>IF(D3-C3&lt;0,ABS(D3-C3),#N/A)</f>
        <v>#N/A</v>
      </c>
      <c r="I3" s="56" t="str">
        <f>IF(INDEX(UHC_summary!D$1:D$100,MATCH(UHC_Inter!$A3,UHC_summary!$B$1:$B$100,0))=0,"",INDEX(UHC_summary!D$1:D$100,MATCH(UHC_Inter!$A3,UHC_summary!$B$1:$B$100,0)))</f>
        <v/>
      </c>
      <c r="J3" s="220">
        <f>IF(INDEX(UHC_summary!E$1:E$100,MATCH(UHC_Inter!$A3,UHC_summary!$B$1:$B$100,0))=0,"",INDEX(UHC_summary!E$1:E$100,MATCH(UHC_Inter!$A3,UHC_summary!$B$1:$B$100,0)))</f>
        <v>2018</v>
      </c>
    </row>
    <row r="4" spans="1:12">
      <c r="A4" s="88" t="s">
        <v>162</v>
      </c>
      <c r="B4" s="55">
        <v>2</v>
      </c>
      <c r="C4" s="56">
        <f>IF(INDEX(UHC_summary!I$1:I$100,MATCH(UHC_Inter!$A4,UHC_summary!$B$1:$B$100,0))=0,"",INDEX(UHC_summary!I$1:I$100,MATCH(UHC_Inter!$A4,UHC_summary!$B$1:$B$100,0)))</f>
        <v>90.440857199999996</v>
      </c>
      <c r="D4" s="56">
        <f>IF(INDEX(UHC_summary!J$1:J$100,MATCH(UHC_Inter!$A4,UHC_summary!$B$1:$B$100,0))=0,"",INDEX(UHC_summary!J$1:J$100,MATCH(UHC_Inter!$A4,UHC_summary!$B$1:$B$100,0)))</f>
        <v>90.431080660000006</v>
      </c>
      <c r="E4" s="56" t="e">
        <f t="shared" ref="E4:E16" si="0">IF(OR(D4-C4&gt;0),D4,#N/A)</f>
        <v>#N/A</v>
      </c>
      <c r="F4" s="56">
        <f t="shared" ref="F4:F16" si="1">IF(D4-C4&lt;0,D4,#N/A)</f>
        <v>90.431080660000006</v>
      </c>
      <c r="G4" s="56" t="e">
        <f t="shared" ref="G4:G16" si="2">IF(D4-C4&gt;0,D4-C4,#N/A)</f>
        <v>#N/A</v>
      </c>
      <c r="H4" s="56">
        <f t="shared" ref="H4:H16" si="3">IF(D4-C4&lt;0,ABS(D4-C4),#N/A)</f>
        <v>9.7765399999900637E-3</v>
      </c>
      <c r="I4" s="56" t="str">
        <f>IF(INDEX(UHC_summary!D$1:D$100,MATCH(UHC_Inter!$A4,UHC_summary!$B$1:$B$100,0))=0,"",INDEX(UHC_summary!D$1:D$100,MATCH(UHC_Inter!$A4,UHC_summary!$B$1:$B$100,0)))</f>
        <v/>
      </c>
      <c r="J4" s="220">
        <f>IF(INDEX(UHC_summary!E$1:E$100,MATCH(UHC_Inter!$A4,UHC_summary!$B$1:$B$100,0))=0,"",INDEX(UHC_summary!E$1:E$100,MATCH(UHC_Inter!$A4,UHC_summary!$B$1:$B$100,0)))</f>
        <v>2011</v>
      </c>
      <c r="L4" s="21"/>
    </row>
    <row r="5" spans="1:12">
      <c r="A5" s="91" t="s">
        <v>167</v>
      </c>
      <c r="B5" s="55">
        <v>3</v>
      </c>
      <c r="C5" s="56">
        <f>IF(INDEX(UHC_summary!I$1:I$100,MATCH(UHC_Inter!$A5,UHC_summary!$B$1:$B$100,0))=0,"",INDEX(UHC_summary!I$1:I$100,MATCH(UHC_Inter!$A5,UHC_summary!$B$1:$B$100,0)))</f>
        <v>86</v>
      </c>
      <c r="D5" s="56">
        <f>IF(INDEX(UHC_summary!J$1:J$100,MATCH(UHC_Inter!$A5,UHC_summary!$B$1:$B$100,0))=0,"",INDEX(UHC_summary!J$1:J$100,MATCH(UHC_Inter!$A5,UHC_summary!$B$1:$B$100,0)))</f>
        <v>85.595439819999996</v>
      </c>
      <c r="E5" s="56" t="e">
        <f t="shared" si="0"/>
        <v>#N/A</v>
      </c>
      <c r="F5" s="56">
        <f t="shared" si="1"/>
        <v>85.595439819999996</v>
      </c>
      <c r="G5" s="56" t="e">
        <f t="shared" si="2"/>
        <v>#N/A</v>
      </c>
      <c r="H5" s="56">
        <f t="shared" si="3"/>
        <v>0.40456018000000427</v>
      </c>
      <c r="I5" s="56" t="str">
        <f>IF(INDEX(UHC_summary!D$1:D$100,MATCH(UHC_Inter!$A5,UHC_summary!$B$1:$B$100,0))=0,"",INDEX(UHC_summary!D$1:D$100,MATCH(UHC_Inter!$A5,UHC_summary!$B$1:$B$100,0)))</f>
        <v/>
      </c>
      <c r="J5" s="220">
        <f>IF(INDEX(UHC_summary!E$1:E$100,MATCH(UHC_Inter!$A5,UHC_summary!$B$1:$B$100,0))=0,"",INDEX(UHC_summary!E$1:E$100,MATCH(UHC_Inter!$A5,UHC_summary!$B$1:$B$100,0)))</f>
        <v>2018</v>
      </c>
    </row>
    <row r="6" spans="1:12">
      <c r="A6" s="91" t="s">
        <v>170</v>
      </c>
      <c r="B6" s="55">
        <v>4</v>
      </c>
      <c r="C6" s="56">
        <f>IF(INDEX(UHC_summary!I$1:I$100,MATCH(UHC_Inter!$A6,UHC_summary!$B$1:$B$100,0))=0,"",INDEX(UHC_summary!I$1:I$100,MATCH(UHC_Inter!$A6,UHC_summary!$B$1:$B$100,0)))</f>
        <v>95.124245509999994</v>
      </c>
      <c r="D6" s="56">
        <f>IF(INDEX(UHC_summary!J$1:J$100,MATCH(UHC_Inter!$A6,UHC_summary!$B$1:$B$100,0))=0,"",INDEX(UHC_summary!J$1:J$100,MATCH(UHC_Inter!$A6,UHC_summary!$B$1:$B$100,0)))</f>
        <v>95.710750450000006</v>
      </c>
      <c r="E6" s="56">
        <f t="shared" si="0"/>
        <v>95.710750450000006</v>
      </c>
      <c r="F6" s="56" t="e">
        <f t="shared" si="1"/>
        <v>#N/A</v>
      </c>
      <c r="G6" s="56">
        <f t="shared" si="2"/>
        <v>0.58650494000001174</v>
      </c>
      <c r="H6" s="56" t="e">
        <f t="shared" si="3"/>
        <v>#N/A</v>
      </c>
      <c r="I6" s="56" t="str">
        <f>IF(INDEX(UHC_summary!D$1:D$100,MATCH(UHC_Inter!$A6,UHC_summary!$B$1:$B$100,0))=0,"",INDEX(UHC_summary!D$1:D$100,MATCH(UHC_Inter!$A6,UHC_summary!$B$1:$B$100,0)))</f>
        <v/>
      </c>
      <c r="J6" s="220">
        <f>IF(INDEX(UHC_summary!E$1:E$100,MATCH(UHC_Inter!$A6,UHC_summary!$B$1:$B$100,0))=0,"",INDEX(UHC_summary!E$1:E$100,MATCH(UHC_Inter!$A6,UHC_summary!$B$1:$B$100,0)))</f>
        <v>2012</v>
      </c>
    </row>
    <row r="7" spans="1:12">
      <c r="A7" s="74" t="s">
        <v>175</v>
      </c>
      <c r="B7" s="55">
        <v>5</v>
      </c>
      <c r="C7" s="56">
        <f>IF(INDEX(UHC_summary!I$1:I$100,MATCH(UHC_Inter!$A7,UHC_summary!$B$1:$B$100,0))=0,"",INDEX(UHC_summary!I$1:I$100,MATCH(UHC_Inter!$A7,UHC_summary!$B$1:$B$100,0)))</f>
        <v>86.956521739999999</v>
      </c>
      <c r="D7" s="56">
        <f>IF(INDEX(UHC_summary!J$1:J$100,MATCH(UHC_Inter!$A7,UHC_summary!$B$1:$B$100,0))=0,"",INDEX(UHC_summary!J$1:J$100,MATCH(UHC_Inter!$A7,UHC_summary!$B$1:$B$100,0)))</f>
        <v>86.956521739999999</v>
      </c>
      <c r="E7" s="56" t="e">
        <f t="shared" si="0"/>
        <v>#N/A</v>
      </c>
      <c r="F7" s="56" t="e">
        <f t="shared" si="1"/>
        <v>#N/A</v>
      </c>
      <c r="G7" s="56" t="e">
        <f t="shared" si="2"/>
        <v>#N/A</v>
      </c>
      <c r="H7" s="56" t="e">
        <f t="shared" si="3"/>
        <v>#N/A</v>
      </c>
      <c r="I7" s="56" t="str">
        <f>IF(INDEX(UHC_summary!D$1:D$100,MATCH(UHC_Inter!$A7,UHC_summary!$B$1:$B$100,0))=0,"",INDEX(UHC_summary!D$1:D$100,MATCH(UHC_Inter!$A7,UHC_summary!$B$1:$B$100,0)))</f>
        <v/>
      </c>
      <c r="J7" s="220">
        <f>IF(INDEX(UHC_summary!E$1:E$100,MATCH(UHC_Inter!$A7,UHC_summary!$B$1:$B$100,0))=0,"",INDEX(UHC_summary!E$1:E$100,MATCH(UHC_Inter!$A7,UHC_summary!$B$1:$B$100,0)))</f>
        <v>2018</v>
      </c>
    </row>
    <row r="8" spans="1:12">
      <c r="A8" s="88" t="s">
        <v>178</v>
      </c>
      <c r="B8" s="55">
        <v>6</v>
      </c>
      <c r="C8" s="56" t="e">
        <f>IF(INDEX(UHC_summary!I$1:I$100,MATCH(UHC_Inter!$A8,UHC_summary!$B$1:$B$100,0))=0,"",INDEX(UHC_summary!I$1:I$100,MATCH(UHC_Inter!$A8,UHC_summary!$B$1:$B$100,0)))</f>
        <v>#N/A</v>
      </c>
      <c r="D8" s="56" t="e">
        <f>IF(INDEX(UHC_summary!J$1:J$100,MATCH(UHC_Inter!$A8,UHC_summary!$B$1:$B$100,0))=0,"",INDEX(UHC_summary!J$1:J$100,MATCH(UHC_Inter!$A8,UHC_summary!$B$1:$B$100,0)))</f>
        <v>#N/A</v>
      </c>
      <c r="E8" s="56" t="e">
        <f t="shared" si="0"/>
        <v>#N/A</v>
      </c>
      <c r="F8" s="56" t="e">
        <f t="shared" si="1"/>
        <v>#N/A</v>
      </c>
      <c r="G8" s="56" t="e">
        <f t="shared" si="2"/>
        <v>#N/A</v>
      </c>
      <c r="H8" s="56" t="e">
        <f t="shared" si="3"/>
        <v>#N/A</v>
      </c>
      <c r="I8" s="56" t="e">
        <f>IF(INDEX(UHC_summary!D$1:D$100,MATCH(UHC_Inter!$A8,UHC_summary!$B$1:$B$100,0))=0,"",INDEX(UHC_summary!D$1:D$100,MATCH(UHC_Inter!$A8,UHC_summary!$B$1:$B$100,0)))</f>
        <v>#N/A</v>
      </c>
      <c r="J8" s="220" t="e">
        <f>IF(INDEX(UHC_summary!E$1:E$100,MATCH(UHC_Inter!$A8,UHC_summary!$B$1:$B$100,0))=0,"",INDEX(UHC_summary!E$1:E$100,MATCH(UHC_Inter!$A8,UHC_summary!$B$1:$B$100,0)))</f>
        <v>#N/A</v>
      </c>
    </row>
    <row r="9" spans="1:12">
      <c r="A9" s="91" t="s">
        <v>182</v>
      </c>
      <c r="B9" s="55">
        <v>7</v>
      </c>
      <c r="C9" s="56">
        <f>IF(INDEX(UHC_summary!I$1:I$100,MATCH(UHC_Inter!$A9,UHC_summary!$B$1:$B$100,0))=0,"",INDEX(UHC_summary!I$1:I$100,MATCH(UHC_Inter!$A9,UHC_summary!$B$1:$B$100,0)))</f>
        <v>94.910256009999998</v>
      </c>
      <c r="D9" s="56">
        <f>IF(INDEX(UHC_summary!J$1:J$100,MATCH(UHC_Inter!$A9,UHC_summary!$B$1:$B$100,0))=0,"",INDEX(UHC_summary!J$1:J$100,MATCH(UHC_Inter!$A9,UHC_summary!$B$1:$B$100,0)))</f>
        <v>96.093194519999997</v>
      </c>
      <c r="E9" s="56">
        <f t="shared" si="0"/>
        <v>96.093194519999997</v>
      </c>
      <c r="F9" s="56" t="e">
        <f t="shared" si="1"/>
        <v>#N/A</v>
      </c>
      <c r="G9" s="56">
        <f t="shared" si="2"/>
        <v>1.1829385099999996</v>
      </c>
      <c r="H9" s="56" t="e">
        <f t="shared" si="3"/>
        <v>#N/A</v>
      </c>
      <c r="I9" s="56" t="str">
        <f>IF(INDEX(UHC_summary!D$1:D$100,MATCH(UHC_Inter!$A9,UHC_summary!$B$1:$B$100,0))=0,"",INDEX(UHC_summary!D$1:D$100,MATCH(UHC_Inter!$A9,UHC_summary!$B$1:$B$100,0)))</f>
        <v/>
      </c>
      <c r="J9" s="220">
        <f>IF(INDEX(UHC_summary!E$1:E$100,MATCH(UHC_Inter!$A9,UHC_summary!$B$1:$B$100,0))=0,"",INDEX(UHC_summary!E$1:E$100,MATCH(UHC_Inter!$A9,UHC_summary!$B$1:$B$100,0)))</f>
        <v>2016</v>
      </c>
    </row>
    <row r="10" spans="1:12">
      <c r="A10" s="108" t="s">
        <v>187</v>
      </c>
      <c r="B10" s="55">
        <v>8</v>
      </c>
      <c r="C10" s="56">
        <f>IF(INDEX(UHC_summary!I$1:I$100,MATCH(UHC_Inter!$A10,UHC_summary!$B$1:$B$100,0))=0,"",INDEX(UHC_summary!I$1:I$100,MATCH(UHC_Inter!$A10,UHC_summary!$B$1:$B$100,0)))</f>
        <v>21.778892840000001</v>
      </c>
      <c r="D10" s="56">
        <f>IF(INDEX(UHC_summary!J$1:J$100,MATCH(UHC_Inter!$A10,UHC_summary!$B$1:$B$100,0))=0,"",INDEX(UHC_summary!J$1:J$100,MATCH(UHC_Inter!$A10,UHC_summary!$B$1:$B$100,0)))</f>
        <v>20.816704139999999</v>
      </c>
      <c r="E10" s="56" t="e">
        <f t="shared" si="0"/>
        <v>#N/A</v>
      </c>
      <c r="F10" s="56">
        <f t="shared" si="1"/>
        <v>20.816704139999999</v>
      </c>
      <c r="G10" s="56" t="e">
        <f t="shared" si="2"/>
        <v>#N/A</v>
      </c>
      <c r="H10" s="56">
        <f t="shared" si="3"/>
        <v>0.96218870000000223</v>
      </c>
      <c r="I10" s="56">
        <f>IF(INDEX(UHC_summary!D$1:D$100,MATCH(UHC_Inter!$A10,UHC_summary!$B$1:$B$100,0))=0,"",INDEX(UHC_summary!D$1:D$100,MATCH(UHC_Inter!$A10,UHC_summary!$B$1:$B$100,0)))</f>
        <v>55.059999999999995</v>
      </c>
      <c r="J10" s="220">
        <f>IF(INDEX(UHC_summary!E$1:E$100,MATCH(UHC_Inter!$A10,UHC_summary!$B$1:$B$100,0))=0,"",INDEX(UHC_summary!E$1:E$100,MATCH(UHC_Inter!$A10,UHC_summary!$B$1:$B$100,0)))</f>
        <v>2015</v>
      </c>
    </row>
    <row r="11" spans="1:12">
      <c r="A11" s="91" t="s">
        <v>190</v>
      </c>
      <c r="B11" s="55">
        <v>9</v>
      </c>
      <c r="C11" s="56">
        <f>IF(INDEX(UHC_summary!I$1:I$100,MATCH(UHC_Inter!$A11,UHC_summary!$B$1:$B$100,0))=0,"",INDEX(UHC_summary!I$1:I$100,MATCH(UHC_Inter!$A11,UHC_summary!$B$1:$B$100,0)))</f>
        <v>5.4956564080000003</v>
      </c>
      <c r="D11" s="56">
        <f>IF(INDEX(UHC_summary!J$1:J$100,MATCH(UHC_Inter!$A11,UHC_summary!$B$1:$B$100,0))=0,"",INDEX(UHC_summary!J$1:J$100,MATCH(UHC_Inter!$A11,UHC_summary!$B$1:$B$100,0)))</f>
        <v>5.5615372609999998</v>
      </c>
      <c r="E11" s="56">
        <f t="shared" si="0"/>
        <v>5.5615372609999998</v>
      </c>
      <c r="F11" s="56" t="e">
        <f t="shared" si="1"/>
        <v>#N/A</v>
      </c>
      <c r="G11" s="56">
        <f t="shared" si="2"/>
        <v>6.5880852999999462E-2</v>
      </c>
      <c r="H11" s="56" t="e">
        <f t="shared" si="3"/>
        <v>#N/A</v>
      </c>
      <c r="I11" s="56">
        <f>IF(INDEX(UHC_summary!D$1:D$100,MATCH(UHC_Inter!$A11,UHC_summary!$B$1:$B$100,0))=0,"",INDEX(UHC_summary!D$1:D$100,MATCH(UHC_Inter!$A11,UHC_summary!$B$1:$B$100,0)))</f>
        <v>83.5</v>
      </c>
      <c r="J11" s="220">
        <f>IF(INDEX(UHC_summary!E$1:E$100,MATCH(UHC_Inter!$A11,UHC_summary!$B$1:$B$100,0))=0,"",INDEX(UHC_summary!E$1:E$100,MATCH(UHC_Inter!$A11,UHC_summary!$B$1:$B$100,0)))</f>
        <v>2014</v>
      </c>
    </row>
    <row r="12" spans="1:12">
      <c r="A12" s="88" t="s">
        <v>192</v>
      </c>
      <c r="B12" s="55">
        <v>10</v>
      </c>
      <c r="C12" s="56">
        <f>IF(INDEX(UHC_summary!I$1:I$100,MATCH(UHC_Inter!$A12,UHC_summary!$B$1:$B$100,0))=0,"",INDEX(UHC_summary!I$1:I$100,MATCH(UHC_Inter!$A12,UHC_summary!$B$1:$B$100,0)))</f>
        <v>21.8</v>
      </c>
      <c r="D12" s="56">
        <f>IF(INDEX(UHC_summary!J$1:J$100,MATCH(UHC_Inter!$A12,UHC_summary!$B$1:$B$100,0))=0,"",INDEX(UHC_summary!J$1:J$100,MATCH(UHC_Inter!$A12,UHC_summary!$B$1:$B$100,0)))</f>
        <v>18.100000000000001</v>
      </c>
      <c r="E12" s="56" t="e">
        <f t="shared" si="0"/>
        <v>#N/A</v>
      </c>
      <c r="F12" s="56">
        <f t="shared" si="1"/>
        <v>18.100000000000001</v>
      </c>
      <c r="G12" s="56" t="e">
        <f t="shared" si="2"/>
        <v>#N/A</v>
      </c>
      <c r="H12" s="56">
        <f t="shared" si="3"/>
        <v>3.6999999999999993</v>
      </c>
      <c r="I12" s="56">
        <f>IF(INDEX(UHC_summary!D$1:D$100,MATCH(UHC_Inter!$A12,UHC_summary!$B$1:$B$100,0))=0,"",INDEX(UHC_summary!D$1:D$100,MATCH(UHC_Inter!$A12,UHC_summary!$B$1:$B$100,0)))</f>
        <v>78.2</v>
      </c>
      <c r="J12" s="220">
        <f>IF(INDEX(UHC_summary!E$1:E$100,MATCH(UHC_Inter!$A12,UHC_summary!$B$1:$B$100,0))=0,"",INDEX(UHC_summary!E$1:E$100,MATCH(UHC_Inter!$A12,UHC_summary!$B$1:$B$100,0)))</f>
        <v>2018</v>
      </c>
    </row>
    <row r="13" spans="1:12">
      <c r="A13" s="108" t="s">
        <v>197</v>
      </c>
      <c r="B13" s="55">
        <v>11</v>
      </c>
      <c r="C13" s="56">
        <f>IF(INDEX(UHC_summary!I$1:I$100,MATCH(UHC_Inter!$A13,UHC_summary!$B$1:$B$100,0))=0,"",INDEX(UHC_summary!I$1:I$100,MATCH(UHC_Inter!$A13,UHC_summary!$B$1:$B$100,0)))</f>
        <v>51.077628490000002</v>
      </c>
      <c r="D13" s="56">
        <f>IF(INDEX(UHC_summary!J$1:J$100,MATCH(UHC_Inter!$A13,UHC_summary!$B$1:$B$100,0))=0,"",INDEX(UHC_summary!J$1:J$100,MATCH(UHC_Inter!$A13,UHC_summary!$B$1:$B$100,0)))</f>
        <v>55.040063420000003</v>
      </c>
      <c r="E13" s="56">
        <f t="shared" si="0"/>
        <v>55.040063420000003</v>
      </c>
      <c r="F13" s="56" t="e">
        <f t="shared" si="1"/>
        <v>#N/A</v>
      </c>
      <c r="G13" s="56">
        <f t="shared" si="2"/>
        <v>3.9624349300000006</v>
      </c>
      <c r="H13" s="56" t="e">
        <f t="shared" si="3"/>
        <v>#N/A</v>
      </c>
      <c r="I13" s="56">
        <f>IF(INDEX(UHC_summary!D$1:D$100,MATCH(UHC_Inter!$A13,UHC_summary!$B$1:$B$100,0))=0,"",INDEX(UHC_summary!D$1:D$100,MATCH(UHC_Inter!$A13,UHC_summary!$B$1:$B$100,0)))</f>
        <v>100</v>
      </c>
      <c r="J13" s="220">
        <f>IF(INDEX(UHC_summary!E$1:E$100,MATCH(UHC_Inter!$A13,UHC_summary!$B$1:$B$100,0))=0,"",INDEX(UHC_summary!E$1:E$100,MATCH(UHC_Inter!$A13,UHC_summary!$B$1:$B$100,0)))</f>
        <v>2017</v>
      </c>
    </row>
    <row r="14" spans="1:12">
      <c r="A14" s="91" t="s">
        <v>200</v>
      </c>
      <c r="B14" s="55">
        <v>12</v>
      </c>
      <c r="C14" s="56">
        <f>IF(INDEX(UHC_summary!I$1:I$100,MATCH(UHC_Inter!$A14,UHC_summary!$B$1:$B$100,0))=0,"",INDEX(UHC_summary!I$1:I$100,MATCH(UHC_Inter!$A14,UHC_summary!$B$1:$B$100,0)))</f>
        <v>65.952619999999996</v>
      </c>
      <c r="D14" s="56">
        <f>IF(INDEX(UHC_summary!J$1:J$100,MATCH(UHC_Inter!$A14,UHC_summary!$B$1:$B$100,0))=0,"",INDEX(UHC_summary!J$1:J$100,MATCH(UHC_Inter!$A14,UHC_summary!$B$1:$B$100,0)))</f>
        <v>71.315435000000008</v>
      </c>
      <c r="E14" s="56">
        <f t="shared" si="0"/>
        <v>71.315435000000008</v>
      </c>
      <c r="F14" s="56" t="e">
        <f t="shared" si="1"/>
        <v>#N/A</v>
      </c>
      <c r="G14" s="56">
        <f t="shared" si="2"/>
        <v>5.3628150000000119</v>
      </c>
      <c r="H14" s="56" t="e">
        <f t="shared" si="3"/>
        <v>#N/A</v>
      </c>
      <c r="I14" s="56">
        <f>IF(INDEX(UHC_summary!D$1:D$100,MATCH(UHC_Inter!$A14,UHC_summary!$B$1:$B$100,0))=0,"",INDEX(UHC_summary!D$1:D$100,MATCH(UHC_Inter!$A14,UHC_summary!$B$1:$B$100,0)))</f>
        <v>42.621571668605398</v>
      </c>
      <c r="J14" s="220">
        <f>IF(INDEX(UHC_summary!E$1:E$100,MATCH(UHC_Inter!$A14,UHC_summary!$B$1:$B$100,0))=0,"",INDEX(UHC_summary!E$1:E$100,MATCH(UHC_Inter!$A14,UHC_summary!$B$1:$B$100,0)))</f>
        <v>2017</v>
      </c>
    </row>
    <row r="15" spans="1:12">
      <c r="A15" s="88" t="s">
        <v>206</v>
      </c>
      <c r="B15" s="55">
        <v>13</v>
      </c>
      <c r="C15" s="56">
        <f>IF(INDEX(UHC_summary!I$1:I$100,MATCH(UHC_Inter!$A15,UHC_summary!$B$1:$B$100,0))=0,"",INDEX(UHC_summary!I$1:I$100,MATCH(UHC_Inter!$A15,UHC_summary!$B$1:$B$100,0)))</f>
        <v>64</v>
      </c>
      <c r="D15" s="56">
        <f>IF(INDEX(UHC_summary!J$1:J$100,MATCH(UHC_Inter!$A15,UHC_summary!$B$1:$B$100,0))=0,"",INDEX(UHC_summary!J$1:J$100,MATCH(UHC_Inter!$A15,UHC_summary!$B$1:$B$100,0)))</f>
        <v>71.315232589999994</v>
      </c>
      <c r="E15" s="56">
        <f t="shared" si="0"/>
        <v>71.315232589999994</v>
      </c>
      <c r="F15" s="56" t="e">
        <f t="shared" si="1"/>
        <v>#N/A</v>
      </c>
      <c r="G15" s="56">
        <f t="shared" si="2"/>
        <v>7.3152325899999937</v>
      </c>
      <c r="H15" s="56" t="e">
        <f t="shared" si="3"/>
        <v>#N/A</v>
      </c>
      <c r="I15" s="56" t="str">
        <f>IF(INDEX(UHC_summary!D$1:D$100,MATCH(UHC_Inter!$A15,UHC_summary!$B$1:$B$100,0))=0,"",INDEX(UHC_summary!D$1:D$100,MATCH(UHC_Inter!$A15,UHC_summary!$B$1:$B$100,0)))</f>
        <v/>
      </c>
      <c r="J15" s="220">
        <f>IF(INDEX(UHC_summary!E$1:E$100,MATCH(UHC_Inter!$A15,UHC_summary!$B$1:$B$100,0))=0,"",INDEX(UHC_summary!E$1:E$100,MATCH(UHC_Inter!$A15,UHC_summary!$B$1:$B$100,0)))</f>
        <v>2018</v>
      </c>
    </row>
    <row r="16" spans="1:12">
      <c r="A16" s="88"/>
      <c r="B16" s="55">
        <v>14</v>
      </c>
      <c r="C16" s="56" t="e">
        <f>IF(INDEX(UHC_summary!I$1:I$100,MATCH(UHC_Inter!$A16,UHC_summary!$B$1:$B$100,0))=0,"",INDEX(UHC_summary!I$1:I$100,MATCH(UHC_Inter!$A16,UHC_summary!$B$1:$B$100,0)))</f>
        <v>#N/A</v>
      </c>
      <c r="D16" s="56" t="e">
        <f>IF(INDEX(UHC_summary!J$1:J$100,MATCH(UHC_Inter!$A16,UHC_summary!$B$1:$B$100,0))=0,"",INDEX(UHC_summary!J$1:J$100,MATCH(UHC_Inter!$A16,UHC_summary!$B$1:$B$100,0)))</f>
        <v>#N/A</v>
      </c>
      <c r="E16" s="56" t="e">
        <f t="shared" si="0"/>
        <v>#N/A</v>
      </c>
      <c r="F16" s="56" t="e">
        <f t="shared" si="1"/>
        <v>#N/A</v>
      </c>
      <c r="G16" s="56" t="e">
        <f t="shared" si="2"/>
        <v>#N/A</v>
      </c>
      <c r="H16" s="56" t="e">
        <f t="shared" si="3"/>
        <v>#N/A</v>
      </c>
      <c r="I16" s="56" t="e">
        <f>IF(INDEX(UHC_summary!D$1:D$100,MATCH(UHC_Inter!$A16,UHC_summary!$B$1:$B$100,0))=0,"",INDEX(UHC_summary!D$1:D$100,MATCH(UHC_Inter!$A16,UHC_summary!$B$1:$B$100,0)))</f>
        <v>#N/A</v>
      </c>
      <c r="J16" s="220" t="e">
        <f>IF(INDEX(UHC_summary!E$1:E$100,MATCH(UHC_Inter!$A16,UHC_summary!$B$1:$B$100,0))=0,"",INDEX(UHC_summary!E$1:E$100,MATCH(UHC_Inter!$A16,UHC_summary!$B$1:$B$100,0)))</f>
        <v>#N/A</v>
      </c>
    </row>
    <row r="17" spans="1:10">
      <c r="A17" s="22"/>
      <c r="B17" s="55"/>
      <c r="C17" s="56"/>
      <c r="D17" s="56"/>
      <c r="E17" s="56"/>
      <c r="F17" s="56"/>
      <c r="G17" s="56"/>
      <c r="H17" s="56"/>
      <c r="I17" s="57"/>
      <c r="J17" s="58"/>
    </row>
    <row r="18" spans="1:10">
      <c r="A18" s="22"/>
      <c r="B18" s="55"/>
      <c r="C18" s="56"/>
      <c r="D18" s="56"/>
      <c r="E18" s="56"/>
      <c r="F18" s="56"/>
      <c r="G18" s="56"/>
      <c r="H18" s="56"/>
      <c r="I18" s="57"/>
      <c r="J18" s="58"/>
    </row>
    <row r="19" spans="1:10">
      <c r="A19" s="22"/>
      <c r="B19" s="55"/>
      <c r="C19" s="56"/>
      <c r="D19" s="56"/>
      <c r="E19" s="56"/>
      <c r="F19" s="56"/>
      <c r="G19" s="56"/>
      <c r="H19" s="56"/>
      <c r="I19" s="57"/>
      <c r="J19" s="58"/>
    </row>
    <row r="20" spans="1:10">
      <c r="B20" s="2"/>
    </row>
    <row r="23" spans="1:10">
      <c r="A23" s="218"/>
    </row>
    <row r="24" spans="1:10">
      <c r="A24" s="218"/>
    </row>
    <row r="25" spans="1:10">
      <c r="A25" s="218"/>
    </row>
    <row r="26" spans="1:10">
      <c r="A26" s="218"/>
    </row>
    <row r="27" spans="1:10">
      <c r="A27" s="218"/>
      <c r="C27" s="108"/>
    </row>
    <row r="28" spans="1:10">
      <c r="A28" s="218"/>
      <c r="C28" s="91"/>
    </row>
    <row r="29" spans="1:10">
      <c r="A29" s="218"/>
      <c r="C29" s="91"/>
    </row>
    <row r="30" spans="1:10">
      <c r="A30" s="218"/>
      <c r="C30" s="91"/>
    </row>
    <row r="31" spans="1:10">
      <c r="A31" s="218"/>
      <c r="C31" s="88"/>
    </row>
    <row r="32" spans="1:10">
      <c r="A32" s="218"/>
    </row>
    <row r="33" spans="1:1">
      <c r="A33" s="218"/>
    </row>
    <row r="34" spans="1:1">
      <c r="A34" s="218"/>
    </row>
    <row r="35" spans="1:1">
      <c r="A35" s="218"/>
    </row>
    <row r="36" spans="1:1">
      <c r="A36" s="218"/>
    </row>
    <row r="37" spans="1:1">
      <c r="A37" s="2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B30" sqref="B30"/>
    </sheetView>
  </sheetViews>
  <sheetFormatPr defaultColWidth="11.44140625" defaultRowHeight="14.4"/>
  <cols>
    <col min="1" max="1" width="25.77734375" customWidth="1"/>
    <col min="2" max="2" width="20.21875" customWidth="1"/>
    <col min="3"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c r="A1" s="13"/>
      <c r="B1" s="13"/>
      <c r="C1" s="13"/>
      <c r="D1" s="13"/>
      <c r="E1" s="13"/>
      <c r="F1" s="38"/>
      <c r="G1" s="17"/>
      <c r="I1" s="13"/>
      <c r="J1" s="13"/>
      <c r="K1" s="13"/>
      <c r="L1" s="13"/>
      <c r="M1" s="13"/>
      <c r="N1" s="13"/>
      <c r="O1" s="13"/>
      <c r="P1" s="13"/>
      <c r="Q1" s="13"/>
      <c r="R1" s="13"/>
      <c r="S1" s="13"/>
      <c r="T1" s="38"/>
      <c r="U1" s="38"/>
      <c r="Y1" s="13"/>
      <c r="Z1" s="13"/>
      <c r="AA1" s="13"/>
      <c r="AB1" s="13"/>
      <c r="AC1" s="13"/>
      <c r="AD1" s="13"/>
      <c r="AE1" s="13"/>
    </row>
    <row r="2" spans="1:31" ht="23.25" customHeight="1">
      <c r="A2" s="68" t="s">
        <v>337</v>
      </c>
      <c r="B2" s="13"/>
      <c r="C2" s="13"/>
      <c r="D2" s="13"/>
      <c r="E2" s="13"/>
      <c r="F2" s="38"/>
      <c r="G2" s="28"/>
      <c r="I2" s="13"/>
      <c r="J2" s="13"/>
      <c r="K2" s="13"/>
      <c r="L2" s="13"/>
      <c r="M2" s="13"/>
      <c r="N2" s="13"/>
      <c r="O2" s="13"/>
      <c r="P2" s="13"/>
      <c r="Q2" s="13"/>
      <c r="R2" s="13"/>
      <c r="S2" s="13"/>
      <c r="T2" s="38"/>
      <c r="U2" s="38"/>
      <c r="Y2" s="13"/>
      <c r="Z2" s="13"/>
      <c r="AA2" s="13"/>
      <c r="AB2" s="13"/>
      <c r="AC2" s="13"/>
      <c r="AD2" s="13"/>
      <c r="AE2" s="13"/>
    </row>
    <row r="3" spans="1:31">
      <c r="A3" s="13"/>
      <c r="B3" s="13"/>
      <c r="C3" s="13"/>
      <c r="D3" s="13"/>
      <c r="E3" s="13"/>
      <c r="F3" s="38"/>
      <c r="G3" s="17"/>
      <c r="I3" s="13"/>
      <c r="J3" s="13"/>
      <c r="K3" s="13"/>
      <c r="L3" s="13"/>
      <c r="M3" s="13"/>
      <c r="N3" s="13"/>
      <c r="O3" s="13"/>
      <c r="P3" s="13"/>
      <c r="Q3" s="13"/>
      <c r="R3" s="13"/>
      <c r="S3" s="13"/>
      <c r="T3" s="38"/>
      <c r="U3" s="38"/>
      <c r="Y3" s="13"/>
      <c r="Z3" s="13"/>
      <c r="AA3" s="13"/>
      <c r="AB3" s="13"/>
      <c r="AC3" s="13"/>
      <c r="AD3" s="13"/>
      <c r="AE3" s="13"/>
    </row>
    <row r="4" spans="1:31" ht="21" customHeight="1">
      <c r="A4" s="69" t="s">
        <v>76</v>
      </c>
      <c r="B4" s="70"/>
      <c r="C4" s="13"/>
      <c r="D4" s="13"/>
      <c r="E4" s="13"/>
      <c r="F4" s="38"/>
      <c r="G4" s="29"/>
      <c r="H4" s="145"/>
      <c r="I4" s="13"/>
      <c r="J4" s="13"/>
      <c r="K4" s="13"/>
      <c r="L4" s="13"/>
      <c r="M4" s="13"/>
      <c r="N4" s="13"/>
      <c r="O4" s="13"/>
      <c r="P4" s="13"/>
      <c r="Q4" s="13"/>
      <c r="R4" s="13"/>
      <c r="S4" s="13"/>
      <c r="T4" s="38"/>
      <c r="U4" s="38"/>
      <c r="V4" s="51"/>
      <c r="W4" s="51"/>
      <c r="X4" s="51"/>
      <c r="Y4" s="51"/>
      <c r="Z4" s="13"/>
      <c r="AA4" s="13"/>
      <c r="AB4" s="13"/>
      <c r="AC4" s="13"/>
      <c r="AD4" s="13"/>
      <c r="AE4" s="13"/>
    </row>
    <row r="5" spans="1:31">
      <c r="A5" s="183" t="s">
        <v>295</v>
      </c>
      <c r="B5" s="183"/>
      <c r="C5" s="13"/>
      <c r="D5" s="13"/>
      <c r="E5" s="13"/>
      <c r="F5" s="13"/>
      <c r="G5" s="179">
        <f>F46/1000</f>
        <v>0</v>
      </c>
      <c r="H5" s="320" t="s">
        <v>152</v>
      </c>
      <c r="I5" s="320"/>
      <c r="J5" s="320"/>
      <c r="K5" s="13"/>
      <c r="L5" s="13"/>
      <c r="M5" s="13"/>
      <c r="N5" s="13"/>
      <c r="O5" s="13"/>
      <c r="P5" s="13"/>
      <c r="Q5" s="13"/>
      <c r="R5" s="13"/>
      <c r="S5" s="13"/>
      <c r="T5" s="38"/>
      <c r="U5" s="38"/>
      <c r="V5" s="51"/>
      <c r="W5" s="51"/>
      <c r="X5" s="51"/>
      <c r="Y5" s="51"/>
      <c r="Z5" s="13"/>
      <c r="AA5" s="13"/>
      <c r="AB5" s="13"/>
      <c r="AC5" s="13"/>
      <c r="AD5" s="13"/>
      <c r="AE5" s="13"/>
    </row>
    <row r="6" spans="1:31">
      <c r="A6" s="183" t="s">
        <v>449</v>
      </c>
      <c r="B6" s="183"/>
      <c r="C6" s="13"/>
      <c r="D6" s="13"/>
      <c r="E6" s="13"/>
      <c r="F6" s="13"/>
      <c r="G6" s="180">
        <f>F47</f>
        <v>0</v>
      </c>
      <c r="H6" s="321"/>
      <c r="I6" s="321"/>
      <c r="J6" s="321"/>
      <c r="K6" s="13"/>
      <c r="L6" s="13"/>
      <c r="M6" s="13"/>
      <c r="N6" s="13"/>
      <c r="O6" s="13"/>
      <c r="P6" s="13"/>
      <c r="Q6" s="13"/>
      <c r="R6" s="13"/>
      <c r="S6" s="13"/>
      <c r="T6" s="38"/>
      <c r="U6" s="38"/>
      <c r="V6" s="51"/>
      <c r="W6" s="51"/>
      <c r="X6" s="51"/>
      <c r="Y6" s="51"/>
      <c r="Z6" s="13"/>
      <c r="AA6" s="13"/>
      <c r="AB6" s="13"/>
      <c r="AC6" s="13"/>
      <c r="AD6" s="13"/>
      <c r="AE6" s="13"/>
    </row>
    <row r="7" spans="1:31" ht="15" customHeight="1">
      <c r="A7" s="71"/>
      <c r="B7" s="72"/>
      <c r="C7" s="73"/>
      <c r="D7" s="73"/>
      <c r="E7" s="73"/>
      <c r="F7" s="73"/>
      <c r="G7" s="29"/>
      <c r="H7" s="147"/>
      <c r="I7" s="73"/>
      <c r="J7" s="73"/>
      <c r="K7" s="73"/>
      <c r="L7" s="73"/>
      <c r="M7" s="73"/>
      <c r="N7" s="73"/>
      <c r="O7" s="73"/>
      <c r="P7" s="73"/>
      <c r="Q7" s="73"/>
      <c r="R7" s="73"/>
      <c r="S7" s="73"/>
      <c r="T7" s="73"/>
      <c r="U7" s="73"/>
      <c r="V7" s="51"/>
      <c r="W7" s="51"/>
      <c r="X7" s="51"/>
      <c r="Y7" s="51"/>
      <c r="Z7" s="13"/>
      <c r="AA7" s="13"/>
      <c r="AB7" s="13"/>
      <c r="AC7" s="13"/>
      <c r="AD7" s="13"/>
      <c r="AE7" s="13"/>
    </row>
    <row r="8" spans="1:31" ht="15" customHeight="1">
      <c r="A8" s="323" t="s">
        <v>77</v>
      </c>
      <c r="B8" s="323"/>
      <c r="C8" s="325" t="s">
        <v>80</v>
      </c>
      <c r="D8" s="325"/>
      <c r="E8" s="325"/>
      <c r="F8" s="325"/>
      <c r="G8" s="325"/>
      <c r="H8" s="177"/>
      <c r="I8" s="322" t="s">
        <v>153</v>
      </c>
      <c r="J8" s="322"/>
      <c r="K8" s="322"/>
      <c r="L8" s="322"/>
      <c r="M8" s="322"/>
      <c r="N8" s="322"/>
      <c r="O8" s="322"/>
      <c r="P8" s="322"/>
      <c r="Q8" s="322"/>
      <c r="R8" s="322"/>
      <c r="S8" s="322"/>
      <c r="T8" s="136"/>
      <c r="U8" s="136"/>
      <c r="V8" s="136"/>
      <c r="W8" s="51"/>
      <c r="X8" s="51"/>
      <c r="Y8" s="51"/>
      <c r="Z8" s="13"/>
      <c r="AA8" s="13"/>
      <c r="AB8" s="13"/>
      <c r="AC8" s="13"/>
      <c r="AD8" s="13"/>
      <c r="AE8" s="13"/>
    </row>
    <row r="9" spans="1:31">
      <c r="A9" s="324" t="s">
        <v>121</v>
      </c>
      <c r="B9" s="324" t="s">
        <v>270</v>
      </c>
      <c r="C9" s="327" t="s">
        <v>268</v>
      </c>
      <c r="D9" s="324" t="s">
        <v>269</v>
      </c>
      <c r="E9" s="327" t="s">
        <v>87</v>
      </c>
      <c r="F9" s="327" t="s">
        <v>84</v>
      </c>
      <c r="G9" s="324" t="s">
        <v>154</v>
      </c>
      <c r="H9" s="148"/>
      <c r="I9" s="326" t="s">
        <v>268</v>
      </c>
      <c r="J9" s="326"/>
      <c r="K9" s="153"/>
      <c r="L9" s="326" t="s">
        <v>269</v>
      </c>
      <c r="M9" s="326"/>
      <c r="N9" s="153"/>
      <c r="O9" s="326" t="s">
        <v>84</v>
      </c>
      <c r="P9" s="326"/>
      <c r="Q9" s="153"/>
      <c r="R9" s="326" t="s">
        <v>85</v>
      </c>
      <c r="S9" s="326"/>
      <c r="Y9" s="13"/>
      <c r="Z9" s="13"/>
      <c r="AA9" s="13"/>
      <c r="AB9" s="13"/>
      <c r="AC9" s="13"/>
      <c r="AD9" s="13"/>
      <c r="AE9" s="13"/>
    </row>
    <row r="10" spans="1:31">
      <c r="A10" s="324"/>
      <c r="B10" s="324"/>
      <c r="C10" s="327"/>
      <c r="D10" s="324"/>
      <c r="E10" s="327"/>
      <c r="F10" s="327"/>
      <c r="G10" s="324"/>
      <c r="H10" s="148"/>
      <c r="I10" s="152">
        <v>2018</v>
      </c>
      <c r="J10" s="153">
        <v>2023</v>
      </c>
      <c r="K10" s="155"/>
      <c r="L10" s="152">
        <v>2018</v>
      </c>
      <c r="M10" s="153">
        <v>2023</v>
      </c>
      <c r="N10" s="155"/>
      <c r="O10" s="152">
        <v>2018</v>
      </c>
      <c r="P10" s="153">
        <v>2023</v>
      </c>
      <c r="Q10" s="155"/>
      <c r="R10" s="152">
        <v>2018</v>
      </c>
      <c r="S10" s="154">
        <v>2023</v>
      </c>
      <c r="V10" s="51"/>
      <c r="W10" s="51"/>
      <c r="X10" s="51"/>
      <c r="Y10" s="51"/>
      <c r="Z10" s="13"/>
      <c r="AA10" s="13"/>
      <c r="AB10" s="13"/>
      <c r="AC10" s="13"/>
      <c r="AD10" s="13"/>
      <c r="AE10" s="13"/>
    </row>
    <row r="11" spans="1:31">
      <c r="A11" s="137" t="s">
        <v>271</v>
      </c>
      <c r="B11" s="137"/>
      <c r="C11" s="138"/>
      <c r="D11" s="138"/>
      <c r="E11" s="139"/>
      <c r="F11" s="139"/>
      <c r="G11" s="140"/>
      <c r="H11" s="149"/>
      <c r="I11" s="151"/>
      <c r="J11" s="138"/>
      <c r="K11" s="138"/>
      <c r="L11" s="138"/>
      <c r="M11" s="138"/>
      <c r="N11" s="138"/>
      <c r="O11" s="139"/>
      <c r="P11" s="139"/>
      <c r="Q11" s="139"/>
      <c r="R11" s="140"/>
      <c r="S11" s="140"/>
      <c r="V11" s="51"/>
      <c r="W11" s="51"/>
      <c r="X11" s="51"/>
      <c r="Y11" s="51"/>
      <c r="Z11" s="13"/>
      <c r="AA11" s="13"/>
      <c r="AB11" s="13"/>
      <c r="AC11" s="13"/>
      <c r="AD11" s="13"/>
      <c r="AE11" s="13"/>
    </row>
    <row r="12" spans="1:31" ht="15" customHeight="1">
      <c r="A12" s="156" t="s">
        <v>302</v>
      </c>
      <c r="B12" s="156"/>
      <c r="C12" s="225">
        <v>53</v>
      </c>
      <c r="D12" s="190">
        <v>1</v>
      </c>
      <c r="E12" s="158">
        <v>2018</v>
      </c>
      <c r="F12" s="158" t="s">
        <v>163</v>
      </c>
      <c r="G12" s="160" t="s">
        <v>207</v>
      </c>
      <c r="H12" s="156"/>
      <c r="I12" s="225">
        <f t="shared" ref="I12:I24" si="0">C12</f>
        <v>53</v>
      </c>
      <c r="J12" s="225">
        <f>C12+1</f>
        <v>54</v>
      </c>
      <c r="K12" s="157"/>
      <c r="L12" s="190">
        <v>1</v>
      </c>
      <c r="M12" s="190">
        <v>1</v>
      </c>
      <c r="N12" s="159"/>
      <c r="O12" s="158" t="s">
        <v>163</v>
      </c>
      <c r="P12" s="158" t="s">
        <v>91</v>
      </c>
      <c r="Q12" s="158"/>
      <c r="R12" s="160" t="s">
        <v>207</v>
      </c>
      <c r="S12" s="160" t="s">
        <v>165</v>
      </c>
      <c r="V12" s="51"/>
      <c r="W12" s="51"/>
      <c r="X12" s="51"/>
      <c r="Y12" s="51"/>
      <c r="Z12" s="13"/>
      <c r="AA12" s="13"/>
      <c r="AB12" s="13"/>
      <c r="AC12" s="13"/>
      <c r="AD12" s="13"/>
      <c r="AE12" s="13"/>
    </row>
    <row r="13" spans="1:31" ht="20.399999999999999">
      <c r="A13" s="161" t="s">
        <v>304</v>
      </c>
      <c r="B13" s="161"/>
      <c r="C13" s="226">
        <v>40</v>
      </c>
      <c r="D13" s="191">
        <v>2</v>
      </c>
      <c r="E13" s="163">
        <v>2018</v>
      </c>
      <c r="F13" s="163" t="s">
        <v>163</v>
      </c>
      <c r="G13" s="160" t="s">
        <v>207</v>
      </c>
      <c r="H13" s="161"/>
      <c r="I13" s="226">
        <f t="shared" si="0"/>
        <v>40</v>
      </c>
      <c r="J13" s="225">
        <f t="shared" ref="J13:J24" si="1">C13+1</f>
        <v>41</v>
      </c>
      <c r="K13" s="162"/>
      <c r="L13" s="191">
        <v>2</v>
      </c>
      <c r="M13" s="191">
        <v>2</v>
      </c>
      <c r="N13" s="164"/>
      <c r="O13" s="163" t="s">
        <v>163</v>
      </c>
      <c r="P13" s="163" t="s">
        <v>91</v>
      </c>
      <c r="Q13" s="163"/>
      <c r="R13" s="160" t="s">
        <v>207</v>
      </c>
      <c r="S13" s="160" t="s">
        <v>165</v>
      </c>
      <c r="V13" s="51"/>
      <c r="W13" s="51"/>
      <c r="X13" s="51"/>
      <c r="Y13" s="51"/>
      <c r="Z13" s="13"/>
      <c r="AA13" s="13"/>
      <c r="AB13" s="13"/>
      <c r="AC13" s="13"/>
      <c r="AD13" s="13"/>
      <c r="AE13" s="13"/>
    </row>
    <row r="14" spans="1:31" ht="20.399999999999999">
      <c r="A14" s="161" t="s">
        <v>306</v>
      </c>
      <c r="B14" s="161"/>
      <c r="C14" s="226">
        <v>80</v>
      </c>
      <c r="D14" s="191">
        <v>3</v>
      </c>
      <c r="E14" s="163">
        <v>2018</v>
      </c>
      <c r="F14" s="163" t="s">
        <v>163</v>
      </c>
      <c r="G14" s="160" t="s">
        <v>207</v>
      </c>
      <c r="H14" s="161"/>
      <c r="I14" s="226">
        <f t="shared" si="0"/>
        <v>80</v>
      </c>
      <c r="J14" s="225">
        <f t="shared" si="1"/>
        <v>81</v>
      </c>
      <c r="K14" s="162"/>
      <c r="L14" s="191">
        <v>3</v>
      </c>
      <c r="M14" s="191">
        <v>3</v>
      </c>
      <c r="N14" s="164"/>
      <c r="O14" s="163" t="s">
        <v>163</v>
      </c>
      <c r="P14" s="163" t="s">
        <v>91</v>
      </c>
      <c r="Q14" s="163"/>
      <c r="R14" s="160" t="s">
        <v>207</v>
      </c>
      <c r="S14" s="160" t="s">
        <v>165</v>
      </c>
      <c r="V14" s="51"/>
      <c r="W14" s="51"/>
      <c r="X14" s="51"/>
      <c r="Y14" s="51"/>
      <c r="Z14" s="13"/>
      <c r="AA14" s="13"/>
      <c r="AB14" s="13"/>
      <c r="AC14" s="13"/>
      <c r="AD14" s="13"/>
      <c r="AE14" s="13"/>
    </row>
    <row r="15" spans="1:31">
      <c r="A15" s="161" t="s">
        <v>307</v>
      </c>
      <c r="B15" s="161"/>
      <c r="C15" s="226">
        <v>60</v>
      </c>
      <c r="D15" s="191">
        <v>4</v>
      </c>
      <c r="E15" s="163">
        <v>2018</v>
      </c>
      <c r="F15" s="163" t="s">
        <v>163</v>
      </c>
      <c r="G15" s="160" t="s">
        <v>207</v>
      </c>
      <c r="H15" s="161"/>
      <c r="I15" s="226">
        <f t="shared" si="0"/>
        <v>60</v>
      </c>
      <c r="J15" s="225">
        <f t="shared" si="1"/>
        <v>61</v>
      </c>
      <c r="K15" s="162"/>
      <c r="L15" s="191">
        <v>4</v>
      </c>
      <c r="M15" s="191">
        <v>4</v>
      </c>
      <c r="N15" s="164"/>
      <c r="O15" s="163" t="s">
        <v>163</v>
      </c>
      <c r="P15" s="163" t="s">
        <v>91</v>
      </c>
      <c r="Q15" s="163"/>
      <c r="R15" s="160" t="s">
        <v>207</v>
      </c>
      <c r="S15" s="160" t="s">
        <v>165</v>
      </c>
      <c r="V15" s="51"/>
      <c r="W15" s="51"/>
      <c r="X15" s="51"/>
      <c r="Y15" s="51"/>
      <c r="Z15" s="13"/>
      <c r="AA15" s="13"/>
      <c r="AB15" s="13"/>
      <c r="AC15" s="13"/>
      <c r="AD15" s="13"/>
      <c r="AE15" s="13"/>
    </row>
    <row r="16" spans="1:31">
      <c r="A16" s="161" t="s">
        <v>308</v>
      </c>
      <c r="B16" s="161"/>
      <c r="C16" s="226">
        <v>60</v>
      </c>
      <c r="D16" s="191">
        <v>5</v>
      </c>
      <c r="E16" s="163">
        <v>2018</v>
      </c>
      <c r="F16" s="163" t="s">
        <v>163</v>
      </c>
      <c r="G16" s="160" t="s">
        <v>207</v>
      </c>
      <c r="H16" s="161"/>
      <c r="I16" s="226">
        <f t="shared" si="0"/>
        <v>60</v>
      </c>
      <c r="J16" s="225">
        <f t="shared" si="1"/>
        <v>61</v>
      </c>
      <c r="K16" s="162"/>
      <c r="L16" s="191">
        <v>5</v>
      </c>
      <c r="M16" s="191">
        <v>5</v>
      </c>
      <c r="N16" s="164"/>
      <c r="O16" s="163" t="s">
        <v>163</v>
      </c>
      <c r="P16" s="163" t="s">
        <v>91</v>
      </c>
      <c r="Q16" s="163"/>
      <c r="R16" s="160" t="s">
        <v>207</v>
      </c>
      <c r="S16" s="160" t="s">
        <v>165</v>
      </c>
      <c r="V16" s="51"/>
      <c r="W16" s="51"/>
      <c r="X16" s="51"/>
      <c r="Y16" s="51"/>
      <c r="Z16" s="13"/>
      <c r="AA16" s="13"/>
      <c r="AB16" s="13"/>
      <c r="AC16" s="13"/>
      <c r="AD16" s="13"/>
      <c r="AE16" s="13"/>
    </row>
    <row r="17" spans="1:31" ht="15" customHeight="1">
      <c r="A17" s="161" t="s">
        <v>309</v>
      </c>
      <c r="B17" s="161"/>
      <c r="C17" s="226">
        <v>70</v>
      </c>
      <c r="D17" s="190">
        <v>1</v>
      </c>
      <c r="E17" s="163">
        <v>2018</v>
      </c>
      <c r="F17" s="163" t="s">
        <v>163</v>
      </c>
      <c r="G17" s="160" t="s">
        <v>207</v>
      </c>
      <c r="H17" s="161"/>
      <c r="I17" s="226">
        <f t="shared" si="0"/>
        <v>70</v>
      </c>
      <c r="J17" s="225">
        <f t="shared" si="1"/>
        <v>71</v>
      </c>
      <c r="K17" s="162"/>
      <c r="L17" s="190">
        <v>1</v>
      </c>
      <c r="M17" s="190">
        <v>1</v>
      </c>
      <c r="N17" s="164"/>
      <c r="O17" s="163" t="s">
        <v>163</v>
      </c>
      <c r="P17" s="163" t="s">
        <v>91</v>
      </c>
      <c r="Q17" s="163"/>
      <c r="R17" s="160" t="s">
        <v>207</v>
      </c>
      <c r="S17" s="160" t="s">
        <v>165</v>
      </c>
      <c r="V17" s="51"/>
      <c r="W17" s="51"/>
      <c r="X17" s="51"/>
      <c r="Y17" s="51"/>
      <c r="Z17" s="13"/>
      <c r="AA17" s="13"/>
      <c r="AB17" s="13"/>
      <c r="AC17" s="13"/>
      <c r="AD17" s="13"/>
      <c r="AE17" s="13"/>
    </row>
    <row r="18" spans="1:31" ht="15" customHeight="1">
      <c r="A18" s="161" t="s">
        <v>310</v>
      </c>
      <c r="B18" s="161"/>
      <c r="C18" s="226">
        <v>60</v>
      </c>
      <c r="D18" s="191">
        <v>2</v>
      </c>
      <c r="E18" s="163">
        <v>2018</v>
      </c>
      <c r="F18" s="163" t="s">
        <v>163</v>
      </c>
      <c r="G18" s="160" t="s">
        <v>207</v>
      </c>
      <c r="H18" s="161"/>
      <c r="I18" s="226">
        <f t="shared" si="0"/>
        <v>60</v>
      </c>
      <c r="J18" s="225">
        <f t="shared" si="1"/>
        <v>61</v>
      </c>
      <c r="K18" s="162"/>
      <c r="L18" s="191">
        <v>2</v>
      </c>
      <c r="M18" s="191">
        <v>2</v>
      </c>
      <c r="N18" s="164"/>
      <c r="O18" s="163" t="s">
        <v>163</v>
      </c>
      <c r="P18" s="163" t="s">
        <v>91</v>
      </c>
      <c r="Q18" s="163"/>
      <c r="R18" s="160" t="s">
        <v>207</v>
      </c>
      <c r="S18" s="160" t="s">
        <v>165</v>
      </c>
      <c r="V18" s="51"/>
      <c r="W18" s="51"/>
      <c r="X18" s="51"/>
      <c r="Y18" s="51"/>
      <c r="Z18" s="13"/>
      <c r="AA18" s="13"/>
      <c r="AB18" s="13"/>
      <c r="AC18" s="13"/>
      <c r="AD18" s="13"/>
      <c r="AE18" s="13"/>
    </row>
    <row r="19" spans="1:31">
      <c r="A19" s="161" t="s">
        <v>311</v>
      </c>
      <c r="B19" s="161"/>
      <c r="C19" s="226">
        <v>80</v>
      </c>
      <c r="D19" s="191">
        <v>3</v>
      </c>
      <c r="E19" s="163">
        <v>2018</v>
      </c>
      <c r="F19" s="163" t="s">
        <v>163</v>
      </c>
      <c r="G19" s="160" t="s">
        <v>207</v>
      </c>
      <c r="H19" s="161"/>
      <c r="I19" s="226">
        <f t="shared" si="0"/>
        <v>80</v>
      </c>
      <c r="J19" s="225">
        <f t="shared" si="1"/>
        <v>81</v>
      </c>
      <c r="K19" s="162"/>
      <c r="L19" s="191">
        <v>3</v>
      </c>
      <c r="M19" s="191">
        <v>3</v>
      </c>
      <c r="N19" s="164"/>
      <c r="O19" s="163" t="s">
        <v>163</v>
      </c>
      <c r="P19" s="163" t="s">
        <v>91</v>
      </c>
      <c r="Q19" s="163"/>
      <c r="R19" s="160" t="s">
        <v>207</v>
      </c>
      <c r="S19" s="160" t="s">
        <v>165</v>
      </c>
      <c r="V19" s="51"/>
      <c r="W19" s="51"/>
      <c r="X19" s="51"/>
      <c r="Y19" s="51"/>
      <c r="Z19" s="13"/>
      <c r="AA19" s="13"/>
      <c r="AB19" s="13"/>
      <c r="AC19" s="13"/>
      <c r="AD19" s="13"/>
      <c r="AE19" s="13"/>
    </row>
    <row r="20" spans="1:31">
      <c r="A20" s="161" t="s">
        <v>312</v>
      </c>
      <c r="B20" s="161"/>
      <c r="C20" s="226">
        <v>60</v>
      </c>
      <c r="D20" s="191">
        <v>4</v>
      </c>
      <c r="E20" s="163">
        <v>2018</v>
      </c>
      <c r="F20" s="163" t="s">
        <v>163</v>
      </c>
      <c r="G20" s="160" t="s">
        <v>207</v>
      </c>
      <c r="H20" s="161"/>
      <c r="I20" s="226">
        <f t="shared" si="0"/>
        <v>60</v>
      </c>
      <c r="J20" s="225">
        <f t="shared" si="1"/>
        <v>61</v>
      </c>
      <c r="K20" s="162"/>
      <c r="L20" s="191">
        <v>4</v>
      </c>
      <c r="M20" s="191">
        <v>4</v>
      </c>
      <c r="N20" s="164"/>
      <c r="O20" s="163" t="s">
        <v>163</v>
      </c>
      <c r="P20" s="163" t="s">
        <v>91</v>
      </c>
      <c r="Q20" s="163"/>
      <c r="R20" s="160" t="s">
        <v>207</v>
      </c>
      <c r="S20" s="160" t="s">
        <v>165</v>
      </c>
      <c r="V20" s="51"/>
      <c r="W20" s="51"/>
      <c r="X20" s="51"/>
      <c r="Y20" s="51"/>
      <c r="Z20" s="13"/>
      <c r="AA20" s="13"/>
      <c r="AB20" s="13"/>
      <c r="AC20" s="13"/>
      <c r="AD20" s="13"/>
      <c r="AE20" s="13"/>
    </row>
    <row r="21" spans="1:31">
      <c r="A21" s="161" t="s">
        <v>313</v>
      </c>
      <c r="B21" s="161"/>
      <c r="C21" s="226">
        <v>60</v>
      </c>
      <c r="D21" s="191">
        <v>5</v>
      </c>
      <c r="E21" s="163">
        <v>2018</v>
      </c>
      <c r="F21" s="163" t="s">
        <v>163</v>
      </c>
      <c r="G21" s="160" t="s">
        <v>207</v>
      </c>
      <c r="H21" s="161"/>
      <c r="I21" s="226">
        <f t="shared" si="0"/>
        <v>60</v>
      </c>
      <c r="J21" s="225">
        <f t="shared" si="1"/>
        <v>61</v>
      </c>
      <c r="K21" s="162"/>
      <c r="L21" s="191">
        <v>5</v>
      </c>
      <c r="M21" s="191">
        <v>5</v>
      </c>
      <c r="N21" s="164"/>
      <c r="O21" s="163" t="s">
        <v>163</v>
      </c>
      <c r="P21" s="163" t="s">
        <v>91</v>
      </c>
      <c r="Q21" s="163"/>
      <c r="R21" s="160" t="s">
        <v>207</v>
      </c>
      <c r="S21" s="160" t="s">
        <v>165</v>
      </c>
      <c r="V21" s="51"/>
      <c r="W21" s="51"/>
      <c r="X21" s="51"/>
      <c r="Y21" s="51"/>
      <c r="Z21" s="13"/>
      <c r="AA21" s="13"/>
      <c r="AB21" s="13"/>
      <c r="AC21" s="13"/>
      <c r="AD21" s="13"/>
      <c r="AE21" s="13"/>
    </row>
    <row r="22" spans="1:31">
      <c r="A22" s="161" t="s">
        <v>314</v>
      </c>
      <c r="B22" s="161"/>
      <c r="C22" s="226">
        <v>30</v>
      </c>
      <c r="D22" s="191">
        <v>1</v>
      </c>
      <c r="E22" s="163">
        <v>2018</v>
      </c>
      <c r="F22" s="163" t="s">
        <v>163</v>
      </c>
      <c r="G22" s="160" t="s">
        <v>207</v>
      </c>
      <c r="H22" s="161"/>
      <c r="I22" s="226">
        <f t="shared" si="0"/>
        <v>30</v>
      </c>
      <c r="J22" s="225">
        <f t="shared" si="1"/>
        <v>31</v>
      </c>
      <c r="K22" s="162"/>
      <c r="L22" s="191">
        <v>1</v>
      </c>
      <c r="M22" s="191">
        <v>1</v>
      </c>
      <c r="N22" s="164"/>
      <c r="O22" s="163" t="s">
        <v>163</v>
      </c>
      <c r="P22" s="163" t="s">
        <v>91</v>
      </c>
      <c r="Q22" s="163"/>
      <c r="R22" s="160" t="s">
        <v>207</v>
      </c>
      <c r="S22" s="160" t="s">
        <v>165</v>
      </c>
      <c r="V22" s="51"/>
      <c r="W22" s="51"/>
      <c r="X22" s="51"/>
      <c r="Y22" s="51"/>
      <c r="Z22" s="13"/>
      <c r="AA22" s="13"/>
      <c r="AB22" s="13"/>
      <c r="AC22" s="13"/>
      <c r="AD22" s="13"/>
      <c r="AE22" s="13"/>
    </row>
    <row r="23" spans="1:31" ht="15" customHeight="1">
      <c r="A23" s="161" t="s">
        <v>315</v>
      </c>
      <c r="B23" s="161"/>
      <c r="C23" s="226">
        <v>40</v>
      </c>
      <c r="D23" s="191">
        <v>2</v>
      </c>
      <c r="E23" s="163">
        <v>2018</v>
      </c>
      <c r="F23" s="163" t="s">
        <v>163</v>
      </c>
      <c r="G23" s="160" t="s">
        <v>207</v>
      </c>
      <c r="H23" s="161"/>
      <c r="I23" s="226">
        <f t="shared" si="0"/>
        <v>40</v>
      </c>
      <c r="J23" s="225">
        <f t="shared" si="1"/>
        <v>41</v>
      </c>
      <c r="K23" s="162"/>
      <c r="L23" s="191">
        <v>2</v>
      </c>
      <c r="M23" s="191">
        <v>2</v>
      </c>
      <c r="N23" s="164"/>
      <c r="O23" s="163" t="s">
        <v>163</v>
      </c>
      <c r="P23" s="163" t="s">
        <v>91</v>
      </c>
      <c r="Q23" s="163"/>
      <c r="R23" s="160" t="s">
        <v>207</v>
      </c>
      <c r="S23" s="160" t="s">
        <v>165</v>
      </c>
      <c r="V23" s="51"/>
      <c r="W23" s="51"/>
      <c r="X23" s="51"/>
      <c r="Y23" s="51"/>
      <c r="Z23" s="13"/>
      <c r="AA23" s="13"/>
      <c r="AB23" s="13"/>
      <c r="AC23" s="13"/>
      <c r="AD23" s="13"/>
      <c r="AE23" s="13"/>
    </row>
    <row r="24" spans="1:31" ht="15" customHeight="1">
      <c r="A24" s="161" t="s">
        <v>316</v>
      </c>
      <c r="B24" s="161"/>
      <c r="C24" s="226">
        <v>60</v>
      </c>
      <c r="D24" s="191">
        <v>3</v>
      </c>
      <c r="E24" s="163">
        <v>2018</v>
      </c>
      <c r="F24" s="163" t="s">
        <v>163</v>
      </c>
      <c r="G24" s="160" t="s">
        <v>207</v>
      </c>
      <c r="H24" s="165"/>
      <c r="I24" s="226">
        <f t="shared" si="0"/>
        <v>60</v>
      </c>
      <c r="J24" s="225">
        <f t="shared" si="1"/>
        <v>61</v>
      </c>
      <c r="K24" s="162"/>
      <c r="L24" s="191">
        <v>3</v>
      </c>
      <c r="M24" s="191">
        <v>3</v>
      </c>
      <c r="N24" s="164"/>
      <c r="O24" s="163" t="s">
        <v>163</v>
      </c>
      <c r="P24" s="163" t="s">
        <v>91</v>
      </c>
      <c r="Q24" s="163"/>
      <c r="R24" s="160" t="s">
        <v>207</v>
      </c>
      <c r="S24" s="160" t="s">
        <v>165</v>
      </c>
      <c r="V24" s="51"/>
      <c r="W24" s="51"/>
      <c r="X24" s="51"/>
      <c r="Y24" s="51"/>
      <c r="Z24" s="13"/>
      <c r="AA24" s="13"/>
      <c r="AB24" s="13"/>
      <c r="AC24" s="13"/>
      <c r="AD24" s="13"/>
      <c r="AE24" s="13"/>
    </row>
    <row r="25" spans="1:31">
      <c r="A25" s="141"/>
      <c r="B25" s="228" t="s">
        <v>294</v>
      </c>
      <c r="C25" s="142">
        <f>AVERAGE(C12:C24)</f>
        <v>57.92307692307692</v>
      </c>
      <c r="D25" s="192">
        <f>AVERAGE(D12:D24)</f>
        <v>2.7692307692307692</v>
      </c>
      <c r="E25" s="143"/>
      <c r="F25" s="143"/>
      <c r="G25" s="141"/>
      <c r="H25" s="149"/>
      <c r="I25" s="188">
        <f>AVERAGE(I12:I24)</f>
        <v>57.92307692307692</v>
      </c>
      <c r="J25" s="188">
        <f>AVERAGE(J12:J24)</f>
        <v>58.92307692307692</v>
      </c>
      <c r="K25" s="142"/>
      <c r="L25" s="142">
        <f>AVERAGE(L12:L24)</f>
        <v>2.7692307692307692</v>
      </c>
      <c r="M25" s="142">
        <f>AVERAGE(M12:M24)</f>
        <v>2.7692307692307692</v>
      </c>
      <c r="N25" s="144"/>
      <c r="O25" s="143"/>
      <c r="P25" s="143"/>
      <c r="Q25" s="143"/>
      <c r="R25" s="141"/>
      <c r="S25" s="141"/>
      <c r="V25" s="51"/>
      <c r="W25" s="51"/>
      <c r="X25" s="51"/>
      <c r="Y25" s="51"/>
      <c r="Z25" s="13"/>
      <c r="AA25" s="13"/>
      <c r="AB25" s="13"/>
      <c r="AC25" s="13"/>
      <c r="AD25" s="13"/>
      <c r="AE25" s="13"/>
    </row>
    <row r="26" spans="1:31">
      <c r="A26" s="137" t="s">
        <v>272</v>
      </c>
      <c r="B26" s="137"/>
      <c r="C26" s="138"/>
      <c r="D26" s="138"/>
      <c r="E26" s="139"/>
      <c r="F26" s="139"/>
      <c r="G26" s="140"/>
      <c r="H26" s="149"/>
      <c r="I26" s="186"/>
      <c r="J26" s="181"/>
      <c r="K26" s="138"/>
      <c r="L26" s="167"/>
      <c r="M26" s="167"/>
      <c r="N26" s="138"/>
      <c r="O26" s="139"/>
      <c r="P26" s="139"/>
      <c r="Q26" s="139"/>
      <c r="R26" s="140"/>
      <c r="S26" s="140"/>
      <c r="V26" s="51"/>
      <c r="W26" s="51"/>
      <c r="X26" s="51"/>
      <c r="Y26" s="51"/>
      <c r="Z26" s="13"/>
      <c r="AA26" s="13"/>
      <c r="AB26" s="13"/>
      <c r="AC26" s="13"/>
      <c r="AD26" s="13"/>
      <c r="AE26" s="13"/>
    </row>
    <row r="27" spans="1:31">
      <c r="A27" s="161" t="s">
        <v>273</v>
      </c>
      <c r="B27" s="161" t="s">
        <v>274</v>
      </c>
      <c r="C27" s="226">
        <v>96</v>
      </c>
      <c r="D27" s="162"/>
      <c r="E27" s="163">
        <v>2018</v>
      </c>
      <c r="F27" s="163" t="s">
        <v>90</v>
      </c>
      <c r="G27" s="160" t="s">
        <v>275</v>
      </c>
      <c r="H27" s="161"/>
      <c r="I27" s="226">
        <v>97.1</v>
      </c>
      <c r="J27" s="226">
        <f>I27</f>
        <v>97.1</v>
      </c>
      <c r="K27" s="162"/>
      <c r="L27" s="166"/>
      <c r="M27" s="166"/>
      <c r="N27" s="164"/>
      <c r="O27" s="163" t="s">
        <v>90</v>
      </c>
      <c r="P27" s="163" t="s">
        <v>91</v>
      </c>
      <c r="Q27" s="163"/>
      <c r="R27" s="160" t="s">
        <v>275</v>
      </c>
      <c r="S27" s="160"/>
      <c r="V27" s="51"/>
      <c r="W27" s="51"/>
      <c r="X27" s="51"/>
      <c r="Y27" s="51"/>
      <c r="Z27" s="13"/>
      <c r="AA27" s="13"/>
      <c r="AB27" s="13"/>
      <c r="AC27" s="13"/>
      <c r="AD27" s="13"/>
      <c r="AE27" s="13"/>
    </row>
    <row r="28" spans="1:31">
      <c r="A28" s="161" t="s">
        <v>276</v>
      </c>
      <c r="B28" s="161" t="s">
        <v>274</v>
      </c>
      <c r="C28" s="226">
        <v>98</v>
      </c>
      <c r="D28" s="162"/>
      <c r="E28" s="163">
        <v>2018</v>
      </c>
      <c r="F28" s="163" t="s">
        <v>90</v>
      </c>
      <c r="G28" s="160" t="s">
        <v>275</v>
      </c>
      <c r="H28" s="161"/>
      <c r="I28" s="226">
        <v>98.2</v>
      </c>
      <c r="J28" s="226">
        <f>I28</f>
        <v>98.2</v>
      </c>
      <c r="K28" s="162"/>
      <c r="L28" s="166"/>
      <c r="M28" s="166"/>
      <c r="N28" s="164"/>
      <c r="O28" s="163" t="s">
        <v>90</v>
      </c>
      <c r="P28" s="163" t="s">
        <v>91</v>
      </c>
      <c r="Q28" s="163"/>
      <c r="R28" s="160" t="s">
        <v>275</v>
      </c>
      <c r="S28" s="160" t="s">
        <v>165</v>
      </c>
      <c r="V28" s="51"/>
      <c r="W28" s="51"/>
      <c r="X28" s="51"/>
      <c r="Y28" s="51"/>
      <c r="Z28" s="13"/>
      <c r="AA28" s="13"/>
      <c r="AB28" s="13"/>
      <c r="AC28" s="13"/>
      <c r="AD28" s="13"/>
      <c r="AE28" s="13"/>
    </row>
    <row r="29" spans="1:31" s="174" customFormat="1">
      <c r="A29" s="168" t="s">
        <v>297</v>
      </c>
      <c r="B29" s="168" t="s">
        <v>274</v>
      </c>
      <c r="C29" s="227" t="s">
        <v>277</v>
      </c>
      <c r="D29" s="169"/>
      <c r="E29" s="170"/>
      <c r="F29" s="170"/>
      <c r="G29" s="171"/>
      <c r="H29" s="168"/>
      <c r="I29" s="227" t="s">
        <v>277</v>
      </c>
      <c r="J29" s="227" t="s">
        <v>277</v>
      </c>
      <c r="K29" s="169"/>
      <c r="L29" s="169"/>
      <c r="M29" s="169"/>
      <c r="N29" s="169"/>
      <c r="O29" s="170"/>
      <c r="P29" s="170"/>
      <c r="Q29" s="170"/>
      <c r="R29" s="171"/>
      <c r="S29" s="171"/>
      <c r="T29" s="172"/>
      <c r="U29" s="172"/>
      <c r="V29" s="173"/>
      <c r="W29" s="173"/>
      <c r="X29" s="173"/>
      <c r="Y29" s="173"/>
      <c r="Z29" s="172"/>
      <c r="AA29" s="172"/>
      <c r="AB29" s="172"/>
      <c r="AC29" s="172"/>
      <c r="AD29" s="172"/>
      <c r="AE29" s="172"/>
    </row>
    <row r="30" spans="1:31" s="174" customFormat="1">
      <c r="A30" s="168" t="s">
        <v>297</v>
      </c>
      <c r="B30" s="168" t="s">
        <v>278</v>
      </c>
      <c r="C30" s="227" t="s">
        <v>277</v>
      </c>
      <c r="D30" s="169"/>
      <c r="E30" s="170"/>
      <c r="F30" s="170"/>
      <c r="G30" s="171"/>
      <c r="H30" s="168"/>
      <c r="I30" s="227" t="s">
        <v>277</v>
      </c>
      <c r="J30" s="227" t="s">
        <v>277</v>
      </c>
      <c r="K30" s="169"/>
      <c r="L30" s="169"/>
      <c r="M30" s="169"/>
      <c r="N30" s="169"/>
      <c r="O30" s="170"/>
      <c r="P30" s="170"/>
      <c r="Q30" s="170"/>
      <c r="R30" s="171"/>
      <c r="S30" s="171"/>
      <c r="T30" s="172"/>
      <c r="U30" s="172"/>
      <c r="V30" s="173"/>
      <c r="W30" s="173"/>
      <c r="X30" s="173"/>
      <c r="Y30" s="173"/>
      <c r="Z30" s="172"/>
      <c r="AA30" s="172"/>
      <c r="AB30" s="172"/>
      <c r="AC30" s="172"/>
      <c r="AD30" s="172"/>
      <c r="AE30" s="172"/>
    </row>
    <row r="31" spans="1:31" s="174" customFormat="1">
      <c r="A31" s="168" t="s">
        <v>298</v>
      </c>
      <c r="B31" s="168" t="s">
        <v>274</v>
      </c>
      <c r="C31" s="227" t="s">
        <v>277</v>
      </c>
      <c r="D31" s="169"/>
      <c r="E31" s="170"/>
      <c r="F31" s="170"/>
      <c r="G31" s="171"/>
      <c r="H31" s="168"/>
      <c r="I31" s="227" t="s">
        <v>277</v>
      </c>
      <c r="J31" s="227" t="s">
        <v>277</v>
      </c>
      <c r="K31" s="169"/>
      <c r="L31" s="169"/>
      <c r="M31" s="169"/>
      <c r="N31" s="169"/>
      <c r="O31" s="170"/>
      <c r="P31" s="170"/>
      <c r="Q31" s="170"/>
      <c r="R31" s="171"/>
      <c r="S31" s="171"/>
      <c r="T31" s="172"/>
      <c r="U31" s="172"/>
      <c r="V31" s="173"/>
      <c r="W31" s="173"/>
      <c r="X31" s="173"/>
      <c r="Y31" s="173"/>
      <c r="Z31" s="172"/>
      <c r="AA31" s="172"/>
      <c r="AB31" s="172"/>
      <c r="AC31" s="172"/>
      <c r="AD31" s="172"/>
      <c r="AE31" s="172"/>
    </row>
    <row r="32" spans="1:31" s="174" customFormat="1">
      <c r="A32" s="168" t="s">
        <v>298</v>
      </c>
      <c r="B32" s="168" t="s">
        <v>278</v>
      </c>
      <c r="C32" s="227" t="s">
        <v>277</v>
      </c>
      <c r="D32" s="169"/>
      <c r="E32" s="170"/>
      <c r="F32" s="170"/>
      <c r="G32" s="171"/>
      <c r="H32" s="168"/>
      <c r="I32" s="227" t="s">
        <v>277</v>
      </c>
      <c r="J32" s="227" t="s">
        <v>277</v>
      </c>
      <c r="K32" s="169"/>
      <c r="L32" s="169"/>
      <c r="M32" s="169"/>
      <c r="N32" s="169"/>
      <c r="O32" s="170"/>
      <c r="P32" s="170"/>
      <c r="Q32" s="170"/>
      <c r="R32" s="171"/>
      <c r="S32" s="171"/>
      <c r="T32" s="172"/>
      <c r="U32" s="172"/>
      <c r="V32" s="173"/>
      <c r="W32" s="173"/>
      <c r="X32" s="173"/>
      <c r="Y32" s="173"/>
      <c r="Z32" s="172"/>
      <c r="AA32" s="172"/>
      <c r="AB32" s="172"/>
      <c r="AC32" s="172"/>
      <c r="AD32" s="172"/>
      <c r="AE32" s="172"/>
    </row>
    <row r="33" spans="1:31" s="174" customFormat="1">
      <c r="A33" s="168" t="s">
        <v>299</v>
      </c>
      <c r="B33" s="168" t="s">
        <v>278</v>
      </c>
      <c r="C33" s="227" t="s">
        <v>277</v>
      </c>
      <c r="D33" s="169"/>
      <c r="E33" s="170"/>
      <c r="F33" s="170"/>
      <c r="G33" s="171"/>
      <c r="H33" s="168"/>
      <c r="I33" s="227" t="s">
        <v>277</v>
      </c>
      <c r="J33" s="227" t="s">
        <v>277</v>
      </c>
      <c r="K33" s="169"/>
      <c r="L33" s="169"/>
      <c r="M33" s="169"/>
      <c r="N33" s="169"/>
      <c r="O33" s="170"/>
      <c r="P33" s="170"/>
      <c r="Q33" s="170"/>
      <c r="R33" s="171"/>
      <c r="S33" s="171"/>
      <c r="T33" s="172"/>
      <c r="U33" s="172"/>
      <c r="V33" s="173"/>
      <c r="W33" s="173"/>
      <c r="X33" s="173"/>
      <c r="Y33" s="173"/>
      <c r="Z33" s="172"/>
      <c r="AA33" s="172"/>
      <c r="AB33" s="172"/>
      <c r="AC33" s="172"/>
      <c r="AD33" s="172"/>
      <c r="AE33" s="172"/>
    </row>
    <row r="34" spans="1:31">
      <c r="A34" s="161" t="s">
        <v>279</v>
      </c>
      <c r="B34" s="161" t="s">
        <v>278</v>
      </c>
      <c r="C34" s="162"/>
      <c r="D34" s="162"/>
      <c r="E34" s="163"/>
      <c r="F34" s="163"/>
      <c r="G34" s="160"/>
      <c r="H34" s="161"/>
      <c r="I34" s="162"/>
      <c r="J34" s="162"/>
      <c r="K34" s="162"/>
      <c r="L34" s="166"/>
      <c r="M34" s="166"/>
      <c r="N34" s="164"/>
      <c r="O34" s="163"/>
      <c r="P34" s="163"/>
      <c r="Q34" s="163"/>
      <c r="R34" s="160"/>
      <c r="S34" s="160"/>
      <c r="V34" s="51"/>
      <c r="W34" s="51"/>
      <c r="X34" s="51"/>
      <c r="Y34" s="51"/>
      <c r="Z34" s="13"/>
      <c r="AA34" s="13"/>
      <c r="AB34" s="13"/>
      <c r="AC34" s="13"/>
      <c r="AD34" s="13"/>
      <c r="AE34" s="13"/>
    </row>
    <row r="35" spans="1:31">
      <c r="A35" s="161" t="s">
        <v>280</v>
      </c>
      <c r="B35" s="161" t="s">
        <v>281</v>
      </c>
      <c r="C35" s="162"/>
      <c r="D35" s="162"/>
      <c r="E35" s="163"/>
      <c r="F35" s="163"/>
      <c r="G35" s="160"/>
      <c r="H35" s="161"/>
      <c r="I35" s="162"/>
      <c r="J35" s="162"/>
      <c r="K35" s="162"/>
      <c r="L35" s="166"/>
      <c r="M35" s="166"/>
      <c r="N35" s="164"/>
      <c r="O35" s="163"/>
      <c r="P35" s="163"/>
      <c r="Q35" s="163"/>
      <c r="R35" s="160"/>
      <c r="S35" s="160"/>
      <c r="V35" s="51"/>
      <c r="W35" s="51"/>
      <c r="X35" s="51"/>
      <c r="Y35" s="51"/>
      <c r="Z35" s="13"/>
      <c r="AA35" s="13"/>
      <c r="AB35" s="13"/>
      <c r="AC35" s="13"/>
      <c r="AD35" s="13"/>
      <c r="AE35" s="13"/>
    </row>
    <row r="36" spans="1:31">
      <c r="A36" s="161" t="s">
        <v>280</v>
      </c>
      <c r="B36" s="161" t="s">
        <v>282</v>
      </c>
      <c r="C36" s="162"/>
      <c r="D36" s="162"/>
      <c r="E36" s="163"/>
      <c r="F36" s="163"/>
      <c r="G36" s="160"/>
      <c r="H36" s="161"/>
      <c r="I36" s="162"/>
      <c r="J36" s="162"/>
      <c r="K36" s="162"/>
      <c r="L36" s="166"/>
      <c r="M36" s="166"/>
      <c r="N36" s="164"/>
      <c r="O36" s="163"/>
      <c r="P36" s="163"/>
      <c r="Q36" s="163"/>
      <c r="R36" s="160"/>
      <c r="S36" s="160"/>
      <c r="V36" s="51"/>
      <c r="W36" s="51"/>
      <c r="X36" s="51"/>
      <c r="Y36" s="51"/>
      <c r="Z36" s="13"/>
      <c r="AA36" s="13"/>
      <c r="AB36" s="13"/>
      <c r="AC36" s="13"/>
      <c r="AD36" s="13"/>
      <c r="AE36" s="13"/>
    </row>
    <row r="37" spans="1:31">
      <c r="A37" s="141"/>
      <c r="B37" s="228" t="s">
        <v>296</v>
      </c>
      <c r="C37" s="188">
        <f>AVERAGE(C27:C36)</f>
        <v>97</v>
      </c>
      <c r="D37" s="188">
        <f>C37</f>
        <v>97</v>
      </c>
      <c r="E37" s="188"/>
      <c r="F37" s="188"/>
      <c r="G37" s="189"/>
      <c r="H37" s="185"/>
      <c r="I37" s="188">
        <f>AVERAGE(I27:I36)</f>
        <v>97.65</v>
      </c>
      <c r="J37" s="188">
        <f>AVERAGE(J27:J36)</f>
        <v>97.65</v>
      </c>
      <c r="K37" s="142"/>
      <c r="L37" s="142"/>
      <c r="M37" s="142"/>
      <c r="N37" s="144"/>
      <c r="O37" s="143"/>
      <c r="P37" s="143"/>
      <c r="Q37" s="143"/>
      <c r="R37" s="141"/>
      <c r="S37" s="141"/>
      <c r="V37" s="51"/>
      <c r="W37" s="51"/>
      <c r="X37" s="51"/>
      <c r="Y37" s="51"/>
      <c r="Z37" s="13"/>
      <c r="AA37" s="13"/>
      <c r="AB37" s="13"/>
      <c r="AC37" s="13"/>
      <c r="AD37" s="13"/>
      <c r="AE37" s="13"/>
    </row>
    <row r="38" spans="1:31" ht="40.049999999999997" customHeight="1">
      <c r="A38" s="137" t="s">
        <v>283</v>
      </c>
      <c r="B38" s="137"/>
      <c r="C38" s="138"/>
      <c r="D38" s="138"/>
      <c r="E38" s="139"/>
      <c r="F38" s="139"/>
      <c r="G38" s="140"/>
      <c r="H38" s="149"/>
      <c r="I38" s="151"/>
      <c r="J38" s="138"/>
      <c r="K38" s="138"/>
      <c r="L38" s="138"/>
      <c r="M38" s="138"/>
      <c r="N38" s="138"/>
      <c r="O38" s="139"/>
      <c r="P38" s="139"/>
      <c r="Q38" s="139"/>
      <c r="R38" s="140"/>
      <c r="S38" s="140"/>
      <c r="V38" s="51"/>
      <c r="W38" s="51"/>
      <c r="X38" s="51"/>
      <c r="Y38" s="51"/>
      <c r="Z38" s="13"/>
      <c r="AA38" s="13"/>
      <c r="AB38" s="13"/>
      <c r="AC38" s="13"/>
      <c r="AD38" s="13"/>
      <c r="AE38" s="13"/>
    </row>
    <row r="39" spans="1:31" ht="20.399999999999999">
      <c r="A39" s="161" t="s">
        <v>284</v>
      </c>
      <c r="B39" s="161" t="s">
        <v>285</v>
      </c>
      <c r="C39" s="162" t="s">
        <v>277</v>
      </c>
      <c r="D39" s="162"/>
      <c r="E39" s="163">
        <v>2018</v>
      </c>
      <c r="F39" s="163" t="s">
        <v>163</v>
      </c>
      <c r="G39" s="160" t="s">
        <v>286</v>
      </c>
      <c r="H39" s="161"/>
      <c r="I39" s="162">
        <v>5</v>
      </c>
      <c r="J39" s="162"/>
      <c r="K39" s="162"/>
      <c r="L39" s="166"/>
      <c r="M39" s="166"/>
      <c r="N39" s="164"/>
      <c r="O39" s="163" t="s">
        <v>163</v>
      </c>
      <c r="P39" s="163" t="s">
        <v>91</v>
      </c>
      <c r="Q39" s="163"/>
      <c r="R39" s="160" t="s">
        <v>286</v>
      </c>
      <c r="S39" s="160" t="s">
        <v>165</v>
      </c>
      <c r="V39" s="51"/>
      <c r="W39" s="51"/>
      <c r="X39" s="51"/>
      <c r="Y39" s="51"/>
      <c r="Z39" s="13"/>
      <c r="AA39" s="13"/>
      <c r="AB39" s="13"/>
      <c r="AC39" s="13"/>
      <c r="AD39" s="13"/>
      <c r="AE39" s="13"/>
    </row>
    <row r="40" spans="1:31" ht="20.399999999999999">
      <c r="A40" s="161" t="s">
        <v>287</v>
      </c>
      <c r="B40" s="161" t="s">
        <v>285</v>
      </c>
      <c r="C40" s="162" t="s">
        <v>277</v>
      </c>
      <c r="D40" s="162"/>
      <c r="E40" s="163">
        <v>2018</v>
      </c>
      <c r="F40" s="163" t="s">
        <v>163</v>
      </c>
      <c r="G40" s="160" t="s">
        <v>286</v>
      </c>
      <c r="H40" s="161"/>
      <c r="I40" s="162">
        <v>5</v>
      </c>
      <c r="J40" s="162"/>
      <c r="K40" s="162"/>
      <c r="L40" s="166"/>
      <c r="M40" s="166"/>
      <c r="N40" s="164"/>
      <c r="O40" s="163" t="s">
        <v>163</v>
      </c>
      <c r="P40" s="163" t="s">
        <v>91</v>
      </c>
      <c r="Q40" s="163"/>
      <c r="R40" s="160" t="s">
        <v>286</v>
      </c>
      <c r="S40" s="160" t="s">
        <v>165</v>
      </c>
      <c r="V40" s="51"/>
      <c r="W40" s="51"/>
      <c r="X40" s="51"/>
      <c r="Y40" s="51"/>
      <c r="Z40" s="13"/>
      <c r="AA40" s="13"/>
      <c r="AB40" s="13"/>
      <c r="AC40" s="13"/>
      <c r="AD40" s="13"/>
      <c r="AE40" s="13"/>
    </row>
    <row r="41" spans="1:31" ht="20.399999999999999">
      <c r="A41" s="161" t="s">
        <v>288</v>
      </c>
      <c r="B41" s="161" t="s">
        <v>285</v>
      </c>
      <c r="C41" s="162" t="s">
        <v>277</v>
      </c>
      <c r="D41" s="162"/>
      <c r="E41" s="163">
        <v>2018</v>
      </c>
      <c r="F41" s="163" t="s">
        <v>163</v>
      </c>
      <c r="G41" s="160" t="s">
        <v>286</v>
      </c>
      <c r="H41" s="161"/>
      <c r="I41" s="162">
        <v>5</v>
      </c>
      <c r="J41" s="162"/>
      <c r="K41" s="162"/>
      <c r="L41" s="166"/>
      <c r="M41" s="166"/>
      <c r="N41" s="164"/>
      <c r="O41" s="163" t="s">
        <v>163</v>
      </c>
      <c r="P41" s="163" t="s">
        <v>91</v>
      </c>
      <c r="Q41" s="163"/>
      <c r="R41" s="160" t="s">
        <v>286</v>
      </c>
      <c r="S41" s="160" t="s">
        <v>165</v>
      </c>
      <c r="V41" s="51"/>
      <c r="W41" s="51"/>
      <c r="X41" s="51"/>
      <c r="Y41" s="51"/>
      <c r="Z41" s="13"/>
      <c r="AA41" s="13"/>
      <c r="AB41" s="13"/>
      <c r="AC41" s="13"/>
      <c r="AD41" s="13"/>
      <c r="AE41" s="13"/>
    </row>
    <row r="42" spans="1:31">
      <c r="A42" s="141"/>
      <c r="B42" s="228" t="s">
        <v>445</v>
      </c>
      <c r="C42" s="142" t="str">
        <f>IFERROR(AVERAGE(C39:C41),"")</f>
        <v/>
      </c>
      <c r="D42" s="142" t="str">
        <f>IFERROR(AVERAGE(D39:D41),"")</f>
        <v/>
      </c>
      <c r="E42" s="143"/>
      <c r="F42" s="143"/>
      <c r="G42" s="141"/>
      <c r="H42" s="149"/>
      <c r="I42" s="142">
        <f>IFERROR(AVERAGE(I39:I41),"")</f>
        <v>5</v>
      </c>
      <c r="J42" s="142" t="str">
        <f>IFERROR(AVERAGE(J39:J41),"")</f>
        <v/>
      </c>
      <c r="K42" s="142"/>
      <c r="L42" s="142"/>
      <c r="M42" s="142"/>
      <c r="N42" s="144"/>
      <c r="O42" s="143"/>
      <c r="P42" s="143"/>
      <c r="Q42" s="143"/>
      <c r="R42" s="141"/>
      <c r="S42" s="141"/>
      <c r="V42" s="51"/>
      <c r="W42" s="51"/>
      <c r="X42" s="51"/>
      <c r="Y42" s="51"/>
      <c r="Z42" s="13"/>
      <c r="AA42" s="13"/>
      <c r="AB42" s="13"/>
      <c r="AC42" s="13"/>
      <c r="AD42" s="13"/>
      <c r="AE42" s="13"/>
    </row>
    <row r="43" spans="1:31" ht="15" customHeight="1">
      <c r="A43" s="137"/>
      <c r="B43" s="230" t="s">
        <v>289</v>
      </c>
      <c r="C43" s="181"/>
      <c r="D43" s="181"/>
      <c r="E43" s="181"/>
      <c r="F43" s="184"/>
      <c r="G43" s="232">
        <f>AVERAGE(D25,D37,D42)</f>
        <v>49.884615384615387</v>
      </c>
      <c r="H43" s="185"/>
      <c r="I43" s="184">
        <f>AVERAGE(I25,I37,I42)</f>
        <v>53.524358974358982</v>
      </c>
      <c r="J43" s="184">
        <f>AVERAGE(J25,J37,J42)</f>
        <v>78.28653846153847</v>
      </c>
      <c r="K43" s="138"/>
      <c r="L43" s="138"/>
      <c r="M43" s="138"/>
      <c r="N43" s="138"/>
      <c r="O43" s="139"/>
      <c r="P43" s="139"/>
      <c r="Q43" s="139"/>
      <c r="R43" s="140"/>
      <c r="S43" s="140"/>
      <c r="V43" s="51"/>
      <c r="W43" s="51"/>
      <c r="X43" s="51"/>
      <c r="Y43" s="51"/>
      <c r="Z43" s="13"/>
      <c r="AA43" s="13"/>
      <c r="AB43" s="13"/>
      <c r="AC43" s="13"/>
      <c r="AD43" s="13"/>
      <c r="AE43" s="13"/>
    </row>
    <row r="44" spans="1:31" ht="15" customHeight="1">
      <c r="A44" s="137"/>
      <c r="B44" s="230" t="s">
        <v>290</v>
      </c>
      <c r="C44" s="181"/>
      <c r="D44" s="181"/>
      <c r="E44" s="181"/>
      <c r="F44" s="184"/>
      <c r="G44" s="232">
        <f>J43-G43</f>
        <v>28.401923076923083</v>
      </c>
      <c r="H44" s="185"/>
      <c r="I44" s="186"/>
      <c r="J44" s="181"/>
      <c r="K44" s="138"/>
      <c r="L44" s="138"/>
      <c r="M44" s="138"/>
      <c r="N44" s="138"/>
      <c r="O44" s="139"/>
      <c r="P44" s="139"/>
      <c r="Q44" s="139"/>
      <c r="R44" s="140"/>
      <c r="S44" s="140"/>
      <c r="V44" s="51"/>
      <c r="W44" s="51"/>
      <c r="X44" s="51"/>
      <c r="Y44" s="51"/>
      <c r="Z44" s="13"/>
      <c r="AA44" s="13"/>
      <c r="AB44" s="13"/>
      <c r="AC44" s="13"/>
      <c r="AD44" s="13"/>
      <c r="AE44" s="13"/>
    </row>
    <row r="45" spans="1:31" ht="15" customHeight="1">
      <c r="A45" s="137"/>
      <c r="B45" s="231" t="s">
        <v>265</v>
      </c>
      <c r="C45" s="181"/>
      <c r="D45" s="138"/>
      <c r="E45" s="139"/>
      <c r="F45" s="139"/>
      <c r="G45" s="233">
        <f>10.16*1000</f>
        <v>10160</v>
      </c>
      <c r="H45" s="149"/>
      <c r="I45" s="151"/>
      <c r="J45" s="138"/>
      <c r="K45" s="138"/>
      <c r="L45" s="138"/>
      <c r="M45" s="138"/>
      <c r="N45" s="138"/>
      <c r="O45" s="139"/>
      <c r="P45" s="139"/>
      <c r="Q45" s="139"/>
      <c r="R45" s="140"/>
      <c r="S45" s="140"/>
      <c r="V45" s="51"/>
      <c r="W45" s="51"/>
      <c r="X45" s="51"/>
      <c r="Y45" s="51"/>
      <c r="Z45" s="13"/>
      <c r="AA45" s="13"/>
      <c r="AB45" s="13"/>
      <c r="AC45" s="13"/>
      <c r="AD45" s="13"/>
      <c r="AE45" s="13"/>
    </row>
    <row r="46" spans="1:31" ht="15" customHeight="1">
      <c r="A46" s="137"/>
      <c r="B46" s="230" t="s">
        <v>291</v>
      </c>
      <c r="C46" s="181"/>
      <c r="D46" s="138"/>
      <c r="E46" s="139"/>
      <c r="F46" s="182"/>
      <c r="G46" s="234">
        <f>1.25*1000</f>
        <v>1250</v>
      </c>
      <c r="H46" s="149"/>
      <c r="I46" s="151"/>
      <c r="J46" s="138"/>
      <c r="K46" s="138"/>
      <c r="L46" s="138"/>
      <c r="M46" s="138"/>
      <c r="N46" s="138"/>
      <c r="O46" s="139"/>
      <c r="P46" s="139"/>
      <c r="Q46" s="139"/>
      <c r="R46" s="140"/>
      <c r="S46" s="140"/>
      <c r="V46" s="51"/>
      <c r="W46" s="51"/>
      <c r="X46" s="51"/>
      <c r="Y46" s="51"/>
      <c r="Z46" s="13"/>
      <c r="AA46" s="13"/>
      <c r="AB46" s="13"/>
      <c r="AC46" s="13"/>
      <c r="AD46" s="13"/>
      <c r="AE46" s="13"/>
    </row>
    <row r="47" spans="1:31" ht="15" customHeight="1">
      <c r="A47" s="137"/>
      <c r="B47" s="230" t="s">
        <v>301</v>
      </c>
      <c r="C47" s="181"/>
      <c r="D47" s="138"/>
      <c r="E47" s="139"/>
      <c r="F47" s="187"/>
      <c r="G47" s="235">
        <f>G46/G45</f>
        <v>0.12303149606299213</v>
      </c>
      <c r="H47" s="149"/>
      <c r="I47" s="151"/>
      <c r="J47" s="138"/>
      <c r="K47" s="138"/>
      <c r="L47" s="138"/>
      <c r="M47" s="138"/>
      <c r="N47" s="138"/>
      <c r="O47" s="139"/>
      <c r="P47" s="139"/>
      <c r="Q47" s="139"/>
      <c r="R47" s="140"/>
      <c r="S47" s="140"/>
      <c r="V47" s="51"/>
      <c r="W47" s="51"/>
      <c r="X47" s="51"/>
      <c r="Y47" s="51"/>
      <c r="Z47" s="13"/>
      <c r="AA47" s="13"/>
      <c r="AB47" s="13"/>
      <c r="AC47" s="13"/>
      <c r="AD47" s="13"/>
      <c r="AE47" s="13"/>
    </row>
    <row r="48" spans="1:31" ht="15" customHeight="1">
      <c r="A48" s="67" t="s">
        <v>300</v>
      </c>
      <c r="B48" s="66"/>
      <c r="C48" s="134"/>
      <c r="D48" s="134"/>
      <c r="E48" s="134"/>
      <c r="F48" s="134"/>
      <c r="G48" s="66"/>
      <c r="H48" s="115"/>
      <c r="I48" s="134"/>
      <c r="J48" s="134"/>
      <c r="K48" s="134"/>
      <c r="L48" s="134"/>
      <c r="M48" s="134"/>
      <c r="N48" s="134"/>
      <c r="O48" s="134"/>
      <c r="P48" s="134"/>
      <c r="Q48" s="134"/>
      <c r="R48" s="67"/>
      <c r="S48" s="67"/>
      <c r="Y48" s="13"/>
      <c r="Z48" s="13"/>
      <c r="AA48" s="13"/>
      <c r="AB48" s="13"/>
      <c r="AC48" s="13"/>
      <c r="AD48" s="13"/>
      <c r="AE48" s="13"/>
    </row>
    <row r="49" spans="1:31" ht="15" customHeight="1">
      <c r="A49" s="67" t="s">
        <v>292</v>
      </c>
      <c r="B49" s="67"/>
      <c r="C49" s="134"/>
      <c r="D49" s="134"/>
      <c r="E49" s="134"/>
      <c r="F49" s="134"/>
      <c r="G49" s="66"/>
      <c r="H49" s="95"/>
      <c r="I49" s="134"/>
      <c r="J49" s="134"/>
      <c r="K49" s="134"/>
      <c r="L49" s="134"/>
      <c r="M49" s="134"/>
      <c r="N49" s="134"/>
      <c r="O49" s="134"/>
      <c r="P49" s="134"/>
      <c r="Q49" s="134"/>
      <c r="R49" s="67"/>
      <c r="S49" s="67"/>
      <c r="Y49" s="13"/>
      <c r="Z49" s="13"/>
      <c r="AA49" s="13"/>
      <c r="AB49" s="13"/>
      <c r="AC49" s="13"/>
      <c r="AD49" s="13"/>
      <c r="AE49" s="13"/>
    </row>
    <row r="50" spans="1:31" ht="15" customHeight="1">
      <c r="A50" s="135" t="s">
        <v>293</v>
      </c>
      <c r="B50" s="135"/>
      <c r="C50" s="134"/>
      <c r="D50" s="134"/>
      <c r="E50" s="134"/>
      <c r="F50" s="134"/>
      <c r="G50" s="66"/>
      <c r="H50" s="150"/>
      <c r="I50" s="134"/>
      <c r="J50" s="134"/>
      <c r="K50" s="134"/>
      <c r="L50" s="134"/>
      <c r="M50" s="134"/>
      <c r="N50" s="134"/>
      <c r="O50" s="134"/>
      <c r="P50" s="134"/>
      <c r="Q50" s="134"/>
      <c r="R50" s="67"/>
      <c r="S50" s="67"/>
      <c r="Y50" s="13"/>
      <c r="Z50" s="13"/>
      <c r="AA50" s="13"/>
      <c r="AB50" s="13"/>
      <c r="AC50" s="13"/>
      <c r="AD50" s="13"/>
      <c r="AE50" s="13"/>
    </row>
    <row r="51" spans="1:31" ht="15" customHeight="1">
      <c r="Y51" s="13"/>
      <c r="Z51" s="13"/>
      <c r="AA51" s="13"/>
      <c r="AB51" s="13"/>
      <c r="AC51" s="13"/>
      <c r="AD51" s="13"/>
      <c r="AE51" s="13"/>
    </row>
    <row r="52" spans="1:31" ht="15" customHeight="1">
      <c r="Y52" s="13"/>
      <c r="Z52" s="13"/>
      <c r="AA52" s="13"/>
      <c r="AB52" s="13"/>
      <c r="AC52" s="13"/>
      <c r="AD52" s="13"/>
      <c r="AE52" s="13"/>
    </row>
    <row r="53" spans="1:31" ht="15" customHeight="1">
      <c r="V53" s="75"/>
      <c r="Y53" s="13"/>
      <c r="Z53" s="13"/>
      <c r="AA53" s="13"/>
      <c r="AB53" s="13"/>
      <c r="AC53" s="13"/>
      <c r="AD53" s="13"/>
      <c r="AE53" s="13"/>
    </row>
    <row r="54" spans="1:31" ht="15" customHeight="1">
      <c r="V54" s="75"/>
      <c r="Y54" s="13"/>
      <c r="Z54" s="13"/>
      <c r="AA54" s="13"/>
      <c r="AB54" s="13"/>
      <c r="AC54" s="13"/>
      <c r="AD54" s="13"/>
      <c r="AE54" s="13"/>
    </row>
    <row r="55" spans="1:31" ht="15" customHeight="1">
      <c r="V55" s="75"/>
      <c r="Y55" s="13"/>
      <c r="Z55" s="13"/>
      <c r="AA55" s="13"/>
      <c r="AB55" s="13"/>
      <c r="AC55" s="13"/>
      <c r="AD55" s="13"/>
      <c r="AE55" s="13"/>
    </row>
    <row r="56" spans="1:31" ht="15" customHeight="1">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V66" s="51"/>
      <c r="W66" s="51"/>
      <c r="X66" s="51"/>
      <c r="Y66" s="13"/>
      <c r="Z66" s="13"/>
      <c r="AA66" s="13"/>
      <c r="AB66" s="13"/>
      <c r="AC66" s="13"/>
      <c r="AD66" s="13"/>
      <c r="AE66" s="13"/>
    </row>
    <row r="67" spans="22:31" ht="15" customHeight="1">
      <c r="Y67" s="13"/>
      <c r="Z67" s="13"/>
      <c r="AA67" s="13"/>
      <c r="AB67" s="13"/>
      <c r="AC67" s="13"/>
      <c r="AD67" s="13"/>
      <c r="AE67" s="13"/>
    </row>
    <row r="68" spans="22:31" ht="15" customHeight="1">
      <c r="V68" s="51"/>
      <c r="W68" s="51"/>
      <c r="X68" s="51"/>
      <c r="Y68" s="51"/>
      <c r="Z68" s="13"/>
      <c r="AA68" s="13"/>
      <c r="AB68" s="13"/>
      <c r="AC68" s="13"/>
      <c r="AD68" s="13"/>
      <c r="AE68" s="13"/>
    </row>
    <row r="69" spans="22:31" ht="15" customHeight="1">
      <c r="Y69" s="13"/>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4"/>
  <cols>
    <col min="1" max="1" width="0.77734375" customWidth="1"/>
    <col min="2" max="2" width="34.21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28" t="s">
        <v>121</v>
      </c>
      <c r="C4" s="330" t="s">
        <v>267</v>
      </c>
      <c r="D4" s="330"/>
      <c r="E4" s="330"/>
      <c r="F4" s="330"/>
      <c r="G4" s="330"/>
      <c r="H4" s="330"/>
      <c r="I4" s="330"/>
      <c r="J4" s="330"/>
      <c r="K4" s="330"/>
      <c r="L4" s="330"/>
      <c r="M4" s="330"/>
      <c r="N4" s="330"/>
      <c r="O4" s="330"/>
      <c r="P4" s="330"/>
      <c r="Q4" s="330"/>
      <c r="R4" s="330"/>
      <c r="S4" s="330"/>
      <c r="T4" s="330"/>
      <c r="U4" s="330"/>
      <c r="V4" s="330"/>
      <c r="W4" s="330"/>
      <c r="X4" s="330"/>
      <c r="Y4" s="330"/>
      <c r="Z4" s="330"/>
      <c r="AA4" s="13"/>
      <c r="AB4" s="13"/>
      <c r="AC4" s="13"/>
      <c r="AD4" s="13"/>
      <c r="AE4" s="13"/>
      <c r="AF4" s="13"/>
      <c r="AG4" s="13"/>
      <c r="AH4" s="13"/>
      <c r="AI4" s="13"/>
      <c r="AJ4" s="13"/>
      <c r="AK4" s="13"/>
      <c r="AL4" s="13"/>
      <c r="AM4" s="13"/>
    </row>
    <row r="5" spans="1:39">
      <c r="A5" s="13"/>
      <c r="B5" s="329"/>
      <c r="C5" s="193" t="s">
        <v>127</v>
      </c>
      <c r="D5" s="193" t="s">
        <v>128</v>
      </c>
      <c r="E5" s="193" t="s">
        <v>129</v>
      </c>
      <c r="F5" s="193" t="s">
        <v>130</v>
      </c>
      <c r="G5" s="193" t="s">
        <v>131</v>
      </c>
      <c r="H5" s="193" t="s">
        <v>132</v>
      </c>
      <c r="I5" s="193" t="s">
        <v>133</v>
      </c>
      <c r="J5" s="193" t="s">
        <v>134</v>
      </c>
      <c r="K5" s="193" t="s">
        <v>135</v>
      </c>
      <c r="L5" s="193" t="s">
        <v>136</v>
      </c>
      <c r="M5" s="193" t="s">
        <v>137</v>
      </c>
      <c r="N5" s="193" t="s">
        <v>138</v>
      </c>
      <c r="O5" s="193" t="s">
        <v>139</v>
      </c>
      <c r="P5" s="193" t="s">
        <v>140</v>
      </c>
      <c r="Q5" s="193" t="s">
        <v>141</v>
      </c>
      <c r="R5" s="193" t="s">
        <v>142</v>
      </c>
      <c r="S5" s="193" t="s">
        <v>143</v>
      </c>
      <c r="T5" s="193" t="s">
        <v>144</v>
      </c>
      <c r="U5" s="193" t="s">
        <v>88</v>
      </c>
      <c r="V5" s="193" t="s">
        <v>145</v>
      </c>
      <c r="W5" s="193" t="s">
        <v>146</v>
      </c>
      <c r="X5" s="193" t="s">
        <v>147</v>
      </c>
      <c r="Y5" s="193" t="s">
        <v>148</v>
      </c>
      <c r="Z5" s="193" t="s">
        <v>89</v>
      </c>
      <c r="AA5" s="13"/>
      <c r="AB5" s="13"/>
      <c r="AC5" s="13"/>
      <c r="AD5" s="13"/>
      <c r="AE5" s="13"/>
      <c r="AF5" s="13"/>
      <c r="AG5" s="13"/>
      <c r="AH5" s="13"/>
      <c r="AI5" s="13"/>
      <c r="AJ5" s="13"/>
      <c r="AK5" s="13"/>
      <c r="AL5" s="13"/>
      <c r="AM5" s="13"/>
    </row>
    <row r="6" spans="1:39">
      <c r="B6" s="217" t="s">
        <v>205</v>
      </c>
      <c r="C6" s="198">
        <v>1.3</v>
      </c>
      <c r="D6" s="198">
        <v>1.3</v>
      </c>
      <c r="E6" s="198">
        <v>1.4</v>
      </c>
      <c r="F6" s="198">
        <v>1.5</v>
      </c>
      <c r="G6" s="198">
        <v>1.5</v>
      </c>
      <c r="H6" s="198">
        <v>1.6</v>
      </c>
      <c r="I6" s="198">
        <v>1.7</v>
      </c>
      <c r="J6" s="198">
        <v>1.8</v>
      </c>
      <c r="K6" s="198">
        <v>1.9</v>
      </c>
      <c r="L6" s="198">
        <v>1.9</v>
      </c>
      <c r="M6" s="198">
        <v>2</v>
      </c>
      <c r="N6" s="198">
        <v>2</v>
      </c>
      <c r="O6" s="198">
        <v>2.1</v>
      </c>
      <c r="P6" s="198">
        <v>2.1</v>
      </c>
      <c r="Q6" s="198">
        <v>2.1</v>
      </c>
      <c r="R6" s="198">
        <v>2.1</v>
      </c>
      <c r="S6" s="198">
        <v>2.1</v>
      </c>
      <c r="T6" s="198">
        <v>2.1</v>
      </c>
      <c r="U6" s="198">
        <v>2.1</v>
      </c>
      <c r="V6" s="198">
        <v>2.1</v>
      </c>
      <c r="W6" s="198">
        <v>2.1</v>
      </c>
      <c r="X6" s="62">
        <v>2.1167097741040899</v>
      </c>
      <c r="Y6" s="62">
        <v>2.1335525084703701</v>
      </c>
      <c r="Z6" s="62">
        <v>2.1505292610683502</v>
      </c>
    </row>
    <row r="7" spans="1:39">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62">
        <v>2.1167097741040899</v>
      </c>
      <c r="Y7" s="62">
        <v>2.1335525084703701</v>
      </c>
      <c r="Z7" s="62">
        <v>2.1505292610683502</v>
      </c>
    </row>
    <row r="8" spans="1:39">
      <c r="B8" s="22" t="s">
        <v>303</v>
      </c>
      <c r="C8" s="23"/>
      <c r="D8" s="23"/>
      <c r="E8" s="23"/>
      <c r="F8" s="23"/>
      <c r="G8" s="23"/>
      <c r="H8" s="23"/>
      <c r="I8" s="23"/>
      <c r="J8" s="23"/>
      <c r="K8" s="23"/>
      <c r="L8" s="23"/>
      <c r="M8" s="23"/>
      <c r="N8" s="23"/>
      <c r="O8" s="23"/>
      <c r="P8" s="23"/>
      <c r="Q8" s="23"/>
      <c r="R8" s="23"/>
      <c r="S8" s="23"/>
      <c r="T8" s="23"/>
      <c r="U8" s="23"/>
      <c r="V8" s="23"/>
      <c r="W8" s="23"/>
      <c r="X8" s="62"/>
      <c r="Y8" s="62"/>
      <c r="Z8" s="62"/>
    </row>
    <row r="9" spans="1:39">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62">
        <v>17.3</v>
      </c>
      <c r="U9" s="62">
        <v>17.7</v>
      </c>
      <c r="V9" s="62">
        <v>18.2</v>
      </c>
      <c r="W9" s="62">
        <v>18.5</v>
      </c>
      <c r="X9" s="62">
        <v>19.232410791745501</v>
      </c>
      <c r="Y9" s="62">
        <v>19.9938175601323</v>
      </c>
      <c r="Z9" s="62">
        <v>20.785368249280001</v>
      </c>
    </row>
    <row r="10" spans="1:39">
      <c r="B10" s="22" t="s">
        <v>307</v>
      </c>
      <c r="C10" s="63"/>
      <c r="D10" s="63"/>
      <c r="E10" s="63"/>
      <c r="F10" s="63"/>
      <c r="G10" s="63"/>
      <c r="H10" s="63"/>
      <c r="I10" s="63"/>
      <c r="J10" s="63"/>
      <c r="K10" s="63"/>
      <c r="L10" s="63"/>
      <c r="M10" s="63"/>
      <c r="N10" s="63"/>
      <c r="O10" s="63"/>
      <c r="P10" s="63"/>
      <c r="Q10" s="63"/>
      <c r="R10" s="63"/>
      <c r="S10" s="63"/>
      <c r="T10" s="63"/>
      <c r="U10" s="23"/>
      <c r="V10" s="63"/>
      <c r="W10" s="63"/>
      <c r="X10" s="63"/>
      <c r="Y10" s="63"/>
      <c r="Z10" s="63"/>
    </row>
    <row r="11" spans="1:39">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62">
        <v>13.2</v>
      </c>
      <c r="X11" s="62">
        <v>13.4</v>
      </c>
      <c r="Y11" s="62">
        <v>13.6</v>
      </c>
      <c r="Z11" s="62">
        <v>13.7</v>
      </c>
    </row>
    <row r="12" spans="1:39">
      <c r="B12" s="22" t="s">
        <v>309</v>
      </c>
      <c r="C12" s="23"/>
      <c r="D12" s="23"/>
      <c r="E12" s="23"/>
      <c r="F12" s="23"/>
      <c r="G12" s="23"/>
      <c r="H12" s="23"/>
      <c r="I12" s="23"/>
      <c r="J12" s="23"/>
      <c r="K12" s="23"/>
      <c r="L12" s="23"/>
      <c r="M12" s="23"/>
      <c r="N12" s="23"/>
      <c r="O12" s="23"/>
      <c r="P12" s="23"/>
      <c r="Q12" s="23"/>
      <c r="R12" s="23"/>
      <c r="S12" s="23"/>
      <c r="T12" s="23"/>
      <c r="U12" s="23">
        <v>25</v>
      </c>
      <c r="V12" s="23"/>
      <c r="W12" s="62"/>
      <c r="X12" s="62"/>
      <c r="Y12" s="62"/>
      <c r="Z12" s="62"/>
    </row>
    <row r="13" spans="1:39">
      <c r="B13" s="22" t="s">
        <v>310</v>
      </c>
      <c r="C13" s="23"/>
      <c r="D13" s="23"/>
      <c r="E13" s="23"/>
      <c r="F13" s="23"/>
      <c r="G13" s="23"/>
      <c r="H13" s="23"/>
      <c r="I13" s="23"/>
      <c r="J13" s="23"/>
      <c r="K13" s="23"/>
      <c r="L13" s="23"/>
      <c r="M13" s="23"/>
      <c r="N13" s="23"/>
      <c r="O13" s="23"/>
      <c r="P13" s="23"/>
      <c r="Q13" s="23"/>
      <c r="R13" s="23"/>
      <c r="S13" s="23"/>
      <c r="T13" s="23"/>
      <c r="U13" s="62"/>
      <c r="V13" s="62"/>
      <c r="W13" s="62"/>
      <c r="X13" s="62"/>
      <c r="Y13" s="62"/>
      <c r="Z13" s="62"/>
    </row>
    <row r="14" spans="1:39">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62">
        <v>12.446099999999999</v>
      </c>
      <c r="V14" s="62">
        <v>12.4975</v>
      </c>
      <c r="W14" s="62">
        <v>12.526634407864201</v>
      </c>
      <c r="X14" s="62">
        <v>12.4634950996537</v>
      </c>
      <c r="Y14" s="62">
        <v>12.401245761783001</v>
      </c>
      <c r="Z14" s="62">
        <v>12.339149567220399</v>
      </c>
    </row>
    <row r="15" spans="1:39">
      <c r="B15" s="22" t="s">
        <v>312</v>
      </c>
      <c r="C15" s="198">
        <v>9.8623410000000007</v>
      </c>
      <c r="D15" s="198">
        <v>9.3307120000000108</v>
      </c>
      <c r="E15" s="198">
        <v>9.1127610000000008</v>
      </c>
      <c r="F15" s="198">
        <v>8.5150129999999997</v>
      </c>
      <c r="G15" s="198">
        <v>8.2093980000000109</v>
      </c>
      <c r="H15" s="198">
        <v>8.3108079999999998</v>
      </c>
      <c r="I15" s="198">
        <v>8.0287240000000004</v>
      </c>
      <c r="J15" s="198">
        <v>7.9029129999999999</v>
      </c>
      <c r="K15" s="198">
        <v>7.12066</v>
      </c>
      <c r="L15" s="198">
        <v>7.1491450000000096</v>
      </c>
      <c r="M15" s="198">
        <v>6.5494040000000098</v>
      </c>
      <c r="N15" s="198">
        <v>5.9322030000000003</v>
      </c>
      <c r="O15" s="198">
        <v>5.8461530000000099</v>
      </c>
      <c r="P15" s="198">
        <v>5.2634040000000004</v>
      </c>
      <c r="Q15" s="198">
        <v>5.3652189999999997</v>
      </c>
      <c r="R15" s="198">
        <v>5.1937740000000003</v>
      </c>
      <c r="S15" s="198">
        <v>5.5682150000000004</v>
      </c>
      <c r="T15" s="198">
        <v>5.1950380000000003</v>
      </c>
      <c r="U15" s="62">
        <v>4.79251800000001</v>
      </c>
      <c r="V15" s="62">
        <v>4.9391389999999999</v>
      </c>
      <c r="W15" s="62">
        <v>4.7690719959846497</v>
      </c>
      <c r="X15" s="62">
        <v>4.6644792195830203</v>
      </c>
      <c r="Y15" s="62">
        <v>4.5618217035833899</v>
      </c>
      <c r="Z15" s="62">
        <v>4.4609675441624299</v>
      </c>
    </row>
    <row r="16" spans="1:39">
      <c r="B16" s="22" t="s">
        <v>313</v>
      </c>
      <c r="C16" s="198">
        <v>98.166569999999993</v>
      </c>
      <c r="D16" s="198">
        <v>98.166569999999993</v>
      </c>
      <c r="E16" s="198">
        <v>98.166569999999993</v>
      </c>
      <c r="F16" s="198">
        <v>98.226969999999994</v>
      </c>
      <c r="G16" s="198">
        <v>98.287379999999999</v>
      </c>
      <c r="H16" s="198">
        <v>98.347790000000003</v>
      </c>
      <c r="I16" s="198">
        <v>98.408230000000003</v>
      </c>
      <c r="J16" s="198">
        <v>98.46866</v>
      </c>
      <c r="K16" s="198">
        <v>98.529110000000003</v>
      </c>
      <c r="L16" s="198">
        <v>98.589569999999995</v>
      </c>
      <c r="M16" s="198">
        <v>98.650030000000001</v>
      </c>
      <c r="N16" s="198">
        <v>98.710509999999999</v>
      </c>
      <c r="O16" s="198">
        <v>98.771000000000001</v>
      </c>
      <c r="P16" s="198">
        <v>98.780879999999996</v>
      </c>
      <c r="Q16" s="198">
        <v>98.790769999999995</v>
      </c>
      <c r="R16" s="198">
        <v>98.800650000000005</v>
      </c>
      <c r="S16" s="198">
        <v>98.800650000000005</v>
      </c>
      <c r="T16" s="198">
        <v>98.800650000000005</v>
      </c>
      <c r="U16" s="62">
        <v>98.802279450334794</v>
      </c>
      <c r="V16" s="62">
        <v>98.8025506503419</v>
      </c>
      <c r="W16" s="62">
        <v>98.802826967543197</v>
      </c>
      <c r="X16" s="62">
        <v>98.803106127980101</v>
      </c>
      <c r="Y16" s="62">
        <v>98.803387236388701</v>
      </c>
      <c r="Z16" s="62">
        <v>98.803670013585304</v>
      </c>
    </row>
    <row r="17" spans="2:26">
      <c r="B17" s="22" t="s">
        <v>314</v>
      </c>
      <c r="C17" s="198">
        <v>64.212990000000005</v>
      </c>
      <c r="D17" s="198">
        <v>64.212990000000005</v>
      </c>
      <c r="E17" s="198">
        <v>64.212990000000005</v>
      </c>
      <c r="F17" s="198">
        <v>64.212990000000005</v>
      </c>
      <c r="G17" s="198">
        <v>64.212990000000005</v>
      </c>
      <c r="H17" s="198">
        <v>65.091980000000007</v>
      </c>
      <c r="I17" s="198">
        <v>65.970969999999994</v>
      </c>
      <c r="J17" s="198">
        <v>66.849959999999996</v>
      </c>
      <c r="K17" s="198">
        <v>67.728949999999998</v>
      </c>
      <c r="L17" s="198">
        <v>68.607939999999999</v>
      </c>
      <c r="M17" s="198">
        <v>69.486930000000001</v>
      </c>
      <c r="N17" s="198">
        <v>70.365920000000003</v>
      </c>
      <c r="O17" s="198">
        <v>71.244919999999993</v>
      </c>
      <c r="P17" s="198">
        <v>72.123909999999995</v>
      </c>
      <c r="Q17" s="198">
        <v>73.002899999999997</v>
      </c>
      <c r="R17" s="198">
        <v>73.881889999999999</v>
      </c>
      <c r="S17" s="198">
        <v>74.76088</v>
      </c>
      <c r="T17" s="198">
        <v>75.639870000000002</v>
      </c>
      <c r="U17" s="62">
        <v>76.488744212270603</v>
      </c>
      <c r="V17" s="62">
        <v>77.326622732826607</v>
      </c>
      <c r="W17" s="62">
        <v>78.147425525595494</v>
      </c>
      <c r="X17" s="62">
        <v>78.950879030689606</v>
      </c>
      <c r="Y17" s="62">
        <v>79.736744134439903</v>
      </c>
      <c r="Z17" s="62">
        <v>80.504821017838694</v>
      </c>
    </row>
    <row r="18" spans="2:26">
      <c r="B18" s="22" t="s">
        <v>315</v>
      </c>
      <c r="C18" s="198">
        <v>100</v>
      </c>
      <c r="D18" s="198">
        <v>100</v>
      </c>
      <c r="E18" s="198">
        <v>100</v>
      </c>
      <c r="F18" s="198">
        <v>100</v>
      </c>
      <c r="G18" s="198">
        <v>100</v>
      </c>
      <c r="H18" s="198">
        <v>100</v>
      </c>
      <c r="I18" s="198">
        <v>100</v>
      </c>
      <c r="J18" s="198">
        <v>100</v>
      </c>
      <c r="K18" s="198">
        <v>100</v>
      </c>
      <c r="L18" s="198">
        <v>100</v>
      </c>
      <c r="M18" s="198">
        <v>100</v>
      </c>
      <c r="N18" s="198">
        <v>100</v>
      </c>
      <c r="O18" s="198">
        <v>100</v>
      </c>
      <c r="P18" s="198">
        <v>100</v>
      </c>
      <c r="Q18" s="198">
        <v>100</v>
      </c>
      <c r="R18" s="198">
        <v>100</v>
      </c>
      <c r="S18" s="198">
        <v>100</v>
      </c>
      <c r="T18" s="198">
        <v>100</v>
      </c>
      <c r="U18" s="62">
        <v>100</v>
      </c>
      <c r="V18" s="62">
        <v>100</v>
      </c>
      <c r="W18" s="62">
        <v>100</v>
      </c>
      <c r="X18" s="62">
        <v>100</v>
      </c>
      <c r="Y18" s="62">
        <v>100</v>
      </c>
      <c r="Z18" s="62">
        <v>100</v>
      </c>
    </row>
    <row r="19" spans="2:26">
      <c r="B19" s="22" t="s">
        <v>316</v>
      </c>
      <c r="C19" s="198">
        <v>11.74239843</v>
      </c>
      <c r="D19" s="198">
        <v>11.74239843</v>
      </c>
      <c r="E19" s="198">
        <v>11.658084949999999</v>
      </c>
      <c r="F19" s="198">
        <v>11.77659794</v>
      </c>
      <c r="G19" s="198">
        <v>11.954447</v>
      </c>
      <c r="H19" s="198">
        <v>12.08455932</v>
      </c>
      <c r="I19" s="198">
        <v>12.36537233</v>
      </c>
      <c r="J19" s="198">
        <v>12.542793380000001</v>
      </c>
      <c r="K19" s="198">
        <v>12.66070577</v>
      </c>
      <c r="L19" s="198">
        <v>12.639828189999999</v>
      </c>
      <c r="M19" s="198">
        <v>12.390613849999999</v>
      </c>
      <c r="N19" s="198">
        <v>12.033276130000001</v>
      </c>
      <c r="O19" s="198">
        <v>11.647670740000001</v>
      </c>
      <c r="P19" s="198">
        <v>11.31924094</v>
      </c>
      <c r="Q19" s="198">
        <v>11.02125921</v>
      </c>
      <c r="R19" s="198">
        <v>10.83320996</v>
      </c>
      <c r="S19" s="198">
        <v>10.61050891</v>
      </c>
      <c r="T19" s="198">
        <v>10.5127288</v>
      </c>
      <c r="U19" s="62">
        <v>10.358288140000001</v>
      </c>
      <c r="V19" s="62">
        <v>10.358288140000001</v>
      </c>
      <c r="W19" s="62">
        <v>10.358288140000001</v>
      </c>
      <c r="X19" s="62">
        <v>10.358288140000001</v>
      </c>
      <c r="Y19" s="62">
        <v>10.358288140000001</v>
      </c>
      <c r="Z19" s="62">
        <v>10.358288140000001</v>
      </c>
    </row>
    <row r="20" spans="2:26">
      <c r="B20" s="22" t="s">
        <v>443</v>
      </c>
      <c r="C20" s="198">
        <v>1</v>
      </c>
      <c r="D20" s="198">
        <v>1</v>
      </c>
      <c r="E20" s="198">
        <v>1</v>
      </c>
      <c r="F20" s="198">
        <v>1</v>
      </c>
      <c r="G20" s="198">
        <v>1</v>
      </c>
      <c r="H20" s="198">
        <v>1</v>
      </c>
      <c r="I20" s="198">
        <v>1</v>
      </c>
      <c r="J20" s="198">
        <v>1</v>
      </c>
      <c r="K20" s="198">
        <v>1</v>
      </c>
      <c r="L20" s="198">
        <v>1</v>
      </c>
      <c r="M20" s="198">
        <v>1</v>
      </c>
      <c r="N20" s="198">
        <v>1</v>
      </c>
      <c r="O20" s="198">
        <v>1</v>
      </c>
      <c r="P20" s="198">
        <v>1</v>
      </c>
      <c r="Q20" s="198">
        <v>1</v>
      </c>
      <c r="R20" s="198">
        <v>1</v>
      </c>
      <c r="S20" s="198">
        <v>1</v>
      </c>
      <c r="T20" s="198">
        <v>1</v>
      </c>
      <c r="U20" s="62">
        <v>1</v>
      </c>
      <c r="V20" s="62">
        <v>1</v>
      </c>
      <c r="W20" s="62">
        <v>1</v>
      </c>
      <c r="X20" s="62">
        <v>1</v>
      </c>
      <c r="Y20" s="62">
        <v>1</v>
      </c>
      <c r="Z20" s="62">
        <v>1</v>
      </c>
    </row>
    <row r="21" spans="2:26">
      <c r="B21" s="22" t="s">
        <v>318</v>
      </c>
      <c r="C21" s="198"/>
      <c r="D21" s="198"/>
      <c r="E21" s="198"/>
      <c r="F21" s="198"/>
      <c r="G21" s="198"/>
      <c r="H21" s="198"/>
      <c r="I21" s="198"/>
      <c r="J21" s="198"/>
      <c r="K21" s="198"/>
      <c r="L21" s="198"/>
      <c r="M21" s="198">
        <v>7.4391432240000004</v>
      </c>
      <c r="N21" s="198">
        <v>7.2302317650000001</v>
      </c>
      <c r="O21" s="198">
        <v>7.6046173760000002</v>
      </c>
      <c r="P21" s="198">
        <v>7.3547160150000002</v>
      </c>
      <c r="Q21" s="198">
        <v>7.2157716440000002</v>
      </c>
      <c r="R21" s="198">
        <v>7.1871724889999999</v>
      </c>
      <c r="S21" s="198">
        <v>7.1417921079999998</v>
      </c>
      <c r="T21" s="198">
        <v>7.1178827330000001</v>
      </c>
      <c r="U21" s="62">
        <v>7.072311043</v>
      </c>
      <c r="V21" s="62">
        <v>7.027405441</v>
      </c>
      <c r="W21" s="62">
        <v>6.9831561879999997</v>
      </c>
      <c r="X21" s="62">
        <v>6.9395536929999997</v>
      </c>
      <c r="Y21" s="62">
        <v>6.8965885020000002</v>
      </c>
      <c r="Z21" s="62">
        <v>6.8542512999999996</v>
      </c>
    </row>
    <row r="22" spans="2:26">
      <c r="B22" s="22" t="s">
        <v>320</v>
      </c>
      <c r="C22" s="198">
        <v>27.2</v>
      </c>
      <c r="D22" s="198">
        <v>26.4</v>
      </c>
      <c r="E22" s="198">
        <v>25.6</v>
      </c>
      <c r="F22" s="198">
        <v>24.8</v>
      </c>
      <c r="G22" s="198">
        <v>24</v>
      </c>
      <c r="H22" s="198">
        <v>23.2</v>
      </c>
      <c r="I22" s="198">
        <v>22.52</v>
      </c>
      <c r="J22" s="198">
        <v>21.84</v>
      </c>
      <c r="K22" s="198">
        <v>21.16</v>
      </c>
      <c r="L22" s="198">
        <v>20.48</v>
      </c>
      <c r="M22" s="198">
        <v>19.8</v>
      </c>
      <c r="N22" s="198">
        <v>19.2</v>
      </c>
      <c r="O22" s="198">
        <v>18.600000000000001</v>
      </c>
      <c r="P22" s="198">
        <v>18</v>
      </c>
      <c r="Q22" s="198">
        <v>17.5</v>
      </c>
      <c r="R22" s="198">
        <v>17</v>
      </c>
      <c r="S22" s="198">
        <v>16.5</v>
      </c>
      <c r="T22" s="198">
        <v>16</v>
      </c>
      <c r="U22" s="62">
        <v>15.5</v>
      </c>
      <c r="V22" s="62">
        <v>15</v>
      </c>
      <c r="W22" s="62">
        <v>14.6</v>
      </c>
      <c r="X22" s="62">
        <v>14.133333329999999</v>
      </c>
      <c r="Y22" s="62">
        <v>13.66666667</v>
      </c>
      <c r="Z22" s="62">
        <v>13.2</v>
      </c>
    </row>
    <row r="23" spans="2:26">
      <c r="B23" s="22" t="s">
        <v>323</v>
      </c>
      <c r="C23" s="198">
        <v>21</v>
      </c>
      <c r="D23" s="198">
        <v>21.7</v>
      </c>
      <c r="E23" s="198">
        <v>22.3</v>
      </c>
      <c r="F23" s="198">
        <v>22.9</v>
      </c>
      <c r="G23" s="198">
        <v>23.5</v>
      </c>
      <c r="H23" s="198">
        <v>24</v>
      </c>
      <c r="I23" s="198">
        <v>24.6</v>
      </c>
      <c r="J23" s="198">
        <v>25.1</v>
      </c>
      <c r="K23" s="198">
        <v>25.7</v>
      </c>
      <c r="L23" s="198">
        <v>26.2</v>
      </c>
      <c r="M23" s="198">
        <v>26.7</v>
      </c>
      <c r="N23" s="198">
        <v>27.3</v>
      </c>
      <c r="O23" s="198">
        <v>27.9</v>
      </c>
      <c r="P23" s="198">
        <v>28.5</v>
      </c>
      <c r="Q23" s="198">
        <v>29.1</v>
      </c>
      <c r="R23" s="198">
        <v>29.8</v>
      </c>
      <c r="S23" s="198">
        <v>30.4</v>
      </c>
      <c r="T23" s="198">
        <v>30.8</v>
      </c>
      <c r="U23" s="62">
        <v>31.4</v>
      </c>
      <c r="V23" s="62">
        <v>32</v>
      </c>
      <c r="W23" s="62">
        <v>32.6</v>
      </c>
      <c r="X23" s="62">
        <v>33.1</v>
      </c>
      <c r="Y23" s="62">
        <v>33.700000000000003</v>
      </c>
      <c r="Z23" s="62">
        <v>34.299999999999997</v>
      </c>
    </row>
    <row r="24" spans="2:26">
      <c r="B24" s="22" t="s">
        <v>325</v>
      </c>
      <c r="C24" s="198"/>
      <c r="D24" s="198"/>
      <c r="E24" s="198"/>
      <c r="F24" s="198"/>
      <c r="G24" s="198"/>
      <c r="H24" s="198"/>
      <c r="I24" s="198"/>
      <c r="J24" s="198"/>
      <c r="K24" s="198"/>
      <c r="L24" s="198"/>
      <c r="M24" s="198"/>
      <c r="N24" s="198"/>
      <c r="O24" s="198"/>
      <c r="P24" s="198"/>
      <c r="Q24" s="198"/>
      <c r="R24" s="198"/>
      <c r="S24" s="198"/>
      <c r="T24" s="198"/>
      <c r="U24" s="62"/>
      <c r="V24" s="62"/>
      <c r="W24" s="62"/>
      <c r="X24" s="62"/>
      <c r="Y24" s="62"/>
      <c r="Z24" s="62"/>
    </row>
    <row r="25" spans="2:26">
      <c r="B25" s="22" t="s">
        <v>327</v>
      </c>
      <c r="C25" s="198">
        <v>21</v>
      </c>
      <c r="D25" s="198">
        <v>21.7</v>
      </c>
      <c r="E25" s="198">
        <v>22.3</v>
      </c>
      <c r="F25" s="198">
        <v>22.9</v>
      </c>
      <c r="G25" s="198">
        <v>23.5</v>
      </c>
      <c r="H25" s="198">
        <v>24</v>
      </c>
      <c r="I25" s="198">
        <v>24.6</v>
      </c>
      <c r="J25" s="198">
        <v>25.1</v>
      </c>
      <c r="K25" s="198">
        <v>25.7</v>
      </c>
      <c r="L25" s="198">
        <v>26.2</v>
      </c>
      <c r="M25" s="198">
        <v>26.7</v>
      </c>
      <c r="N25" s="198">
        <v>27.3</v>
      </c>
      <c r="O25" s="198">
        <v>27.9</v>
      </c>
      <c r="P25" s="198">
        <v>28.5</v>
      </c>
      <c r="Q25" s="198">
        <v>29.1</v>
      </c>
      <c r="R25" s="198">
        <v>29.8</v>
      </c>
      <c r="S25" s="198">
        <v>30.4</v>
      </c>
      <c r="T25" s="198">
        <v>30.8</v>
      </c>
      <c r="U25" s="62">
        <v>31.4</v>
      </c>
      <c r="V25" s="62">
        <v>32</v>
      </c>
      <c r="W25" s="62">
        <v>32.6</v>
      </c>
      <c r="X25" s="62">
        <v>33.1</v>
      </c>
      <c r="Y25" s="62">
        <v>33.700000000000003</v>
      </c>
      <c r="Z25" s="62">
        <v>34.299999999999997</v>
      </c>
    </row>
    <row r="26" spans="2:26">
      <c r="B26" s="22" t="s">
        <v>329</v>
      </c>
      <c r="C26" s="198">
        <v>21</v>
      </c>
      <c r="D26" s="198">
        <v>21.7</v>
      </c>
      <c r="E26" s="198">
        <v>22.3</v>
      </c>
      <c r="F26" s="198">
        <v>22.9</v>
      </c>
      <c r="G26" s="198">
        <v>23.5</v>
      </c>
      <c r="H26" s="198">
        <v>24</v>
      </c>
      <c r="I26" s="198">
        <v>24.6</v>
      </c>
      <c r="J26" s="198">
        <v>25.1</v>
      </c>
      <c r="K26" s="198">
        <v>25.7</v>
      </c>
      <c r="L26" s="198">
        <v>26.2</v>
      </c>
      <c r="M26" s="198">
        <v>26.7</v>
      </c>
      <c r="N26" s="198">
        <v>27.3</v>
      </c>
      <c r="O26" s="198">
        <v>27.9</v>
      </c>
      <c r="P26" s="198">
        <v>28.5</v>
      </c>
      <c r="Q26" s="198">
        <v>29.1</v>
      </c>
      <c r="R26" s="198">
        <v>29.8</v>
      </c>
      <c r="S26" s="198">
        <v>30.4</v>
      </c>
      <c r="T26" s="198">
        <v>30.8</v>
      </c>
      <c r="U26" s="62">
        <v>31.4</v>
      </c>
      <c r="V26" s="62">
        <v>32</v>
      </c>
      <c r="W26" s="62">
        <v>32.6</v>
      </c>
      <c r="X26" s="62">
        <v>33.1</v>
      </c>
      <c r="Y26" s="62">
        <v>33.700000000000003</v>
      </c>
      <c r="Z26" s="62">
        <v>34.299999999999997</v>
      </c>
    </row>
    <row r="27" spans="2:26">
      <c r="B27" s="22" t="s">
        <v>331</v>
      </c>
      <c r="C27" s="198">
        <v>21</v>
      </c>
      <c r="D27" s="198">
        <v>21.7</v>
      </c>
      <c r="E27" s="198">
        <v>22.3</v>
      </c>
      <c r="F27" s="198">
        <v>22.9</v>
      </c>
      <c r="G27" s="198">
        <v>23.5</v>
      </c>
      <c r="H27" s="198">
        <v>24</v>
      </c>
      <c r="I27" s="198">
        <v>24.6</v>
      </c>
      <c r="J27" s="198">
        <v>25.1</v>
      </c>
      <c r="K27" s="198">
        <v>25.7</v>
      </c>
      <c r="L27" s="198">
        <v>26.2</v>
      </c>
      <c r="M27" s="198">
        <v>26.7</v>
      </c>
      <c r="N27" s="198">
        <v>27.3</v>
      </c>
      <c r="O27" s="198">
        <v>27.9</v>
      </c>
      <c r="P27" s="198">
        <v>28.5</v>
      </c>
      <c r="Q27" s="198">
        <v>29.1</v>
      </c>
      <c r="R27" s="198">
        <v>29.8</v>
      </c>
      <c r="S27" s="198">
        <v>30.4</v>
      </c>
      <c r="T27" s="198">
        <v>30.8</v>
      </c>
      <c r="U27" s="62">
        <v>31.4</v>
      </c>
      <c r="V27" s="62">
        <v>32</v>
      </c>
      <c r="W27" s="62">
        <v>32.6</v>
      </c>
      <c r="X27" s="62">
        <v>33.1</v>
      </c>
      <c r="Y27" s="62">
        <v>33.700000000000003</v>
      </c>
      <c r="Z27" s="62">
        <v>34.299999999999997</v>
      </c>
    </row>
    <row r="28" spans="2:26">
      <c r="B28" s="22" t="s">
        <v>440</v>
      </c>
      <c r="C28" s="198">
        <v>1</v>
      </c>
      <c r="D28" s="198">
        <v>1</v>
      </c>
      <c r="E28" s="198">
        <v>1</v>
      </c>
      <c r="F28" s="198">
        <v>1</v>
      </c>
      <c r="G28" s="198">
        <v>1</v>
      </c>
      <c r="H28" s="198">
        <v>1</v>
      </c>
      <c r="I28" s="198">
        <v>1</v>
      </c>
      <c r="J28" s="198">
        <v>1</v>
      </c>
      <c r="K28" s="198">
        <v>1</v>
      </c>
      <c r="L28" s="198">
        <v>1</v>
      </c>
      <c r="M28" s="198">
        <v>1</v>
      </c>
      <c r="N28" s="198">
        <v>1</v>
      </c>
      <c r="O28" s="198">
        <v>1</v>
      </c>
      <c r="P28" s="198">
        <v>1</v>
      </c>
      <c r="Q28" s="198">
        <v>1</v>
      </c>
      <c r="R28" s="198">
        <v>1</v>
      </c>
      <c r="S28" s="198">
        <v>1</v>
      </c>
      <c r="T28" s="198">
        <v>1</v>
      </c>
      <c r="U28" s="62">
        <v>1</v>
      </c>
      <c r="V28" s="62">
        <v>1</v>
      </c>
      <c r="W28" s="62">
        <v>1</v>
      </c>
      <c r="X28" s="62">
        <v>1</v>
      </c>
      <c r="Y28" s="62">
        <v>1</v>
      </c>
      <c r="Z28" s="62">
        <v>1</v>
      </c>
    </row>
    <row r="29" spans="2:26">
      <c r="B29" s="22" t="s">
        <v>284</v>
      </c>
      <c r="C29" s="198">
        <v>21</v>
      </c>
      <c r="D29" s="198">
        <v>21.7</v>
      </c>
      <c r="E29" s="198">
        <v>22.3</v>
      </c>
      <c r="F29" s="198">
        <v>22.9</v>
      </c>
      <c r="G29" s="198">
        <v>23.5</v>
      </c>
      <c r="H29" s="198">
        <v>24</v>
      </c>
      <c r="I29" s="198">
        <v>24.6</v>
      </c>
      <c r="J29" s="198">
        <v>25.1</v>
      </c>
      <c r="K29" s="198">
        <v>25.7</v>
      </c>
      <c r="L29" s="198">
        <v>26.2</v>
      </c>
      <c r="M29" s="198">
        <v>26.7</v>
      </c>
      <c r="N29" s="198">
        <v>27.3</v>
      </c>
      <c r="O29" s="198">
        <v>27.9</v>
      </c>
      <c r="P29" s="198">
        <v>28.5</v>
      </c>
      <c r="Q29" s="198">
        <v>29.1</v>
      </c>
      <c r="R29" s="198">
        <v>29.8</v>
      </c>
      <c r="S29" s="198">
        <v>30.4</v>
      </c>
      <c r="T29" s="198">
        <v>30.8</v>
      </c>
      <c r="U29" s="62">
        <v>31.4</v>
      </c>
      <c r="V29" s="62">
        <v>32</v>
      </c>
      <c r="W29" s="62">
        <v>32.6</v>
      </c>
      <c r="X29" s="62">
        <v>33.1</v>
      </c>
      <c r="Y29" s="62">
        <v>33.700000000000003</v>
      </c>
      <c r="Z29" s="62">
        <v>34.299999999999997</v>
      </c>
    </row>
    <row r="30" spans="2:26">
      <c r="B30" s="22" t="s">
        <v>287</v>
      </c>
      <c r="C30" s="198">
        <v>21</v>
      </c>
      <c r="D30" s="198">
        <v>21.7</v>
      </c>
      <c r="E30" s="198">
        <v>22.3</v>
      </c>
      <c r="F30" s="198">
        <v>22.9</v>
      </c>
      <c r="G30" s="198">
        <v>23.5</v>
      </c>
      <c r="H30" s="198">
        <v>24</v>
      </c>
      <c r="I30" s="198">
        <v>24.6</v>
      </c>
      <c r="J30" s="198">
        <v>25.1</v>
      </c>
      <c r="K30" s="198">
        <v>25.7</v>
      </c>
      <c r="L30" s="198">
        <v>26.2</v>
      </c>
      <c r="M30" s="198">
        <v>26.7</v>
      </c>
      <c r="N30" s="198">
        <v>27.3</v>
      </c>
      <c r="O30" s="198">
        <v>27.9</v>
      </c>
      <c r="P30" s="198">
        <v>28.5</v>
      </c>
      <c r="Q30" s="198">
        <v>29.1</v>
      </c>
      <c r="R30" s="198">
        <v>29.8</v>
      </c>
      <c r="S30" s="198">
        <v>30.4</v>
      </c>
      <c r="T30" s="198">
        <v>30.8</v>
      </c>
      <c r="U30" s="62">
        <v>31.4</v>
      </c>
      <c r="V30" s="62">
        <v>32</v>
      </c>
      <c r="W30" s="62">
        <v>32.6</v>
      </c>
      <c r="X30" s="62">
        <v>33.1</v>
      </c>
      <c r="Y30" s="62">
        <v>33.700000000000003</v>
      </c>
      <c r="Z30" s="62">
        <v>34.299999999999997</v>
      </c>
    </row>
    <row r="31" spans="2:26">
      <c r="B31" s="22" t="s">
        <v>288</v>
      </c>
      <c r="C31" s="198">
        <v>21</v>
      </c>
      <c r="D31" s="198">
        <v>21.7</v>
      </c>
      <c r="E31" s="198">
        <v>22.3</v>
      </c>
      <c r="F31" s="198">
        <v>22.9</v>
      </c>
      <c r="G31" s="198">
        <v>23.5</v>
      </c>
      <c r="H31" s="198">
        <v>24</v>
      </c>
      <c r="I31" s="198">
        <v>24.6</v>
      </c>
      <c r="J31" s="198">
        <v>25.1</v>
      </c>
      <c r="K31" s="198">
        <v>25.7</v>
      </c>
      <c r="L31" s="198">
        <v>26.2</v>
      </c>
      <c r="M31" s="198">
        <v>26.7</v>
      </c>
      <c r="N31" s="198">
        <v>27.3</v>
      </c>
      <c r="O31" s="198">
        <v>27.9</v>
      </c>
      <c r="P31" s="198">
        <v>28.5</v>
      </c>
      <c r="Q31" s="198">
        <v>29.1</v>
      </c>
      <c r="R31" s="198">
        <v>29.8</v>
      </c>
      <c r="S31" s="198">
        <v>30.4</v>
      </c>
      <c r="T31" s="198">
        <v>30.8</v>
      </c>
      <c r="U31" s="62">
        <v>31.4</v>
      </c>
      <c r="V31" s="62">
        <v>32</v>
      </c>
      <c r="W31" s="62">
        <v>32.6</v>
      </c>
      <c r="X31" s="62">
        <v>33.1</v>
      </c>
      <c r="Y31" s="62">
        <v>33.700000000000003</v>
      </c>
      <c r="Z31" s="62">
        <v>34.299999999999997</v>
      </c>
    </row>
    <row r="32" spans="2:26">
      <c r="B32" s="22" t="s">
        <v>289</v>
      </c>
      <c r="C32" s="198">
        <v>1</v>
      </c>
      <c r="D32" s="198">
        <v>1</v>
      </c>
      <c r="E32" s="198">
        <v>1</v>
      </c>
      <c r="F32" s="198">
        <v>1</v>
      </c>
      <c r="G32" s="198">
        <v>1</v>
      </c>
      <c r="H32" s="198">
        <v>1</v>
      </c>
      <c r="I32" s="198">
        <v>1</v>
      </c>
      <c r="J32" s="198">
        <v>1</v>
      </c>
      <c r="K32" s="198">
        <v>1</v>
      </c>
      <c r="L32" s="198">
        <v>1</v>
      </c>
      <c r="M32" s="198">
        <v>1</v>
      </c>
      <c r="N32" s="198">
        <v>1</v>
      </c>
      <c r="O32" s="198">
        <v>1</v>
      </c>
      <c r="P32" s="198">
        <v>1</v>
      </c>
      <c r="Q32" s="198">
        <v>1</v>
      </c>
      <c r="R32" s="198">
        <v>1</v>
      </c>
      <c r="S32" s="198">
        <v>1</v>
      </c>
      <c r="T32" s="198">
        <v>1</v>
      </c>
      <c r="U32" s="198">
        <v>1</v>
      </c>
      <c r="V32" s="198">
        <v>1</v>
      </c>
      <c r="W32" s="198">
        <v>1</v>
      </c>
      <c r="X32" s="198">
        <v>1</v>
      </c>
      <c r="Y32" s="198">
        <v>1</v>
      </c>
      <c r="Z32" s="198">
        <v>1</v>
      </c>
    </row>
    <row r="33" spans="2:2">
      <c r="B33" s="194"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cols>
    <col min="3" max="3" width="9.21875" customWidth="1"/>
    <col min="10" max="10" width="12.77734375" customWidth="1"/>
    <col min="12" max="12" width="5.21875" customWidth="1"/>
  </cols>
  <sheetData>
    <row r="1" spans="1:12">
      <c r="A1" s="247"/>
      <c r="B1" s="247"/>
      <c r="C1" s="247"/>
      <c r="D1" s="247"/>
      <c r="E1" s="247"/>
      <c r="F1" s="247"/>
      <c r="G1" s="247"/>
      <c r="H1" s="247"/>
      <c r="I1" s="247"/>
      <c r="J1" s="247"/>
      <c r="K1" s="247"/>
      <c r="L1" s="247"/>
    </row>
    <row r="21" spans="2:20" ht="33.75" customHeight="1"/>
    <row r="22" spans="2:20" ht="50.4">
      <c r="B22" s="5"/>
      <c r="D22" s="219" t="str">
        <f>HEP_Inter!A3</f>
        <v>HEPI</v>
      </c>
      <c r="E22" s="39"/>
      <c r="F22" s="219" t="str">
        <f>HEP_Inter!A4</f>
        <v>Prepare</v>
      </c>
      <c r="G22" s="39"/>
      <c r="H22" s="219" t="str">
        <f>HEP_Inter!A5</f>
        <v>Prevent</v>
      </c>
      <c r="I22" s="219"/>
      <c r="J22" s="248"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2021-08-09T11:17:59Z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