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ellio\Documents\WHO\billionaiRe\inst\extdata\"/>
    </mc:Choice>
  </mc:AlternateContent>
  <xr:revisionPtr revIDLastSave="0" documentId="13_ncr:1_{821865C4-6BCC-40F0-87D8-FEC06A49DF7F}" xr6:coauthVersionLast="47" xr6:coauthVersionMax="47" xr10:uidLastSave="{00000000-0000-0000-0000-000000000000}"/>
  <bookViews>
    <workbookView xWindow="32280" yWindow="-120" windowWidth="25440" windowHeight="15390" tabRatio="942" activeTab="10" xr2:uid="{A0469F42-B2BF-41E9-9270-FEA8E2D23640}"/>
  </bookViews>
  <sheets>
    <sheet name="Intro" sheetId="12" r:id="rId1"/>
    <sheet name="Indicator List" sheetId="16" r:id="rId2"/>
    <sheet name="UHC_summary" sheetId="13" r:id="rId3"/>
    <sheet name="UHC_Time Series" sheetId="14" r:id="rId4"/>
    <sheet name="UHC_Chart" sheetId="15" r:id="rId5"/>
    <sheet name="UHC_Inter" sheetId="17" state="hidden" r:id="rId6"/>
    <sheet name="HEP_summary" sheetId="19" r:id="rId7"/>
    <sheet name="HEP_Time Series" sheetId="20" r:id="rId8"/>
    <sheet name="HEP_Chart" sheetId="21" r:id="rId9"/>
    <sheet name="HEP_Inter" sheetId="23" state="hidden" r:id="rId10"/>
    <sheet name="HPOP_summary" sheetId="11" r:id="rId11"/>
    <sheet name="HPOP_Time Series" sheetId="8" r:id="rId12"/>
    <sheet name="HPOP_Chart" sheetId="6" r:id="rId13"/>
    <sheet name="HPOP_Inter" sheetId="5" r:id="rId14"/>
  </sheets>
  <externalReferences>
    <externalReference r:id="rId15"/>
  </externalReferences>
  <definedNames>
    <definedName name="_xlnm.Print_Area" localSheetId="6">HEP_summary!$A$1:$C$31</definedName>
    <definedName name="_xlnm.Print_Area" localSheetId="10">HPOP_summary!$A$1:$D$28</definedName>
    <definedName name="_xlnm.Print_Area" localSheetId="2">UHC_summary!$A$1:$D$30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37" i="13" l="1"/>
  <c r="G48" i="19"/>
  <c r="I44" i="19"/>
  <c r="G7" i="19"/>
  <c r="I43" i="19"/>
  <c r="C14" i="17"/>
  <c r="C11" i="17"/>
  <c r="D12" i="17"/>
  <c r="D11" i="17"/>
  <c r="J16" i="17"/>
  <c r="I16" i="17"/>
  <c r="D16" i="17"/>
  <c r="C16" i="17"/>
  <c r="J15" i="17"/>
  <c r="I15" i="17"/>
  <c r="D15" i="17"/>
  <c r="C15" i="17"/>
  <c r="J14" i="17"/>
  <c r="D14" i="17"/>
  <c r="J13" i="17"/>
  <c r="D13" i="17"/>
  <c r="C13" i="17"/>
  <c r="J12" i="17"/>
  <c r="I12" i="17"/>
  <c r="C12" i="17"/>
  <c r="J11" i="17"/>
  <c r="I11" i="17"/>
  <c r="J10" i="17"/>
  <c r="I10" i="17"/>
  <c r="J9" i="17"/>
  <c r="I9" i="17"/>
  <c r="D9" i="17"/>
  <c r="C9" i="17"/>
  <c r="J8" i="17"/>
  <c r="I8" i="17"/>
  <c r="D8" i="17"/>
  <c r="C8" i="17"/>
  <c r="J7" i="17"/>
  <c r="I7" i="17"/>
  <c r="D7" i="17"/>
  <c r="C7" i="17"/>
  <c r="J6" i="17"/>
  <c r="I6" i="17"/>
  <c r="D6" i="17"/>
  <c r="C6" i="17"/>
  <c r="J5" i="17"/>
  <c r="I5" i="17"/>
  <c r="D5" i="17"/>
  <c r="C5" i="17"/>
  <c r="J4" i="17"/>
  <c r="I4" i="17"/>
  <c r="D4" i="17"/>
  <c r="C4" i="17"/>
  <c r="K3" i="17"/>
  <c r="J3" i="17"/>
  <c r="I3" i="17"/>
  <c r="D3" i="17"/>
  <c r="C3" i="17"/>
  <c r="O16" i="13"/>
  <c r="O15" i="13"/>
  <c r="O14" i="13"/>
  <c r="O13" i="13"/>
  <c r="O34" i="13"/>
  <c r="O33" i="13"/>
  <c r="O32" i="13"/>
  <c r="O30" i="13"/>
  <c r="O27" i="13"/>
  <c r="O26" i="13"/>
  <c r="O25" i="13"/>
  <c r="O22" i="13"/>
  <c r="O21" i="13"/>
  <c r="O20" i="13"/>
  <c r="O19" i="13"/>
  <c r="D10" i="17" l="1"/>
  <c r="C10" i="17"/>
  <c r="I13" i="17"/>
  <c r="I14" i="17"/>
  <c r="G4" i="17"/>
  <c r="G5" i="17"/>
  <c r="G6" i="17"/>
  <c r="G7" i="17"/>
  <c r="G8" i="17"/>
  <c r="G9" i="17"/>
  <c r="G11" i="17"/>
  <c r="G12" i="17"/>
  <c r="G13" i="17"/>
  <c r="G14" i="17"/>
  <c r="G15" i="17"/>
  <c r="F16" i="17"/>
  <c r="G3" i="17"/>
  <c r="F4" i="17"/>
  <c r="F5" i="17"/>
  <c r="F6" i="17"/>
  <c r="F7" i="17"/>
  <c r="F8" i="17"/>
  <c r="F9" i="17"/>
  <c r="F11" i="17"/>
  <c r="F12" i="17"/>
  <c r="F13" i="17"/>
  <c r="F14" i="17"/>
  <c r="F15" i="17"/>
  <c r="H16" i="17"/>
  <c r="H3" i="17"/>
  <c r="H4" i="17"/>
  <c r="H5" i="17"/>
  <c r="H6" i="17"/>
  <c r="H7" i="17"/>
  <c r="H8" i="17"/>
  <c r="H9" i="17"/>
  <c r="H11" i="17"/>
  <c r="H12" i="17"/>
  <c r="H13" i="17"/>
  <c r="H14" i="17"/>
  <c r="H15" i="17"/>
  <c r="G16" i="17"/>
  <c r="E3" i="17"/>
  <c r="E4" i="17"/>
  <c r="E5" i="17"/>
  <c r="E6" i="17"/>
  <c r="E7" i="17"/>
  <c r="E8" i="17"/>
  <c r="E9" i="17"/>
  <c r="E11" i="17"/>
  <c r="E12" i="17"/>
  <c r="E13" i="17"/>
  <c r="E14" i="17"/>
  <c r="E15" i="17"/>
  <c r="E16" i="17"/>
  <c r="F3" i="17"/>
  <c r="D30" i="13"/>
  <c r="D25" i="13"/>
  <c r="G10" i="17" l="1"/>
  <c r="E10" i="17"/>
  <c r="F10" i="17"/>
  <c r="H10" i="17"/>
  <c r="M23" i="13"/>
  <c r="L23" i="13"/>
  <c r="Y34" i="11" l="1"/>
  <c r="E5" i="11" l="1"/>
  <c r="Z34" i="11" l="1"/>
  <c r="J22" i="21" l="1"/>
  <c r="I6" i="23"/>
  <c r="I5" i="23"/>
  <c r="I4" i="23"/>
  <c r="I3" i="23"/>
  <c r="G47" i="19" l="1"/>
  <c r="G46" i="19"/>
  <c r="N22" i="15" l="1"/>
  <c r="M22" i="15"/>
  <c r="L22" i="15"/>
  <c r="K22" i="15"/>
  <c r="J22" i="15"/>
  <c r="I22" i="15"/>
  <c r="H22" i="15"/>
  <c r="G22" i="15"/>
  <c r="F22" i="15"/>
  <c r="E22" i="15"/>
  <c r="D22" i="15"/>
  <c r="C22" i="15"/>
  <c r="O22" i="15"/>
  <c r="P22" i="15"/>
  <c r="G5" i="19"/>
  <c r="J43" i="19"/>
  <c r="D6" i="23" s="1"/>
  <c r="C6" i="23"/>
  <c r="D43" i="19"/>
  <c r="C43" i="19"/>
  <c r="J29" i="19"/>
  <c r="J28" i="19"/>
  <c r="I38" i="19"/>
  <c r="C5" i="23" s="1"/>
  <c r="C38" i="19"/>
  <c r="D38" i="19" s="1"/>
  <c r="J14" i="19"/>
  <c r="J15" i="19"/>
  <c r="J16" i="19"/>
  <c r="J17" i="19"/>
  <c r="J18" i="19"/>
  <c r="J19" i="19"/>
  <c r="J20" i="19"/>
  <c r="J21" i="19"/>
  <c r="J22" i="19"/>
  <c r="J23" i="19"/>
  <c r="J24" i="19"/>
  <c r="J25" i="19"/>
  <c r="J13" i="19"/>
  <c r="M26" i="19"/>
  <c r="L26" i="19"/>
  <c r="D26" i="19"/>
  <c r="C26" i="19"/>
  <c r="I14" i="19"/>
  <c r="I15" i="19"/>
  <c r="I16" i="19"/>
  <c r="I17" i="19"/>
  <c r="I18" i="19"/>
  <c r="I19" i="19"/>
  <c r="I20" i="19"/>
  <c r="I21" i="19"/>
  <c r="I22" i="19"/>
  <c r="I23" i="19"/>
  <c r="I24" i="19"/>
  <c r="I25" i="19"/>
  <c r="I13" i="19"/>
  <c r="G44" i="19" l="1"/>
  <c r="J38" i="19"/>
  <c r="D5" i="23" s="1"/>
  <c r="G6" i="19"/>
  <c r="I26" i="19"/>
  <c r="J26" i="19"/>
  <c r="C3" i="23" l="1"/>
  <c r="C4" i="23"/>
  <c r="J44" i="19"/>
  <c r="D4" i="23"/>
  <c r="H22" i="21"/>
  <c r="F22" i="21"/>
  <c r="D22" i="21"/>
  <c r="D3" i="23" l="1"/>
  <c r="G45" i="19"/>
  <c r="F5" i="23"/>
  <c r="G6" i="23"/>
  <c r="G4" i="23"/>
  <c r="F3" i="23"/>
  <c r="G5" i="23"/>
  <c r="F6" i="23"/>
  <c r="G3" i="23"/>
  <c r="F4" i="23"/>
  <c r="H3" i="23"/>
  <c r="H5" i="23"/>
  <c r="E3" i="23"/>
  <c r="E4" i="23"/>
  <c r="E5" i="23"/>
  <c r="E6" i="23"/>
  <c r="H4" i="23"/>
  <c r="H6" i="23"/>
  <c r="M37" i="13" l="1"/>
  <c r="L37" i="13"/>
  <c r="J31" i="13"/>
  <c r="I31" i="13"/>
  <c r="E31" i="13"/>
  <c r="C31" i="13"/>
  <c r="D31" i="13" s="1"/>
  <c r="M30" i="13"/>
  <c r="L30" i="13"/>
  <c r="M27" i="13"/>
  <c r="L27" i="13"/>
  <c r="D27" i="13"/>
  <c r="M26" i="13"/>
  <c r="L26" i="13"/>
  <c r="D26" i="13"/>
  <c r="M25" i="13"/>
  <c r="L25" i="13"/>
  <c r="M17" i="13"/>
  <c r="L17" i="13"/>
  <c r="I4" i="5"/>
  <c r="J4" i="5"/>
  <c r="I5" i="5"/>
  <c r="J5" i="5"/>
  <c r="I6" i="5"/>
  <c r="J6" i="5"/>
  <c r="I7" i="5"/>
  <c r="J7" i="5"/>
  <c r="I8" i="5"/>
  <c r="J8" i="5"/>
  <c r="I9" i="5"/>
  <c r="J9" i="5"/>
  <c r="I10" i="5"/>
  <c r="J10" i="5"/>
  <c r="I11" i="5"/>
  <c r="J11" i="5"/>
  <c r="I12" i="5"/>
  <c r="J12" i="5"/>
  <c r="I13" i="5"/>
  <c r="J13" i="5"/>
  <c r="I14" i="5"/>
  <c r="J14" i="5"/>
  <c r="I15" i="5"/>
  <c r="J15" i="5"/>
  <c r="I16" i="5"/>
  <c r="J16" i="5"/>
  <c r="I17" i="5"/>
  <c r="J17" i="5"/>
  <c r="I18" i="5"/>
  <c r="J18" i="5"/>
  <c r="I19" i="5"/>
  <c r="J19" i="5"/>
  <c r="J3" i="5"/>
  <c r="I3" i="5"/>
  <c r="C4" i="5"/>
  <c r="C5" i="5"/>
  <c r="C6" i="5"/>
  <c r="C7" i="5"/>
  <c r="C8" i="5"/>
  <c r="C9" i="5"/>
  <c r="C10" i="5"/>
  <c r="C11" i="5"/>
  <c r="C12" i="5"/>
  <c r="C13" i="5"/>
  <c r="C14" i="5"/>
  <c r="C15" i="5"/>
  <c r="C16" i="5"/>
  <c r="C17" i="5"/>
  <c r="C18" i="5"/>
  <c r="C19" i="5"/>
  <c r="C3" i="5"/>
  <c r="D4" i="5"/>
  <c r="E4" i="5" s="1"/>
  <c r="D5" i="5"/>
  <c r="D6" i="5"/>
  <c r="F6" i="5" s="1"/>
  <c r="D7" i="5"/>
  <c r="D8" i="5"/>
  <c r="F8" i="5" s="1"/>
  <c r="D9" i="5"/>
  <c r="D10" i="5"/>
  <c r="D11" i="5"/>
  <c r="D12" i="5"/>
  <c r="E12" i="5" s="1"/>
  <c r="D13" i="5"/>
  <c r="D14" i="5"/>
  <c r="D15" i="5"/>
  <c r="D16" i="5"/>
  <c r="F16" i="5" s="1"/>
  <c r="D17" i="5"/>
  <c r="D18" i="5"/>
  <c r="D19" i="5"/>
  <c r="D3" i="5"/>
  <c r="E6" i="11"/>
  <c r="H12" i="5"/>
  <c r="F4" i="5"/>
  <c r="O31" i="13" l="1"/>
  <c r="L28" i="13"/>
  <c r="H8" i="5"/>
  <c r="H4" i="5"/>
  <c r="E8" i="5"/>
  <c r="E17" i="5"/>
  <c r="F13" i="5"/>
  <c r="H9" i="5"/>
  <c r="F5" i="5"/>
  <c r="F12" i="5"/>
  <c r="E16" i="5"/>
  <c r="H10" i="5"/>
  <c r="H6" i="5"/>
  <c r="H5" i="5"/>
  <c r="E9" i="5"/>
  <c r="M28" i="13"/>
  <c r="L31" i="13"/>
  <c r="L35" i="13" s="1"/>
  <c r="M31" i="13"/>
  <c r="M35" i="13" s="1"/>
  <c r="F17" i="5"/>
  <c r="H16" i="5"/>
  <c r="E5" i="5"/>
  <c r="F9" i="5"/>
  <c r="H13" i="5"/>
  <c r="F10" i="5"/>
  <c r="E13" i="5"/>
  <c r="H17" i="5"/>
  <c r="F18" i="5"/>
  <c r="F14" i="5"/>
  <c r="E10" i="5"/>
  <c r="H11" i="5"/>
  <c r="H19" i="5"/>
  <c r="H15" i="5"/>
  <c r="H7" i="5"/>
  <c r="E18" i="5"/>
  <c r="H18" i="5"/>
  <c r="H14" i="5"/>
  <c r="F3" i="5"/>
  <c r="E6" i="5"/>
  <c r="E14" i="5"/>
  <c r="F19" i="5"/>
  <c r="F15" i="5"/>
  <c r="F11" i="5"/>
  <c r="F7" i="5"/>
  <c r="E7" i="5"/>
  <c r="E11" i="5"/>
  <c r="E15" i="5"/>
  <c r="E19" i="5"/>
  <c r="H3" i="5"/>
  <c r="E3" i="5"/>
  <c r="G3" i="5"/>
  <c r="G4" i="5"/>
  <c r="G5" i="5"/>
  <c r="G6" i="5"/>
  <c r="G7" i="5"/>
  <c r="G8" i="5"/>
  <c r="G9" i="5"/>
  <c r="G10" i="5"/>
  <c r="G11" i="5"/>
  <c r="G12" i="5"/>
  <c r="G13" i="5"/>
  <c r="G14" i="5"/>
  <c r="G15" i="5"/>
  <c r="G16" i="5"/>
  <c r="G17" i="5"/>
  <c r="G18" i="5"/>
  <c r="G19" i="5"/>
  <c r="L36" i="13" l="1"/>
  <c r="L38" i="13" s="1"/>
  <c r="M36" i="13"/>
  <c r="M38" i="13" s="1"/>
  <c r="M39" i="13" l="1"/>
  <c r="M41" i="13" s="1"/>
  <c r="M42" i="13" s="1"/>
  <c r="E6" i="13" s="1"/>
  <c r="E5" i="13"/>
  <c r="E22" i="6"/>
  <c r="O22" i="6" l="1"/>
  <c r="S22" i="6"/>
  <c r="R22" i="6"/>
  <c r="Q22" i="6"/>
  <c r="P22" i="6"/>
  <c r="N22" i="6"/>
  <c r="M22" i="6"/>
  <c r="L22" i="6"/>
  <c r="K22" i="6"/>
  <c r="J22" i="6"/>
  <c r="I22" i="6"/>
  <c r="H22" i="6"/>
  <c r="G22" i="6"/>
  <c r="F22" i="6"/>
  <c r="D22" i="6"/>
  <c r="C22" i="6"/>
</calcChain>
</file>

<file path=xl/sharedStrings.xml><?xml version="1.0" encoding="utf-8"?>
<sst xmlns="http://schemas.openxmlformats.org/spreadsheetml/2006/main" count="1068" uniqueCount="467">
  <si>
    <t>Magnitude +</t>
  </si>
  <si>
    <t>Magnitude -</t>
  </si>
  <si>
    <t>Childhood Stunting</t>
  </si>
  <si>
    <t>Childhood Overweight</t>
  </si>
  <si>
    <t>Alcohol Consumption</t>
  </si>
  <si>
    <t>Safely Managed Sanitation</t>
  </si>
  <si>
    <t>Tobacco Use</t>
  </si>
  <si>
    <t>Road Deaths</t>
  </si>
  <si>
    <t>Suicide Mortality</t>
  </si>
  <si>
    <t>Childhood Wasting</t>
  </si>
  <si>
    <t>Clean Household Fuels</t>
  </si>
  <si>
    <t>Adult Obesity</t>
  </si>
  <si>
    <t>Adolescent/ Child Obesity</t>
  </si>
  <si>
    <t>Violence Against Children</t>
  </si>
  <si>
    <t>Mean Particulates (PM 2.5)</t>
  </si>
  <si>
    <t>Trans Fat Policy</t>
  </si>
  <si>
    <t>Children not wasted</t>
  </si>
  <si>
    <t>Children not overweight</t>
  </si>
  <si>
    <t>Developmentally on track under 5</t>
  </si>
  <si>
    <t>Children not obese</t>
  </si>
  <si>
    <t>Reduced partner violence</t>
  </si>
  <si>
    <t>Reduced child violence</t>
  </si>
  <si>
    <t>Reduced suicide attempts</t>
  </si>
  <si>
    <t>Road safety</t>
  </si>
  <si>
    <t>Safely managed water</t>
  </si>
  <si>
    <t>Safely managed sanitation</t>
  </si>
  <si>
    <t>Clean household fuels</t>
  </si>
  <si>
    <t>Reduced alcohol use</t>
  </si>
  <si>
    <t>Ambient air quality</t>
  </si>
  <si>
    <t>Tobacco non-use</t>
  </si>
  <si>
    <t>Adults not obese</t>
  </si>
  <si>
    <t>Healthy fats</t>
  </si>
  <si>
    <t>Children not stunted</t>
  </si>
  <si>
    <t>Intimate Partner Violence (F)</t>
  </si>
  <si>
    <t>Positive Change</t>
  </si>
  <si>
    <t>Negative Change</t>
  </si>
  <si>
    <t>Latest Available</t>
  </si>
  <si>
    <t>Year Lastest</t>
  </si>
  <si>
    <t>Time Series</t>
  </si>
  <si>
    <t>Note: The value for the latest year available prior to 2018 was transformed depending on the indicators (see HPOP data spreadsheet).</t>
  </si>
  <si>
    <t>Indicator code</t>
  </si>
  <si>
    <t>Short Name</t>
  </si>
  <si>
    <t>Name</t>
  </si>
  <si>
    <t>Transformed name</t>
  </si>
  <si>
    <t>SDG 2.2.1</t>
  </si>
  <si>
    <t>Prevalence of stunting in children under 5 (%)</t>
  </si>
  <si>
    <t>%</t>
  </si>
  <si>
    <t>SDG 2.2.2</t>
  </si>
  <si>
    <t>Prevalence of wasting in children under 5 (%)</t>
  </si>
  <si>
    <t>SDG 2.2.3</t>
  </si>
  <si>
    <t>Prevalence of overweight in children under 5 (%)</t>
  </si>
  <si>
    <t>WHA66.10</t>
  </si>
  <si>
    <t>Prevalence of obesity among children and adolescents (aged 5-19) (%)</t>
  </si>
  <si>
    <t>SDG 5.6.1</t>
  </si>
  <si>
    <t>Proportion of women (15-49) subjected to violence by current or former intimate partner (%)</t>
  </si>
  <si>
    <t>SDG 16.2.1</t>
  </si>
  <si>
    <t>Proportion of children (aged 1-17) experiencing physical or psychological aggression (%)</t>
  </si>
  <si>
    <t>SDG 3.4.2</t>
  </si>
  <si>
    <t>Suicide mortality rate (per 100 000 population)</t>
  </si>
  <si>
    <t>SDG 3.6.1</t>
  </si>
  <si>
    <t>Road traffic mortality rate (per 100 000 population)</t>
  </si>
  <si>
    <t>SDG 6.1.1</t>
  </si>
  <si>
    <t>Proportion of population using safely managed drinking water services (%)</t>
  </si>
  <si>
    <t>SDG 6.2.1</t>
  </si>
  <si>
    <t>Proportion of population using safely managed sanitation services (%)</t>
  </si>
  <si>
    <t>SDG 7.1.2</t>
  </si>
  <si>
    <t>Proportion of population with primary reliance on clean fuels (%)</t>
  </si>
  <si>
    <t>SDG 3.5.2</t>
  </si>
  <si>
    <t>Total alcohol per capita consumption in adults aged 15+ (litres of pure alcohol)</t>
  </si>
  <si>
    <t>SDG 11.6.2</t>
  </si>
  <si>
    <t>Annual mean concentrations of fine particulate matter (PM2.5) in urban areas (Âµg/m3)</t>
  </si>
  <si>
    <t>SDG 3.a.1</t>
  </si>
  <si>
    <t>Prevalence of tobacco use in adults aged 15+ (age-standardized) (%)</t>
  </si>
  <si>
    <t>WHA66.11</t>
  </si>
  <si>
    <t>Prevalence of obesity among adults (aged 18+) (%)</t>
  </si>
  <si>
    <t>Best practice policy implemented for industrially produced trans fatty acids (Y/N)</t>
  </si>
  <si>
    <t>Australia</t>
  </si>
  <si>
    <t>Indicators</t>
  </si>
  <si>
    <t>2018 Baseline, and 2023 Projection</t>
  </si>
  <si>
    <t>Contribution to the Billion</t>
  </si>
  <si>
    <t>Latest Reported/Estimated Data Available</t>
  </si>
  <si>
    <t>Raw Value</t>
  </si>
  <si>
    <t/>
  </si>
  <si>
    <t>Transform Value</t>
  </si>
  <si>
    <t>Type</t>
  </si>
  <si>
    <t>Source</t>
  </si>
  <si>
    <t>Transformed Value</t>
  </si>
  <si>
    <t>Year</t>
  </si>
  <si>
    <t>2018</t>
  </si>
  <si>
    <t>2023</t>
  </si>
  <si>
    <t>estimated</t>
  </si>
  <si>
    <t>projected</t>
  </si>
  <si>
    <t>Source: Joint Child Malnutrition Estimates (2021 Edition), United Nations Children's Fund (UNICEF), World Health Organisation (WHO) and the World Bank Group.</t>
  </si>
  <si>
    <t>WHO DDI interim infilling and projections, April 2021</t>
  </si>
  <si>
    <t>Developmentally on Track</t>
  </si>
  <si>
    <t>WHO estimates, 2016</t>
  </si>
  <si>
    <t>WHO GHO</t>
  </si>
  <si>
    <t>Global Health Estimates 2020: Deaths by Cause, Age, Sex, by Country and by Region, 2000-2019. Geneva, World Health Organization</t>
  </si>
  <si>
    <t>Safely Managed Water (urban)</t>
  </si>
  <si>
    <t>WHO/UNICEF Joint Monitoring Programme for Water Supply, Sanitation and Hygiene (2019)</t>
  </si>
  <si>
    <t>Global household energy model: a multivariate hierarchical approach to estimating trends in the use of polluting and clean fuels for cooking</t>
  </si>
  <si>
    <t>WHO Global Information System on Alcohol and Health (GISAH)</t>
  </si>
  <si>
    <t>Half the world�s population are exposed to increasing air pollution. Clim Atmos Sci (2020)</t>
  </si>
  <si>
    <t>WHO Global Report on Trends in Tobacco Use 2000-2025</t>
  </si>
  <si>
    <t>Contribution to Billion</t>
  </si>
  <si>
    <t>Corrected for Double Counting</t>
  </si>
  <si>
    <t>Values might be slightly different than dashboard values because of rounding.</t>
  </si>
  <si>
    <t>(All indicators)</t>
  </si>
  <si>
    <t>For more information, please refer to the GPW13 dashboard, section 'Reference', which includes the Impact Measurement Framework, the Methods Report, the Metadata and the Summary of Methods:</t>
  </si>
  <si>
    <t>Newly healthier lives</t>
  </si>
  <si>
    <t>https://portal.who.int/triplebillions/PowerBIDashboards/HealthierPopulations</t>
  </si>
  <si>
    <t>Newly unhealthier lives</t>
  </si>
  <si>
    <t>% with healthier lives</t>
  </si>
  <si>
    <t>Number of values (since 2000)</t>
  </si>
  <si>
    <t>Number of values (since 2015)</t>
  </si>
  <si>
    <t>UN Population 2023 - Thousands</t>
  </si>
  <si>
    <t>Contribution - Thousands</t>
  </si>
  <si>
    <t>Contribution - % Total Population</t>
  </si>
  <si>
    <t>Change in Transformed Value over 2018-2023 - %</t>
  </si>
  <si>
    <t>Notes:</t>
  </si>
  <si>
    <t>Year*</t>
  </si>
  <si>
    <t>Indicator</t>
  </si>
  <si>
    <t>SDG/WHA Number</t>
  </si>
  <si>
    <t>SDG 4.2.1</t>
  </si>
  <si>
    <t>* Values are in bold if there is more than one data source since 2015</t>
  </si>
  <si>
    <t>Corrected</t>
  </si>
  <si>
    <t>Not corrected</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</si>
  <si>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</si>
  <si>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</si>
  <si>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</si>
  <si>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</si>
  <si>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</si>
  <si>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</si>
  <si>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</si>
  <si>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</si>
  <si>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</si>
  <si>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</si>
  <si>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</si>
  <si>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</si>
  <si>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</si>
  <si>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</si>
  <si>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</si>
  <si>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</si>
  <si>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</si>
  <si>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</si>
  <si>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</si>
  <si>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</si>
  <si>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</si>
  <si>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</si>
  <si>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 Values are in bold if reported; normal if estimated; and faded if imputed/projected</t>
  </si>
  <si>
    <t>Proportion of children under 5 developmentally on track (health, learning and psychosocial well-being) (%)</t>
  </si>
  <si>
    <r>
      <t>Projected number of</t>
    </r>
    <r>
      <rPr>
        <b/>
        <sz val="10"/>
        <color theme="1"/>
        <rFont val="Calibri"/>
        <family val="2"/>
        <scheme val="minor"/>
      </rPr>
      <t xml:space="preserve"> newly healthier lives</t>
    </r>
    <r>
      <rPr>
        <sz val="10"/>
        <color theme="1"/>
        <rFont val="Calibri"/>
        <family val="2"/>
        <scheme val="minor"/>
      </rPr>
      <t xml:space="preserve"> by 2023</t>
    </r>
  </si>
  <si>
    <t>million</t>
  </si>
  <si>
    <t>2018 baselines and 2023 projections</t>
  </si>
  <si>
    <t>source</t>
  </si>
  <si>
    <t>Tracer area</t>
  </si>
  <si>
    <t>Tracer indicator</t>
  </si>
  <si>
    <t>Reproductive, maternal, newborn and child health (RMNCH)</t>
  </si>
  <si>
    <t>Family planning</t>
  </si>
  <si>
    <r>
      <t xml:space="preserve">Demand satisfied with modern methods (married women or in-union) </t>
    </r>
    <r>
      <rPr>
        <vertAlign val="superscript"/>
        <sz val="8"/>
        <color theme="1"/>
        <rFont val="Calibri"/>
        <family val="2"/>
        <scheme val="minor"/>
      </rPr>
      <t>1</t>
    </r>
  </si>
  <si>
    <t>UNPD Estimates and Projections of Family Planning Indicators 2020</t>
  </si>
  <si>
    <t>Pregnancy and delivery care</t>
  </si>
  <si>
    <r>
      <t xml:space="preserve">Antenatal care coverage (+4 visits) </t>
    </r>
    <r>
      <rPr>
        <vertAlign val="superscript"/>
        <sz val="8"/>
        <color theme="1"/>
        <rFont val="Calibri"/>
        <family val="2"/>
        <scheme val="minor"/>
      </rPr>
      <t>2</t>
    </r>
  </si>
  <si>
    <t>reported</t>
  </si>
  <si>
    <t>MICS 2011-2012.</t>
  </si>
  <si>
    <t>WHO DDI Preliminary infilling and projections</t>
  </si>
  <si>
    <t>Child immunization</t>
  </si>
  <si>
    <t>DPT3 Immunization coverage</t>
  </si>
  <si>
    <t>WHO/UNICEF 2020 estimates (WUENIC)</t>
  </si>
  <si>
    <t>Child treatment</t>
  </si>
  <si>
    <t>Care seeking for suspected pneumonia</t>
  </si>
  <si>
    <t>MICS 2011-2012</t>
  </si>
  <si>
    <t>Average RMNCH</t>
  </si>
  <si>
    <t xml:space="preserve">Infectious diseases </t>
  </si>
  <si>
    <t>TB treatment</t>
  </si>
  <si>
    <t>TB treatment coverage</t>
  </si>
  <si>
    <t>WHO Global tuberculosis report 2020</t>
  </si>
  <si>
    <t>HIV treatment</t>
  </si>
  <si>
    <r>
      <t xml:space="preserve">HIV ART coverage </t>
    </r>
    <r>
      <rPr>
        <vertAlign val="superscript"/>
        <sz val="8"/>
        <color theme="1"/>
        <rFont val="Calibri"/>
        <family val="2"/>
        <scheme val="minor"/>
      </rPr>
      <t>4</t>
    </r>
  </si>
  <si>
    <t>UNAIDS/WHO 2020 estimates</t>
  </si>
  <si>
    <t>Malaria prevention</t>
  </si>
  <si>
    <t>Water and sanitation</t>
  </si>
  <si>
    <t>Use of basic sanitation</t>
  </si>
  <si>
    <t>WHO/UNICEF JMP 2019 estimates</t>
  </si>
  <si>
    <t>Average Infectious diseases</t>
  </si>
  <si>
    <t>Non communicable diseases (NCDs)</t>
  </si>
  <si>
    <t>Prevention of cardiovascular disease</t>
  </si>
  <si>
    <t>Prevalence of raised blood pressure*</t>
  </si>
  <si>
    <t>NCD-RisC 2016 estimates</t>
  </si>
  <si>
    <t>Management of diabetes</t>
  </si>
  <si>
    <t>Mean fasting blood glucose (mmol/l)*</t>
  </si>
  <si>
    <t>Tobacco control</t>
  </si>
  <si>
    <r>
      <t xml:space="preserve">Tobacco use prevalence* </t>
    </r>
    <r>
      <rPr>
        <vertAlign val="superscript"/>
        <sz val="8"/>
        <color theme="1"/>
        <rFont val="Calibri"/>
        <family val="2"/>
        <scheme val="minor"/>
      </rPr>
      <t>3</t>
    </r>
  </si>
  <si>
    <t>imputed</t>
  </si>
  <si>
    <t>Average NCDs</t>
  </si>
  <si>
    <t>Service capacity and access</t>
  </si>
  <si>
    <t>Hospital access</t>
  </si>
  <si>
    <t>Hospital beds density*</t>
  </si>
  <si>
    <t>WHO PAHO PLISA (Accessed on 26 May 2020)</t>
  </si>
  <si>
    <t>Health workforce</t>
  </si>
  <si>
    <t>Health worker density*</t>
  </si>
  <si>
    <t>Density of doctors</t>
  </si>
  <si>
    <t>WHO GHO NHWA database</t>
  </si>
  <si>
    <t>WHO GHO NHWA database (preliminary baselines and projections)</t>
  </si>
  <si>
    <t>Density of nurses/midwives</t>
  </si>
  <si>
    <t>Health security</t>
  </si>
  <si>
    <t>IHR core capacity index*</t>
  </si>
  <si>
    <t>Electronic State Parties Self-Assessment Annual Reporting Tool (e-SPAR)</t>
  </si>
  <si>
    <t>Average Service capacity and access</t>
  </si>
  <si>
    <t>Average Service Coverage</t>
  </si>
  <si>
    <t>Financial hardship</t>
  </si>
  <si>
    <t>Encuesta Nacional de Gastos de los Hogares (ENGH) 2004/2005</t>
  </si>
  <si>
    <t>WHO/World Bank Preliminary estimates and projections</t>
  </si>
  <si>
    <t>UHC single measure</t>
  </si>
  <si>
    <t>Change in UHC single measure over 2018-2023</t>
  </si>
  <si>
    <t>* proxy</t>
  </si>
  <si>
    <r>
      <rPr>
        <vertAlign val="superscript"/>
        <sz val="8"/>
        <color theme="1"/>
        <rFont val="Calibri"/>
        <family val="2"/>
        <scheme val="minor"/>
      </rPr>
      <t xml:space="preserve">1 </t>
    </r>
    <r>
      <rPr>
        <sz val="8"/>
        <color theme="1"/>
        <rFont val="Calibri"/>
        <family val="2"/>
        <scheme val="minor"/>
      </rPr>
      <t>Data refer to married women or in a union for data comparability reasons across countries.</t>
    </r>
  </si>
  <si>
    <r>
      <rPr>
        <vertAlign val="superscript"/>
        <sz val="8"/>
        <color theme="1"/>
        <rFont val="Calibri"/>
        <family val="2"/>
        <scheme val="minor"/>
      </rPr>
      <t>2</t>
    </r>
    <r>
      <rPr>
        <sz val="8"/>
        <color theme="1"/>
        <rFont val="Calibri"/>
        <family val="2"/>
        <scheme val="minor"/>
      </rPr>
      <t xml:space="preserve"> The reference year is not the year in which the year was conducted but the middle year of the data coverage period.</t>
    </r>
  </si>
  <si>
    <r>
      <rPr>
        <vertAlign val="superscript"/>
        <sz val="8"/>
        <color theme="1"/>
        <rFont val="Calibri"/>
        <family val="2"/>
        <scheme val="minor"/>
      </rPr>
      <t>3</t>
    </r>
    <r>
      <rPr>
        <sz val="8"/>
        <color theme="1"/>
        <rFont val="Calibri"/>
        <family val="2"/>
        <scheme val="minor"/>
      </rPr>
      <t xml:space="preserve"> Data are imputed using linear interpolation between 2020 and 2025 projected values extracted from WHO Global Report on Trends in Tobacco Use 2000-2025.</t>
    </r>
  </si>
  <si>
    <t>Method of transformation</t>
  </si>
  <si>
    <t>The prevalence of raised blood pressure is converted into prevalence of non-raised blood pressure and is rescaled using a minimum value of 50% (i.e. rescaled value = (X − 50) / (100 − 50) * 100).</t>
  </si>
  <si>
    <t>Mean fasting plasma glucose, which is a continuous measure (units of mmol/L), is converted to a scale of 0 to 100 using the minimum theoretical biological risk (5.1 mmol/L) and observed maximum across countries (7.1 mmol/L) (i.e. ° rescaled value  =  (7.1  −  original value)  / (7.1 − 5.1) * 100).</t>
  </si>
  <si>
    <t>The prevalence of tobacco use is converted into prevalence of tobacco non-use.</t>
  </si>
  <si>
    <t>Hospital bed density is capped at a maximum threshold, and values above this threshold are held constant at 100. The treshold is based on minimum values observed across Organisation for Economic Co-operation and Development countries (i.e. rescaled hospital beds per 10,000 = minimum (100, original value / 18 * 100)).</t>
  </si>
  <si>
    <t>Health worker density is the sum of doctors and nurses/midwives densities, is capped at a maximum threshold and values above this threshold are held constant at 100. The treshold is based on the 95th percentile across all national densities from 2000 to 2017 (i.e. rescaled health worker density per 10,000 = minimum (100, original value / 154.7 * 100)).</t>
  </si>
  <si>
    <t>SDG 3.8.2 is converted into its complement (100 - SDG 3.8.2)</t>
  </si>
  <si>
    <t>For more information, please refer to the GPW13 dashboard, section "Reference", which includes the Impact Measurement Framework, the Methods Report, the Metadata and the Summary of Methods:</t>
  </si>
  <si>
    <t>https://portal.who.int/triplebillions/PowerBIDashboards/UniversalHealthCoverage</t>
  </si>
  <si>
    <t>Transformed value</t>
  </si>
  <si>
    <t>SDG 3.8.1.1</t>
  </si>
  <si>
    <t>SDG 3.8.1.2</t>
  </si>
  <si>
    <t>Antenatal care</t>
  </si>
  <si>
    <t>SDG 3.8.1.3</t>
  </si>
  <si>
    <t>DPT3 Immunization coverage (%)</t>
  </si>
  <si>
    <t>Child immunization (DTP3)</t>
  </si>
  <si>
    <t>SDG 3.8.1.4</t>
  </si>
  <si>
    <t>Care seeking for suspected pneumonia (%)</t>
  </si>
  <si>
    <t>Care-seeking for suspected pneumonia</t>
  </si>
  <si>
    <t>SDG 3.8.1.5</t>
  </si>
  <si>
    <t>SDG 3.8.1.6</t>
  </si>
  <si>
    <t>SDG 3.8.1.7</t>
  </si>
  <si>
    <t>Insecticide-treated nets</t>
  </si>
  <si>
    <t>SDG 3.8.1.8</t>
  </si>
  <si>
    <t>At least basic sanitation</t>
  </si>
  <si>
    <t>SDG 3.8.1.9</t>
  </si>
  <si>
    <t>Non-elevated blood pressure</t>
  </si>
  <si>
    <t>SDG 3.8.1.10</t>
  </si>
  <si>
    <t>Mean fasting plasma glucose</t>
  </si>
  <si>
    <t>SDG 3.8.1.11</t>
  </si>
  <si>
    <t>SDG 3.8.1.12</t>
  </si>
  <si>
    <t>Hospital bed density</t>
  </si>
  <si>
    <t>SDG 3.8.1.13</t>
  </si>
  <si>
    <t>Health worker density</t>
  </si>
  <si>
    <t>SDG 3.8.1.14</t>
  </si>
  <si>
    <t>Health workforce - Density of doctors</t>
  </si>
  <si>
    <t>Doctor density</t>
  </si>
  <si>
    <t>SDG 3.8.1.15</t>
  </si>
  <si>
    <t>Health workforce - Density of nurses/midwives</t>
  </si>
  <si>
    <t>Nurses/midwives density</t>
  </si>
  <si>
    <t>SDG 3.8.1.16</t>
  </si>
  <si>
    <t>IHR core capacity index</t>
  </si>
  <si>
    <t>SDG 3.8.2</t>
  </si>
  <si>
    <t>SDG 3.8.2 Proportion of population with household expenditures on health &gt;10% of total household expenditure or income **</t>
  </si>
  <si>
    <r>
      <rPr>
        <b/>
        <sz val="8"/>
        <rFont val="Calibri"/>
        <family val="2"/>
        <scheme val="minor"/>
      </rPr>
      <t>**</t>
    </r>
    <r>
      <rPr>
        <sz val="8"/>
        <rFont val="Calibri"/>
        <family val="2"/>
        <scheme val="minor"/>
      </rPr>
      <t xml:space="preserve"> 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  </t>
    </r>
  </si>
  <si>
    <t>Country contribution to UHC billion target (population - thousand)</t>
  </si>
  <si>
    <t>UN Population 2023 (thousand)</t>
  </si>
  <si>
    <t>% of country population newly covered by universal healthcare</t>
  </si>
  <si>
    <t>Time serie: Raw value*</t>
  </si>
  <si>
    <t>Raw value</t>
  </si>
  <si>
    <t>Level (1-5)</t>
  </si>
  <si>
    <t>Sub-indicator</t>
  </si>
  <si>
    <t>Prepare</t>
  </si>
  <si>
    <t>Prevent</t>
  </si>
  <si>
    <t>Polio 3</t>
  </si>
  <si>
    <t>Routine</t>
  </si>
  <si>
    <t>WHO/UNICEF Estimates of National Immunization Coverage (WUENIC) </t>
  </si>
  <si>
    <t>MCV1</t>
  </si>
  <si>
    <t>NA</t>
  </si>
  <si>
    <t>Campaign</t>
  </si>
  <si>
    <t>Ebola</t>
  </si>
  <si>
    <t>COVID-19</t>
  </si>
  <si>
    <t>Health care workers (HCW)</t>
  </si>
  <si>
    <t>Adults 60+</t>
  </si>
  <si>
    <t>Detect and Respond</t>
  </si>
  <si>
    <t>Time to detect</t>
  </si>
  <si>
    <t>Rolling average, 2014-2018, level over events</t>
  </si>
  <si>
    <t>WHO EIS/EMS</t>
  </si>
  <si>
    <t>Time to notify</t>
  </si>
  <si>
    <t>Time to respond</t>
  </si>
  <si>
    <t>HEPI</t>
  </si>
  <si>
    <t>Change in HEPI 2018-23</t>
  </si>
  <si>
    <t>Country contribution to HEP billion</t>
  </si>
  <si>
    <t>For more information, please refer to the GPW13 dashboard, section "Reference", which includes Impact Measurement, the Methods Report, the Metadata and the Summary of Methods:</t>
  </si>
  <si>
    <t>https://portal.who.int/triplebillions/PowerBIDashboards/HealthEmergencies</t>
  </si>
  <si>
    <t>Average Prepare</t>
  </si>
  <si>
    <t>Projected number of persons newly protected from health emergencies by 2023</t>
  </si>
  <si>
    <t>Average Prevent</t>
  </si>
  <si>
    <t>Yellow Fever*</t>
  </si>
  <si>
    <t>Meningitis*</t>
  </si>
  <si>
    <t>Cholera*</t>
  </si>
  <si>
    <t>* Yellow fever, Meningitis, and Cholera vaccinations apply only to certain countries. When the vaccination is not relevant, the data is faded.</t>
  </si>
  <si>
    <t>% of country population newly protected from Health Emergencies</t>
  </si>
  <si>
    <t>Legislation and Financing</t>
  </si>
  <si>
    <t>IHR functions</t>
  </si>
  <si>
    <t>IHR coordination and National IHR Focal Point Functions</t>
  </si>
  <si>
    <t>Zoonotic interface</t>
  </si>
  <si>
    <t>Zoonotic events and the human-animal interface</t>
  </si>
  <si>
    <t>Food safety</t>
  </si>
  <si>
    <t>Laboratory</t>
  </si>
  <si>
    <t>Surveillance</t>
  </si>
  <si>
    <t>Human resources</t>
  </si>
  <si>
    <t>National Health Emergency Framework</t>
  </si>
  <si>
    <t>Health service provision</t>
  </si>
  <si>
    <t>Risk communication</t>
  </si>
  <si>
    <t>Points of entry</t>
  </si>
  <si>
    <t>Chemical events</t>
  </si>
  <si>
    <t>Radiation emergencies</t>
  </si>
  <si>
    <t>PREV1</t>
  </si>
  <si>
    <t>Polio 3 - Routine</t>
  </si>
  <si>
    <t>PREV2</t>
  </si>
  <si>
    <t>MCV1 - Routine</t>
  </si>
  <si>
    <t>Measles (MCV1) - Routine</t>
  </si>
  <si>
    <t>PREV3</t>
  </si>
  <si>
    <t>Yellow Fever - Routine</t>
  </si>
  <si>
    <t>PREV4</t>
  </si>
  <si>
    <t>Yellow Fever - Campaign</t>
  </si>
  <si>
    <t>PREV5</t>
  </si>
  <si>
    <t>Meningitis - Routine</t>
  </si>
  <si>
    <t>PREV6</t>
  </si>
  <si>
    <t>Meningitis - Campaign</t>
  </si>
  <si>
    <t>PREV7</t>
  </si>
  <si>
    <t>Cholera - Campaign</t>
  </si>
  <si>
    <t>DECREP1</t>
  </si>
  <si>
    <t>DECREP2</t>
  </si>
  <si>
    <t>DECREP3</t>
  </si>
  <si>
    <t>Projected number of persons newly covered by universal healthcare by 2023</t>
  </si>
  <si>
    <t>Country contribution to GPW13 Universal Health Coverage billion</t>
  </si>
  <si>
    <t>Country contribution to GPW13 Health Emergency Protection billion</t>
  </si>
  <si>
    <t>Country contribution to GPW13 Healthier Population billion</t>
  </si>
  <si>
    <t>Overview of GPW13 Triple Billions Country Summary WorkBook </t>
  </si>
  <si>
    <t>Purpose: </t>
  </si>
  <si>
    <t>It provides a stand-alone country summary of the dashboard data and the calculation of the billion contribution estimates for each country. The calculations are based on reported/estimated data values together with projections out to 2025. </t>
  </si>
  <si>
    <t>The billion dashboard can be found at https://portal.who.int/triplebillions/. The data on the dashboard is updated every few months. The latest version of this workbook can be downloaded at: link to dashboard download page </t>
  </si>
  <si>
    <t>Content: </t>
  </si>
  <si>
    <t>For each billion: </t>
  </si>
  <si>
    <t>Summary sheets </t>
  </si>
  <si>
    <t>Each billion summary sheet is tailored to the relevant billion. Each contains: </t>
  </si>
  <si>
    <t>Limitations </t>
  </si>
  <si>
    <t>Some of the calculations are made within the workbook in order to demonstrate the underlying calculation. In some instances, this may result in slight differences relative to the dashboard due to rounding issues. </t>
  </si>
  <si>
    <t>The contributions to the billion are based on projections and these will change as new data is reported (especially with the uncertainty due to COVID-19 – see below). </t>
  </si>
  <si>
    <t>The uncertainty attached to the indicator and billion contribution estimates are large. </t>
  </si>
  <si>
    <t>All empty cells in tables denote missing data entries. </t>
  </si>
  <si>
    <t>COVID-19 </t>
  </si>
  <si>
    <t>The data, data projections and calculations do not take account of the effect of COVID-19. There is currently very limited or no data available that includes the impact of COVID-19 for most indicators. </t>
  </si>
  <si>
    <t>WHO is working to produce scenarios of the effects of COVID-19 on the triple billions and this will be included in future versions. </t>
  </si>
  <si>
    <t>Further information </t>
  </si>
  <si>
    <t>GPW13 Methods report detailing the billion methodology </t>
  </si>
  <si>
    <t>GPW13 Visual summary of methods </t>
  </si>
  <si>
    <t>GPW13 Indicator Metadata </t>
  </si>
  <si>
    <t>Feedback </t>
  </si>
  <si>
    <t>This workbook provides an overview of country data and calculations for the WHO Triple Billions:</t>
  </si>
  <si>
    <t>- 1 billion more people benefiting from universal health coverage (UHC Billion)</t>
  </si>
  <si>
    <t>- 1 billion more people better protected from health emergencies (HEP Billion) </t>
  </si>
  <si>
    <t>- 1 billion more people enjoying better health and well-being (HPOP Billion) </t>
  </si>
  <si>
    <t>- Raw value: the SDG/WHO published value for each indicator or sub-indicator  </t>
  </si>
  <si>
    <t>- Transformed value: the normalised value (scaled to 0-100) that is used in the Billion calculations (details are provided in the GPW13 methods report) </t>
  </si>
  <si>
    <t>- Source: identifies the source of the data entry </t>
  </si>
  <si>
    <t>- Calculated values showing how the components of the overall billion contribution </t>
  </si>
  <si>
    <r>
      <t>The </t>
    </r>
    <r>
      <rPr>
        <b/>
        <sz val="10"/>
        <rFont val="Calibri"/>
        <family val="2"/>
      </rPr>
      <t>indicator</t>
    </r>
    <r>
      <rPr>
        <sz val="10"/>
        <rFont val="Calibri"/>
        <family val="2"/>
      </rPr>
      <t> sheet details names and units of indicators and sub-indicators grouped by billion. </t>
    </r>
  </si>
  <si>
    <r>
      <t>- The </t>
    </r>
    <r>
      <rPr>
        <b/>
        <sz val="10"/>
        <rFont val="Calibri"/>
        <family val="2"/>
      </rPr>
      <t>summary sheet</t>
    </r>
    <r>
      <rPr>
        <sz val="10"/>
        <rFont val="Calibri"/>
        <family val="2"/>
      </rPr>
      <t> shows indicator and sub indicator data and how this is used to determine the overall country contribution to the billion. </t>
    </r>
  </si>
  <si>
    <r>
      <t>- The </t>
    </r>
    <r>
      <rPr>
        <b/>
        <sz val="10"/>
        <rFont val="Calibri"/>
        <family val="2"/>
      </rPr>
      <t>time series sheet</t>
    </r>
    <r>
      <rPr>
        <sz val="10"/>
        <rFont val="Calibri"/>
        <family val="2"/>
      </rPr>
      <t> shows the underlying timeseries data for 2000 to 2025 (including data projections). </t>
    </r>
  </si>
  <si>
    <r>
      <t>- The </t>
    </r>
    <r>
      <rPr>
        <b/>
        <sz val="10"/>
        <rFont val="Calibri"/>
        <family val="2"/>
      </rPr>
      <t>chart</t>
    </r>
    <r>
      <rPr>
        <sz val="10"/>
        <rFont val="Calibri"/>
        <family val="2"/>
      </rPr>
      <t> graphs the latest value and direction of the change for each indicator for 2018-2025 (on a normalised 0-100 scale). </t>
    </r>
  </si>
  <si>
    <r>
      <t>Please refer to the </t>
    </r>
    <r>
      <rPr>
        <u/>
        <sz val="10"/>
        <color rgb="FF0563C1"/>
        <rFont val="Calibri"/>
        <family val="2"/>
      </rPr>
      <t>GPW13 Methods report</t>
    </r>
    <r>
      <rPr>
        <sz val="10"/>
        <rFont val="Calibri"/>
        <family val="2"/>
      </rPr>
      <t> and the </t>
    </r>
    <r>
      <rPr>
        <u/>
        <sz val="10"/>
        <color rgb="FF0563C1"/>
        <rFont val="Calibri"/>
        <family val="2"/>
      </rPr>
      <t>Triple Billion Dashboard FAQ</t>
    </r>
    <r>
      <rPr>
        <sz val="10"/>
        <rFont val="Calibri"/>
        <family val="2"/>
      </rPr>
      <t>. </t>
    </r>
  </si>
  <si>
    <t>Indicators for measuring Triple Billion</t>
  </si>
  <si>
    <t>Billion</t>
  </si>
  <si>
    <t>UHC</t>
  </si>
  <si>
    <t>HEP</t>
  </si>
  <si>
    <t>C1. Legislation and Financing</t>
  </si>
  <si>
    <t>C4. Food safety</t>
  </si>
  <si>
    <t>C5. Laboratory</t>
  </si>
  <si>
    <t>C6. Surveillance</t>
  </si>
  <si>
    <t>C7. Human resources</t>
  </si>
  <si>
    <t>C2. IHR coordination and National IHR Focal Point Functions</t>
  </si>
  <si>
    <t>C3. Zoonotic events and the human-animal interface</t>
  </si>
  <si>
    <t>C8. National Health Emergency Framework</t>
  </si>
  <si>
    <t>C9. Health service provision</t>
  </si>
  <si>
    <t>C10. Risk communication</t>
  </si>
  <si>
    <t>C11. Points of entry</t>
  </si>
  <si>
    <t>C12. Chemical events</t>
  </si>
  <si>
    <t>C13. Radiation emergencies</t>
  </si>
  <si>
    <t>C2.IHR functions</t>
  </si>
  <si>
    <t>C3.Zoonotic interface</t>
  </si>
  <si>
    <t>C4.Food safety</t>
  </si>
  <si>
    <t>C5.Laboratory</t>
  </si>
  <si>
    <t>C6.Surveillance</t>
  </si>
  <si>
    <t>C7.Human resources</t>
  </si>
  <si>
    <t>C8.National Health Emergency Framework</t>
  </si>
  <si>
    <t>C9.Health service provision</t>
  </si>
  <si>
    <t>C10.Risk communication</t>
  </si>
  <si>
    <t>C11.Points of entry</t>
  </si>
  <si>
    <t>C12.Chemical events</t>
  </si>
  <si>
    <t>C13.Radiation emergencies</t>
  </si>
  <si>
    <t>Health Security</t>
  </si>
  <si>
    <t>International Health Regulations (IHR) core capacity index</t>
  </si>
  <si>
    <t>Demand satisfied with modern methods (married women or in-union) (%)</t>
  </si>
  <si>
    <t>Data refer to married women or in a union for data comparability reasons across countries.</t>
  </si>
  <si>
    <t>The reference year is not the year in which the year was conducted but the middle year of the data coverage period.</t>
  </si>
  <si>
    <t>HIV ART estimates are not publicly available for certain countries.</t>
  </si>
  <si>
    <t>ITN use only applies to malaria endemic countries in sub-Saharan Africa for which data on ITN use are available.</t>
  </si>
  <si>
    <t>Proxy indicator</t>
  </si>
  <si>
    <t>HIV ART coverage</t>
  </si>
  <si>
    <t>ITN use</t>
  </si>
  <si>
    <t>Antenatal care coverage (+4 visits) (%)</t>
  </si>
  <si>
    <t>Tobacco use prevalence</t>
  </si>
  <si>
    <t>Prevalence of raised blood pressure</t>
  </si>
  <si>
    <t>Mean fasting blood glucose (mmol/l)</t>
  </si>
  <si>
    <t>Hospital beds density</t>
  </si>
  <si>
    <t>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  </t>
  </si>
  <si>
    <t>ESPAR1</t>
  </si>
  <si>
    <t>ESPAR2</t>
  </si>
  <si>
    <t>ESPAR3</t>
  </si>
  <si>
    <t>ESPAR4</t>
  </si>
  <si>
    <t>ESPAR5</t>
  </si>
  <si>
    <t>ESPAR6</t>
  </si>
  <si>
    <t>ESPAR7</t>
  </si>
  <si>
    <t>ESPAR8</t>
  </si>
  <si>
    <t>ESPAR9</t>
  </si>
  <si>
    <t>ESPAR10</t>
  </si>
  <si>
    <t>ESPAR11</t>
  </si>
  <si>
    <t>ESPAR12</t>
  </si>
  <si>
    <t>ESPAR13</t>
  </si>
  <si>
    <t>HPOP</t>
  </si>
  <si>
    <t>For a number of countries Safely Managed Water was measured for the urban or rural population (not the total population).</t>
  </si>
  <si>
    <t>For a number of countries Safely Managed Sanitation was measured for the urban or rural population (not the total population).</t>
  </si>
  <si>
    <t>Safely Managed Water</t>
  </si>
  <si>
    <t>SDG 3.8.2. Proportion of population with household expenditures on health &gt;10% of total household expenditure or income</t>
  </si>
  <si>
    <t>PREV</t>
  </si>
  <si>
    <t>Date Summary Generated: DATEINSERT </t>
  </si>
  <si>
    <t>Emergency Detect and Respond Indicator</t>
  </si>
  <si>
    <t xml:space="preserve">Emergency Detect and Respond Indicator  (Timeliness) </t>
  </si>
  <si>
    <t>DECREP</t>
  </si>
  <si>
    <t>Emergency Prevent Indicator</t>
  </si>
  <si>
    <t>Vaccine coverage for epidemic prone diseases</t>
  </si>
  <si>
    <t>Average Detect and Respond</t>
  </si>
  <si>
    <t>Contribution (population in thousands)</t>
  </si>
  <si>
    <t>Additional information</t>
  </si>
  <si>
    <t>% of country population projected to be newly covered by universal healthcare by 2023</t>
  </si>
  <si>
    <t>% of country population projected to be newly protected from health emergencies by 2023</t>
  </si>
  <si>
    <t>% of country population projected to be newly healthier by 2023</t>
  </si>
  <si>
    <t>All code to generate those worksheets is available on github: https://github.com/gpw13/billionaiRe</t>
  </si>
  <si>
    <t xml:space="preserve">All population figures in those sheets are from the World Population Prospects figures from the UN Department of Economic and Social Affairs </t>
  </si>
  <si>
    <t>Country population in 2023 (Source: World Population Prospects)</t>
  </si>
  <si>
    <t>Proxy indicator. This indicator is slightly modified for the purpose of this exercise by the use of nested arithmetic means. See the Method Report for more details.</t>
  </si>
  <si>
    <t>Data are imputed using linear interpolation between 2020 and 2025 projected values extracted from WHO Global Report on Trends in Tobacco Use 2000-2025. Proxy indicator. This indicator is slightly modified for the purpose of this exercise by the use of nested arithmetic means. See the Method Report for more details.</t>
  </si>
  <si>
    <t>This indicator is slightly modified for the purpose of this exercise by the use of nested arithmetic means. See the Method Report for more details.</t>
  </si>
  <si>
    <t>Direction of change</t>
  </si>
  <si>
    <t>- reported: value observed through surveys, records, etc.</t>
  </si>
  <si>
    <t>- estimated: calculations produced by WHO technical programmes</t>
  </si>
  <si>
    <t xml:space="preserve"> - imputed: in-filled values based on time series or other methods</t>
  </si>
  <si>
    <t>- projected: in-filled values based on projection technics</t>
  </si>
  <si>
    <t>- Type: type of data:</t>
  </si>
  <si>
    <r>
      <rPr>
        <vertAlign val="superscript"/>
        <sz val="8"/>
        <color theme="1"/>
        <rFont val="Calibri"/>
        <family val="2"/>
        <scheme val="minor"/>
      </rPr>
      <t>4</t>
    </r>
    <r>
      <rPr>
        <sz val="8"/>
        <color theme="1"/>
        <rFont val="Calibri"/>
        <family val="2"/>
        <scheme val="minor"/>
      </rPr>
      <t xml:space="preserve"> ITN use only applies to malaria endemic countries in sub-Saharan Africa for which data on ITN use are available.</t>
    </r>
  </si>
  <si>
    <r>
      <t xml:space="preserve">ITN use </t>
    </r>
    <r>
      <rPr>
        <vertAlign val="superscript"/>
        <sz val="8"/>
        <color theme="1"/>
        <rFont val="Calibri"/>
        <family val="2"/>
        <scheme val="minor"/>
      </rPr>
      <t>4</t>
    </r>
  </si>
  <si>
    <t>Please report any issues or feedback to *** find email address **** </t>
  </si>
  <si>
    <t>- Year: even if the time series might contain more data, only latest reported, baseline and last projected years are reported in the summary.</t>
  </si>
  <si>
    <r>
      <t xml:space="preserve">Average Service Coverage </t>
    </r>
    <r>
      <rPr>
        <b/>
        <vertAlign val="superscript"/>
        <sz val="10"/>
        <color theme="1"/>
        <rFont val="Calibri"/>
        <family val="2"/>
        <scheme val="minor"/>
      </rPr>
      <t>5</t>
    </r>
  </si>
  <si>
    <t>5 The Average Service Coverage value presented here is slightly different to the SDG 3.8.1 value due to the use of nested arithmetic means and small adjustments to the TB treatment, tobacco control, and Health workforce indicators. Please see the Methods Report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</si>
</sst>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
    <numFmt numFmtId="165" formatCode="_ * #,##0.0_ ;_ * \-#,##0.0_ ;_ * &quot;-&quot;??_ ;_ @_ "/>
  </numFmts>
  <fonts count="56">
    <font>
      <sz val="11"/>
      <color theme="1"/>
      <name val="Calibri"/>
      <family val="2"/>
      <scheme val="minor"/>
    </font>
    <font>
      <sz val="8"/>
      <color theme="1"/>
      <name val="Calibri"/>
      <family val="2"/>
      <scheme val="minor"/>
    </font>
    <font>
      <b/>
      <sz val="8"/>
      <color theme="1"/>
      <name val="Calibri"/>
      <family val="2"/>
      <scheme val="minor"/>
    </font>
    <font>
      <b/>
      <sz val="11"/>
      <color theme="1"/>
      <name val="Calibri"/>
      <family val="2"/>
      <scheme val="minor"/>
    </font>
    <font>
      <sz val="10"/>
      <color theme="1"/>
      <name val="Calibri"/>
      <family val="2"/>
      <scheme val="minor"/>
    </font>
    <font>
      <b/>
      <sz val="16"/>
      <color theme="1"/>
      <name val="Calibri"/>
      <family val="2"/>
      <scheme val="minor"/>
    </font>
    <font>
      <sz val="16"/>
      <color theme="1"/>
      <name val="Calibri"/>
      <family val="2"/>
      <scheme val="minor"/>
    </font>
    <font>
      <b/>
      <sz val="10"/>
      <color theme="0"/>
      <name val="Calibri"/>
      <family val="2"/>
      <scheme val="minor"/>
    </font>
    <font>
      <sz val="11"/>
      <color theme="1"/>
      <name val="Calibri"/>
      <family val="2"/>
      <scheme val="minor"/>
    </font>
    <font>
      <b/>
      <sz val="16"/>
      <color theme="1"/>
      <name val="Calibri"/>
      <family val="2"/>
    </font>
    <font>
      <b/>
      <sz val="14"/>
      <color theme="1"/>
      <name val="Calibri"/>
      <family val="2"/>
    </font>
    <font>
      <b/>
      <sz val="10"/>
      <color rgb="FFFFFFFF"/>
      <name val="Calibri"/>
      <family val="2"/>
    </font>
    <font>
      <b/>
      <sz val="8"/>
      <color theme="1"/>
      <name val="Calibri"/>
      <family val="2"/>
    </font>
    <font>
      <sz val="8"/>
      <color theme="1"/>
      <name val="Calibri"/>
      <family val="2"/>
    </font>
    <font>
      <b/>
      <sz val="8"/>
      <color theme="1"/>
      <name val="Calibri"/>
      <family val="2"/>
    </font>
    <font>
      <sz val="11"/>
      <color theme="1"/>
      <name val="Calibri"/>
      <family val="2"/>
    </font>
    <font>
      <sz val="8"/>
      <color rgb="FFBEBEBE"/>
      <name val="Helvetica"/>
    </font>
    <font>
      <sz val="8"/>
      <color theme="1"/>
      <name val="Helvetica"/>
    </font>
    <font>
      <sz val="8"/>
      <color theme="1"/>
      <name val="Calibri"/>
      <family val="2"/>
    </font>
    <font>
      <b/>
      <sz val="10"/>
      <color theme="1"/>
      <name val="Calibri"/>
      <family val="2"/>
      <scheme val="minor"/>
    </font>
    <font>
      <b/>
      <sz val="12"/>
      <color theme="1"/>
      <name val="Calibri"/>
      <family val="2"/>
      <scheme val="minor"/>
    </font>
    <font>
      <u/>
      <sz val="11"/>
      <color theme="10"/>
      <name val="Calibri"/>
      <family val="2"/>
      <scheme val="minor"/>
    </font>
    <font>
      <b/>
      <sz val="18"/>
      <color theme="1"/>
      <name val="Calibri"/>
      <family val="2"/>
      <scheme val="minor"/>
    </font>
    <font>
      <b/>
      <sz val="14"/>
      <color theme="1"/>
      <name val="Calibri"/>
      <family val="2"/>
      <scheme val="minor"/>
    </font>
    <font>
      <b/>
      <sz val="8"/>
      <color theme="0"/>
      <name val="Calibri"/>
      <family val="2"/>
      <scheme val="minor"/>
    </font>
    <font>
      <vertAlign val="superscript"/>
      <sz val="8"/>
      <color theme="1"/>
      <name val="Calibri"/>
      <family val="2"/>
      <scheme val="minor"/>
    </font>
    <font>
      <b/>
      <i/>
      <sz val="8"/>
      <color theme="1"/>
      <name val="Calibri"/>
      <family val="2"/>
      <scheme val="minor"/>
    </font>
    <font>
      <sz val="8"/>
      <color theme="0" tint="-0.34998626667073579"/>
      <name val="Calibri"/>
      <family val="2"/>
      <scheme val="minor"/>
    </font>
    <font>
      <sz val="8"/>
      <color rgb="FFFF0000"/>
      <name val="Calibri"/>
      <family val="2"/>
      <scheme val="minor"/>
    </font>
    <font>
      <u/>
      <sz val="8"/>
      <color theme="10"/>
      <name val="Calibri"/>
      <family val="2"/>
      <scheme val="minor"/>
    </font>
    <font>
      <b/>
      <sz val="8"/>
      <name val="Calibri"/>
      <family val="2"/>
      <scheme val="minor"/>
    </font>
    <font>
      <sz val="8"/>
      <name val="Calibri"/>
      <family val="2"/>
      <scheme val="minor"/>
    </font>
    <font>
      <b/>
      <sz val="10"/>
      <name val="Calibri"/>
      <family val="2"/>
      <scheme val="minor"/>
    </font>
    <font>
      <sz val="8"/>
      <color theme="0" tint="-0.249977111117893"/>
      <name val="Calibri"/>
      <family val="2"/>
      <scheme val="minor"/>
    </font>
    <font>
      <sz val="8"/>
      <color theme="0" tint="-0.34998626667073579"/>
      <name val="Calibri"/>
      <family val="2"/>
    </font>
    <font>
      <sz val="11"/>
      <color theme="0" tint="-0.34998626667073579"/>
      <name val="Calibri"/>
      <family val="2"/>
      <scheme val="minor"/>
    </font>
    <font>
      <b/>
      <sz val="18"/>
      <color theme="1"/>
      <name val="Calibri"/>
      <family val="2"/>
    </font>
    <font>
      <b/>
      <sz val="16"/>
      <color theme="1"/>
      <name val="Calibri"/>
      <family val="2"/>
    </font>
    <font>
      <b/>
      <sz val="8"/>
      <color theme="0"/>
      <name val="Calibri"/>
      <family val="2"/>
    </font>
    <font>
      <sz val="8"/>
      <color theme="1"/>
      <name val="Calibri Light"/>
      <family val="2"/>
      <scheme val="major"/>
    </font>
    <font>
      <sz val="8"/>
      <color rgb="FFBEBEBE"/>
      <name val="Calibri Light"/>
      <family val="2"/>
      <scheme val="major"/>
    </font>
    <font>
      <sz val="11"/>
      <name val="Calibri"/>
      <family val="2"/>
    </font>
    <font>
      <sz val="10"/>
      <name val="Calibri"/>
      <family val="2"/>
    </font>
    <font>
      <sz val="8"/>
      <name val="Calibri Light"/>
      <family val="2"/>
      <scheme val="major"/>
    </font>
    <font>
      <b/>
      <sz val="10"/>
      <name val="Calibri"/>
      <family val="2"/>
    </font>
    <font>
      <u/>
      <sz val="10"/>
      <color theme="8" tint="-0.249977111117893"/>
      <name val="Calibri"/>
      <family val="2"/>
    </font>
    <font>
      <u/>
      <sz val="10"/>
      <color rgb="FF0563C1"/>
      <name val="Calibri"/>
      <family val="2"/>
    </font>
    <font>
      <b/>
      <sz val="10"/>
      <color theme="0"/>
      <name val="Calibri"/>
      <family val="2"/>
    </font>
    <font>
      <b/>
      <sz val="8"/>
      <name val="Calibri"/>
      <family val="2"/>
    </font>
    <font>
      <b/>
      <sz val="10"/>
      <color rgb="FFFFFFFF"/>
      <name val="Calibri"/>
      <family val="2"/>
    </font>
    <font>
      <b/>
      <sz val="10"/>
      <color theme="1"/>
      <name val="Calibri"/>
      <family val="2"/>
    </font>
    <font>
      <u/>
      <sz val="10"/>
      <color theme="10"/>
      <name val="Calibri"/>
      <family val="2"/>
      <scheme val="minor"/>
    </font>
    <font>
      <sz val="10"/>
      <color theme="1"/>
      <name val="Calibri"/>
      <family val="2"/>
    </font>
    <font>
      <b/>
      <vertAlign val="superscript"/>
      <sz val="10"/>
      <color theme="1"/>
      <name val="Calibri"/>
      <family val="2"/>
      <scheme val="minor"/>
    </font>
    <font>
      <b/>
      <sz val="10"/>
      <color rgb="FFFFFFFF"/>
      <name val="Calibri"/>
    </font>
    <font>
      <sz val="11"/>
      <color theme="1"/>
      <name val="Calibri"/>
    </font>
  </fonts>
  <fills count="19">
    <fill>
      <patternFill patternType="none"/>
    </fill>
    <fill>
      <patternFill patternType="gray125"/>
    </fill>
    <fill>
      <patternFill patternType="solid">
        <fgColor theme="0"/>
        <bgColor indexed="64"/>
      </patternFill>
    </fill>
    <fill>
      <patternFill patternType="solid">
        <fgColor rgb="FFFFFFFF"/>
      </patternFill>
    </fill>
    <fill>
      <patternFill patternType="solid">
        <fgColor rgb="FF008DCA"/>
        <bgColor indexed="64"/>
      </patternFill>
    </fill>
    <fill>
      <patternFill patternType="solid">
        <fgColor rgb="FFB2DCEF"/>
        <bgColor indexed="64"/>
      </patternFill>
    </fill>
    <fill>
      <patternFill patternType="solid">
        <fgColor theme="0" tint="-4.9989318521683403E-2"/>
        <bgColor indexed="64"/>
      </patternFill>
    </fill>
    <fill>
      <patternFill patternType="solid">
        <fgColor rgb="FF00A173"/>
        <bgColor indexed="64"/>
      </patternFill>
    </fill>
    <fill>
      <patternFill patternType="solid">
        <fgColor rgb="FF7FD0B9"/>
        <bgColor indexed="64"/>
      </patternFill>
    </fill>
    <fill>
      <patternFill patternType="solid">
        <fgColor rgb="FF66C6AB"/>
        <bgColor indexed="64"/>
      </patternFill>
    </fill>
    <fill>
      <patternFill patternType="solid">
        <fgColor rgb="FFA3DCCC"/>
        <bgColor indexed="64"/>
      </patternFill>
    </fill>
    <fill>
      <patternFill patternType="solid">
        <fgColor rgb="FF002D5F"/>
        <bgColor indexed="64"/>
      </patternFill>
    </fill>
    <fill>
      <patternFill patternType="solid">
        <fgColor rgb="FF66819F"/>
        <bgColor indexed="64"/>
      </patternFill>
    </fill>
    <fill>
      <patternFill patternType="solid">
        <fgColor rgb="FFD1D9EB"/>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B2DCEF"/>
      </patternFill>
    </fill>
    <fill>
      <patternFill patternType="solid">
        <fgColor rgb="FF66819F"/>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bottom style="thin">
        <color rgb="FF000000"/>
      </bottom>
      <diagonal/>
    </border>
    <border>
      <left/>
      <right/>
      <top style="thin">
        <color rgb="FF000000"/>
      </top>
      <bottom/>
      <diagonal/>
    </border>
    <border>
      <left style="double">
        <color rgb="FF000000"/>
      </left>
      <right/>
      <top style="thin">
        <color rgb="FF000000"/>
      </top>
      <bottom style="thin">
        <color rgb="FF000000"/>
      </bottom>
      <diagonal/>
    </border>
    <border>
      <left/>
      <right style="double">
        <color rgb="FF000000"/>
      </right>
      <top style="thin">
        <color rgb="FF000000"/>
      </top>
      <bottom style="thin">
        <color rgb="FF000000"/>
      </bottom>
      <diagonal/>
    </border>
    <border>
      <left/>
      <right/>
      <top style="thin">
        <color rgb="FF000000"/>
      </top>
      <bottom style="thin">
        <color rgb="FF000000"/>
      </bottom>
      <diagonal/>
    </border>
    <border>
      <left/>
      <right style="double">
        <color rgb="FF000000"/>
      </right>
      <top/>
      <bottom style="thin">
        <color rgb="FF000000"/>
      </bottom>
      <diagonal/>
    </border>
    <border>
      <left/>
      <right/>
      <top/>
      <bottom style="thin">
        <color theme="0" tint="-0.34998626667073579"/>
      </bottom>
      <diagonal/>
    </border>
    <border>
      <left/>
      <right/>
      <top style="thin">
        <color theme="0" tint="-0.34998626667073579"/>
      </top>
      <bottom style="thin">
        <color theme="0" tint="-0.34998626667073579"/>
      </bottom>
      <diagonal/>
    </border>
    <border>
      <left/>
      <right/>
      <top style="thin">
        <color theme="0" tint="-0.34998626667073579"/>
      </top>
      <bottom style="thin">
        <color auto="1"/>
      </bottom>
      <diagonal/>
    </border>
    <border>
      <left/>
      <right/>
      <top style="thin">
        <color indexed="64"/>
      </top>
      <bottom style="thin">
        <color theme="0" tint="-0.24994659260841701"/>
      </bottom>
      <diagonal/>
    </border>
    <border>
      <left/>
      <right/>
      <top style="thin">
        <color rgb="FF000000"/>
      </top>
      <bottom style="thin">
        <color theme="0" tint="-0.34998626667073579"/>
      </bottom>
      <diagonal/>
    </border>
    <border>
      <left style="double">
        <color rgb="FF000000"/>
      </left>
      <right style="double">
        <color rgb="FF000000"/>
      </right>
      <top style="thin">
        <color rgb="FF000000"/>
      </top>
      <bottom style="thin">
        <color theme="0" tint="-0.34998626667073579"/>
      </bottom>
      <diagonal/>
    </border>
    <border>
      <left/>
      <right/>
      <top style="thin">
        <color theme="0" tint="-0.34998626667073579"/>
      </top>
      <bottom style="thin">
        <color rgb="FF000000"/>
      </bottom>
      <diagonal/>
    </border>
    <border>
      <left/>
      <right/>
      <top/>
      <bottom style="thin">
        <color theme="0" tint="-0.24994659260841701"/>
      </bottom>
      <diagonal/>
    </border>
    <border>
      <left/>
      <right/>
      <top style="thin">
        <color theme="0" tint="-0.34998626667073579"/>
      </top>
      <bottom/>
      <diagonal/>
    </border>
    <border>
      <left/>
      <right style="double">
        <color rgb="FF000000"/>
      </right>
      <top style="thin">
        <color rgb="FF000000"/>
      </top>
      <bottom/>
      <diagonal/>
    </border>
    <border>
      <left style="double">
        <color rgb="FF000000"/>
      </left>
      <right/>
      <top style="thin">
        <color rgb="FF000000"/>
      </top>
      <bottom/>
      <diagonal/>
    </border>
    <border>
      <left style="double">
        <color rgb="FF000000"/>
      </left>
      <right/>
      <top/>
      <bottom style="thin">
        <color rgb="FF000000"/>
      </bottom>
      <diagonal/>
    </border>
    <border>
      <left/>
      <right/>
      <top style="thin">
        <color indexed="64"/>
      </top>
      <bottom style="thin">
        <color rgb="FF000000"/>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top style="thin">
        <color theme="0" tint="-0.24994659260841701"/>
      </top>
      <bottom style="thin">
        <color rgb="FF000000"/>
      </bottom>
      <diagonal/>
    </border>
    <border>
      <left/>
      <right/>
      <top style="medium">
        <color rgb="FF000000"/>
      </top>
      <bottom/>
      <diagonal/>
    </border>
    <border>
      <left/>
      <right style="double">
        <color rgb="FF000000"/>
      </right>
      <top style="thin">
        <color rgb="FF000000"/>
      </top>
      <bottom style="thin">
        <color theme="0" tint="-0.34998626667073579"/>
      </bottom>
      <diagonal/>
    </border>
  </borders>
  <cellStyleXfs count="4">
    <xf numFmtId="0" fontId="0" fillId="0" borderId="0"/>
    <xf numFmtId="9" fontId="8" fillId="0" borderId="0" applyFont="0" applyFill="0" applyBorder="0" applyAlignment="0" applyProtection="0"/>
    <xf numFmtId="0" fontId="21" fillId="0" borderId="0" applyNumberFormat="0" applyFill="0" applyBorder="0" applyAlignment="0" applyProtection="0"/>
    <xf numFmtId="43" fontId="8" fillId="0" borderId="0" applyFont="0" applyFill="0" applyBorder="0" applyAlignment="0" applyProtection="0"/>
  </cellStyleXfs>
  <cellXfs count="367">
    <xf numFmtId="0" fontId="0" fillId="0" borderId="0" xfId="0"/>
    <xf numFmtId="0" fontId="1" fillId="0" borderId="0" xfId="0" applyFont="1"/>
    <xf numFmtId="0" fontId="1" fillId="2" borderId="0" xfId="0" applyFont="1" applyFill="1" applyBorder="1" applyAlignment="1" applyProtection="1">
      <alignment vertical="center"/>
      <protection hidden="1"/>
    </xf>
    <xf numFmtId="0" fontId="0" fillId="0" borderId="0" xfId="0" applyAlignment="1">
      <alignment horizontal="left"/>
    </xf>
    <xf numFmtId="0" fontId="4" fillId="2" borderId="0" xfId="0" applyFont="1" applyFill="1" applyBorder="1" applyAlignment="1">
      <alignment horizontal="center" vertical="center" textRotation="90" wrapText="1"/>
    </xf>
    <xf numFmtId="0" fontId="0" fillId="2" borderId="0" xfId="0" applyFill="1" applyBorder="1" applyAlignment="1">
      <alignment horizontal="center" vertical="center"/>
    </xf>
    <xf numFmtId="0" fontId="0" fillId="0" borderId="0" xfId="0" applyBorder="1"/>
    <xf numFmtId="0" fontId="3" fillId="0" borderId="0" xfId="0" applyFont="1" applyBorder="1"/>
    <xf numFmtId="0" fontId="6" fillId="0" borderId="0" xfId="0" applyFont="1" applyBorder="1"/>
    <xf numFmtId="0" fontId="5" fillId="0" borderId="0" xfId="0" applyFont="1" applyFill="1" applyBorder="1"/>
    <xf numFmtId="0" fontId="3" fillId="0" borderId="0" xfId="0" applyFont="1" applyFill="1" applyBorder="1"/>
    <xf numFmtId="0" fontId="0" fillId="0" borderId="0" xfId="0" applyFill="1"/>
    <xf numFmtId="0" fontId="5" fillId="0" borderId="0" xfId="0" applyFont="1" applyBorder="1" applyAlignment="1">
      <alignment vertical="center"/>
    </xf>
    <xf numFmtId="0" fontId="0" fillId="2" borderId="0" xfId="0" applyFill="1"/>
    <xf numFmtId="0" fontId="5" fillId="2" borderId="0" xfId="0" applyFont="1" applyFill="1" applyBorder="1" applyAlignment="1">
      <alignment vertical="center"/>
    </xf>
    <xf numFmtId="0" fontId="0" fillId="2" borderId="0" xfId="0" applyFill="1" applyBorder="1" applyAlignment="1">
      <alignment horizontal="left"/>
    </xf>
    <xf numFmtId="0" fontId="1" fillId="2" borderId="0" xfId="0" applyFont="1" applyFill="1" applyBorder="1" applyAlignment="1">
      <alignment horizontal="left"/>
    </xf>
    <xf numFmtId="0" fontId="0" fillId="2" borderId="0" xfId="0" applyFill="1" applyBorder="1"/>
    <xf numFmtId="0" fontId="0" fillId="2" borderId="5" xfId="0" applyFill="1" applyBorder="1"/>
    <xf numFmtId="0" fontId="0" fillId="2" borderId="5" xfId="0" applyFill="1" applyBorder="1" applyAlignment="1">
      <alignment horizontal="left"/>
    </xf>
    <xf numFmtId="0" fontId="1" fillId="2" borderId="5" xfId="0" applyFont="1" applyFill="1" applyBorder="1" applyAlignment="1">
      <alignment horizontal="left"/>
    </xf>
    <xf numFmtId="2" fontId="0" fillId="0" borderId="0" xfId="0" applyNumberFormat="1"/>
    <xf numFmtId="1" fontId="13" fillId="3" borderId="7" xfId="0" applyNumberFormat="1" applyFont="1" applyFill="1" applyBorder="1" applyAlignment="1">
      <alignment wrapText="1"/>
    </xf>
    <xf numFmtId="2" fontId="13" fillId="3" borderId="7" xfId="0" applyNumberFormat="1" applyFont="1" applyFill="1" applyBorder="1" applyAlignment="1">
      <alignment wrapText="1"/>
    </xf>
    <xf numFmtId="0" fontId="9" fillId="2" borderId="0" xfId="0" applyFont="1" applyFill="1"/>
    <xf numFmtId="0" fontId="10" fillId="2" borderId="0" xfId="0" applyFont="1" applyFill="1"/>
    <xf numFmtId="1" fontId="13" fillId="2" borderId="0" xfId="0" applyNumberFormat="1" applyFont="1" applyFill="1" applyBorder="1"/>
    <xf numFmtId="0" fontId="9" fillId="2" borderId="0" xfId="0" applyFont="1" applyFill="1" applyBorder="1"/>
    <xf numFmtId="0" fontId="10" fillId="2" borderId="0" xfId="0" applyFont="1" applyFill="1" applyBorder="1"/>
    <xf numFmtId="0" fontId="11" fillId="2" borderId="0" xfId="0" applyFont="1" applyFill="1" applyBorder="1" applyAlignment="1">
      <alignment horizontal="center" vertical="center" wrapText="1"/>
    </xf>
    <xf numFmtId="0" fontId="12" fillId="2" borderId="0" xfId="0" applyFont="1" applyFill="1" applyBorder="1" applyAlignment="1">
      <alignment horizontal="center" vertical="center" wrapText="1"/>
    </xf>
    <xf numFmtId="2" fontId="13" fillId="3" borderId="0" xfId="0" applyNumberFormat="1" applyFont="1" applyFill="1" applyBorder="1" applyAlignment="1">
      <alignment wrapText="1"/>
    </xf>
    <xf numFmtId="1" fontId="13" fillId="3" borderId="7" xfId="0" applyNumberFormat="1" applyFont="1" applyFill="1" applyBorder="1" applyAlignment="1">
      <alignment horizontal="left" wrapText="1"/>
    </xf>
    <xf numFmtId="0" fontId="0" fillId="2" borderId="0" xfId="0" applyFill="1" applyAlignment="1">
      <alignment horizontal="left"/>
    </xf>
    <xf numFmtId="2" fontId="13" fillId="3" borderId="14" xfId="0" applyNumberFormat="1" applyFont="1" applyFill="1" applyBorder="1" applyAlignment="1">
      <alignment horizontal="left" wrapText="1"/>
    </xf>
    <xf numFmtId="2" fontId="13" fillId="3" borderId="15" xfId="0" applyNumberFormat="1" applyFont="1" applyFill="1" applyBorder="1" applyAlignment="1">
      <alignment horizontal="left" wrapText="1"/>
    </xf>
    <xf numFmtId="0" fontId="0" fillId="2" borderId="0" xfId="0" applyFill="1" applyAlignment="1"/>
    <xf numFmtId="0" fontId="0" fillId="0" borderId="0" xfId="0" applyAlignment="1"/>
    <xf numFmtId="1" fontId="13" fillId="2" borderId="0" xfId="0" applyNumberFormat="1" applyFont="1" applyFill="1" applyBorder="1" applyAlignment="1">
      <alignment horizontal="left" wrapText="1"/>
    </xf>
    <xf numFmtId="1" fontId="13" fillId="3" borderId="14" xfId="0" applyNumberFormat="1" applyFont="1" applyFill="1" applyBorder="1" applyAlignment="1">
      <alignment horizontal="left" wrapText="1" indent="1"/>
    </xf>
    <xf numFmtId="1" fontId="13" fillId="3" borderId="14" xfId="0" applyNumberFormat="1" applyFont="1" applyFill="1" applyBorder="1" applyAlignment="1">
      <alignment horizontal="left" indent="1"/>
    </xf>
    <xf numFmtId="1" fontId="13" fillId="3" borderId="15" xfId="0" applyNumberFormat="1" applyFont="1" applyFill="1" applyBorder="1" applyAlignment="1">
      <alignment horizontal="left" wrapText="1" indent="1"/>
    </xf>
    <xf numFmtId="1" fontId="13" fillId="3" borderId="15" xfId="0" applyNumberFormat="1" applyFont="1" applyFill="1" applyBorder="1" applyAlignment="1">
      <alignment horizontal="left" indent="1"/>
    </xf>
    <xf numFmtId="2" fontId="13" fillId="3" borderId="14" xfId="0" applyNumberFormat="1" applyFont="1" applyFill="1" applyBorder="1" applyAlignment="1">
      <alignment horizontal="left" indent="1"/>
    </xf>
    <xf numFmtId="2" fontId="13" fillId="3" borderId="15" xfId="0" applyNumberFormat="1" applyFont="1" applyFill="1" applyBorder="1" applyAlignment="1">
      <alignment horizontal="left" indent="1"/>
    </xf>
    <xf numFmtId="0" fontId="1" fillId="2" borderId="0" xfId="0" applyFont="1" applyFill="1"/>
    <xf numFmtId="0" fontId="2" fillId="2" borderId="0" xfId="0" applyFont="1" applyFill="1"/>
    <xf numFmtId="0" fontId="15" fillId="2" borderId="0" xfId="0" applyFont="1" applyFill="1"/>
    <xf numFmtId="0" fontId="1" fillId="0" borderId="2" xfId="0" applyFont="1" applyBorder="1"/>
    <xf numFmtId="0" fontId="1" fillId="2" borderId="3" xfId="0" applyFont="1" applyFill="1" applyBorder="1"/>
    <xf numFmtId="164" fontId="1" fillId="2" borderId="1" xfId="0" applyNumberFormat="1" applyFont="1" applyFill="1" applyBorder="1"/>
    <xf numFmtId="164" fontId="1" fillId="0" borderId="1" xfId="0" applyNumberFormat="1" applyFont="1" applyBorder="1"/>
    <xf numFmtId="1" fontId="1" fillId="0" borderId="1" xfId="0" applyNumberFormat="1" applyFont="1" applyBorder="1"/>
    <xf numFmtId="0" fontId="1" fillId="2" borderId="0" xfId="0" applyFont="1" applyFill="1" applyAlignment="1"/>
    <xf numFmtId="0" fontId="0" fillId="2" borderId="0" xfId="0" applyFill="1" applyBorder="1" applyAlignment="1">
      <alignment horizontal="center"/>
    </xf>
    <xf numFmtId="2" fontId="12" fillId="3" borderId="0" xfId="0" applyNumberFormat="1" applyFont="1" applyFill="1" applyBorder="1" applyAlignment="1">
      <alignment wrapText="1"/>
    </xf>
    <xf numFmtId="2" fontId="16" fillId="0" borderId="7" xfId="0" applyNumberFormat="1" applyFont="1" applyBorder="1" applyAlignment="1">
      <alignment horizontal="left" wrapText="1"/>
    </xf>
    <xf numFmtId="2" fontId="17" fillId="0" borderId="7" xfId="0" applyNumberFormat="1" applyFont="1" applyBorder="1" applyAlignment="1">
      <alignment horizontal="left" wrapText="1"/>
    </xf>
    <xf numFmtId="2" fontId="19" fillId="5" borderId="0" xfId="0" applyNumberFormat="1" applyFont="1" applyFill="1"/>
    <xf numFmtId="0" fontId="3" fillId="5" borderId="0" xfId="0" applyFont="1" applyFill="1"/>
    <xf numFmtId="0" fontId="1" fillId="0" borderId="0" xfId="0" applyFont="1" applyAlignment="1">
      <alignment vertical="center" wrapText="1"/>
    </xf>
    <xf numFmtId="0" fontId="1" fillId="0" borderId="0" xfId="0" applyFont="1" applyAlignment="1">
      <alignment vertical="center"/>
    </xf>
    <xf numFmtId="0" fontId="22" fillId="2" borderId="0" xfId="0" applyFont="1" applyFill="1" applyAlignment="1">
      <alignment vertical="center"/>
    </xf>
    <xf numFmtId="0" fontId="5" fillId="2" borderId="0" xfId="0" applyFont="1" applyFill="1" applyAlignment="1">
      <alignment vertical="center" wrapText="1"/>
    </xf>
    <xf numFmtId="0" fontId="20" fillId="2" borderId="0" xfId="0" applyFont="1" applyFill="1" applyAlignment="1">
      <alignment vertical="center" wrapText="1"/>
    </xf>
    <xf numFmtId="0" fontId="23" fillId="2" borderId="0" xfId="0" applyFont="1" applyFill="1" applyAlignment="1">
      <alignment horizontal="left" vertical="center" wrapText="1"/>
    </xf>
    <xf numFmtId="0" fontId="20" fillId="2" borderId="0" xfId="0" applyFont="1" applyFill="1" applyAlignment="1">
      <alignment horizontal="lef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28" fillId="2" borderId="0" xfId="0" applyFont="1" applyFill="1" applyAlignment="1">
      <alignment vertical="center" wrapText="1"/>
    </xf>
    <xf numFmtId="0" fontId="1" fillId="2" borderId="0" xfId="0" applyFont="1" applyFill="1" applyAlignment="1">
      <alignment vertical="center" wrapText="1"/>
    </xf>
    <xf numFmtId="0" fontId="1" fillId="2" borderId="0" xfId="0" applyFont="1" applyFill="1" applyAlignment="1">
      <alignment vertical="center"/>
    </xf>
    <xf numFmtId="0" fontId="2" fillId="2" borderId="0" xfId="0" applyFont="1" applyFill="1" applyAlignment="1">
      <alignment vertical="center" wrapText="1"/>
    </xf>
    <xf numFmtId="0" fontId="29" fillId="2" borderId="0" xfId="0" applyFont="1" applyFill="1" applyAlignment="1">
      <alignment vertical="center"/>
    </xf>
    <xf numFmtId="0" fontId="21" fillId="2" borderId="0" xfId="0" applyFont="1" applyFill="1" applyAlignment="1">
      <alignment vertical="center" wrapText="1"/>
    </xf>
    <xf numFmtId="0" fontId="1" fillId="0" borderId="0" xfId="0" applyFont="1" applyAlignment="1"/>
    <xf numFmtId="0" fontId="12" fillId="8" borderId="7" xfId="0" applyFont="1" applyFill="1" applyBorder="1" applyAlignment="1">
      <alignment horizontal="center" vertical="center" wrapText="1"/>
    </xf>
    <xf numFmtId="0" fontId="7" fillId="7" borderId="0" xfId="0" applyFont="1" applyFill="1" applyAlignment="1">
      <alignment horizontal="center" vertical="center" wrapText="1"/>
    </xf>
    <xf numFmtId="0" fontId="7" fillId="7" borderId="0" xfId="0" applyFont="1" applyFill="1" applyAlignment="1">
      <alignment horizontal="left" vertical="center" wrapText="1"/>
    </xf>
    <xf numFmtId="0" fontId="12" fillId="5" borderId="21" xfId="0" applyFont="1" applyFill="1" applyBorder="1" applyAlignment="1">
      <alignment horizontal="left" vertical="center" wrapText="1"/>
    </xf>
    <xf numFmtId="0" fontId="1" fillId="2" borderId="21" xfId="0" applyFont="1" applyFill="1" applyBorder="1" applyAlignment="1">
      <alignment horizontal="left" vertical="center" wrapText="1"/>
    </xf>
    <xf numFmtId="164" fontId="1" fillId="2" borderId="21" xfId="0" applyNumberFormat="1" applyFont="1" applyFill="1" applyBorder="1" applyAlignment="1">
      <alignment horizontal="left" vertical="center"/>
    </xf>
    <xf numFmtId="0" fontId="1" fillId="2" borderId="21" xfId="0" applyFont="1" applyFill="1" applyBorder="1" applyAlignment="1">
      <alignment horizontal="left" vertical="center"/>
    </xf>
    <xf numFmtId="0" fontId="1" fillId="2" borderId="14" xfId="0" applyFont="1" applyFill="1" applyBorder="1" applyAlignment="1">
      <alignment horizontal="left" vertical="center" wrapText="1"/>
    </xf>
    <xf numFmtId="164" fontId="1" fillId="2" borderId="14" xfId="0" applyNumberFormat="1" applyFont="1" applyFill="1" applyBorder="1" applyAlignment="1">
      <alignment horizontal="left" vertical="center"/>
    </xf>
    <xf numFmtId="0" fontId="1" fillId="2" borderId="14" xfId="0" applyFont="1" applyFill="1" applyBorder="1" applyAlignment="1">
      <alignment horizontal="left" vertical="center"/>
    </xf>
    <xf numFmtId="0" fontId="1" fillId="2" borderId="0" xfId="0" applyFont="1" applyFill="1" applyBorder="1"/>
    <xf numFmtId="0" fontId="1" fillId="2" borderId="0" xfId="0" applyFont="1" applyFill="1" applyBorder="1" applyAlignment="1">
      <alignment vertical="center"/>
    </xf>
    <xf numFmtId="164" fontId="1" fillId="2" borderId="0" xfId="0" applyNumberFormat="1" applyFont="1" applyFill="1" applyBorder="1" applyAlignment="1">
      <alignment horizontal="left" vertical="center"/>
    </xf>
    <xf numFmtId="0" fontId="1" fillId="2" borderId="0" xfId="0" applyFont="1" applyFill="1" applyBorder="1" applyAlignment="1">
      <alignment horizontal="left" vertical="center"/>
    </xf>
    <xf numFmtId="1" fontId="13" fillId="3" borderId="13" xfId="0" applyNumberFormat="1" applyFont="1" applyFill="1" applyBorder="1" applyAlignment="1">
      <alignment horizontal="left" vertical="center" indent="1"/>
    </xf>
    <xf numFmtId="1" fontId="13" fillId="3" borderId="14" xfId="0" applyNumberFormat="1" applyFont="1" applyFill="1" applyBorder="1" applyAlignment="1">
      <alignment horizontal="left" vertical="center" indent="1"/>
    </xf>
    <xf numFmtId="0" fontId="1" fillId="10" borderId="0" xfId="0" applyFont="1" applyFill="1" applyAlignment="1">
      <alignment horizontal="left" vertical="center"/>
    </xf>
    <xf numFmtId="0" fontId="2" fillId="10" borderId="0" xfId="0" applyFont="1" applyFill="1" applyAlignment="1">
      <alignment horizontal="left" vertical="center"/>
    </xf>
    <xf numFmtId="0" fontId="1" fillId="2" borderId="13" xfId="0" applyFont="1" applyFill="1" applyBorder="1" applyAlignment="1">
      <alignment horizontal="left" vertical="center" wrapText="1"/>
    </xf>
    <xf numFmtId="0" fontId="12" fillId="2" borderId="13" xfId="0" applyFont="1" applyFill="1" applyBorder="1" applyAlignment="1">
      <alignment horizontal="center" vertical="center" wrapText="1"/>
    </xf>
    <xf numFmtId="164" fontId="1" fillId="2" borderId="13" xfId="0" applyNumberFormat="1" applyFont="1" applyFill="1" applyBorder="1" applyAlignment="1">
      <alignment horizontal="left" vertical="center"/>
    </xf>
    <xf numFmtId="0" fontId="1" fillId="2" borderId="13" xfId="0" applyFont="1" applyFill="1" applyBorder="1" applyAlignment="1">
      <alignment horizontal="left" vertical="center"/>
    </xf>
    <xf numFmtId="0" fontId="12" fillId="2" borderId="14" xfId="0" applyFont="1" applyFill="1" applyBorder="1" applyAlignment="1">
      <alignment horizontal="center" vertical="center" wrapText="1"/>
    </xf>
    <xf numFmtId="0" fontId="1" fillId="2" borderId="0" xfId="0" applyFont="1" applyFill="1" applyBorder="1" applyAlignment="1">
      <alignment vertical="center" wrapText="1"/>
    </xf>
    <xf numFmtId="0" fontId="30" fillId="9" borderId="4" xfId="0" applyFont="1" applyFill="1" applyBorder="1" applyAlignment="1">
      <alignment horizontal="left" vertical="center"/>
    </xf>
    <xf numFmtId="0" fontId="30" fillId="9" borderId="0" xfId="0" applyFont="1" applyFill="1" applyBorder="1" applyAlignment="1">
      <alignment horizontal="left" vertical="center"/>
    </xf>
    <xf numFmtId="2" fontId="1" fillId="2" borderId="0" xfId="0" applyNumberFormat="1" applyFont="1" applyFill="1" applyAlignment="1">
      <alignment horizontal="left" vertical="center"/>
    </xf>
    <xf numFmtId="2" fontId="1" fillId="2" borderId="21" xfId="0" applyNumberFormat="1" applyFont="1" applyFill="1" applyBorder="1" applyAlignment="1">
      <alignment horizontal="left" vertical="center"/>
    </xf>
    <xf numFmtId="2" fontId="31" fillId="2" borderId="21" xfId="0" applyNumberFormat="1" applyFont="1" applyFill="1" applyBorder="1" applyAlignment="1">
      <alignment horizontal="left" vertical="center"/>
    </xf>
    <xf numFmtId="2" fontId="1" fillId="2" borderId="14" xfId="0" applyNumberFormat="1" applyFont="1" applyFill="1" applyBorder="1" applyAlignment="1">
      <alignment horizontal="left" vertical="center"/>
    </xf>
    <xf numFmtId="2" fontId="31" fillId="2" borderId="14" xfId="0" applyNumberFormat="1" applyFont="1" applyFill="1" applyBorder="1" applyAlignment="1">
      <alignment horizontal="left" vertical="center"/>
    </xf>
    <xf numFmtId="2" fontId="1" fillId="10" borderId="0" xfId="0" applyNumberFormat="1" applyFont="1" applyFill="1" applyAlignment="1">
      <alignment horizontal="left" vertical="center"/>
    </xf>
    <xf numFmtId="2" fontId="31" fillId="10" borderId="0" xfId="0" applyNumberFormat="1" applyFont="1" applyFill="1" applyAlignment="1">
      <alignment horizontal="left" vertical="center"/>
    </xf>
    <xf numFmtId="2" fontId="1" fillId="2" borderId="13" xfId="0" applyNumberFormat="1" applyFont="1" applyFill="1" applyBorder="1" applyAlignment="1">
      <alignment horizontal="left" vertical="center"/>
    </xf>
    <xf numFmtId="2" fontId="31" fillId="2" borderId="13" xfId="0" applyNumberFormat="1" applyFont="1" applyFill="1" applyBorder="1" applyAlignment="1">
      <alignment horizontal="left" vertical="center"/>
    </xf>
    <xf numFmtId="2" fontId="1" fillId="2" borderId="0" xfId="0" applyNumberFormat="1" applyFont="1" applyFill="1" applyBorder="1" applyAlignment="1">
      <alignment horizontal="left" vertical="center"/>
    </xf>
    <xf numFmtId="2" fontId="31" fillId="2" borderId="0" xfId="0" applyNumberFormat="1" applyFont="1" applyFill="1" applyBorder="1" applyAlignment="1">
      <alignment horizontal="left" vertical="center"/>
    </xf>
    <xf numFmtId="0" fontId="32" fillId="9" borderId="0" xfId="0" applyFont="1" applyFill="1" applyBorder="1" applyAlignment="1">
      <alignment horizontal="left" vertical="center"/>
    </xf>
    <xf numFmtId="0" fontId="1" fillId="0" borderId="0" xfId="0" applyFont="1" applyAlignment="1">
      <alignment horizontal="center" vertical="center"/>
    </xf>
    <xf numFmtId="0" fontId="29" fillId="0" borderId="0" xfId="2" applyFont="1" applyAlignment="1">
      <alignment vertical="center"/>
    </xf>
    <xf numFmtId="0" fontId="7" fillId="2" borderId="5" xfId="0" applyFont="1" applyFill="1" applyBorder="1" applyAlignment="1">
      <alignment vertical="center"/>
    </xf>
    <xf numFmtId="0" fontId="2" fillId="13" borderId="0" xfId="0" applyFont="1" applyFill="1" applyAlignment="1">
      <alignment vertical="center" wrapText="1"/>
    </xf>
    <xf numFmtId="164" fontId="1" fillId="13" borderId="0" xfId="0" applyNumberFormat="1" applyFont="1" applyFill="1" applyAlignment="1">
      <alignment horizontal="center" vertical="center"/>
    </xf>
    <xf numFmtId="0" fontId="1" fillId="13" borderId="0" xfId="0" applyFont="1" applyFill="1" applyAlignment="1">
      <alignment horizontal="center" vertical="center"/>
    </xf>
    <xf numFmtId="0" fontId="1" fillId="13" borderId="0" xfId="0" applyFont="1" applyFill="1" applyAlignment="1">
      <alignment vertical="center" wrapText="1"/>
    </xf>
    <xf numFmtId="0" fontId="1" fillId="6" borderId="0" xfId="0" applyFont="1" applyFill="1" applyAlignment="1">
      <alignment vertical="center" wrapText="1"/>
    </xf>
    <xf numFmtId="164" fontId="1" fillId="6" borderId="0" xfId="0" applyNumberFormat="1" applyFont="1" applyFill="1" applyAlignment="1">
      <alignment horizontal="center" vertical="center"/>
    </xf>
    <xf numFmtId="0" fontId="1" fillId="6" borderId="0" xfId="0" applyFont="1" applyFill="1" applyAlignment="1">
      <alignment horizontal="center" vertical="center"/>
    </xf>
    <xf numFmtId="164" fontId="33" fillId="6" borderId="0" xfId="0" applyNumberFormat="1" applyFont="1" applyFill="1" applyAlignment="1">
      <alignment horizontal="center" vertical="center"/>
    </xf>
    <xf numFmtId="0" fontId="20" fillId="2" borderId="0" xfId="0" applyFont="1" applyFill="1" applyBorder="1" applyAlignment="1">
      <alignment vertical="center" wrapText="1"/>
    </xf>
    <xf numFmtId="0" fontId="4" fillId="2" borderId="0" xfId="0" applyFont="1" applyFill="1" applyBorder="1" applyAlignment="1">
      <alignment vertical="center"/>
    </xf>
    <xf numFmtId="0" fontId="20" fillId="2" borderId="0" xfId="0" applyFont="1" applyFill="1" applyBorder="1" applyAlignment="1">
      <alignment horizontal="left" vertical="center" wrapText="1"/>
    </xf>
    <xf numFmtId="0" fontId="24" fillId="2" borderId="0" xfId="0" applyFont="1" applyFill="1" applyBorder="1" applyAlignment="1">
      <alignment horizontal="center" vertical="center" wrapText="1"/>
    </xf>
    <xf numFmtId="0" fontId="2" fillId="2" borderId="0" xfId="0" applyFont="1" applyFill="1" applyBorder="1" applyAlignment="1">
      <alignment vertical="center" wrapText="1"/>
    </xf>
    <xf numFmtId="0" fontId="29" fillId="2" borderId="0" xfId="2" applyFont="1" applyFill="1" applyBorder="1" applyAlignment="1">
      <alignment vertical="center"/>
    </xf>
    <xf numFmtId="164" fontId="1" fillId="13" borderId="0" xfId="0" applyNumberFormat="1" applyFont="1" applyFill="1" applyBorder="1" applyAlignment="1">
      <alignment horizontal="center" vertical="center"/>
    </xf>
    <xf numFmtId="0" fontId="24" fillId="12" borderId="4" xfId="0" applyFont="1" applyFill="1" applyBorder="1" applyAlignment="1">
      <alignment horizontal="center" vertical="center" wrapText="1"/>
    </xf>
    <xf numFmtId="0" fontId="24" fillId="12" borderId="4" xfId="0" applyFont="1" applyFill="1" applyBorder="1" applyAlignment="1">
      <alignment horizontal="center" vertical="center"/>
    </xf>
    <xf numFmtId="0" fontId="24" fillId="12" borderId="4" xfId="0" applyFont="1" applyFill="1" applyBorder="1" applyAlignment="1">
      <alignment horizontal="left" vertical="center"/>
    </xf>
    <xf numFmtId="0" fontId="24" fillId="12" borderId="0" xfId="0" applyFont="1" applyFill="1" applyBorder="1" applyAlignment="1">
      <alignment horizontal="center" vertical="center"/>
    </xf>
    <xf numFmtId="0" fontId="1" fillId="2" borderId="20" xfId="0" applyFont="1" applyFill="1" applyBorder="1" applyAlignment="1">
      <alignment vertical="center" wrapText="1"/>
    </xf>
    <xf numFmtId="164" fontId="1" fillId="2" borderId="20" xfId="0" applyNumberFormat="1" applyFont="1" applyFill="1" applyBorder="1" applyAlignment="1">
      <alignment horizontal="center" vertical="center"/>
    </xf>
    <xf numFmtId="0" fontId="1" fillId="2" borderId="20" xfId="0" applyFont="1" applyFill="1" applyBorder="1" applyAlignment="1">
      <alignment horizontal="center" vertical="center"/>
    </xf>
    <xf numFmtId="164" fontId="33" fillId="2" borderId="20" xfId="0" applyNumberFormat="1" applyFont="1" applyFill="1" applyBorder="1" applyAlignment="1">
      <alignment horizontal="center" vertical="center"/>
    </xf>
    <xf numFmtId="1" fontId="13" fillId="3" borderId="20" xfId="0" applyNumberFormat="1" applyFont="1" applyFill="1" applyBorder="1" applyAlignment="1">
      <alignment horizontal="left" vertical="center" indent="1"/>
    </xf>
    <xf numFmtId="0" fontId="1" fillId="2" borderId="26" xfId="0" applyFont="1" applyFill="1" applyBorder="1" applyAlignment="1">
      <alignment vertical="center" wrapText="1"/>
    </xf>
    <xf numFmtId="164" fontId="1" fillId="2" borderId="26" xfId="0" applyNumberFormat="1" applyFont="1" applyFill="1" applyBorder="1" applyAlignment="1">
      <alignment horizontal="center" vertical="center"/>
    </xf>
    <xf numFmtId="0" fontId="1" fillId="2" borderId="26" xfId="0" applyFont="1" applyFill="1" applyBorder="1" applyAlignment="1">
      <alignment horizontal="center" vertical="center"/>
    </xf>
    <xf numFmtId="164" fontId="33" fillId="2" borderId="26" xfId="0" applyNumberFormat="1" applyFont="1" applyFill="1" applyBorder="1" applyAlignment="1">
      <alignment horizontal="center" vertical="center"/>
    </xf>
    <xf numFmtId="0" fontId="1" fillId="2" borderId="27" xfId="0" applyFont="1" applyFill="1" applyBorder="1" applyAlignment="1">
      <alignment vertical="center" wrapText="1"/>
    </xf>
    <xf numFmtId="164" fontId="31" fillId="2" borderId="26" xfId="0" applyNumberFormat="1" applyFont="1" applyFill="1" applyBorder="1" applyAlignment="1">
      <alignment horizontal="center" vertical="center"/>
    </xf>
    <xf numFmtId="164" fontId="31" fillId="13" borderId="0" xfId="0" applyNumberFormat="1" applyFont="1" applyFill="1" applyAlignment="1">
      <alignment horizontal="center" vertical="center"/>
    </xf>
    <xf numFmtId="0" fontId="27" fillId="2" borderId="26" xfId="0" applyFont="1" applyFill="1" applyBorder="1" applyAlignment="1">
      <alignment vertical="center" wrapText="1"/>
    </xf>
    <xf numFmtId="164" fontId="27" fillId="2" borderId="26" xfId="0" applyNumberFormat="1" applyFont="1" applyFill="1" applyBorder="1" applyAlignment="1">
      <alignment horizontal="center" vertical="center"/>
    </xf>
    <xf numFmtId="0" fontId="27" fillId="2" borderId="26" xfId="0" applyFont="1" applyFill="1" applyBorder="1" applyAlignment="1">
      <alignment horizontal="center" vertical="center"/>
    </xf>
    <xf numFmtId="1" fontId="34" fillId="3" borderId="20" xfId="0" applyNumberFormat="1" applyFont="1" applyFill="1" applyBorder="1" applyAlignment="1">
      <alignment horizontal="left" vertical="center" indent="1"/>
    </xf>
    <xf numFmtId="0" fontId="35" fillId="2" borderId="0" xfId="0" applyFont="1" applyFill="1"/>
    <xf numFmtId="0" fontId="27" fillId="2" borderId="0" xfId="0" applyFont="1" applyFill="1"/>
    <xf numFmtId="0" fontId="35" fillId="0" borderId="0" xfId="0" applyFont="1"/>
    <xf numFmtId="0" fontId="36" fillId="2" borderId="0" xfId="0" applyFont="1" applyFill="1"/>
    <xf numFmtId="0" fontId="37" fillId="2" borderId="0" xfId="0" applyFont="1" applyFill="1"/>
    <xf numFmtId="0" fontId="7" fillId="2" borderId="0" xfId="0" applyFont="1" applyFill="1" applyBorder="1" applyAlignment="1">
      <alignment horizontal="center" vertical="center" wrapText="1"/>
    </xf>
    <xf numFmtId="2" fontId="30" fillId="10" borderId="0" xfId="0" applyNumberFormat="1" applyFont="1" applyFill="1" applyAlignment="1">
      <alignment horizontal="left" vertical="center"/>
    </xf>
    <xf numFmtId="2" fontId="7" fillId="12" borderId="0" xfId="0" applyNumberFormat="1" applyFont="1" applyFill="1" applyBorder="1" applyAlignment="1">
      <alignment horizontal="right" vertical="center"/>
    </xf>
    <xf numFmtId="10" fontId="7" fillId="12" borderId="0" xfId="1" applyNumberFormat="1" applyFont="1" applyFill="1" applyBorder="1" applyAlignment="1">
      <alignment horizontal="right" vertical="center"/>
    </xf>
    <xf numFmtId="2" fontId="1" fillId="13" borderId="0" xfId="0" applyNumberFormat="1" applyFont="1" applyFill="1" applyAlignment="1">
      <alignment horizontal="center" vertical="center"/>
    </xf>
    <xf numFmtId="1" fontId="2" fillId="13" borderId="0" xfId="0" applyNumberFormat="1" applyFont="1" applyFill="1" applyAlignment="1">
      <alignment horizontal="center" vertical="center"/>
    </xf>
    <xf numFmtId="0" fontId="4" fillId="2" borderId="0" xfId="0" applyFont="1" applyFill="1" applyAlignment="1">
      <alignment vertical="center"/>
    </xf>
    <xf numFmtId="2" fontId="2" fillId="13" borderId="0" xfId="0" applyNumberFormat="1" applyFont="1" applyFill="1" applyAlignment="1">
      <alignment horizontal="center" vertical="center"/>
    </xf>
    <xf numFmtId="2" fontId="2" fillId="2" borderId="0" xfId="0" applyNumberFormat="1" applyFont="1" applyFill="1" applyBorder="1" applyAlignment="1">
      <alignment vertical="center" wrapText="1"/>
    </xf>
    <xf numFmtId="2" fontId="1" fillId="13" borderId="0" xfId="0" applyNumberFormat="1" applyFont="1" applyFill="1" applyBorder="1" applyAlignment="1">
      <alignment horizontal="center" vertical="center"/>
    </xf>
    <xf numFmtId="10" fontId="1" fillId="13" borderId="0" xfId="1" applyNumberFormat="1" applyFont="1" applyFill="1" applyAlignment="1">
      <alignment horizontal="center" vertical="center"/>
    </xf>
    <xf numFmtId="2" fontId="1" fillId="6" borderId="0" xfId="0" applyNumberFormat="1" applyFont="1" applyFill="1" applyAlignment="1">
      <alignment horizontal="center" vertical="center"/>
    </xf>
    <xf numFmtId="2" fontId="1" fillId="6" borderId="0" xfId="0" applyNumberFormat="1" applyFont="1" applyFill="1" applyAlignment="1">
      <alignment vertical="center" wrapText="1"/>
    </xf>
    <xf numFmtId="1" fontId="31" fillId="2" borderId="20" xfId="0" applyNumberFormat="1" applyFont="1" applyFill="1" applyBorder="1" applyAlignment="1">
      <alignment horizontal="center" vertical="center"/>
    </xf>
    <xf numFmtId="1" fontId="31" fillId="2" borderId="26" xfId="0" applyNumberFormat="1" applyFont="1" applyFill="1" applyBorder="1" applyAlignment="1">
      <alignment horizontal="center" vertical="center"/>
    </xf>
    <xf numFmtId="1" fontId="1" fillId="6" borderId="0" xfId="0" applyNumberFormat="1" applyFont="1" applyFill="1" applyAlignment="1">
      <alignment horizontal="center" vertical="center"/>
    </xf>
    <xf numFmtId="0" fontId="38" fillId="12" borderId="7" xfId="0" applyFont="1" applyFill="1" applyBorder="1" applyAlignment="1">
      <alignment horizontal="center" vertical="center" wrapText="1"/>
    </xf>
    <xf numFmtId="0" fontId="18" fillId="0" borderId="8" xfId="0" applyFont="1" applyBorder="1" applyAlignment="1"/>
    <xf numFmtId="1" fontId="13" fillId="3" borderId="26" xfId="0" applyNumberFormat="1" applyFont="1" applyFill="1" applyBorder="1" applyAlignment="1">
      <alignment horizontal="left" wrapText="1"/>
    </xf>
    <xf numFmtId="1" fontId="13" fillId="3" borderId="28" xfId="0" applyNumberFormat="1" applyFont="1" applyFill="1" applyBorder="1" applyAlignment="1">
      <alignment horizontal="left" wrapText="1"/>
    </xf>
    <xf numFmtId="2" fontId="13" fillId="3" borderId="7" xfId="0" applyNumberFormat="1" applyFont="1" applyFill="1" applyBorder="1" applyAlignment="1">
      <alignment wrapText="1"/>
    </xf>
    <xf numFmtId="0" fontId="26" fillId="14" borderId="0" xfId="0" applyFont="1" applyFill="1" applyAlignment="1">
      <alignment horizontal="left" vertical="center" wrapText="1"/>
    </xf>
    <xf numFmtId="2" fontId="1" fillId="14" borderId="0" xfId="0" applyNumberFormat="1" applyFont="1" applyFill="1" applyAlignment="1">
      <alignment horizontal="left" vertical="center"/>
    </xf>
    <xf numFmtId="2" fontId="31" fillId="14" borderId="0" xfId="0" applyNumberFormat="1" applyFont="1" applyFill="1" applyAlignment="1">
      <alignment horizontal="left" vertical="center"/>
    </xf>
    <xf numFmtId="0" fontId="1" fillId="14" borderId="0" xfId="0" applyFont="1" applyFill="1" applyAlignment="1">
      <alignment horizontal="left" vertical="center"/>
    </xf>
    <xf numFmtId="2" fontId="1" fillId="14" borderId="0" xfId="0" applyNumberFormat="1" applyFont="1" applyFill="1" applyBorder="1" applyAlignment="1">
      <alignment horizontal="left" vertical="center"/>
    </xf>
    <xf numFmtId="2" fontId="30" fillId="14" borderId="0" xfId="0" applyNumberFormat="1" applyFont="1" applyFill="1" applyBorder="1" applyAlignment="1">
      <alignment horizontal="left" vertical="center"/>
    </xf>
    <xf numFmtId="164" fontId="1" fillId="14" borderId="0" xfId="0" applyNumberFormat="1" applyFont="1" applyFill="1" applyBorder="1" applyAlignment="1">
      <alignment horizontal="left" vertical="center"/>
    </xf>
    <xf numFmtId="0" fontId="1" fillId="14" borderId="0" xfId="0" applyFont="1" applyFill="1" applyBorder="1" applyAlignment="1">
      <alignment horizontal="left" vertical="center"/>
    </xf>
    <xf numFmtId="0" fontId="19" fillId="10" borderId="0" xfId="0" applyFont="1" applyFill="1" applyAlignment="1">
      <alignment horizontal="left" vertical="center"/>
    </xf>
    <xf numFmtId="2" fontId="32" fillId="9" borderId="0" xfId="0" applyNumberFormat="1" applyFont="1" applyFill="1" applyBorder="1" applyAlignment="1">
      <alignment horizontal="left" vertical="center"/>
    </xf>
    <xf numFmtId="10" fontId="32" fillId="9" borderId="0" xfId="1" applyNumberFormat="1" applyFont="1" applyFill="1" applyBorder="1" applyAlignment="1">
      <alignment horizontal="left" vertical="center"/>
    </xf>
    <xf numFmtId="2" fontId="39" fillId="3" borderId="7" xfId="0" applyNumberFormat="1" applyFont="1" applyFill="1" applyBorder="1" applyAlignment="1">
      <alignment horizontal="right" wrapText="1"/>
    </xf>
    <xf numFmtId="2" fontId="40" fillId="0" borderId="7" xfId="0" applyNumberFormat="1" applyFont="1" applyBorder="1" applyAlignment="1">
      <alignment horizontal="right" wrapText="1"/>
    </xf>
    <xf numFmtId="2" fontId="39" fillId="0" borderId="7" xfId="0" applyNumberFormat="1" applyFont="1" applyBorder="1" applyAlignment="1">
      <alignment horizontal="right" wrapText="1"/>
    </xf>
    <xf numFmtId="1" fontId="13" fillId="3" borderId="0" xfId="0" applyNumberFormat="1" applyFont="1" applyFill="1" applyBorder="1" applyAlignment="1">
      <alignment wrapText="1"/>
    </xf>
    <xf numFmtId="2" fontId="39" fillId="3" borderId="0" xfId="0" applyNumberFormat="1" applyFont="1" applyFill="1" applyBorder="1" applyAlignment="1">
      <alignment horizontal="right" wrapText="1"/>
    </xf>
    <xf numFmtId="1" fontId="14" fillId="3" borderId="29" xfId="0" applyNumberFormat="1" applyFont="1" applyFill="1" applyBorder="1" applyAlignment="1">
      <alignment wrapText="1"/>
    </xf>
    <xf numFmtId="2" fontId="39" fillId="3" borderId="29" xfId="0" applyNumberFormat="1" applyFont="1" applyFill="1" applyBorder="1" applyAlignment="1">
      <alignment horizontal="right" wrapText="1"/>
    </xf>
    <xf numFmtId="1" fontId="14" fillId="3" borderId="7" xfId="0" applyNumberFormat="1" applyFont="1" applyFill="1" applyBorder="1" applyAlignment="1">
      <alignment wrapText="1"/>
    </xf>
    <xf numFmtId="0" fontId="4" fillId="0" borderId="0" xfId="0" applyFont="1" applyAlignment="1">
      <alignment horizontal="center" vertical="top" wrapText="1"/>
    </xf>
    <xf numFmtId="0" fontId="4" fillId="2" borderId="0" xfId="0" applyFont="1" applyFill="1" applyBorder="1" applyAlignment="1">
      <alignment horizontal="center" textRotation="90" wrapText="1"/>
    </xf>
    <xf numFmtId="1" fontId="1" fillId="2" borderId="1" xfId="0" applyNumberFormat="1" applyFont="1" applyFill="1" applyBorder="1"/>
    <xf numFmtId="0" fontId="41" fillId="2" borderId="0" xfId="0" applyFont="1" applyFill="1" applyAlignment="1">
      <alignment horizontal="left" vertical="center" wrapText="1"/>
    </xf>
    <xf numFmtId="0" fontId="42" fillId="2" borderId="0" xfId="0" applyFont="1" applyFill="1" applyAlignment="1">
      <alignment vertical="center" wrapText="1"/>
    </xf>
    <xf numFmtId="0" fontId="23" fillId="2" borderId="0" xfId="0" applyFont="1" applyFill="1" applyAlignment="1">
      <alignment vertical="center" wrapText="1"/>
    </xf>
    <xf numFmtId="0" fontId="41" fillId="2" borderId="0" xfId="0" applyFont="1" applyFill="1" applyAlignment="1">
      <alignment vertical="center" wrapText="1"/>
    </xf>
    <xf numFmtId="1" fontId="1" fillId="2" borderId="20" xfId="0" applyNumberFormat="1" applyFont="1" applyFill="1" applyBorder="1" applyAlignment="1">
      <alignment horizontal="center" vertical="center"/>
    </xf>
    <xf numFmtId="1" fontId="1" fillId="2" borderId="26" xfId="0" applyNumberFormat="1" applyFont="1" applyFill="1" applyBorder="1" applyAlignment="1">
      <alignment horizontal="center" vertical="center"/>
    </xf>
    <xf numFmtId="1" fontId="27" fillId="2" borderId="26" xfId="0" applyNumberFormat="1" applyFont="1" applyFill="1" applyBorder="1" applyAlignment="1">
      <alignment horizontal="center" vertical="center"/>
    </xf>
    <xf numFmtId="0" fontId="2" fillId="6" borderId="0" xfId="0" applyFont="1" applyFill="1" applyAlignment="1">
      <alignment horizontal="right" vertical="center" wrapText="1"/>
    </xf>
    <xf numFmtId="0" fontId="26" fillId="14" borderId="0" xfId="0" applyFont="1" applyFill="1" applyAlignment="1">
      <alignment horizontal="right" vertical="center" wrapText="1"/>
    </xf>
    <xf numFmtId="0" fontId="2" fillId="13" borderId="0" xfId="0" applyFont="1" applyFill="1" applyAlignment="1">
      <alignment vertical="center"/>
    </xf>
    <xf numFmtId="0" fontId="1" fillId="13" borderId="0" xfId="0" applyFont="1" applyFill="1" applyAlignment="1">
      <alignment vertical="center"/>
    </xf>
    <xf numFmtId="2" fontId="2" fillId="13" borderId="0" xfId="0" applyNumberFormat="1" applyFont="1" applyFill="1" applyAlignment="1">
      <alignment horizontal="left" vertical="center"/>
    </xf>
    <xf numFmtId="0" fontId="1" fillId="13" borderId="0" xfId="0" applyFont="1" applyFill="1" applyAlignment="1">
      <alignment horizontal="left" vertical="center"/>
    </xf>
    <xf numFmtId="1" fontId="2" fillId="13" borderId="0" xfId="0" applyNumberFormat="1" applyFont="1" applyFill="1" applyAlignment="1">
      <alignment horizontal="left" vertical="center"/>
    </xf>
    <xf numFmtId="0" fontId="47" fillId="16" borderId="11" xfId="0" applyFont="1" applyFill="1" applyBorder="1" applyAlignment="1">
      <alignment horizontal="center" vertical="center" wrapText="1"/>
    </xf>
    <xf numFmtId="1" fontId="18" fillId="3" borderId="7" xfId="0" applyNumberFormat="1" applyFont="1" applyFill="1" applyBorder="1" applyAlignment="1">
      <alignment wrapText="1"/>
    </xf>
    <xf numFmtId="1" fontId="13" fillId="5" borderId="7" xfId="0" applyNumberFormat="1" applyFont="1" applyFill="1" applyBorder="1" applyAlignment="1">
      <alignment wrapText="1"/>
    </xf>
    <xf numFmtId="1" fontId="18" fillId="5" borderId="7" xfId="0" applyNumberFormat="1" applyFont="1" applyFill="1" applyBorder="1" applyAlignment="1">
      <alignment wrapText="1"/>
    </xf>
    <xf numFmtId="1" fontId="18" fillId="5" borderId="7" xfId="0" applyNumberFormat="1" applyFont="1" applyFill="1" applyBorder="1" applyAlignment="1">
      <alignment horizontal="fill"/>
    </xf>
    <xf numFmtId="1" fontId="13" fillId="13" borderId="7" xfId="0" applyNumberFormat="1" applyFont="1" applyFill="1" applyBorder="1" applyAlignment="1">
      <alignment wrapText="1"/>
    </xf>
    <xf numFmtId="1" fontId="18" fillId="13" borderId="7" xfId="0" applyNumberFormat="1" applyFont="1" applyFill="1" applyBorder="1" applyAlignment="1">
      <alignment wrapText="1"/>
    </xf>
    <xf numFmtId="1" fontId="18" fillId="13" borderId="7" xfId="0" applyNumberFormat="1" applyFont="1" applyFill="1" applyBorder="1" applyAlignment="1">
      <alignment horizontal="fill"/>
    </xf>
    <xf numFmtId="1" fontId="13" fillId="10" borderId="7" xfId="0" applyNumberFormat="1" applyFont="1" applyFill="1" applyBorder="1" applyAlignment="1">
      <alignment wrapText="1"/>
    </xf>
    <xf numFmtId="1" fontId="18" fillId="10" borderId="7" xfId="0" applyNumberFormat="1" applyFont="1" applyFill="1" applyBorder="1" applyAlignment="1">
      <alignment wrapText="1"/>
    </xf>
    <xf numFmtId="1" fontId="18" fillId="10" borderId="7" xfId="0" applyNumberFormat="1" applyFont="1" applyFill="1" applyBorder="1" applyAlignment="1">
      <alignment horizontal="fill"/>
    </xf>
    <xf numFmtId="0" fontId="7" fillId="11" borderId="0" xfId="0" applyFont="1" applyFill="1" applyAlignment="1">
      <alignment vertical="center" wrapText="1"/>
    </xf>
    <xf numFmtId="1" fontId="4" fillId="2" borderId="0" xfId="0" applyNumberFormat="1" applyFont="1" applyFill="1" applyBorder="1" applyAlignment="1">
      <alignment horizontal="center" textRotation="90" wrapText="1"/>
    </xf>
    <xf numFmtId="165" fontId="13" fillId="3" borderId="14" xfId="3" applyNumberFormat="1" applyFont="1" applyFill="1" applyBorder="1" applyAlignment="1">
      <alignment horizontal="left" wrapText="1"/>
    </xf>
    <xf numFmtId="165" fontId="13" fillId="3" borderId="19" xfId="3" applyNumberFormat="1" applyFont="1" applyFill="1" applyBorder="1" applyAlignment="1">
      <alignment horizontal="left" wrapText="1"/>
    </xf>
    <xf numFmtId="164" fontId="13" fillId="3" borderId="14" xfId="0" applyNumberFormat="1" applyFont="1" applyFill="1" applyBorder="1" applyAlignment="1">
      <alignment horizontal="right" wrapText="1"/>
    </xf>
    <xf numFmtId="164" fontId="13" fillId="3" borderId="14" xfId="0" applyNumberFormat="1" applyFont="1" applyFill="1" applyBorder="1" applyAlignment="1">
      <alignment horizontal="right" wrapText="1" indent="1"/>
    </xf>
    <xf numFmtId="1" fontId="13" fillId="3" borderId="14" xfId="0" applyNumberFormat="1" applyFont="1" applyFill="1" applyBorder="1" applyAlignment="1">
      <alignment horizontal="right" wrapText="1" indent="1"/>
    </xf>
    <xf numFmtId="164" fontId="13" fillId="3" borderId="15" xfId="0" applyNumberFormat="1" applyFont="1" applyFill="1" applyBorder="1" applyAlignment="1">
      <alignment horizontal="right" wrapText="1"/>
    </xf>
    <xf numFmtId="164" fontId="13" fillId="3" borderId="15" xfId="0" applyNumberFormat="1" applyFont="1" applyFill="1" applyBorder="1" applyAlignment="1">
      <alignment horizontal="right" wrapText="1" indent="1"/>
    </xf>
    <xf numFmtId="1" fontId="13" fillId="3" borderId="15" xfId="0" applyNumberFormat="1" applyFont="1" applyFill="1" applyBorder="1" applyAlignment="1">
      <alignment horizontal="right" wrapText="1" indent="1"/>
    </xf>
    <xf numFmtId="164" fontId="13" fillId="3" borderId="14" xfId="0" applyNumberFormat="1" applyFont="1" applyFill="1" applyBorder="1" applyAlignment="1">
      <alignment horizontal="right" indent="1"/>
    </xf>
    <xf numFmtId="164" fontId="13" fillId="3" borderId="15" xfId="0" applyNumberFormat="1" applyFont="1" applyFill="1" applyBorder="1" applyAlignment="1">
      <alignment horizontal="right" indent="1"/>
    </xf>
    <xf numFmtId="165" fontId="12" fillId="3" borderId="7" xfId="3" applyNumberFormat="1" applyFont="1" applyFill="1" applyBorder="1" applyAlignment="1">
      <alignment wrapText="1"/>
    </xf>
    <xf numFmtId="2" fontId="18" fillId="3" borderId="7" xfId="0" applyNumberFormat="1" applyFont="1" applyFill="1" applyBorder="1" applyAlignment="1">
      <alignment wrapText="1"/>
    </xf>
    <xf numFmtId="165" fontId="48" fillId="3" borderId="7" xfId="3" applyNumberFormat="1" applyFont="1" applyFill="1" applyBorder="1" applyAlignment="1">
      <alignment wrapText="1"/>
    </xf>
    <xf numFmtId="164" fontId="13" fillId="3" borderId="19" xfId="0" applyNumberFormat="1" applyFont="1" applyFill="1" applyBorder="1" applyAlignment="1">
      <alignment horizontal="right" wrapText="1"/>
    </xf>
    <xf numFmtId="0" fontId="12" fillId="5" borderId="7" xfId="0" applyFont="1" applyFill="1" applyBorder="1" applyAlignment="1">
      <alignment horizontal="right" vertical="center" wrapText="1"/>
    </xf>
    <xf numFmtId="2" fontId="13" fillId="3" borderId="7" xfId="0" applyNumberFormat="1" applyFont="1" applyFill="1" applyBorder="1" applyAlignment="1">
      <alignment horizontal="right" wrapText="1"/>
    </xf>
    <xf numFmtId="2" fontId="16" fillId="0" borderId="7" xfId="0" applyNumberFormat="1" applyFont="1" applyBorder="1" applyAlignment="1">
      <alignment horizontal="right" wrapText="1"/>
    </xf>
    <xf numFmtId="2" fontId="17" fillId="0" borderId="7" xfId="0" applyNumberFormat="1" applyFont="1" applyBorder="1" applyAlignment="1">
      <alignment horizontal="right" wrapText="1"/>
    </xf>
    <xf numFmtId="0" fontId="11" fillId="4" borderId="0" xfId="0" applyFont="1" applyFill="1" applyBorder="1" applyAlignment="1">
      <alignment vertical="center" wrapText="1"/>
    </xf>
    <xf numFmtId="0" fontId="11" fillId="7" borderId="0" xfId="0" applyFont="1" applyFill="1" applyBorder="1" applyAlignment="1">
      <alignment vertical="center" wrapText="1"/>
    </xf>
    <xf numFmtId="0" fontId="11" fillId="2" borderId="0" xfId="0" applyFont="1" applyFill="1" applyBorder="1" applyAlignment="1">
      <alignment vertical="center" wrapText="1"/>
    </xf>
    <xf numFmtId="0" fontId="45" fillId="2" borderId="0" xfId="0" applyFont="1" applyFill="1" applyAlignment="1">
      <alignment horizontal="left" vertical="top" wrapText="1"/>
    </xf>
    <xf numFmtId="2" fontId="50" fillId="17" borderId="0" xfId="0" applyNumberFormat="1" applyFont="1" applyFill="1" applyAlignment="1">
      <alignment horizontal="left"/>
    </xf>
    <xf numFmtId="0" fontId="51" fillId="2" borderId="0" xfId="2" applyFont="1" applyFill="1" applyAlignment="1">
      <alignment horizontal="left" vertical="top"/>
    </xf>
    <xf numFmtId="1" fontId="18" fillId="10" borderId="7" xfId="0" applyNumberFormat="1" applyFont="1" applyFill="1" applyBorder="1" applyAlignment="1"/>
    <xf numFmtId="0" fontId="1" fillId="10" borderId="0" xfId="0" applyFont="1" applyFill="1"/>
    <xf numFmtId="2" fontId="1" fillId="2" borderId="13" xfId="0" applyNumberFormat="1" applyFont="1" applyFill="1" applyBorder="1" applyAlignment="1">
      <alignment horizontal="center" vertical="center"/>
    </xf>
    <xf numFmtId="2" fontId="1" fillId="14" borderId="0" xfId="0" applyNumberFormat="1" applyFont="1" applyFill="1" applyAlignment="1">
      <alignment horizontal="center" vertical="center"/>
    </xf>
    <xf numFmtId="2" fontId="1" fillId="10" borderId="0" xfId="0" applyNumberFormat="1" applyFont="1" applyFill="1" applyAlignment="1">
      <alignment horizontal="center" vertical="center"/>
    </xf>
    <xf numFmtId="0" fontId="42" fillId="2" borderId="0" xfId="0" quotePrefix="1" applyFont="1" applyFill="1" applyAlignment="1">
      <alignment horizontal="left" vertical="top" wrapText="1" indent="3"/>
    </xf>
    <xf numFmtId="0" fontId="42" fillId="2" borderId="0" xfId="0" applyFont="1" applyFill="1" applyAlignment="1">
      <alignment horizontal="left" vertical="top" wrapText="1" indent="3"/>
    </xf>
    <xf numFmtId="0" fontId="30" fillId="9" borderId="0" xfId="0" applyFont="1" applyFill="1" applyBorder="1" applyAlignment="1">
      <alignment horizontal="center" vertical="center"/>
    </xf>
    <xf numFmtId="0" fontId="42" fillId="2" borderId="0" xfId="0" quotePrefix="1" applyFont="1" applyFill="1" applyAlignment="1">
      <alignment vertical="top" wrapText="1"/>
    </xf>
    <xf numFmtId="2" fontId="1" fillId="2" borderId="21" xfId="0" applyNumberFormat="1" applyFont="1" applyFill="1" applyBorder="1" applyAlignment="1" applyProtection="1">
      <alignment horizontal="left" vertical="center"/>
      <protection hidden="1"/>
    </xf>
    <xf numFmtId="0" fontId="1" fillId="2" borderId="21" xfId="0" applyFont="1" applyFill="1" applyBorder="1" applyAlignment="1" applyProtection="1">
      <alignment horizontal="left" vertical="center"/>
      <protection hidden="1"/>
    </xf>
    <xf numFmtId="1" fontId="13" fillId="3" borderId="14" xfId="0" applyNumberFormat="1" applyFont="1" applyFill="1" applyBorder="1" applyAlignment="1" applyProtection="1">
      <alignment horizontal="left" vertical="center" indent="1"/>
      <protection hidden="1"/>
    </xf>
    <xf numFmtId="1" fontId="13" fillId="2" borderId="0" xfId="0" applyNumberFormat="1" applyFont="1" applyFill="1" applyBorder="1" applyAlignment="1" applyProtection="1">
      <alignment horizontal="left" wrapText="1"/>
      <protection hidden="1"/>
    </xf>
    <xf numFmtId="2" fontId="31" fillId="2" borderId="21" xfId="0" applyNumberFormat="1" applyFont="1" applyFill="1" applyBorder="1" applyAlignment="1" applyProtection="1">
      <alignment horizontal="left" vertical="center"/>
      <protection hidden="1"/>
    </xf>
    <xf numFmtId="164" fontId="1" fillId="2" borderId="21" xfId="0" applyNumberFormat="1" applyFont="1" applyFill="1" applyBorder="1" applyAlignment="1" applyProtection="1">
      <alignment horizontal="left" vertical="center"/>
      <protection hidden="1"/>
    </xf>
    <xf numFmtId="2" fontId="1" fillId="2" borderId="13" xfId="0" applyNumberFormat="1" applyFont="1" applyFill="1" applyBorder="1" applyAlignment="1" applyProtection="1">
      <alignment horizontal="center" vertical="center"/>
      <protection hidden="1"/>
    </xf>
    <xf numFmtId="0" fontId="7" fillId="7" borderId="0" xfId="0" applyFont="1" applyFill="1" applyAlignment="1" applyProtection="1">
      <alignment horizontal="center" vertical="center" wrapText="1"/>
      <protection hidden="1"/>
    </xf>
    <xf numFmtId="49" fontId="52" fillId="3" borderId="0" xfId="0" applyNumberFormat="1" applyFont="1" applyFill="1" applyBorder="1" applyAlignment="1">
      <alignment horizontal="left"/>
    </xf>
    <xf numFmtId="0" fontId="2" fillId="9" borderId="21" xfId="0" applyFont="1" applyFill="1" applyBorder="1" applyAlignment="1">
      <alignment horizontal="left" vertical="center" wrapText="1"/>
    </xf>
    <xf numFmtId="0" fontId="1" fillId="9" borderId="21" xfId="0" applyFont="1" applyFill="1" applyBorder="1" applyAlignment="1">
      <alignment horizontal="left" vertical="center"/>
    </xf>
    <xf numFmtId="0" fontId="1" fillId="9" borderId="0" xfId="0" applyFont="1" applyFill="1" applyAlignment="1">
      <alignment horizontal="left" vertical="center" wrapText="1"/>
    </xf>
    <xf numFmtId="0" fontId="1" fillId="9" borderId="0" xfId="0" applyFont="1" applyFill="1" applyAlignment="1">
      <alignment horizontal="left" vertical="center"/>
    </xf>
    <xf numFmtId="0" fontId="2" fillId="9" borderId="0" xfId="0" applyFont="1" applyFill="1" applyBorder="1" applyAlignment="1">
      <alignment horizontal="left" vertical="center"/>
    </xf>
    <xf numFmtId="0" fontId="1" fillId="9" borderId="0" xfId="0" applyFont="1" applyFill="1" applyBorder="1" applyAlignment="1">
      <alignment horizontal="left" vertical="center"/>
    </xf>
    <xf numFmtId="164" fontId="2" fillId="9" borderId="21" xfId="0" applyNumberFormat="1" applyFont="1" applyFill="1" applyBorder="1" applyAlignment="1">
      <alignment horizontal="left" vertical="center"/>
    </xf>
    <xf numFmtId="2" fontId="2" fillId="9" borderId="21" xfId="0" applyNumberFormat="1" applyFont="1" applyFill="1" applyBorder="1" applyAlignment="1">
      <alignment horizontal="left" vertical="center"/>
    </xf>
    <xf numFmtId="2" fontId="1" fillId="9" borderId="21" xfId="0" applyNumberFormat="1" applyFont="1" applyFill="1" applyBorder="1"/>
    <xf numFmtId="2" fontId="1" fillId="9" borderId="0" xfId="0" applyNumberFormat="1" applyFont="1" applyFill="1" applyBorder="1" applyAlignment="1">
      <alignment horizontal="left" vertical="center"/>
    </xf>
    <xf numFmtId="2" fontId="1" fillId="9" borderId="0" xfId="0" applyNumberFormat="1" applyFont="1" applyFill="1"/>
    <xf numFmtId="1" fontId="1" fillId="9" borderId="0" xfId="0" applyNumberFormat="1" applyFont="1" applyFill="1" applyBorder="1" applyAlignment="1">
      <alignment horizontal="left" vertical="center"/>
    </xf>
    <xf numFmtId="1" fontId="1" fillId="9" borderId="0" xfId="0" applyNumberFormat="1" applyFont="1" applyFill="1"/>
    <xf numFmtId="1" fontId="2" fillId="9" borderId="0" xfId="0" applyNumberFormat="1" applyFont="1" applyFill="1" applyBorder="1" applyAlignment="1">
      <alignment horizontal="left" vertical="center"/>
    </xf>
    <xf numFmtId="10" fontId="2" fillId="9" borderId="0" xfId="1" applyNumberFormat="1" applyFont="1" applyFill="1" applyBorder="1" applyAlignment="1">
      <alignment horizontal="left" vertical="center"/>
    </xf>
    <xf numFmtId="10" fontId="1" fillId="9" borderId="0" xfId="0" applyNumberFormat="1" applyFont="1" applyFill="1"/>
    <xf numFmtId="0" fontId="1" fillId="2" borderId="21" xfId="0" applyFont="1" applyFill="1" applyBorder="1"/>
    <xf numFmtId="0" fontId="1" fillId="2" borderId="14" xfId="0" applyFont="1" applyFill="1" applyBorder="1"/>
    <xf numFmtId="0" fontId="1" fillId="2" borderId="13" xfId="0" applyFont="1" applyFill="1" applyBorder="1"/>
    <xf numFmtId="0" fontId="12" fillId="5" borderId="0" xfId="0" applyFont="1" applyFill="1" applyBorder="1" applyAlignment="1">
      <alignment horizontal="center" vertical="center" wrapText="1"/>
    </xf>
    <xf numFmtId="1" fontId="13" fillId="3" borderId="20" xfId="0" applyNumberFormat="1" applyFont="1" applyFill="1" applyBorder="1" applyAlignment="1">
      <alignment horizontal="left" wrapText="1"/>
    </xf>
    <xf numFmtId="164" fontId="13" fillId="3" borderId="13" xfId="0" applyNumberFormat="1" applyFont="1" applyFill="1" applyBorder="1" applyAlignment="1">
      <alignment horizontal="right" wrapText="1"/>
    </xf>
    <xf numFmtId="164" fontId="13" fillId="3" borderId="13" xfId="0" applyNumberFormat="1" applyFont="1" applyFill="1" applyBorder="1" applyAlignment="1">
      <alignment horizontal="right" wrapText="1" indent="1"/>
    </xf>
    <xf numFmtId="1" fontId="13" fillId="3" borderId="13" xfId="0" applyNumberFormat="1" applyFont="1" applyFill="1" applyBorder="1" applyAlignment="1">
      <alignment horizontal="right" wrapText="1" indent="1"/>
    </xf>
    <xf numFmtId="1" fontId="13" fillId="3" borderId="13" xfId="0" applyNumberFormat="1" applyFont="1" applyFill="1" applyBorder="1" applyAlignment="1">
      <alignment horizontal="left" wrapText="1" indent="1"/>
    </xf>
    <xf numFmtId="1" fontId="13" fillId="3" borderId="13" xfId="0" applyNumberFormat="1" applyFont="1" applyFill="1" applyBorder="1" applyAlignment="1">
      <alignment horizontal="left" indent="1"/>
    </xf>
    <xf numFmtId="164" fontId="13" fillId="3" borderId="13" xfId="0" applyNumberFormat="1" applyFont="1" applyFill="1" applyBorder="1" applyAlignment="1">
      <alignment horizontal="right" indent="1"/>
    </xf>
    <xf numFmtId="2" fontId="13" fillId="3" borderId="13" xfId="0" applyNumberFormat="1" applyFont="1" applyFill="1" applyBorder="1" applyAlignment="1">
      <alignment horizontal="left" wrapText="1"/>
    </xf>
    <xf numFmtId="2" fontId="13" fillId="3" borderId="13" xfId="0" applyNumberFormat="1" applyFont="1" applyFill="1" applyBorder="1" applyAlignment="1">
      <alignment horizontal="left" indent="1"/>
    </xf>
    <xf numFmtId="165" fontId="13" fillId="3" borderId="13" xfId="3" applyNumberFormat="1" applyFont="1" applyFill="1" applyBorder="1" applyAlignment="1">
      <alignment horizontal="left" wrapText="1"/>
    </xf>
    <xf numFmtId="2" fontId="1" fillId="13" borderId="0" xfId="1" applyNumberFormat="1" applyFont="1" applyFill="1" applyAlignment="1">
      <alignment horizontal="left" vertical="center"/>
    </xf>
    <xf numFmtId="0" fontId="1" fillId="2" borderId="15" xfId="0" applyFont="1" applyFill="1" applyBorder="1" applyAlignment="1">
      <alignment horizontal="left" vertical="center" wrapText="1"/>
    </xf>
    <xf numFmtId="2" fontId="1" fillId="2" borderId="15" xfId="0" applyNumberFormat="1" applyFont="1" applyFill="1" applyBorder="1" applyAlignment="1">
      <alignment horizontal="left" vertical="center"/>
    </xf>
    <xf numFmtId="0" fontId="1" fillId="2" borderId="15" xfId="0" applyFont="1" applyFill="1" applyBorder="1" applyAlignment="1">
      <alignment horizontal="left" vertical="center"/>
    </xf>
    <xf numFmtId="1" fontId="13" fillId="3" borderId="15" xfId="0" applyNumberFormat="1" applyFont="1" applyFill="1" applyBorder="1" applyAlignment="1">
      <alignment horizontal="left" vertical="center" indent="1"/>
    </xf>
    <xf numFmtId="2" fontId="31" fillId="2" borderId="15" xfId="0" applyNumberFormat="1" applyFont="1" applyFill="1" applyBorder="1" applyAlignment="1">
      <alignment horizontal="left" vertical="center"/>
    </xf>
    <xf numFmtId="164" fontId="1" fillId="2" borderId="15" xfId="0" applyNumberFormat="1" applyFont="1" applyFill="1" applyBorder="1" applyAlignment="1">
      <alignment horizontal="left" vertical="center"/>
    </xf>
    <xf numFmtId="2" fontId="1" fillId="2" borderId="15" xfId="0" applyNumberFormat="1" applyFont="1" applyFill="1" applyBorder="1" applyAlignment="1">
      <alignment horizontal="center" vertical="center"/>
    </xf>
    <xf numFmtId="2" fontId="34" fillId="3" borderId="7" xfId="0" applyNumberFormat="1" applyFont="1" applyFill="1" applyBorder="1" applyAlignment="1">
      <alignment wrapText="1"/>
    </xf>
    <xf numFmtId="2" fontId="14" fillId="3" borderId="7" xfId="0" applyNumberFormat="1" applyFont="1" applyFill="1" applyBorder="1" applyAlignment="1">
      <alignment wrapText="1"/>
    </xf>
    <xf numFmtId="2" fontId="12" fillId="3" borderId="7" xfId="0" applyNumberFormat="1" applyFont="1" applyFill="1" applyBorder="1" applyAlignment="1">
      <alignment wrapText="1"/>
    </xf>
    <xf numFmtId="0" fontId="14" fillId="5" borderId="7" xfId="0" applyFont="1" applyFill="1" applyBorder="1" applyAlignment="1">
      <alignment horizontal="center" vertical="center" wrapText="1"/>
    </xf>
    <xf numFmtId="0" fontId="49" fillId="4" borderId="10" xfId="0" applyFont="1" applyFill="1" applyBorder="1" applyAlignment="1">
      <alignment vertical="center" wrapText="1"/>
    </xf>
    <xf numFmtId="0" fontId="11" fillId="4" borderId="9" xfId="0" applyFont="1" applyFill="1" applyBorder="1" applyAlignment="1">
      <alignment vertical="center" wrapText="1"/>
    </xf>
    <xf numFmtId="0" fontId="11" fillId="4" borderId="22" xfId="0" applyFont="1" applyFill="1" applyBorder="1" applyAlignment="1">
      <alignment vertical="center" wrapText="1"/>
    </xf>
    <xf numFmtId="0" fontId="11" fillId="4" borderId="23" xfId="0" applyFont="1" applyFill="1" applyBorder="1" applyAlignment="1">
      <alignment vertical="center" wrapText="1"/>
    </xf>
    <xf numFmtId="0" fontId="11" fillId="4" borderId="12" xfId="0" applyFont="1" applyFill="1" applyBorder="1" applyAlignment="1">
      <alignment vertical="center" wrapText="1"/>
    </xf>
    <xf numFmtId="0" fontId="11" fillId="4" borderId="24" xfId="0" applyFont="1" applyFill="1" applyBorder="1" applyAlignment="1">
      <alignment vertical="center" wrapText="1"/>
    </xf>
    <xf numFmtId="0" fontId="42" fillId="2" borderId="0" xfId="0" applyFont="1" applyFill="1" applyAlignment="1">
      <alignment horizontal="left" vertical="top" wrapText="1" indent="3"/>
    </xf>
    <xf numFmtId="0" fontId="23" fillId="6" borderId="0" xfId="0" applyFont="1" applyFill="1" applyAlignment="1">
      <alignment horizontal="left" vertical="center" wrapText="1"/>
    </xf>
    <xf numFmtId="0" fontId="42" fillId="2" borderId="0" xfId="0" applyFont="1" applyFill="1" applyAlignment="1">
      <alignment horizontal="left" vertical="top" wrapText="1"/>
    </xf>
    <xf numFmtId="0" fontId="42" fillId="2" borderId="0" xfId="0" quotePrefix="1" applyFont="1" applyFill="1" applyAlignment="1">
      <alignment horizontal="left" vertical="top" wrapText="1" indent="3"/>
    </xf>
    <xf numFmtId="0" fontId="22" fillId="15" borderId="0" xfId="0" applyFont="1" applyFill="1" applyAlignment="1">
      <alignment horizontal="center" vertical="center"/>
    </xf>
    <xf numFmtId="0" fontId="43" fillId="2" borderId="0" xfId="0" applyFont="1" applyFill="1" applyAlignment="1">
      <alignment horizontal="left" vertical="center" wrapText="1"/>
    </xf>
    <xf numFmtId="0" fontId="42" fillId="2" borderId="0" xfId="0" quotePrefix="1" applyFont="1" applyFill="1" applyAlignment="1">
      <alignment horizontal="left" vertical="top" wrapText="1"/>
    </xf>
    <xf numFmtId="0" fontId="51" fillId="2" borderId="0" xfId="2" applyFont="1" applyFill="1" applyAlignment="1">
      <alignment horizontal="left" vertical="top" wrapText="1"/>
    </xf>
    <xf numFmtId="0" fontId="45" fillId="2" borderId="0" xfId="0" applyFont="1" applyFill="1" applyAlignment="1">
      <alignment horizontal="left" vertical="top" wrapText="1"/>
    </xf>
    <xf numFmtId="0" fontId="30" fillId="9" borderId="5" xfId="0" applyFont="1" applyFill="1" applyBorder="1" applyAlignment="1">
      <alignment horizontal="center" vertical="center"/>
    </xf>
    <xf numFmtId="0" fontId="31" fillId="2" borderId="0" xfId="0" applyFont="1" applyFill="1" applyAlignment="1">
      <alignment horizontal="left" vertical="center" wrapText="1"/>
    </xf>
    <xf numFmtId="0" fontId="1" fillId="2" borderId="21"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13" xfId="0" applyFont="1" applyFill="1" applyBorder="1" applyAlignment="1">
      <alignment horizontal="left" vertical="top" wrapText="1"/>
    </xf>
    <xf numFmtId="0" fontId="7" fillId="7" borderId="0" xfId="0" applyFont="1" applyFill="1" applyBorder="1" applyAlignment="1">
      <alignment horizontal="center" vertical="center"/>
    </xf>
    <xf numFmtId="0" fontId="30" fillId="9" borderId="5" xfId="0" applyFont="1" applyFill="1" applyBorder="1" applyAlignment="1">
      <alignment horizontal="center" vertical="center" wrapText="1"/>
    </xf>
    <xf numFmtId="0" fontId="30" fillId="9" borderId="4" xfId="0" applyFont="1" applyFill="1" applyBorder="1" applyAlignment="1">
      <alignment horizontal="center" vertical="center" wrapText="1"/>
    </xf>
    <xf numFmtId="0" fontId="30" fillId="9" borderId="4" xfId="0" applyFont="1" applyFill="1" applyBorder="1" applyAlignment="1">
      <alignment horizontal="center" vertical="center"/>
    </xf>
    <xf numFmtId="0" fontId="2" fillId="9" borderId="0" xfId="0" applyFont="1" applyFill="1" applyBorder="1" applyAlignment="1">
      <alignment horizontal="center" vertical="center" wrapText="1"/>
    </xf>
    <xf numFmtId="0" fontId="2" fillId="9" borderId="0" xfId="0" applyFont="1" applyFill="1" applyAlignment="1">
      <alignment horizontal="center" vertical="center" wrapText="1"/>
    </xf>
    <xf numFmtId="0" fontId="11" fillId="7" borderId="4" xfId="0" applyFont="1" applyFill="1" applyBorder="1" applyAlignment="1">
      <alignment horizontal="center" vertical="center" wrapText="1"/>
    </xf>
    <xf numFmtId="0" fontId="11" fillId="7" borderId="7"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18" fillId="0" borderId="0" xfId="0" applyFont="1" applyBorder="1"/>
    <xf numFmtId="2" fontId="54" fillId="18" borderId="0" xfId="0" applyNumberFormat="1" applyFont="1" applyFill="1" applyAlignment="1">
      <alignment horizontal="left"/>
    </xf>
    <xf numFmtId="0" fontId="55" fillId="12" borderId="0" xfId="0" applyFont="1" applyFill="1"/>
    <xf numFmtId="0" fontId="7" fillId="11" borderId="5" xfId="0" applyFont="1" applyFill="1" applyBorder="1" applyAlignment="1">
      <alignment horizontal="center" vertical="center"/>
    </xf>
    <xf numFmtId="0" fontId="7" fillId="11" borderId="0" xfId="0" applyFont="1" applyFill="1" applyAlignment="1">
      <alignment horizontal="center" vertical="center" wrapText="1"/>
    </xf>
    <xf numFmtId="0" fontId="24" fillId="12" borderId="0" xfId="0" applyFont="1" applyFill="1" applyAlignment="1">
      <alignment horizontal="center" vertical="center" wrapText="1"/>
    </xf>
    <xf numFmtId="0" fontId="7" fillId="11" borderId="0" xfId="0" applyFont="1" applyFill="1" applyAlignment="1">
      <alignment horizontal="center"/>
    </xf>
    <xf numFmtId="0" fontId="24" fillId="12" borderId="6" xfId="0" applyFont="1" applyFill="1" applyBorder="1" applyAlignment="1">
      <alignment horizontal="center" vertical="center"/>
    </xf>
    <xf numFmtId="0" fontId="24" fillId="12" borderId="0" xfId="0" applyFont="1" applyFill="1" applyAlignment="1">
      <alignment horizontal="center" vertical="center"/>
    </xf>
    <xf numFmtId="0" fontId="11" fillId="11" borderId="4" xfId="0" applyFont="1" applyFill="1" applyBorder="1" applyAlignment="1">
      <alignment horizontal="center" vertical="center" wrapText="1"/>
    </xf>
    <xf numFmtId="0" fontId="11" fillId="11" borderId="7" xfId="0" applyFont="1" applyFill="1" applyBorder="1" applyAlignment="1">
      <alignment horizontal="center" vertical="center" wrapText="1"/>
    </xf>
    <xf numFmtId="0" fontId="11" fillId="11" borderId="25"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12" fillId="5" borderId="0" xfId="0" applyFont="1" applyFill="1" applyBorder="1" applyAlignment="1">
      <alignment horizontal="center" vertical="center" wrapText="1"/>
    </xf>
    <xf numFmtId="0" fontId="12" fillId="5" borderId="19" xfId="0" applyFont="1" applyFill="1" applyBorder="1" applyAlignment="1">
      <alignment horizontal="center" vertical="center" wrapText="1"/>
    </xf>
    <xf numFmtId="0" fontId="14" fillId="5" borderId="7" xfId="0" applyFont="1" applyFill="1" applyBorder="1" applyAlignment="1">
      <alignment horizontal="center" vertical="center" wrapText="1"/>
    </xf>
    <xf numFmtId="0" fontId="12" fillId="5" borderId="7" xfId="0" applyFont="1" applyFill="1" applyBorder="1" applyAlignment="1">
      <alignment horizontal="left" vertical="center" wrapText="1"/>
    </xf>
    <xf numFmtId="0" fontId="11" fillId="4" borderId="30" xfId="0" applyFont="1" applyFill="1" applyBorder="1" applyAlignment="1">
      <alignment horizontal="center" vertical="center" wrapText="1"/>
    </xf>
    <xf numFmtId="0" fontId="11" fillId="4" borderId="18" xfId="0" applyFont="1" applyFill="1" applyBorder="1" applyAlignment="1">
      <alignment horizontal="center" vertical="center" wrapText="1"/>
    </xf>
    <xf numFmtId="0" fontId="11" fillId="4" borderId="23" xfId="0" applyFont="1" applyFill="1" applyBorder="1" applyAlignment="1">
      <alignment horizontal="center" vertical="center" wrapText="1"/>
    </xf>
    <xf numFmtId="0" fontId="11" fillId="4" borderId="16" xfId="0" applyFont="1" applyFill="1" applyBorder="1" applyAlignment="1">
      <alignment horizontal="center" vertical="center" wrapText="1"/>
    </xf>
    <xf numFmtId="0" fontId="11" fillId="4" borderId="17" xfId="0" applyFont="1" applyFill="1" applyBorder="1" applyAlignment="1">
      <alignment horizontal="center" vertical="center" wrapText="1"/>
    </xf>
    <xf numFmtId="0" fontId="11" fillId="4" borderId="0" xfId="0" applyFont="1" applyFill="1" applyBorder="1" applyAlignment="1">
      <alignment horizontal="center" vertical="center" wrapText="1"/>
    </xf>
    <xf numFmtId="0" fontId="11" fillId="4" borderId="25"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8" fillId="0" borderId="8" xfId="0" applyFont="1" applyBorder="1"/>
  </cellXfs>
  <cellStyles count="4">
    <cellStyle name="Comma" xfId="3" builtinId="3"/>
    <cellStyle name="Hyperlink" xfId="2" builtinId="8"/>
    <cellStyle name="Normal" xfId="0" builtinId="0"/>
    <cellStyle name="Percent" xfId="1" builtinId="5"/>
  </cellStyles>
  <dxfs count="7">
    <dxf>
      <font>
        <color rgb="FFFF0000"/>
      </font>
      <fill>
        <patternFill patternType="none">
          <bgColor auto="1"/>
        </patternFill>
      </fill>
    </dxf>
    <dxf>
      <font>
        <b/>
        <i val="0"/>
      </font>
    </dxf>
    <dxf>
      <fill>
        <patternFill>
          <bgColor rgb="FFD68353"/>
        </patternFill>
      </fill>
    </dxf>
    <dxf>
      <fill>
        <patternFill patternType="solid">
          <bgColor rgb="FFFDCF81"/>
        </patternFill>
      </fill>
    </dxf>
    <dxf>
      <fill>
        <patternFill>
          <bgColor rgb="FF99C9EC"/>
        </patternFill>
      </fill>
    </dxf>
    <dxf>
      <fill>
        <patternFill>
          <bgColor rgb="FF257CB2"/>
        </patternFill>
      </fill>
    </dxf>
    <dxf>
      <fill>
        <patternFill patternType="solid">
          <bgColor rgb="FFBD2D0D"/>
        </patternFill>
      </fill>
    </dxf>
  </dxfs>
  <tableStyles count="0" defaultTableStyle="TableStyleMedium2" defaultPivotStyle="PivotStyleLight16"/>
  <colors>
    <mruColors>
      <color rgb="FF66C6AB"/>
      <color rgb="FFA3DCCC"/>
      <color rgb="FFBD2D0D"/>
      <color rgb="FFD1D9EB"/>
      <color rgb="FF66819F"/>
      <color rgb="FFB2DCEF"/>
      <color rgb="FF257CB2"/>
      <color rgb="FF99C9EC"/>
      <color rgb="FFFDCF81"/>
      <color rgb="FFD683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_rels/chart2.xml.rels><?xml version="1.0" encoding="UTF-8" standalone="yes"?>
<Relationships xmlns="http://schemas.openxmlformats.org/package/2006/relationships"><Relationship Id="rId1" Type="http://schemas.openxmlformats.org/officeDocument/2006/relationships/image" Target="../media/image1.png"/></Relationships>
</file>

<file path=xl/charts/_rels/chart3.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Average Service Coverage sub-indicators (%), 2018-2023</a:t>
            </a:r>
            <a:endParaRPr lang="en-US" b="1"/>
          </a:p>
        </c:rich>
      </c:tx>
      <c:overlay val="0"/>
      <c:spPr>
        <a:noFill/>
        <a:ln>
          <a:noFill/>
        </a:ln>
        <a:effectLst/>
      </c:spPr>
    </c:title>
    <c:autoTitleDeleted val="0"/>
    <c:plotArea>
      <c:layout/>
      <c:scatterChart>
        <c:scatterStyle val="lineMarker"/>
        <c:varyColors val="0"/>
        <c:ser>
          <c:idx val="0"/>
          <c:order val="0"/>
          <c:tx>
            <c:strRef>
              <c:f>UHC_Inter!$E$2</c:f>
              <c:strCache>
                <c:ptCount val="1"/>
                <c:pt idx="0">
                  <c:v>Positive Change</c:v>
                </c:pt>
              </c:strCache>
            </c:strRef>
          </c:tx>
          <c:spPr>
            <a:ln w="25400" cap="rnd">
              <a:noFill/>
              <a:round/>
            </a:ln>
            <a:effectLst/>
          </c:spPr>
          <c:marker>
            <c:symbol val="triangle"/>
            <c:size val="8"/>
            <c:spPr>
              <a:solidFill>
                <a:srgbClr val="00B050"/>
              </a:solidFill>
              <a:ln w="9525">
                <a:noFill/>
              </a:ln>
              <a:effectLst/>
            </c:spPr>
          </c:marker>
          <c:dPt>
            <c:idx val="4"/>
            <c:bubble3D val="0"/>
            <c:extLst>
              <c:ext xmlns:c16="http://schemas.microsoft.com/office/drawing/2014/chart" uri="{C3380CC4-5D6E-409C-BE32-E72D297353CC}">
                <c16:uniqueId val="{00000000-FCDE-419E-B47B-A34DE35D7D4C}"/>
              </c:ext>
            </c:extLst>
          </c:dPt>
          <c:errBars>
            <c:errDir val="y"/>
            <c:errBarType val="minus"/>
            <c:errValType val="cust"/>
            <c:noEndCap val="1"/>
            <c:plus>
              <c:numLit>
                <c:formatCode>General</c:formatCode>
                <c:ptCount val="1"/>
                <c:pt idx="0">
                  <c:v>1</c:v>
                </c:pt>
              </c:numLit>
            </c:plus>
            <c:minus>
              <c:numRef>
                <c:f>UHC_Inter!$G$3:$G$19</c:f>
                <c:numCache>
                  <c:formatCode>General</c:formatCode>
                  <c:ptCount val="17"/>
                  <c:pt idx="0">
                    <c:v>4.1999999999999957</c:v>
                  </c:pt>
                  <c:pt idx="1">
                    <c:v>#N/A</c:v>
                  </c:pt>
                  <c:pt idx="2">
                    <c:v>0.54000000000000625</c:v>
                  </c:pt>
                  <c:pt idx="3">
                    <c:v>0.90999999999999659</c:v>
                  </c:pt>
                  <c:pt idx="4">
                    <c:v>#N/A</c:v>
                  </c:pt>
                  <c:pt idx="5">
                    <c:v>0</c:v>
                  </c:pt>
                  <c:pt idx="6">
                    <c:v>#N/A</c:v>
                  </c:pt>
                  <c:pt idx="7">
                    <c:v>#N/A</c:v>
                  </c:pt>
                  <c:pt idx="8">
                    <c:v>#N/A</c:v>
                  </c:pt>
                  <c:pt idx="9">
                    <c:v>#N/A</c:v>
                  </c:pt>
                  <c:pt idx="10">
                    <c:v>1.460000000000008</c:v>
                  </c:pt>
                  <c:pt idx="11">
                    <c:v>20.919999999999987</c:v>
                  </c:pt>
                  <c:pt idx="12">
                    <c:v>#N/A</c:v>
                  </c:pt>
                  <c:pt idx="13">
                    <c:v>0</c:v>
                  </c:pt>
                </c:numCache>
              </c:numRef>
            </c:minus>
            <c:spPr>
              <a:ln w="25400">
                <a:solidFill>
                  <a:srgbClr val="00B050"/>
                </a:solidFill>
              </a:ln>
            </c:spPr>
          </c:errBar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UHC_Inter!$E$3:$E$16</c:f>
              <c:numCache>
                <c:formatCode>0.0</c:formatCode>
                <c:ptCount val="14"/>
                <c:pt idx="0">
                  <c:v>60.55</c:v>
                </c:pt>
                <c:pt idx="1">
                  <c:v>#N/A</c:v>
                </c:pt>
                <c:pt idx="2">
                  <c:v>98.54</c:v>
                </c:pt>
                <c:pt idx="3">
                  <c:v>90.82</c:v>
                </c:pt>
                <c:pt idx="4">
                  <c:v>#N/A</c:v>
                </c:pt>
                <c:pt idx="5">
                  <c:v>0</c:v>
                </c:pt>
                <c:pt idx="6">
                  <c:v>#N/A</c:v>
                </c:pt>
                <c:pt idx="7">
                  <c:v>#N/A</c:v>
                </c:pt>
                <c:pt idx="8">
                  <c:v>#N/A</c:v>
                </c:pt>
                <c:pt idx="9">
                  <c:v>#N/A</c:v>
                </c:pt>
                <c:pt idx="10">
                  <c:v>130.5</c:v>
                </c:pt>
                <c:pt idx="11">
                  <c:v>172.69</c:v>
                </c:pt>
                <c:pt idx="12">
                  <c:v>#N/A</c:v>
                </c:pt>
                <c:pt idx="13">
                  <c:v>0</c:v>
                </c:pt>
              </c:numCache>
            </c:numRef>
          </c:yVal>
          <c:smooth val="0"/>
          <c:extLst>
            <c:ext xmlns:c16="http://schemas.microsoft.com/office/drawing/2014/chart" uri="{C3380CC4-5D6E-409C-BE32-E72D297353CC}">
              <c16:uniqueId val="{00000001-FCDE-419E-B47B-A34DE35D7D4C}"/>
            </c:ext>
          </c:extLst>
        </c:ser>
        <c:ser>
          <c:idx val="1"/>
          <c:order val="1"/>
          <c:tx>
            <c:strRef>
              <c:f>UHC_Inter!$F$2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errBars>
            <c:errDir val="y"/>
            <c:errBarType val="plus"/>
            <c:errValType val="cust"/>
            <c:noEndCap val="1"/>
            <c:plus>
              <c:numRef>
                <c:f>UHC_Inter!$H$3:$H$19</c:f>
                <c:numCache>
                  <c:formatCode>General</c:formatCode>
                  <c:ptCount val="17"/>
                  <c:pt idx="0">
                    <c:v>#N/A</c:v>
                  </c:pt>
                  <c:pt idx="1">
                    <c:v>0.12000000000000455</c:v>
                  </c:pt>
                  <c:pt idx="2">
                    <c:v>#N/A</c:v>
                  </c:pt>
                  <c:pt idx="3">
                    <c:v>#N/A</c:v>
                  </c:pt>
                  <c:pt idx="4">
                    <c:v>#N/A</c:v>
                  </c:pt>
                  <c:pt idx="5">
                    <c:v>0</c:v>
                  </c:pt>
                  <c:pt idx="6">
                    <c:v>#N/A</c:v>
                  </c:pt>
                  <c:pt idx="7">
                    <c:v>1.3900000000000006</c:v>
                  </c:pt>
                  <c:pt idx="8">
                    <c:v>8.9999999999999858E-2</c:v>
                  </c:pt>
                  <c:pt idx="9">
                    <c:v>2.3999999999999986</c:v>
                  </c:pt>
                  <c:pt idx="10">
                    <c:v>#N/A</c:v>
                  </c:pt>
                  <c:pt idx="11">
                    <c:v>#N/A</c:v>
                  </c:pt>
                  <c:pt idx="12">
                    <c:v>1.0000000000005116E-2</c:v>
                  </c:pt>
                  <c:pt idx="13">
                    <c:v>0</c:v>
                  </c:pt>
                </c:numCache>
              </c:numRef>
            </c:plus>
            <c:minus>
              <c:numRef>
                <c:f>UHC_Inter!$H$3:$H$19</c:f>
                <c:numCache>
                  <c:formatCode>General</c:formatCode>
                  <c:ptCount val="17"/>
                  <c:pt idx="0">
                    <c:v>#N/A</c:v>
                  </c:pt>
                  <c:pt idx="1">
                    <c:v>0.12000000000000455</c:v>
                  </c:pt>
                  <c:pt idx="2">
                    <c:v>#N/A</c:v>
                  </c:pt>
                  <c:pt idx="3">
                    <c:v>#N/A</c:v>
                  </c:pt>
                  <c:pt idx="4">
                    <c:v>#N/A</c:v>
                  </c:pt>
                  <c:pt idx="5">
                    <c:v>0</c:v>
                  </c:pt>
                  <c:pt idx="6">
                    <c:v>#N/A</c:v>
                  </c:pt>
                  <c:pt idx="7">
                    <c:v>1.3900000000000006</c:v>
                  </c:pt>
                  <c:pt idx="8">
                    <c:v>8.9999999999999858E-2</c:v>
                  </c:pt>
                  <c:pt idx="9">
                    <c:v>2.3999999999999986</c:v>
                  </c:pt>
                  <c:pt idx="10">
                    <c:v>#N/A</c:v>
                  </c:pt>
                  <c:pt idx="11">
                    <c:v>#N/A</c:v>
                  </c:pt>
                  <c:pt idx="12">
                    <c:v>1.0000000000005116E-2</c:v>
                  </c:pt>
                  <c:pt idx="13">
                    <c:v>0</c:v>
                  </c:pt>
                </c:numCache>
              </c:numRef>
            </c:minus>
            <c:spPr>
              <a:ln w="25400">
                <a:solidFill>
                  <a:srgbClr val="FF0000"/>
                </a:solidFill>
              </a:ln>
            </c:spPr>
          </c:errBar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UHC_Inter!$F$3:$F$16</c:f>
              <c:numCache>
                <c:formatCode>0.0</c:formatCode>
                <c:ptCount val="14"/>
                <c:pt idx="0">
                  <c:v>#N/A</c:v>
                </c:pt>
                <c:pt idx="1">
                  <c:v>98.46</c:v>
                </c:pt>
                <c:pt idx="2">
                  <c:v>#N/A</c:v>
                </c:pt>
                <c:pt idx="3">
                  <c:v>#N/A</c:v>
                </c:pt>
                <c:pt idx="4">
                  <c:v>#N/A</c:v>
                </c:pt>
                <c:pt idx="5">
                  <c:v>0</c:v>
                </c:pt>
                <c:pt idx="6">
                  <c:v>#N/A</c:v>
                </c:pt>
                <c:pt idx="7">
                  <c:v>15.29</c:v>
                </c:pt>
                <c:pt idx="8">
                  <c:v>5.03</c:v>
                </c:pt>
                <c:pt idx="9">
                  <c:v>19.5</c:v>
                </c:pt>
                <c:pt idx="10">
                  <c:v>#N/A</c:v>
                </c:pt>
                <c:pt idx="11">
                  <c:v>#N/A</c:v>
                </c:pt>
                <c:pt idx="12">
                  <c:v>94.99</c:v>
                </c:pt>
                <c:pt idx="13">
                  <c:v>0</c:v>
                </c:pt>
              </c:numCache>
            </c:numRef>
          </c:yVal>
          <c:smooth val="0"/>
          <c:extLst>
            <c:ext xmlns:c16="http://schemas.microsoft.com/office/drawing/2014/chart" uri="{C3380CC4-5D6E-409C-BE32-E72D297353CC}">
              <c16:uniqueId val="{00000002-FCDE-419E-B47B-A34DE35D7D4C}"/>
            </c:ext>
          </c:extLst>
        </c:ser>
        <c:ser>
          <c:idx val="2"/>
          <c:order val="2"/>
          <c:tx>
            <c:strRef>
              <c:f>UHC_Inter!$I$2</c:f>
              <c:strCache>
                <c:ptCount val="1"/>
                <c:pt idx="0">
                  <c:v>Latest Available</c:v>
                </c:pt>
              </c:strCache>
            </c:strRef>
          </c:tx>
          <c:spPr>
            <a:ln w="25400" cap="rnd">
              <a:noFill/>
              <a:round/>
            </a:ln>
            <a:effectLst/>
          </c:spPr>
          <c:marker>
            <c:symbol val="circle"/>
            <c:size val="5"/>
            <c:spPr>
              <a:solidFill>
                <a:schemeClr val="bg1">
                  <a:lumMod val="65000"/>
                </a:schemeClr>
              </a:solidFill>
              <a:ln w="9525">
                <a:solidFill>
                  <a:schemeClr val="tx1"/>
                </a:solidFill>
              </a:ln>
              <a:effectLst/>
            </c:spPr>
          </c:marker>
          <c:dPt>
            <c:idx val="4"/>
            <c:bubble3D val="0"/>
            <c:extLst>
              <c:ext xmlns:c16="http://schemas.microsoft.com/office/drawing/2014/chart" uri="{C3380CC4-5D6E-409C-BE32-E72D297353CC}">
                <c16:uniqueId val="{00000003-FCDE-419E-B47B-A34DE35D7D4C}"/>
              </c:ext>
            </c:extLst>
          </c:dPt>
          <c:dLbls>
            <c:dLbl>
              <c:idx val="0"/>
              <c:tx>
                <c:rich>
                  <a:bodyPr/>
                  <a:lstStyle/>
                  <a:p>
                    <a:fld id="{273E43D1-B923-46B6-B3F9-41785F46D2C4}"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CDE-419E-B47B-A34DE35D7D4C}"/>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FCDE-419E-B47B-A34DE35D7D4C}"/>
                </c:ext>
              </c:extLst>
            </c:dLbl>
            <c:dLbl>
              <c:idx val="2"/>
              <c:tx>
                <c:rich>
                  <a:bodyPr/>
                  <a:lstStyle/>
                  <a:p>
                    <a:fld id="{D8C54C63-C72C-4E18-BBE9-1DCA140C0641}"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CDE-419E-B47B-A34DE35D7D4C}"/>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FCDE-419E-B47B-A34DE35D7D4C}"/>
                </c:ext>
              </c:extLst>
            </c:dLbl>
            <c:dLbl>
              <c:idx val="4"/>
              <c:tx>
                <c:rich>
                  <a:bodyPr/>
                  <a:lstStyle/>
                  <a:p>
                    <a:fld id="{B4AC9CE7-6D59-43AC-8A85-D22BFCE3827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CDE-419E-B47B-A34DE35D7D4C}"/>
                </c:ext>
              </c:extLst>
            </c:dLbl>
            <c:dLbl>
              <c:idx val="5"/>
              <c:tx>
                <c:rich>
                  <a:bodyPr/>
                  <a:lstStyle/>
                  <a:p>
                    <a:fld id="{022A63E5-4B81-4FFF-B8AE-7CC705ED2F7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CDE-419E-B47B-A34DE35D7D4C}"/>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FCDE-419E-B47B-A34DE35D7D4C}"/>
                </c:ext>
              </c:extLst>
            </c:dLbl>
            <c:dLbl>
              <c:idx val="7"/>
              <c:tx>
                <c:rich>
                  <a:bodyPr/>
                  <a:lstStyle/>
                  <a:p>
                    <a:fld id="{E3FD1B56-D120-4286-955A-54FDCB02EC6B}"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CDE-419E-B47B-A34DE35D7D4C}"/>
                </c:ext>
              </c:extLst>
            </c:dLbl>
            <c:dLbl>
              <c:idx val="8"/>
              <c:tx>
                <c:rich>
                  <a:bodyPr/>
                  <a:lstStyle/>
                  <a:p>
                    <a:fld id="{2D3DB64D-CED0-4DEC-98BF-A08BB7EFC82D}"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CDE-419E-B47B-A34DE35D7D4C}"/>
                </c:ext>
              </c:extLst>
            </c:dLbl>
            <c:dLbl>
              <c:idx val="9"/>
              <c:tx>
                <c:rich>
                  <a:bodyPr/>
                  <a:lstStyle/>
                  <a:p>
                    <a:fld id="{16453298-2DF1-422F-8023-B860B2353A0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CDE-419E-B47B-A34DE35D7D4C}"/>
                </c:ext>
              </c:extLst>
            </c:dLbl>
            <c:dLbl>
              <c:idx val="10"/>
              <c:tx>
                <c:rich>
                  <a:bodyPr/>
                  <a:lstStyle/>
                  <a:p>
                    <a:fld id="{7D5E3EB6-56FF-4F57-93BD-959FCF5DBE0A}"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CDE-419E-B47B-A34DE35D7D4C}"/>
                </c:ext>
              </c:extLst>
            </c:dLbl>
            <c:dLbl>
              <c:idx val="11"/>
              <c:tx>
                <c:rich>
                  <a:bodyPr/>
                  <a:lstStyle/>
                  <a:p>
                    <a:fld id="{55A9D060-A8FC-4A88-BC02-B7005EB3744B}"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FCDE-419E-B47B-A34DE35D7D4C}"/>
                </c:ext>
              </c:extLst>
            </c:dLbl>
            <c:dLbl>
              <c:idx val="12"/>
              <c:tx>
                <c:rich>
                  <a:bodyPr/>
                  <a:lstStyle/>
                  <a:p>
                    <a:fld id="{7C0FD6D9-08E3-4784-884B-E99DA59B2AC4}"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FCDE-419E-B47B-A34DE35D7D4C}"/>
                </c:ext>
              </c:extLst>
            </c:dLbl>
            <c:dLbl>
              <c:idx val="13"/>
              <c:tx>
                <c:rich>
                  <a:bodyPr/>
                  <a:lstStyle/>
                  <a:p>
                    <a:fld id="{87C7436E-1CDF-40D0-B47D-7B00153CDE6C}"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FCDE-419E-B47B-A34DE35D7D4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CH"/>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UHC_Inter!$I$3:$I$16</c:f>
              <c:numCache>
                <c:formatCode>0.0</c:formatCode>
                <c:ptCount val="14"/>
                <c:pt idx="0">
                  <c:v>57.99</c:v>
                </c:pt>
                <c:pt idx="1">
                  <c:v>0</c:v>
                </c:pt>
                <c:pt idx="2">
                  <c:v>98</c:v>
                </c:pt>
                <c:pt idx="3">
                  <c:v>0</c:v>
                </c:pt>
                <c:pt idx="4">
                  <c:v>86.96</c:v>
                </c:pt>
                <c:pt idx="5">
                  <c:v>0</c:v>
                </c:pt>
                <c:pt idx="6">
                  <c:v>99.89</c:v>
                </c:pt>
                <c:pt idx="7">
                  <c:v>17.55</c:v>
                </c:pt>
                <c:pt idx="8">
                  <c:v>5.2</c:v>
                </c:pt>
                <c:pt idx="9">
                  <c:v>21.9</c:v>
                </c:pt>
                <c:pt idx="10">
                  <c:v>129.04</c:v>
                </c:pt>
                <c:pt idx="11">
                  <c:v>151.77000000000001</c:v>
                </c:pt>
                <c:pt idx="12">
                  <c:v>95</c:v>
                </c:pt>
                <c:pt idx="13">
                  <c:v>0</c:v>
                </c:pt>
              </c:numCache>
            </c:numRef>
          </c:yVal>
          <c:smooth val="0"/>
          <c:extLst>
            <c:ext xmlns:c15="http://schemas.microsoft.com/office/drawing/2012/chart" uri="{02D57815-91ED-43cb-92C2-25804820EDAC}">
              <c15:datalabelsRange>
                <c15:f>UHC_Inter!$J$3:$J$19</c15:f>
                <c15:dlblRangeCache>
                  <c:ptCount val="17"/>
                  <c:pt idx="0">
                    <c:v>2020</c:v>
                  </c:pt>
                  <c:pt idx="2">
                    <c:v>2019</c:v>
                  </c:pt>
                  <c:pt idx="4">
                    <c:v>2019</c:v>
                  </c:pt>
                  <c:pt idx="6">
                    <c:v>2017</c:v>
                  </c:pt>
                  <c:pt idx="7">
                    <c:v>2015</c:v>
                  </c:pt>
                  <c:pt idx="8">
                    <c:v>2014</c:v>
                  </c:pt>
                  <c:pt idx="9">
                    <c:v>2018</c:v>
                  </c:pt>
                  <c:pt idx="10">
                    <c:v>2018</c:v>
                  </c:pt>
                  <c:pt idx="11">
                    <c:v>2018</c:v>
                  </c:pt>
                  <c:pt idx="12">
                    <c:v>2020</c:v>
                  </c:pt>
                </c15:dlblRangeCache>
              </c15:datalabelsRange>
            </c:ext>
            <c:ext xmlns:c16="http://schemas.microsoft.com/office/drawing/2014/chart" uri="{C3380CC4-5D6E-409C-BE32-E72D297353CC}">
              <c16:uniqueId val="{00000014-FCDE-419E-B47B-A34DE35D7D4C}"/>
            </c:ext>
          </c:extLst>
        </c:ser>
        <c:dLbls>
          <c:showLegendKey val="0"/>
          <c:showVal val="0"/>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Health Emergencies Protection (%), 2018-2023</a:t>
            </a:r>
            <a:endParaRPr lang="en-US" b="1"/>
          </a:p>
        </c:rich>
      </c:tx>
      <c:overlay val="0"/>
      <c:spPr>
        <a:noFill/>
        <a:ln>
          <a:noFill/>
        </a:ln>
        <a:effectLst/>
      </c:spPr>
    </c:title>
    <c:autoTitleDeleted val="0"/>
    <c:plotArea>
      <c:layout/>
      <c:scatterChart>
        <c:scatterStyle val="lineMarker"/>
        <c:varyColors val="0"/>
        <c:ser>
          <c:idx val="0"/>
          <c:order val="0"/>
          <c:tx>
            <c:strRef>
              <c:f>HEP_Inter!$E$2</c:f>
              <c:strCache>
                <c:ptCount val="1"/>
                <c:pt idx="0">
                  <c:v>Positive Change</c:v>
                </c:pt>
              </c:strCache>
            </c:strRef>
          </c:tx>
          <c:spPr>
            <a:ln w="25400" cap="rnd">
              <a:noFill/>
              <a:round/>
            </a:ln>
            <a:effectLst/>
          </c:spPr>
          <c:marker>
            <c:symbol val="triangle"/>
            <c:size val="8"/>
            <c:spPr>
              <a:solidFill>
                <a:srgbClr val="1E7FB8"/>
              </a:solidFill>
              <a:ln w="9525">
                <a:solidFill>
                  <a:srgbClr val="1E7FB8"/>
                </a:solidFill>
              </a:ln>
              <a:effectLst/>
            </c:spPr>
          </c:marker>
          <c:dPt>
            <c:idx val="4"/>
            <c:bubble3D val="0"/>
            <c:extLst>
              <c:ext xmlns:c16="http://schemas.microsoft.com/office/drawing/2014/chart" uri="{C3380CC4-5D6E-409C-BE32-E72D297353CC}">
                <c16:uniqueId val="{00000000-84A2-4BD1-B39D-937DD508C939}"/>
              </c:ext>
            </c:extLst>
          </c:dPt>
          <c:dLbls>
            <c:delete val="1"/>
          </c:dLbls>
          <c:errBars>
            <c:errDir val="y"/>
            <c:errBarType val="minus"/>
            <c:errValType val="cust"/>
            <c:noEndCap val="1"/>
            <c:plus>
              <c:numLit>
                <c:formatCode>General</c:formatCode>
                <c:ptCount val="1"/>
                <c:pt idx="0">
                  <c:v>1</c:v>
                </c:pt>
              </c:numLit>
            </c:plus>
            <c:minus>
              <c:numRef>
                <c:f>HEP_Inter!$G$3:$G$19</c:f>
                <c:numCache>
                  <c:formatCode>General</c:formatCode>
                  <c:ptCount val="17"/>
                  <c:pt idx="0">
                    <c:v>24.762179487179488</c:v>
                  </c:pt>
                  <c:pt idx="1">
                    <c:v>1</c:v>
                  </c:pt>
                  <c:pt idx="2">
                    <c:v>#N/A</c:v>
                  </c:pt>
                  <c:pt idx="3">
                    <c:v>0</c:v>
                  </c:pt>
                </c:numCache>
              </c:numRef>
            </c:minus>
            <c:spPr>
              <a:ln w="25400">
                <a:solidFill>
                  <a:srgbClr val="1E7FB8"/>
                </a:solidFill>
              </a:ln>
            </c:spPr>
          </c:errBars>
          <c:xVal>
            <c:numRef>
              <c:f>HEP_Inter!$B$3:$B$19</c:f>
              <c:numCache>
                <c:formatCode>General</c:formatCode>
                <c:ptCount val="17"/>
                <c:pt idx="0">
                  <c:v>1</c:v>
                </c:pt>
                <c:pt idx="1">
                  <c:v>2</c:v>
                </c:pt>
                <c:pt idx="2">
                  <c:v>3</c:v>
                </c:pt>
                <c:pt idx="3">
                  <c:v>4</c:v>
                </c:pt>
              </c:numCache>
            </c:numRef>
          </c:xVal>
          <c:yVal>
            <c:numRef>
              <c:f>HEP_Inter!$E$3:$E$19</c:f>
              <c:numCache>
                <c:formatCode>0.0</c:formatCode>
                <c:ptCount val="17"/>
                <c:pt idx="0">
                  <c:v>78.28653846153847</c:v>
                </c:pt>
                <c:pt idx="1">
                  <c:v>58.92307692307692</c:v>
                </c:pt>
                <c:pt idx="2">
                  <c:v>#N/A</c:v>
                </c:pt>
                <c:pt idx="3">
                  <c:v>0</c:v>
                </c:pt>
              </c:numCache>
            </c:numRef>
          </c:yVal>
          <c:smooth val="0"/>
          <c:extLst>
            <c:ext xmlns:c16="http://schemas.microsoft.com/office/drawing/2014/chart" uri="{C3380CC4-5D6E-409C-BE32-E72D297353CC}">
              <c16:uniqueId val="{00000001-84A2-4BD1-B39D-937DD508C939}"/>
            </c:ext>
          </c:extLst>
        </c:ser>
        <c:ser>
          <c:idx val="1"/>
          <c:order val="1"/>
          <c:tx>
            <c:strRef>
              <c:f>HEP_Inter!$F$2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dLbls>
            <c:delete val="1"/>
          </c:dLbls>
          <c:errBars>
            <c:errDir val="y"/>
            <c:errBarType val="plus"/>
            <c:errValType val="cust"/>
            <c:noEndCap val="0"/>
            <c:plus>
              <c:numRef>
                <c:f>HEP_Inter!$H$3:$H$19</c:f>
                <c:numCache>
                  <c:formatCode>General</c:formatCode>
                  <c:ptCount val="17"/>
                  <c:pt idx="0">
                    <c:v>#N/A</c:v>
                  </c:pt>
                  <c:pt idx="1">
                    <c:v>#N/A</c:v>
                  </c:pt>
                  <c:pt idx="2">
                    <c:v>#N/A</c:v>
                  </c:pt>
                  <c:pt idx="3">
                    <c:v>0</c:v>
                  </c:pt>
                </c:numCache>
              </c:numRef>
            </c:plus>
            <c:minus>
              <c:numRef>
                <c:f>HEP_Inter!$H$3:$H$19</c:f>
                <c:numCache>
                  <c:formatCode>General</c:formatCode>
                  <c:ptCount val="17"/>
                  <c:pt idx="0">
                    <c:v>#N/A</c:v>
                  </c:pt>
                  <c:pt idx="1">
                    <c:v>#N/A</c:v>
                  </c:pt>
                  <c:pt idx="2">
                    <c:v>#N/A</c:v>
                  </c:pt>
                  <c:pt idx="3">
                    <c:v>0</c:v>
                  </c:pt>
                </c:numCache>
              </c:numRef>
            </c:minus>
            <c:spPr>
              <a:ln w="25400">
                <a:solidFill>
                  <a:srgbClr val="FF0000"/>
                </a:solidFill>
              </a:ln>
            </c:spPr>
          </c:errBars>
          <c:xVal>
            <c:numRef>
              <c:f>HEP_Inter!$B$3:$B$19</c:f>
              <c:numCache>
                <c:formatCode>General</c:formatCode>
                <c:ptCount val="17"/>
                <c:pt idx="0">
                  <c:v>1</c:v>
                </c:pt>
                <c:pt idx="1">
                  <c:v>2</c:v>
                </c:pt>
                <c:pt idx="2">
                  <c:v>3</c:v>
                </c:pt>
                <c:pt idx="3">
                  <c:v>4</c:v>
                </c:pt>
              </c:numCache>
            </c:numRef>
          </c:xVal>
          <c:yVal>
            <c:numRef>
              <c:f>HEP_Inter!$F$3:$F$19</c:f>
              <c:numCache>
                <c:formatCode>0.0</c:formatCode>
                <c:ptCount val="17"/>
                <c:pt idx="0">
                  <c:v>#N/A</c:v>
                </c:pt>
                <c:pt idx="1">
                  <c:v>#N/A</c:v>
                </c:pt>
                <c:pt idx="2">
                  <c:v>#N/A</c:v>
                </c:pt>
                <c:pt idx="3">
                  <c:v>0</c:v>
                </c:pt>
              </c:numCache>
            </c:numRef>
          </c:yVal>
          <c:smooth val="0"/>
          <c:extLst>
            <c:ext xmlns:c16="http://schemas.microsoft.com/office/drawing/2014/chart" uri="{C3380CC4-5D6E-409C-BE32-E72D297353CC}">
              <c16:uniqueId val="{00000002-84A2-4BD1-B39D-937DD508C939}"/>
            </c:ext>
          </c:extLst>
        </c:ser>
        <c:ser>
          <c:idx val="2"/>
          <c:order val="2"/>
          <c:tx>
            <c:strRef>
              <c:f>HEP_Inter!$C$2</c:f>
              <c:strCache>
                <c:ptCount val="1"/>
                <c:pt idx="0">
                  <c:v>2018</c:v>
                </c:pt>
              </c:strCache>
            </c:strRef>
          </c:tx>
          <c:spPr>
            <a:ln w="19050">
              <a:noFill/>
            </a:ln>
          </c:spPr>
          <c:marker>
            <c:symbol val="circle"/>
            <c:size val="6"/>
            <c:spPr>
              <a:solidFill>
                <a:srgbClr val="BD2D0D"/>
              </a:solidFill>
              <a:ln>
                <a:no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xVal>
            <c:numRef>
              <c:f>HEP_Inter!$B$3:$B$6</c:f>
              <c:numCache>
                <c:formatCode>General</c:formatCode>
                <c:ptCount val="4"/>
                <c:pt idx="0">
                  <c:v>1</c:v>
                </c:pt>
                <c:pt idx="1">
                  <c:v>2</c:v>
                </c:pt>
                <c:pt idx="2">
                  <c:v>3</c:v>
                </c:pt>
                <c:pt idx="3">
                  <c:v>4</c:v>
                </c:pt>
              </c:numCache>
            </c:numRef>
          </c:xVal>
          <c:yVal>
            <c:numRef>
              <c:f>HEP_Inter!$C$3:$C$6</c:f>
              <c:numCache>
                <c:formatCode>0.0</c:formatCode>
                <c:ptCount val="4"/>
                <c:pt idx="0">
                  <c:v>53.524358974358982</c:v>
                </c:pt>
                <c:pt idx="1">
                  <c:v>57.92307692307692</c:v>
                </c:pt>
                <c:pt idx="2">
                  <c:v>97.65</c:v>
                </c:pt>
                <c:pt idx="3">
                  <c:v>5</c:v>
                </c:pt>
              </c:numCache>
            </c:numRef>
          </c:yVal>
          <c:smooth val="0"/>
          <c:extLst>
            <c:ext xmlns:c16="http://schemas.microsoft.com/office/drawing/2014/chart" uri="{C3380CC4-5D6E-409C-BE32-E72D297353CC}">
              <c16:uniqueId val="{00000004-ABB7-4350-B6BE-1B345C097D19}"/>
            </c:ext>
          </c:extLst>
        </c:ser>
        <c:ser>
          <c:idx val="3"/>
          <c:order val="3"/>
          <c:tx>
            <c:strRef>
              <c:f>HEP_Inter!$D$2</c:f>
              <c:strCache>
                <c:ptCount val="1"/>
                <c:pt idx="0">
                  <c:v>2023</c:v>
                </c:pt>
              </c:strCache>
            </c:strRef>
          </c:tx>
          <c:spPr>
            <a:ln w="19050">
              <a:noFill/>
            </a:ln>
          </c:spPr>
          <c:marker>
            <c:symbol val="circle"/>
            <c:size val="6"/>
            <c:spPr>
              <a:solidFill>
                <a:schemeClr val="accent5"/>
              </a:solidFill>
              <a:ln>
                <a:noFill/>
              </a:ln>
            </c:spPr>
          </c:marker>
          <c:dLbls>
            <c:spPr>
              <a:noFill/>
              <a:ln>
                <a:noFill/>
              </a:ln>
              <a:effectLst/>
            </c:spPr>
            <c:dLblPos val="r"/>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xVal>
            <c:numRef>
              <c:f>HEP_Inter!$B$3:$B$6</c:f>
              <c:numCache>
                <c:formatCode>General</c:formatCode>
                <c:ptCount val="4"/>
                <c:pt idx="0">
                  <c:v>1</c:v>
                </c:pt>
                <c:pt idx="1">
                  <c:v>2</c:v>
                </c:pt>
                <c:pt idx="2">
                  <c:v>3</c:v>
                </c:pt>
                <c:pt idx="3">
                  <c:v>4</c:v>
                </c:pt>
              </c:numCache>
            </c:numRef>
          </c:xVal>
          <c:yVal>
            <c:numRef>
              <c:f>HEP_Inter!$D$3:$D$6</c:f>
              <c:numCache>
                <c:formatCode>0.0</c:formatCode>
                <c:ptCount val="4"/>
                <c:pt idx="0">
                  <c:v>78.28653846153847</c:v>
                </c:pt>
                <c:pt idx="1">
                  <c:v>58.92307692307692</c:v>
                </c:pt>
                <c:pt idx="2">
                  <c:v>97.65</c:v>
                </c:pt>
                <c:pt idx="3">
                  <c:v>0</c:v>
                </c:pt>
              </c:numCache>
            </c:numRef>
          </c:yVal>
          <c:smooth val="0"/>
          <c:extLst>
            <c:ext xmlns:c16="http://schemas.microsoft.com/office/drawing/2014/chart" uri="{C3380CC4-5D6E-409C-BE32-E72D297353CC}">
              <c16:uniqueId val="{00000005-ABB7-4350-B6BE-1B345C097D19}"/>
            </c:ext>
          </c:extLst>
        </c:ser>
        <c:dLbls>
          <c:dLblPos val="t"/>
          <c:showLegendKey val="0"/>
          <c:showVal val="1"/>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Healthier Population Indicators (%), 2018-2023</a:t>
            </a:r>
            <a:endParaRPr lang="en-US" b="1"/>
          </a:p>
        </c:rich>
      </c:tx>
      <c:overlay val="0"/>
      <c:spPr>
        <a:noFill/>
        <a:ln>
          <a:noFill/>
        </a:ln>
        <a:effectLst/>
      </c:spPr>
    </c:title>
    <c:autoTitleDeleted val="0"/>
    <c:plotArea>
      <c:layout/>
      <c:scatterChart>
        <c:scatterStyle val="lineMarker"/>
        <c:varyColors val="0"/>
        <c:ser>
          <c:idx val="0"/>
          <c:order val="0"/>
          <c:tx>
            <c:strRef>
              <c:f>HPOP_Inter!$E$2</c:f>
              <c:strCache>
                <c:ptCount val="1"/>
                <c:pt idx="0">
                  <c:v>Positive Change</c:v>
                </c:pt>
              </c:strCache>
            </c:strRef>
          </c:tx>
          <c:spPr>
            <a:ln w="25400" cap="rnd">
              <a:noFill/>
              <a:round/>
            </a:ln>
            <a:effectLst/>
          </c:spPr>
          <c:marker>
            <c:symbol val="triangle"/>
            <c:size val="8"/>
            <c:spPr>
              <a:solidFill>
                <a:srgbClr val="1E7FB8"/>
              </a:solidFill>
              <a:ln w="9525">
                <a:solidFill>
                  <a:srgbClr val="1E7FB8"/>
                </a:solidFill>
              </a:ln>
              <a:effectLst/>
            </c:spPr>
          </c:marker>
          <c:dPt>
            <c:idx val="4"/>
            <c:bubble3D val="0"/>
            <c:extLst>
              <c:ext xmlns:c16="http://schemas.microsoft.com/office/drawing/2014/chart" uri="{C3380CC4-5D6E-409C-BE32-E72D297353CC}">
                <c16:uniqueId val="{00000000-AB75-4336-95F5-EDB04951EBCD}"/>
              </c:ext>
            </c:extLst>
          </c:dPt>
          <c:errBars>
            <c:errDir val="y"/>
            <c:errBarType val="minus"/>
            <c:errValType val="cust"/>
            <c:noEndCap val="1"/>
            <c:plus>
              <c:numLit>
                <c:formatCode>General</c:formatCode>
                <c:ptCount val="1"/>
                <c:pt idx="0">
                  <c:v>1</c:v>
                </c:pt>
              </c:numLit>
            </c:plus>
            <c:minus>
              <c:numRef>
                <c:f>HPOP_Inter!$G$3:$G$19</c:f>
                <c:numCache>
                  <c:formatCode>General</c:formatCode>
                  <c:ptCount val="17"/>
                  <c:pt idx="0">
                    <c:v>#N/A</c:v>
                  </c:pt>
                  <c:pt idx="1">
                    <c:v>#N/A</c:v>
                  </c:pt>
                  <c:pt idx="2">
                    <c:v>#N/A</c:v>
                  </c:pt>
                  <c:pt idx="3">
                    <c:v>#N/A</c:v>
                  </c:pt>
                  <c:pt idx="4">
                    <c:v>#N/A</c:v>
                  </c:pt>
                  <c:pt idx="5">
                    <c:v>#N/A</c:v>
                  </c:pt>
                  <c:pt idx="6">
                    <c:v>#N/A</c:v>
                  </c:pt>
                  <c:pt idx="7">
                    <c:v>1.069504327799109E-2</c:v>
                  </c:pt>
                  <c:pt idx="8">
                    <c:v>0.19820477906660017</c:v>
                  </c:pt>
                  <c:pt idx="9">
                    <c:v>1.3905632505100129E-3</c:v>
                  </c:pt>
                  <c:pt idx="10">
                    <c:v>4.0160768055680904</c:v>
                  </c:pt>
                  <c:pt idx="11">
                    <c:v>#N/A</c:v>
                  </c:pt>
                  <c:pt idx="12">
                    <c:v>#N/A</c:v>
                  </c:pt>
                  <c:pt idx="13">
                    <c:v>0.21805974299999775</c:v>
                  </c:pt>
                  <c:pt idx="14">
                    <c:v>2.2999999999999972</c:v>
                  </c:pt>
                  <c:pt idx="15">
                    <c:v>#N/A</c:v>
                  </c:pt>
                  <c:pt idx="16">
                    <c:v>#N/A</c:v>
                  </c:pt>
                </c:numCache>
              </c:numRef>
            </c:minus>
            <c:spPr>
              <a:ln w="25400">
                <a:solidFill>
                  <a:srgbClr val="1E7FB8"/>
                </a:solidFill>
              </a:ln>
            </c:spPr>
          </c:errBar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HPOP_Inter!$E$3:$E$19</c:f>
              <c:numCache>
                <c:formatCode>0.0</c:formatCode>
                <c:ptCount val="17"/>
                <c:pt idx="0">
                  <c:v>#N/A</c:v>
                </c:pt>
                <c:pt idx="1">
                  <c:v>#N/A</c:v>
                </c:pt>
                <c:pt idx="2">
                  <c:v>#N/A</c:v>
                </c:pt>
                <c:pt idx="3">
                  <c:v>#N/A</c:v>
                </c:pt>
                <c:pt idx="4">
                  <c:v>#N/A</c:v>
                </c:pt>
                <c:pt idx="5">
                  <c:v>#N/A</c:v>
                </c:pt>
                <c:pt idx="6">
                  <c:v>#N/A</c:v>
                </c:pt>
                <c:pt idx="7">
                  <c:v>98.766085043277997</c:v>
                </c:pt>
                <c:pt idx="8">
                  <c:v>97.333180905210298</c:v>
                </c:pt>
                <c:pt idx="9">
                  <c:v>98.803670013585304</c:v>
                </c:pt>
                <c:pt idx="10">
                  <c:v>80.504821017838694</c:v>
                </c:pt>
                <c:pt idx="11">
                  <c:v>#N/A</c:v>
                </c:pt>
                <c:pt idx="12">
                  <c:v>#N/A</c:v>
                </c:pt>
                <c:pt idx="13">
                  <c:v>93.145748699999999</c:v>
                </c:pt>
                <c:pt idx="14">
                  <c:v>86.8</c:v>
                </c:pt>
                <c:pt idx="15">
                  <c:v>#N/A</c:v>
                </c:pt>
                <c:pt idx="16">
                  <c:v>#N/A</c:v>
                </c:pt>
              </c:numCache>
            </c:numRef>
          </c:yVal>
          <c:smooth val="0"/>
          <c:extLst>
            <c:ext xmlns:c16="http://schemas.microsoft.com/office/drawing/2014/chart" uri="{C3380CC4-5D6E-409C-BE32-E72D297353CC}">
              <c16:uniqueId val="{00000001-AB75-4336-95F5-EDB04951EBCD}"/>
            </c:ext>
          </c:extLst>
        </c:ser>
        <c:ser>
          <c:idx val="1"/>
          <c:order val="1"/>
          <c:tx>
            <c:strRef>
              <c:f>HPOP_Inter!$F$2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errBars>
            <c:errDir val="y"/>
            <c:errBarType val="plus"/>
            <c:errValType val="cust"/>
            <c:noEndCap val="0"/>
            <c:plus>
              <c:numRef>
                <c:f>HPOP_Inter!$H$3:$H$19</c:f>
                <c:numCache>
                  <c:formatCode>General</c:formatCode>
                  <c:ptCount val="17"/>
                  <c:pt idx="0">
                    <c:v>5.0529261068405162E-2</c:v>
                  </c:pt>
                  <c:pt idx="1">
                    <c:v>#N/A</c:v>
                  </c:pt>
                  <c:pt idx="2">
                    <c:v>3.0853682492799948</c:v>
                  </c:pt>
                  <c:pt idx="3">
                    <c:v>#N/A</c:v>
                  </c:pt>
                  <c:pt idx="4">
                    <c:v>0.90000000000000568</c:v>
                  </c:pt>
                  <c:pt idx="5">
                    <c:v>#N/A</c:v>
                  </c:pt>
                  <c:pt idx="6">
                    <c:v>#N/A</c:v>
                  </c:pt>
                  <c:pt idx="7">
                    <c:v>#N/A</c:v>
                  </c:pt>
                  <c:pt idx="8">
                    <c:v>#N/A</c:v>
                  </c:pt>
                  <c:pt idx="9">
                    <c:v>#N/A</c:v>
                  </c:pt>
                  <c:pt idx="10">
                    <c:v>#N/A</c:v>
                  </c:pt>
                  <c:pt idx="11">
                    <c:v>#N/A</c:v>
                  </c:pt>
                  <c:pt idx="12">
                    <c:v>#N/A</c:v>
                  </c:pt>
                  <c:pt idx="13">
                    <c:v>#N/A</c:v>
                  </c:pt>
                  <c:pt idx="14">
                    <c:v>#N/A</c:v>
                  </c:pt>
                  <c:pt idx="15">
                    <c:v>2.8999999999999915</c:v>
                  </c:pt>
                  <c:pt idx="16">
                    <c:v>#N/A</c:v>
                  </c:pt>
                </c:numCache>
              </c:numRef>
            </c:plus>
            <c:minus>
              <c:numRef>
                <c:f>HPOP_Inter!$H$3:$H$19</c:f>
                <c:numCache>
                  <c:formatCode>General</c:formatCode>
                  <c:ptCount val="17"/>
                  <c:pt idx="0">
                    <c:v>5.0529261068405162E-2</c:v>
                  </c:pt>
                  <c:pt idx="1">
                    <c:v>#N/A</c:v>
                  </c:pt>
                  <c:pt idx="2">
                    <c:v>3.0853682492799948</c:v>
                  </c:pt>
                  <c:pt idx="3">
                    <c:v>#N/A</c:v>
                  </c:pt>
                  <c:pt idx="4">
                    <c:v>0.90000000000000568</c:v>
                  </c:pt>
                  <c:pt idx="5">
                    <c:v>#N/A</c:v>
                  </c:pt>
                  <c:pt idx="6">
                    <c:v>#N/A</c:v>
                  </c:pt>
                  <c:pt idx="7">
                    <c:v>#N/A</c:v>
                  </c:pt>
                  <c:pt idx="8">
                    <c:v>#N/A</c:v>
                  </c:pt>
                  <c:pt idx="9">
                    <c:v>#N/A</c:v>
                  </c:pt>
                  <c:pt idx="10">
                    <c:v>#N/A</c:v>
                  </c:pt>
                  <c:pt idx="11">
                    <c:v>#N/A</c:v>
                  </c:pt>
                  <c:pt idx="12">
                    <c:v>#N/A</c:v>
                  </c:pt>
                  <c:pt idx="13">
                    <c:v>#N/A</c:v>
                  </c:pt>
                  <c:pt idx="14">
                    <c:v>#N/A</c:v>
                  </c:pt>
                  <c:pt idx="15">
                    <c:v>2.8999999999999915</c:v>
                  </c:pt>
                  <c:pt idx="16">
                    <c:v>#N/A</c:v>
                  </c:pt>
                </c:numCache>
              </c:numRef>
            </c:minus>
            <c:spPr>
              <a:ln w="25400">
                <a:solidFill>
                  <a:srgbClr val="FF0000"/>
                </a:solidFill>
              </a:ln>
            </c:spPr>
          </c:errBar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HPOP_Inter!$F$3:$F$19</c:f>
              <c:numCache>
                <c:formatCode>0.0</c:formatCode>
                <c:ptCount val="17"/>
                <c:pt idx="0">
                  <c:v>97.849470738931601</c:v>
                </c:pt>
                <c:pt idx="1">
                  <c:v>#N/A</c:v>
                </c:pt>
                <c:pt idx="2">
                  <c:v>79.214631750720002</c:v>
                </c:pt>
                <c:pt idx="3">
                  <c:v>#N/A</c:v>
                </c:pt>
                <c:pt idx="4">
                  <c:v>86.3</c:v>
                </c:pt>
                <c:pt idx="5">
                  <c:v>#N/A</c:v>
                </c:pt>
                <c:pt idx="6">
                  <c:v>#N/A</c:v>
                </c:pt>
                <c:pt idx="7">
                  <c:v>#N/A</c:v>
                </c:pt>
                <c:pt idx="8">
                  <c:v>#N/A</c:v>
                </c:pt>
                <c:pt idx="9">
                  <c:v>#N/A</c:v>
                </c:pt>
                <c:pt idx="10">
                  <c:v>#N/A</c:v>
                </c:pt>
                <c:pt idx="11">
                  <c:v>#N/A</c:v>
                </c:pt>
                <c:pt idx="12">
                  <c:v>#N/A</c:v>
                </c:pt>
                <c:pt idx="13">
                  <c:v>#N/A</c:v>
                </c:pt>
                <c:pt idx="14">
                  <c:v>#N/A</c:v>
                </c:pt>
                <c:pt idx="15">
                  <c:v>65.7</c:v>
                </c:pt>
                <c:pt idx="16">
                  <c:v>#N/A</c:v>
                </c:pt>
              </c:numCache>
            </c:numRef>
          </c:yVal>
          <c:smooth val="0"/>
          <c:extLst>
            <c:ext xmlns:c16="http://schemas.microsoft.com/office/drawing/2014/chart" uri="{C3380CC4-5D6E-409C-BE32-E72D297353CC}">
              <c16:uniqueId val="{00000002-AB75-4336-95F5-EDB04951EBCD}"/>
            </c:ext>
          </c:extLst>
        </c:ser>
        <c:ser>
          <c:idx val="2"/>
          <c:order val="2"/>
          <c:tx>
            <c:strRef>
              <c:f>HPOP_Inter!$I$2</c:f>
              <c:strCache>
                <c:ptCount val="1"/>
                <c:pt idx="0">
                  <c:v>Latest Available</c:v>
                </c:pt>
              </c:strCache>
            </c:strRef>
          </c:tx>
          <c:spPr>
            <a:ln w="25400" cap="rnd">
              <a:noFill/>
              <a:round/>
            </a:ln>
            <a:effectLst/>
          </c:spPr>
          <c:marker>
            <c:symbol val="circle"/>
            <c:size val="5"/>
            <c:spPr>
              <a:solidFill>
                <a:schemeClr val="bg1">
                  <a:lumMod val="65000"/>
                </a:schemeClr>
              </a:solidFill>
              <a:ln w="9525">
                <a:solidFill>
                  <a:schemeClr val="tx1"/>
                </a:solidFill>
              </a:ln>
              <a:effectLst/>
            </c:spPr>
          </c:marker>
          <c:dPt>
            <c:idx val="4"/>
            <c:bubble3D val="0"/>
            <c:extLst>
              <c:ext xmlns:c16="http://schemas.microsoft.com/office/drawing/2014/chart" uri="{C3380CC4-5D6E-409C-BE32-E72D297353CC}">
                <c16:uniqueId val="{00000003-AB75-4336-95F5-EDB04951EBCD}"/>
              </c:ext>
            </c:extLst>
          </c:dPt>
          <c:dLbls>
            <c:dLbl>
              <c:idx val="0"/>
              <c:tx>
                <c:rich>
                  <a:bodyPr/>
                  <a:lstStyle/>
                  <a:p>
                    <a:fld id="{051DB302-85CC-4053-94CD-006C252E4151}"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B75-4336-95F5-EDB04951EBCD}"/>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AB75-4336-95F5-EDB04951EBCD}"/>
                </c:ext>
              </c:extLst>
            </c:dLbl>
            <c:dLbl>
              <c:idx val="2"/>
              <c:tx>
                <c:rich>
                  <a:bodyPr/>
                  <a:lstStyle/>
                  <a:p>
                    <a:fld id="{1E0761D2-A119-46B7-A314-F866DEDC61C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B75-4336-95F5-EDB04951EBCD}"/>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AB75-4336-95F5-EDB04951EBCD}"/>
                </c:ext>
              </c:extLst>
            </c:dLbl>
            <c:dLbl>
              <c:idx val="4"/>
              <c:tx>
                <c:rich>
                  <a:bodyPr/>
                  <a:lstStyle/>
                  <a:p>
                    <a:fld id="{094C8B86-3E18-4C78-AFE0-FE5BA96D6244}"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B75-4336-95F5-EDB04951EBCD}"/>
                </c:ext>
              </c:extLst>
            </c:dLbl>
            <c:dLbl>
              <c:idx val="5"/>
              <c:tx>
                <c:rich>
                  <a:bodyPr/>
                  <a:lstStyle/>
                  <a:p>
                    <a:fld id="{B3619F6D-1868-494D-BEF5-A0695E6254F6}"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B75-4336-95F5-EDB04951EBCD}"/>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AB75-4336-95F5-EDB04951EBCD}"/>
                </c:ext>
              </c:extLst>
            </c:dLbl>
            <c:dLbl>
              <c:idx val="7"/>
              <c:tx>
                <c:rich>
                  <a:bodyPr/>
                  <a:lstStyle/>
                  <a:p>
                    <a:fld id="{1DA55DDA-3494-4C3E-A3DE-EDBE8D7961CC}"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B75-4336-95F5-EDB04951EBCD}"/>
                </c:ext>
              </c:extLst>
            </c:dLbl>
            <c:dLbl>
              <c:idx val="8"/>
              <c:tx>
                <c:rich>
                  <a:bodyPr/>
                  <a:lstStyle/>
                  <a:p>
                    <a:fld id="{2D7904EB-F7EC-4C04-910B-B0841945A71E}"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B75-4336-95F5-EDB04951EBCD}"/>
                </c:ext>
              </c:extLst>
            </c:dLbl>
            <c:dLbl>
              <c:idx val="9"/>
              <c:tx>
                <c:rich>
                  <a:bodyPr/>
                  <a:lstStyle/>
                  <a:p>
                    <a:fld id="{B4CF9563-58A2-4DBB-A7BF-8173BE1F21DE}"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B75-4336-95F5-EDB04951EBCD}"/>
                </c:ext>
              </c:extLst>
            </c:dLbl>
            <c:dLbl>
              <c:idx val="10"/>
              <c:tx>
                <c:rich>
                  <a:bodyPr/>
                  <a:lstStyle/>
                  <a:p>
                    <a:fld id="{016F2508-3332-4213-BD03-BC7F9D2D07CD}"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B75-4336-95F5-EDB04951EBCD}"/>
                </c:ext>
              </c:extLst>
            </c:dLbl>
            <c:dLbl>
              <c:idx val="11"/>
              <c:tx>
                <c:rich>
                  <a:bodyPr/>
                  <a:lstStyle/>
                  <a:p>
                    <a:fld id="{8D06C226-FE69-45AE-A3C4-D2638C23FD99}"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B75-4336-95F5-EDB04951EBCD}"/>
                </c:ext>
              </c:extLst>
            </c:dLbl>
            <c:dLbl>
              <c:idx val="12"/>
              <c:tx>
                <c:rich>
                  <a:bodyPr/>
                  <a:lstStyle/>
                  <a:p>
                    <a:fld id="{982B213A-610B-46BB-A32B-9B32ACE254A6}"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B75-4336-95F5-EDB04951EBCD}"/>
                </c:ext>
              </c:extLst>
            </c:dLbl>
            <c:dLbl>
              <c:idx val="13"/>
              <c:tx>
                <c:rich>
                  <a:bodyPr/>
                  <a:lstStyle/>
                  <a:p>
                    <a:fld id="{10C757B8-BE68-41FE-A230-FA47004B1F4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B75-4336-95F5-EDB04951EBCD}"/>
                </c:ext>
              </c:extLst>
            </c:dLbl>
            <c:dLbl>
              <c:idx val="14"/>
              <c:tx>
                <c:rich>
                  <a:bodyPr/>
                  <a:lstStyle/>
                  <a:p>
                    <a:fld id="{FC69992C-7E4F-4E75-9975-251B84CACA32}"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B75-4336-95F5-EDB04951EBCD}"/>
                </c:ext>
              </c:extLst>
            </c:dLbl>
            <c:dLbl>
              <c:idx val="15"/>
              <c:tx>
                <c:rich>
                  <a:bodyPr/>
                  <a:lstStyle/>
                  <a:p>
                    <a:fld id="{E216B47D-39F5-4ABA-8CFA-8927E6F2AC5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B75-4336-95F5-EDB04951EBCD}"/>
                </c:ext>
              </c:extLst>
            </c:dLbl>
            <c:dLbl>
              <c:idx val="1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AB75-4336-95F5-EDB04951EBC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CH"/>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HPOP_Inter!$I$3:$I$19</c:f>
              <c:numCache>
                <c:formatCode>0.0</c:formatCode>
                <c:ptCount val="17"/>
                <c:pt idx="0">
                  <c:v>97.9</c:v>
                </c:pt>
                <c:pt idx="1">
                  <c:v>#N/A</c:v>
                </c:pt>
                <c:pt idx="2">
                  <c:v>81.5</c:v>
                </c:pt>
                <c:pt idx="3">
                  <c:v>#N/A</c:v>
                </c:pt>
                <c:pt idx="4">
                  <c:v>87.6</c:v>
                </c:pt>
                <c:pt idx="5">
                  <c:v>75</c:v>
                </c:pt>
                <c:pt idx="6">
                  <c:v>#N/A</c:v>
                </c:pt>
                <c:pt idx="7">
                  <c:v>98.750249999999994</c:v>
                </c:pt>
                <c:pt idx="8">
                  <c:v>97.047324360326897</c:v>
                </c:pt>
                <c:pt idx="9">
                  <c:v>98.800650000000005</c:v>
                </c:pt>
                <c:pt idx="10">
                  <c:v>75.639870000000002</c:v>
                </c:pt>
                <c:pt idx="11">
                  <c:v>100</c:v>
                </c:pt>
                <c:pt idx="12">
                  <c:v>58.566847439999997</c:v>
                </c:pt>
                <c:pt idx="13">
                  <c:v>92.858207891999996</c:v>
                </c:pt>
                <c:pt idx="14">
                  <c:v>84.5</c:v>
                </c:pt>
                <c:pt idx="15">
                  <c:v>69.599999999999994</c:v>
                </c:pt>
                <c:pt idx="16">
                  <c:v>#N/A</c:v>
                </c:pt>
              </c:numCache>
            </c:numRef>
          </c:yVal>
          <c:smooth val="0"/>
          <c:extLst>
            <c:ext xmlns:c15="http://schemas.microsoft.com/office/drawing/2012/chart" uri="{02D57815-91ED-43cb-92C2-25804820EDAC}">
              <c15:datalabelsRange>
                <c15:f>HPOP_Inter!$J$3:$J$19</c15:f>
                <c15:dlblRangeCache>
                  <c:ptCount val="17"/>
                  <c:pt idx="0">
                    <c:v>2020</c:v>
                  </c:pt>
                  <c:pt idx="1">
                    <c:v>#N/A</c:v>
                  </c:pt>
                  <c:pt idx="2">
                    <c:v>2020</c:v>
                  </c:pt>
                  <c:pt idx="3">
                    <c:v>#N/A</c:v>
                  </c:pt>
                  <c:pt idx="4">
                    <c:v>2016</c:v>
                  </c:pt>
                  <c:pt idx="5">
                    <c:v>2018</c:v>
                  </c:pt>
                  <c:pt idx="6">
                    <c:v>#N/A</c:v>
                  </c:pt>
                  <c:pt idx="7">
                    <c:v>2019</c:v>
                  </c:pt>
                  <c:pt idx="8">
                    <c:v>2019</c:v>
                  </c:pt>
                  <c:pt idx="9">
                    <c:v>2017</c:v>
                  </c:pt>
                  <c:pt idx="10">
                    <c:v>2017</c:v>
                  </c:pt>
                  <c:pt idx="11">
                    <c:v>2018</c:v>
                  </c:pt>
                  <c:pt idx="12">
                    <c:v>2019</c:v>
                  </c:pt>
                  <c:pt idx="13">
                    <c:v>2016</c:v>
                  </c:pt>
                  <c:pt idx="14">
                    <c:v>2018</c:v>
                  </c:pt>
                  <c:pt idx="15">
                    <c:v>2016</c:v>
                  </c:pt>
                  <c:pt idx="16">
                    <c:v>#N/A</c:v>
                  </c:pt>
                </c15:dlblRangeCache>
              </c15:datalabelsRange>
            </c:ext>
            <c:ext xmlns:c16="http://schemas.microsoft.com/office/drawing/2014/chart" uri="{C3380CC4-5D6E-409C-BE32-E72D297353CC}">
              <c16:uniqueId val="{00000010-AB75-4336-95F5-EDB04951EBCD}"/>
            </c:ext>
          </c:extLst>
        </c:ser>
        <c:dLbls>
          <c:showLegendKey val="0"/>
          <c:showVal val="0"/>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464344</xdr:colOff>
      <xdr:row>1</xdr:row>
      <xdr:rowOff>11907</xdr:rowOff>
    </xdr:from>
    <xdr:to>
      <xdr:col>16</xdr:col>
      <xdr:colOff>488156</xdr:colOff>
      <xdr:row>21</xdr:row>
      <xdr:rowOff>30957</xdr:rowOff>
    </xdr:to>
    <xdr:graphicFrame macro="">
      <xdr:nvGraphicFramePr>
        <xdr:cNvPr id="3" name="Chart 2">
          <a:extLst>
            <a:ext uri="{FF2B5EF4-FFF2-40B4-BE49-F238E27FC236}">
              <a16:creationId xmlns:a16="http://schemas.microsoft.com/office/drawing/2014/main" id="{541B69D4-6353-42C7-885F-E3F155978E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582265</xdr:colOff>
      <xdr:row>1</xdr:row>
      <xdr:rowOff>9762</xdr:rowOff>
    </xdr:from>
    <xdr:to>
      <xdr:col>11</xdr:col>
      <xdr:colOff>339379</xdr:colOff>
      <xdr:row>21</xdr:row>
      <xdr:rowOff>28812</xdr:rowOff>
    </xdr:to>
    <xdr:graphicFrame macro="">
      <xdr:nvGraphicFramePr>
        <xdr:cNvPr id="2" name="Chart 1">
          <a:extLst>
            <a:ext uri="{FF2B5EF4-FFF2-40B4-BE49-F238E27FC236}">
              <a16:creationId xmlns:a16="http://schemas.microsoft.com/office/drawing/2014/main" id="{7E557927-00CD-405E-AA89-17B8292328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590549</xdr:colOff>
      <xdr:row>1</xdr:row>
      <xdr:rowOff>5102</xdr:rowOff>
    </xdr:from>
    <xdr:to>
      <xdr:col>20</xdr:col>
      <xdr:colOff>2381</xdr:colOff>
      <xdr:row>21</xdr:row>
      <xdr:rowOff>24152</xdr:rowOff>
    </xdr:to>
    <xdr:graphicFrame macro="">
      <xdr:nvGraphicFramePr>
        <xdr:cNvPr id="2" name="Chart 1">
          <a:extLst>
            <a:ext uri="{FF2B5EF4-FFF2-40B4-BE49-F238E27FC236}">
              <a16:creationId xmlns:a16="http://schemas.microsoft.com/office/drawing/2014/main" id="{BD514673-E688-4858-A347-6A7BFC251E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llio/Documents/WHO/billionaiRe/outputs/GPW13_uhc_billion_JPN_CountrySummary_Aug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Indicator List"/>
      <sheetName val="UHC_summary"/>
      <sheetName val="UHC_Time Series"/>
      <sheetName val="UHC_Chart"/>
      <sheetName val="UHC_Inter"/>
    </sheetNames>
    <sheetDataSet>
      <sheetData sheetId="0"/>
      <sheetData sheetId="1"/>
      <sheetData sheetId="2">
        <row r="1">
          <cell r="B1"/>
          <cell r="C1"/>
          <cell r="D1"/>
          <cell r="E1"/>
          <cell r="I1"/>
          <cell r="J1"/>
          <cell r="L1"/>
          <cell r="M1"/>
        </row>
        <row r="2">
          <cell r="B2"/>
          <cell r="C2"/>
          <cell r="D2"/>
          <cell r="E2"/>
          <cell r="I2"/>
          <cell r="J2"/>
          <cell r="L2"/>
          <cell r="M2"/>
        </row>
        <row r="3">
          <cell r="B3"/>
          <cell r="C3"/>
          <cell r="D3"/>
          <cell r="E3"/>
          <cell r="I3"/>
          <cell r="J3"/>
          <cell r="L3"/>
          <cell r="M3"/>
        </row>
        <row r="4">
          <cell r="B4"/>
          <cell r="C4"/>
          <cell r="D4"/>
          <cell r="E4"/>
          <cell r="I4"/>
          <cell r="J4"/>
          <cell r="L4"/>
          <cell r="M4"/>
        </row>
        <row r="5">
          <cell r="B5"/>
          <cell r="C5"/>
          <cell r="D5"/>
          <cell r="E5"/>
          <cell r="I5"/>
          <cell r="J5"/>
          <cell r="L5"/>
          <cell r="M5"/>
        </row>
        <row r="6">
          <cell r="B6"/>
          <cell r="C6"/>
          <cell r="D6"/>
          <cell r="E6"/>
          <cell r="I6"/>
          <cell r="J6"/>
          <cell r="L6"/>
          <cell r="M6"/>
        </row>
        <row r="7">
          <cell r="B7"/>
          <cell r="C7"/>
          <cell r="D7"/>
          <cell r="E7"/>
          <cell r="I7"/>
          <cell r="J7"/>
          <cell r="L7"/>
          <cell r="M7"/>
        </row>
        <row r="8">
          <cell r="B8"/>
          <cell r="C8"/>
          <cell r="D8"/>
          <cell r="E8"/>
          <cell r="I8"/>
          <cell r="J8"/>
          <cell r="L8"/>
          <cell r="M8"/>
        </row>
        <row r="9">
          <cell r="B9"/>
          <cell r="C9" t="str">
            <v>Latest Reported/Estimated Data Available</v>
          </cell>
          <cell r="D9"/>
          <cell r="E9"/>
          <cell r="I9" t="str">
            <v>2018 Baseline, and 2023 Projection</v>
          </cell>
          <cell r="J9"/>
          <cell r="L9"/>
          <cell r="M9"/>
        </row>
        <row r="10">
          <cell r="B10"/>
          <cell r="C10" t="str">
            <v>Raw Value</v>
          </cell>
          <cell r="D10" t="str">
            <v>Transformed Value</v>
          </cell>
          <cell r="E10" t="str">
            <v>Year</v>
          </cell>
          <cell r="I10" t="str">
            <v>Raw Value</v>
          </cell>
          <cell r="J10" t="str">
            <v/>
          </cell>
          <cell r="L10" t="str">
            <v>Transformed Value</v>
          </cell>
          <cell r="M10" t="str">
            <v/>
          </cell>
        </row>
        <row r="11">
          <cell r="B11" t="str">
            <v>Tracer Indicator</v>
          </cell>
          <cell r="C11"/>
          <cell r="D11"/>
          <cell r="E11"/>
          <cell r="I11" t="str">
            <v>2018</v>
          </cell>
          <cell r="J11" t="str">
            <v>2023</v>
          </cell>
          <cell r="L11" t="str">
            <v>2018</v>
          </cell>
          <cell r="M11" t="str">
            <v>2023</v>
          </cell>
        </row>
        <row r="12">
          <cell r="B12"/>
          <cell r="C12"/>
          <cell r="D12"/>
          <cell r="E12"/>
          <cell r="I12"/>
          <cell r="J12"/>
          <cell r="L12"/>
          <cell r="M12"/>
        </row>
        <row r="13">
          <cell r="B13" t="str">
            <v>Demand satisfied with modern methods (married women or in-union) 1</v>
          </cell>
          <cell r="C13">
            <v>57.99</v>
          </cell>
          <cell r="D13" t="str">
            <v/>
          </cell>
          <cell r="E13">
            <v>2020</v>
          </cell>
          <cell r="I13">
            <v>56.35</v>
          </cell>
          <cell r="J13">
            <v>60.55</v>
          </cell>
          <cell r="L13"/>
          <cell r="M13"/>
        </row>
        <row r="14">
          <cell r="B14" t="str">
            <v>Antenatal care coverage (+4 visits) 2</v>
          </cell>
          <cell r="C14"/>
          <cell r="D14" t="str">
            <v/>
          </cell>
          <cell r="E14"/>
          <cell r="I14">
            <v>98.58</v>
          </cell>
          <cell r="J14">
            <v>98.46</v>
          </cell>
          <cell r="L14"/>
          <cell r="M14"/>
        </row>
        <row r="15">
          <cell r="B15" t="str">
            <v>DPT3 Immunization coverage</v>
          </cell>
          <cell r="C15">
            <v>98</v>
          </cell>
          <cell r="D15" t="str">
            <v/>
          </cell>
          <cell r="E15">
            <v>2019</v>
          </cell>
          <cell r="I15">
            <v>98</v>
          </cell>
          <cell r="J15">
            <v>98.54</v>
          </cell>
          <cell r="L15"/>
          <cell r="M15"/>
        </row>
        <row r="16">
          <cell r="B16" t="str">
            <v>Care seeking for suspected pneumonia</v>
          </cell>
          <cell r="C16"/>
          <cell r="D16" t="str">
            <v/>
          </cell>
          <cell r="E16"/>
          <cell r="I16">
            <v>89.91</v>
          </cell>
          <cell r="J16">
            <v>90.82</v>
          </cell>
          <cell r="L16"/>
          <cell r="M16"/>
        </row>
        <row r="17">
          <cell r="B17" t="str">
            <v>Average RMNCH</v>
          </cell>
          <cell r="C17"/>
          <cell r="D17"/>
          <cell r="E17"/>
          <cell r="I17"/>
          <cell r="J17"/>
          <cell r="L17"/>
          <cell r="M17"/>
        </row>
        <row r="18">
          <cell r="B18"/>
          <cell r="C18"/>
          <cell r="D18"/>
          <cell r="E18"/>
          <cell r="I18"/>
          <cell r="J18"/>
          <cell r="L18"/>
          <cell r="M18"/>
        </row>
        <row r="19">
          <cell r="B19" t="str">
            <v>TB treatment coverage</v>
          </cell>
          <cell r="C19">
            <v>86.96</v>
          </cell>
          <cell r="D19" t="str">
            <v/>
          </cell>
          <cell r="E19">
            <v>2019</v>
          </cell>
          <cell r="I19">
            <v>86.96</v>
          </cell>
          <cell r="J19">
            <v>86.96</v>
          </cell>
          <cell r="L19"/>
          <cell r="M19"/>
        </row>
        <row r="20">
          <cell r="B20" t="str">
            <v>HIV ART coverage</v>
          </cell>
          <cell r="C20">
            <v>84.01</v>
          </cell>
          <cell r="D20" t="str">
            <v/>
          </cell>
          <cell r="E20">
            <v>2019</v>
          </cell>
          <cell r="I20">
            <v>83.01</v>
          </cell>
          <cell r="J20">
            <v>90.99</v>
          </cell>
          <cell r="L20"/>
          <cell r="M20"/>
        </row>
        <row r="21">
          <cell r="B21" t="str">
            <v>ITN use 4</v>
          </cell>
          <cell r="C21"/>
          <cell r="D21" t="str">
            <v/>
          </cell>
          <cell r="E21"/>
          <cell r="I21"/>
          <cell r="J21"/>
          <cell r="L21"/>
          <cell r="M21"/>
        </row>
        <row r="22">
          <cell r="B22" t="str">
            <v>Use of basic sanitation</v>
          </cell>
          <cell r="C22">
            <v>99.89</v>
          </cell>
          <cell r="D22" t="str">
            <v/>
          </cell>
          <cell r="E22">
            <v>2017</v>
          </cell>
          <cell r="I22">
            <v>99.9</v>
          </cell>
          <cell r="J22">
            <v>99.9</v>
          </cell>
          <cell r="L22"/>
          <cell r="M22"/>
        </row>
        <row r="23">
          <cell r="B23" t="str">
            <v>Average Infectious diseases</v>
          </cell>
          <cell r="C23"/>
          <cell r="D23"/>
          <cell r="E23"/>
          <cell r="I23"/>
          <cell r="J23"/>
          <cell r="L23"/>
          <cell r="M23"/>
        </row>
        <row r="24">
          <cell r="B24"/>
          <cell r="C24"/>
          <cell r="D24"/>
          <cell r="E24"/>
          <cell r="I24"/>
          <cell r="J24"/>
          <cell r="L24"/>
          <cell r="M24"/>
        </row>
        <row r="25">
          <cell r="B25" t="str">
            <v>Prevalence of raised blood pressure*</v>
          </cell>
          <cell r="C25">
            <v>17.55</v>
          </cell>
          <cell r="D25"/>
          <cell r="E25">
            <v>2015</v>
          </cell>
          <cell r="I25">
            <v>16.68</v>
          </cell>
          <cell r="J25">
            <v>15.29</v>
          </cell>
          <cell r="L25"/>
          <cell r="M25"/>
        </row>
        <row r="26">
          <cell r="B26" t="str">
            <v>Mean fasting blood glucose (mmol/l)*</v>
          </cell>
          <cell r="C26">
            <v>5.2</v>
          </cell>
          <cell r="D26"/>
          <cell r="E26">
            <v>2014</v>
          </cell>
          <cell r="I26">
            <v>5.12</v>
          </cell>
          <cell r="J26">
            <v>5.03</v>
          </cell>
          <cell r="L26"/>
          <cell r="M26"/>
        </row>
        <row r="27">
          <cell r="B27" t="str">
            <v>Tobacco use prevalence* 3</v>
          </cell>
          <cell r="C27">
            <v>21.9</v>
          </cell>
          <cell r="D27"/>
          <cell r="E27">
            <v>2018</v>
          </cell>
          <cell r="I27">
            <v>21.9</v>
          </cell>
          <cell r="J27">
            <v>19.5</v>
          </cell>
          <cell r="L27"/>
          <cell r="M27"/>
        </row>
        <row r="28">
          <cell r="B28" t="str">
            <v>Average NCDs</v>
          </cell>
          <cell r="C28"/>
          <cell r="D28"/>
          <cell r="E28"/>
          <cell r="I28"/>
          <cell r="J28"/>
          <cell r="L28"/>
          <cell r="M28"/>
        </row>
        <row r="29">
          <cell r="B29"/>
          <cell r="C29"/>
          <cell r="D29"/>
          <cell r="E29"/>
          <cell r="I29"/>
          <cell r="J29"/>
          <cell r="L29"/>
          <cell r="M29"/>
        </row>
        <row r="30">
          <cell r="B30" t="str">
            <v>Hospital beds density*</v>
          </cell>
          <cell r="C30">
            <v>129.04</v>
          </cell>
          <cell r="D30"/>
          <cell r="E30">
            <v>2018</v>
          </cell>
          <cell r="I30">
            <v>129.04</v>
          </cell>
          <cell r="J30">
            <v>130.5</v>
          </cell>
          <cell r="L30"/>
          <cell r="M30"/>
        </row>
        <row r="31">
          <cell r="B31" t="str">
            <v>Health worker density*</v>
          </cell>
          <cell r="C31">
            <v>151.77000000000001</v>
          </cell>
          <cell r="D31"/>
          <cell r="E31">
            <v>2018</v>
          </cell>
          <cell r="I31">
            <v>151.77000000000001</v>
          </cell>
          <cell r="J31">
            <v>172.69</v>
          </cell>
          <cell r="L31"/>
          <cell r="M31"/>
        </row>
        <row r="32">
          <cell r="B32" t="str">
            <v>Density of doctors</v>
          </cell>
          <cell r="C32">
            <v>24.8</v>
          </cell>
          <cell r="D32"/>
          <cell r="E32">
            <v>2018</v>
          </cell>
          <cell r="I32">
            <v>24.8</v>
          </cell>
          <cell r="J32">
            <v>27.38</v>
          </cell>
          <cell r="L32"/>
          <cell r="M32"/>
        </row>
        <row r="33">
          <cell r="B33" t="str">
            <v>Density of nurses/midwives</v>
          </cell>
          <cell r="C33">
            <v>126.98</v>
          </cell>
          <cell r="D33"/>
          <cell r="E33">
            <v>2018</v>
          </cell>
          <cell r="I33">
            <v>126.98</v>
          </cell>
          <cell r="J33">
            <v>145.31</v>
          </cell>
          <cell r="L33"/>
          <cell r="M33"/>
        </row>
        <row r="34">
          <cell r="B34" t="str">
            <v>IHR core capacity index*</v>
          </cell>
          <cell r="C34">
            <v>95</v>
          </cell>
          <cell r="D34"/>
          <cell r="E34">
            <v>2020</v>
          </cell>
          <cell r="I34">
            <v>95</v>
          </cell>
          <cell r="J34">
            <v>94.99</v>
          </cell>
          <cell r="L34"/>
          <cell r="M34"/>
        </row>
        <row r="35">
          <cell r="B35" t="str">
            <v>Average Service capacity and access</v>
          </cell>
          <cell r="C35"/>
          <cell r="D35"/>
          <cell r="E35"/>
          <cell r="I35"/>
          <cell r="J35"/>
          <cell r="L35"/>
          <cell r="M35"/>
        </row>
        <row r="36">
          <cell r="B36"/>
          <cell r="C36"/>
          <cell r="D36"/>
          <cell r="E36"/>
          <cell r="I36"/>
          <cell r="J36"/>
          <cell r="L36"/>
          <cell r="M36"/>
        </row>
        <row r="37">
          <cell r="B37" t="str">
            <v>SDG 3.8.2 Proportion of population with household expenditures on health &gt;10% of total household expenditure or income **</v>
          </cell>
          <cell r="C37">
            <v>4.3600000000000003</v>
          </cell>
          <cell r="D37" t="str">
            <v/>
          </cell>
          <cell r="E37">
            <v>2015</v>
          </cell>
          <cell r="I37">
            <v>4.2300000000000004</v>
          </cell>
          <cell r="J37">
            <v>4.0599999999999996</v>
          </cell>
          <cell r="L37"/>
          <cell r="M37"/>
        </row>
        <row r="38">
          <cell r="B38" t="str">
            <v>UHC single measure</v>
          </cell>
          <cell r="C38"/>
          <cell r="D38"/>
          <cell r="E38"/>
          <cell r="I38"/>
          <cell r="J38"/>
          <cell r="L38">
            <v>61.09664039777099</v>
          </cell>
          <cell r="M38">
            <v>63.310803650646406</v>
          </cell>
        </row>
        <row r="39">
          <cell r="B39" t="str">
            <v>Change in UHC single measure over 2018-2023</v>
          </cell>
          <cell r="C39"/>
          <cell r="D39"/>
          <cell r="E39"/>
          <cell r="I39"/>
          <cell r="J39"/>
          <cell r="L39"/>
          <cell r="M39"/>
        </row>
        <row r="40">
          <cell r="B40" t="str">
            <v>UN Population 2023 (thousand)</v>
          </cell>
          <cell r="C40"/>
          <cell r="D40"/>
          <cell r="E40"/>
          <cell r="I40"/>
          <cell r="J40"/>
          <cell r="L40"/>
          <cell r="M40"/>
        </row>
        <row r="41">
          <cell r="B41" t="str">
            <v>Country contribution to UHC billion target (population - thousand)</v>
          </cell>
          <cell r="C41"/>
          <cell r="D41"/>
          <cell r="E41"/>
          <cell r="I41"/>
          <cell r="J41"/>
          <cell r="L41"/>
          <cell r="M41"/>
        </row>
        <row r="42">
          <cell r="B42" t="str">
            <v>% of country population newly covered by universal healthcare</v>
          </cell>
          <cell r="C42"/>
          <cell r="D42"/>
          <cell r="E42"/>
          <cell r="I42"/>
          <cell r="J42"/>
          <cell r="L42"/>
          <cell r="M42"/>
        </row>
        <row r="43">
          <cell r="B43"/>
          <cell r="C43"/>
          <cell r="D43"/>
          <cell r="E43"/>
          <cell r="I43"/>
          <cell r="J43"/>
          <cell r="L43"/>
          <cell r="M43"/>
        </row>
        <row r="44">
          <cell r="B44"/>
          <cell r="C44"/>
          <cell r="D44"/>
          <cell r="E44"/>
          <cell r="I44"/>
          <cell r="J44"/>
          <cell r="L44"/>
          <cell r="M44"/>
        </row>
        <row r="45">
          <cell r="B45"/>
          <cell r="C45"/>
          <cell r="D45"/>
          <cell r="E45"/>
          <cell r="I45"/>
          <cell r="J45"/>
          <cell r="L45"/>
          <cell r="M45"/>
        </row>
        <row r="46">
          <cell r="B46"/>
          <cell r="C46"/>
          <cell r="D46"/>
          <cell r="E46"/>
          <cell r="I46"/>
          <cell r="J46"/>
          <cell r="L46"/>
          <cell r="M46"/>
        </row>
        <row r="47">
          <cell r="B47"/>
          <cell r="C47"/>
          <cell r="D47"/>
          <cell r="E47"/>
          <cell r="I47"/>
          <cell r="J47"/>
          <cell r="L47"/>
          <cell r="M47"/>
        </row>
        <row r="48">
          <cell r="B48"/>
          <cell r="C48"/>
          <cell r="D48"/>
          <cell r="E48"/>
          <cell r="I48"/>
          <cell r="J48"/>
          <cell r="L48"/>
          <cell r="M48"/>
        </row>
        <row r="49">
          <cell r="B49"/>
          <cell r="C49"/>
          <cell r="D49"/>
          <cell r="E49"/>
          <cell r="I49"/>
          <cell r="J49"/>
          <cell r="L49"/>
          <cell r="M49"/>
        </row>
        <row r="50">
          <cell r="B50"/>
          <cell r="C50"/>
          <cell r="D50"/>
          <cell r="E50"/>
          <cell r="I50"/>
          <cell r="J50"/>
          <cell r="L50"/>
          <cell r="M50"/>
        </row>
        <row r="51">
          <cell r="B51"/>
          <cell r="C51"/>
          <cell r="D51"/>
          <cell r="E51"/>
          <cell r="I51"/>
          <cell r="J51"/>
          <cell r="L51"/>
          <cell r="M51"/>
        </row>
        <row r="52">
          <cell r="B52"/>
          <cell r="C52"/>
          <cell r="D52"/>
          <cell r="E52"/>
          <cell r="I52"/>
          <cell r="J52"/>
          <cell r="L52"/>
          <cell r="M52"/>
        </row>
        <row r="53">
          <cell r="B53"/>
          <cell r="C53"/>
          <cell r="D53"/>
          <cell r="E53"/>
          <cell r="I53"/>
          <cell r="J53"/>
          <cell r="L53"/>
          <cell r="M53"/>
        </row>
        <row r="54">
          <cell r="B54"/>
          <cell r="C54"/>
          <cell r="D54"/>
          <cell r="E54"/>
          <cell r="I54"/>
          <cell r="J54"/>
          <cell r="L54"/>
          <cell r="M54"/>
        </row>
        <row r="55">
          <cell r="B55"/>
          <cell r="C55"/>
          <cell r="D55"/>
          <cell r="E55"/>
          <cell r="I55"/>
          <cell r="J55"/>
          <cell r="L55"/>
          <cell r="M55"/>
        </row>
        <row r="56">
          <cell r="B56"/>
          <cell r="C56"/>
          <cell r="D56"/>
          <cell r="E56"/>
          <cell r="I56"/>
          <cell r="J56"/>
          <cell r="L56"/>
          <cell r="M56"/>
        </row>
        <row r="57">
          <cell r="B57"/>
          <cell r="C57"/>
          <cell r="D57"/>
          <cell r="E57"/>
          <cell r="I57"/>
          <cell r="J57"/>
          <cell r="L57"/>
          <cell r="M57"/>
        </row>
        <row r="58">
          <cell r="B58"/>
          <cell r="C58"/>
          <cell r="D58"/>
          <cell r="E58"/>
          <cell r="I58"/>
          <cell r="J58"/>
          <cell r="L58"/>
          <cell r="M58"/>
        </row>
        <row r="59">
          <cell r="B59"/>
          <cell r="C59"/>
          <cell r="D59"/>
          <cell r="E59"/>
          <cell r="I59"/>
          <cell r="J59"/>
          <cell r="L59"/>
          <cell r="M59"/>
        </row>
        <row r="60">
          <cell r="B60"/>
          <cell r="C60"/>
          <cell r="D60"/>
          <cell r="E60"/>
          <cell r="I60"/>
          <cell r="J60"/>
          <cell r="L60"/>
          <cell r="M60"/>
        </row>
        <row r="61">
          <cell r="B61"/>
          <cell r="C61"/>
          <cell r="D61"/>
          <cell r="E61"/>
          <cell r="I61"/>
          <cell r="J61"/>
          <cell r="L61"/>
          <cell r="M61"/>
        </row>
        <row r="62">
          <cell r="B62"/>
          <cell r="C62"/>
          <cell r="D62"/>
          <cell r="E62"/>
          <cell r="I62"/>
          <cell r="J62"/>
          <cell r="L62"/>
          <cell r="M62"/>
        </row>
        <row r="63">
          <cell r="B63"/>
          <cell r="C63"/>
          <cell r="D63"/>
          <cell r="E63"/>
          <cell r="I63"/>
          <cell r="J63"/>
          <cell r="L63"/>
          <cell r="M63"/>
        </row>
        <row r="64">
          <cell r="B64"/>
          <cell r="C64"/>
          <cell r="D64"/>
          <cell r="E64"/>
          <cell r="I64"/>
          <cell r="J64"/>
          <cell r="L64"/>
          <cell r="M64"/>
        </row>
        <row r="65">
          <cell r="B65"/>
          <cell r="C65"/>
          <cell r="D65"/>
          <cell r="E65"/>
          <cell r="I65"/>
          <cell r="J65"/>
          <cell r="L65"/>
          <cell r="M65"/>
        </row>
        <row r="66">
          <cell r="B66"/>
          <cell r="C66"/>
          <cell r="D66"/>
          <cell r="E66"/>
          <cell r="I66"/>
          <cell r="J66"/>
          <cell r="L66"/>
          <cell r="M66"/>
        </row>
        <row r="67">
          <cell r="B67"/>
          <cell r="C67"/>
          <cell r="D67"/>
          <cell r="E67"/>
          <cell r="I67"/>
          <cell r="J67"/>
          <cell r="L67"/>
          <cell r="M67"/>
        </row>
        <row r="68">
          <cell r="B68"/>
          <cell r="C68"/>
          <cell r="D68"/>
          <cell r="E68"/>
          <cell r="I68"/>
          <cell r="J68"/>
          <cell r="L68"/>
          <cell r="M68"/>
        </row>
        <row r="69">
          <cell r="B69"/>
          <cell r="C69"/>
          <cell r="D69"/>
          <cell r="E69"/>
          <cell r="I69"/>
          <cell r="J69"/>
          <cell r="L69"/>
          <cell r="M69"/>
        </row>
      </sheetData>
      <sheetData sheetId="3"/>
      <sheetData sheetId="4"/>
      <sheetData sheetId="5">
        <row r="3">
          <cell r="A3" t="str">
            <v>Demand satisfied with modern methods (married women or in-union) 1</v>
          </cell>
        </row>
        <row r="4">
          <cell r="A4" t="str">
            <v>Antenatal care coverage (+4 visits) 2</v>
          </cell>
        </row>
        <row r="5">
          <cell r="A5" t="str">
            <v>DPT3 Immunization coverage</v>
          </cell>
        </row>
        <row r="6">
          <cell r="A6" t="str">
            <v>Care seeking for suspected pneumonia</v>
          </cell>
        </row>
        <row r="7">
          <cell r="A7" t="str">
            <v>TB treatment coverage</v>
          </cell>
        </row>
        <row r="8">
          <cell r="A8" t="str">
            <v>HIV ART coverage 4</v>
          </cell>
        </row>
        <row r="9">
          <cell r="A9" t="str">
            <v>Use of basic sanitation</v>
          </cell>
        </row>
        <row r="10">
          <cell r="A10" t="str">
            <v>Prevalence of raised blood pressure*</v>
          </cell>
        </row>
        <row r="11">
          <cell r="A11" t="str">
            <v>Mean fasting blood glucose (mmol/l)*</v>
          </cell>
        </row>
        <row r="12">
          <cell r="A12" t="str">
            <v>Tobacco use prevalence* 3</v>
          </cell>
        </row>
        <row r="13">
          <cell r="A13" t="str">
            <v>Hospital beds density*</v>
          </cell>
        </row>
        <row r="14">
          <cell r="A14" t="str">
            <v>Health worker density*</v>
          </cell>
        </row>
        <row r="15">
          <cell r="A15" t="str">
            <v>IHR core capacity index*</v>
          </cell>
        </row>
        <row r="16">
          <cell r="A16"/>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who.int/media/docs/default-source/documents/metadata-v11-final_16julydd1799c1-ee97-49cc-a793-7aea445d94cc.pdf?sfvrsn=c3021a38_1&amp;download=true" TargetMode="External"/><Relationship Id="rId7" Type="http://schemas.openxmlformats.org/officeDocument/2006/relationships/printerSettings" Target="../printerSettings/printerSettings1.bin"/><Relationship Id="rId2" Type="http://schemas.openxmlformats.org/officeDocument/2006/relationships/hyperlink" Target="https://www.who.int/data/stories/the-triple-billion-targets-a-visual-summary-of-methods-to-deliver-impact" TargetMode="External"/><Relationship Id="rId1" Type="http://schemas.openxmlformats.org/officeDocument/2006/relationships/hyperlink" Target="https://cdn.who.int/media/docs/default-source/documents/about-us/thirteenth-general-programme/gpw13_methodology_nov9_online-version1b3170f8-98ea-4fcc-aa3a-059ede7e51ad.pdf?sfvrsn=12dfeb0d_1&amp;download=true" TargetMode="External"/><Relationship Id="rId6" Type="http://schemas.openxmlformats.org/officeDocument/2006/relationships/hyperlink" Target="https://cdn.who.int/media/docs/default-source/documents/about-us/thirteenth-general-programme/gpw13_methodology_nov9_online-version1b3170f8-98ea-4fcc-aa3a-059ede7e51ad.pdf?sfvrsn=12dfeb0d_1&amp;download=true" TargetMode="External"/><Relationship Id="rId5" Type="http://schemas.openxmlformats.org/officeDocument/2006/relationships/hyperlink" Target="https://population.un.org/wpp/Download/Standard/Population/" TargetMode="External"/><Relationship Id="rId4" Type="http://schemas.openxmlformats.org/officeDocument/2006/relationships/hyperlink" Target="https://github.com/gpw13/billionai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ortal.who.int/triplebillions/PowerBIDashboards/UniversalHealthCoverag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3E301-03DE-4FBA-8FAE-859D194EBD91}">
  <sheetPr>
    <tabColor rgb="FFD1D9EB"/>
  </sheetPr>
  <dimension ref="B1:O47"/>
  <sheetViews>
    <sheetView topLeftCell="A22" workbookViewId="0">
      <selection activeCell="B34" sqref="B34:M34"/>
    </sheetView>
  </sheetViews>
  <sheetFormatPr defaultColWidth="9.21875" defaultRowHeight="14.4"/>
  <cols>
    <col min="1" max="1" width="1.77734375" style="13" customWidth="1"/>
    <col min="2" max="12" width="9.21875" style="13"/>
    <col min="13" max="13" width="25.109375" style="13" customWidth="1"/>
    <col min="14" max="16384" width="9.21875" style="13"/>
  </cols>
  <sheetData>
    <row r="1" spans="2:15" ht="10.5" customHeight="1"/>
    <row r="2" spans="2:15" ht="36" customHeight="1">
      <c r="B2" s="321" t="s">
        <v>339</v>
      </c>
      <c r="C2" s="321"/>
      <c r="D2" s="321"/>
      <c r="E2" s="321"/>
      <c r="F2" s="321"/>
      <c r="G2" s="321"/>
      <c r="H2" s="321"/>
      <c r="I2" s="321"/>
      <c r="J2" s="321"/>
      <c r="K2" s="321"/>
      <c r="L2" s="321"/>
      <c r="M2" s="321"/>
      <c r="N2" s="62"/>
      <c r="O2" s="62"/>
    </row>
    <row r="3" spans="2:15" ht="15" customHeight="1">
      <c r="B3" s="322" t="s">
        <v>437</v>
      </c>
      <c r="C3" s="322"/>
      <c r="D3" s="322"/>
      <c r="E3" s="322"/>
      <c r="F3" s="322"/>
      <c r="G3" s="322"/>
      <c r="H3" s="322"/>
      <c r="I3" s="322"/>
      <c r="J3" s="322"/>
      <c r="K3" s="322"/>
      <c r="L3" s="322"/>
      <c r="M3" s="322"/>
      <c r="N3" s="201"/>
      <c r="O3" s="201"/>
    </row>
    <row r="4" spans="2:15" ht="18.75" customHeight="1">
      <c r="B4" s="318" t="s">
        <v>340</v>
      </c>
      <c r="C4" s="318"/>
      <c r="D4" s="318"/>
      <c r="E4" s="318"/>
      <c r="F4" s="318"/>
      <c r="G4" s="318"/>
      <c r="H4" s="318"/>
      <c r="I4" s="318"/>
      <c r="J4" s="318"/>
      <c r="K4" s="318"/>
      <c r="L4" s="318"/>
      <c r="M4" s="318"/>
      <c r="N4" s="202"/>
      <c r="O4" s="202"/>
    </row>
    <row r="5" spans="2:15" ht="15" customHeight="1">
      <c r="B5" s="319" t="s">
        <v>360</v>
      </c>
      <c r="C5" s="319"/>
      <c r="D5" s="319"/>
      <c r="E5" s="319"/>
      <c r="F5" s="319"/>
      <c r="G5" s="319"/>
      <c r="H5" s="319"/>
      <c r="I5" s="319"/>
      <c r="J5" s="319"/>
      <c r="K5" s="319"/>
      <c r="L5" s="319"/>
      <c r="M5" s="319"/>
      <c r="N5" s="201"/>
      <c r="O5" s="201"/>
    </row>
    <row r="6" spans="2:15" ht="15" customHeight="1">
      <c r="B6" s="317" t="s">
        <v>361</v>
      </c>
      <c r="C6" s="317"/>
      <c r="D6" s="317"/>
      <c r="E6" s="317"/>
      <c r="F6" s="317"/>
      <c r="G6" s="317"/>
      <c r="H6" s="317"/>
      <c r="I6" s="317"/>
      <c r="J6" s="317"/>
      <c r="K6" s="317"/>
      <c r="L6" s="317"/>
      <c r="M6" s="317"/>
      <c r="N6" s="203"/>
      <c r="O6" s="203"/>
    </row>
    <row r="7" spans="2:15" ht="15" customHeight="1">
      <c r="B7" s="317" t="s">
        <v>362</v>
      </c>
      <c r="C7" s="317"/>
      <c r="D7" s="317"/>
      <c r="E7" s="317"/>
      <c r="F7" s="317"/>
      <c r="G7" s="317"/>
      <c r="H7" s="317"/>
      <c r="I7" s="317"/>
      <c r="J7" s="317"/>
      <c r="K7" s="317"/>
      <c r="L7" s="317"/>
      <c r="M7" s="317"/>
      <c r="N7" s="203"/>
      <c r="O7" s="203"/>
    </row>
    <row r="8" spans="2:15" ht="21.75" customHeight="1">
      <c r="B8" s="317" t="s">
        <v>363</v>
      </c>
      <c r="C8" s="317"/>
      <c r="D8" s="317"/>
      <c r="E8" s="317"/>
      <c r="F8" s="317"/>
      <c r="G8" s="317"/>
      <c r="H8" s="317"/>
      <c r="I8" s="317"/>
      <c r="J8" s="317"/>
      <c r="K8" s="317"/>
      <c r="L8" s="317"/>
      <c r="M8" s="317"/>
      <c r="N8" s="203"/>
      <c r="O8" s="203"/>
    </row>
    <row r="9" spans="2:15" ht="30" customHeight="1">
      <c r="B9" s="319" t="s">
        <v>341</v>
      </c>
      <c r="C9" s="319"/>
      <c r="D9" s="319"/>
      <c r="E9" s="319"/>
      <c r="F9" s="319"/>
      <c r="G9" s="319"/>
      <c r="H9" s="319"/>
      <c r="I9" s="319"/>
      <c r="J9" s="319"/>
      <c r="K9" s="319"/>
      <c r="L9" s="319"/>
    </row>
    <row r="10" spans="2:15" ht="33.75" customHeight="1">
      <c r="B10" s="319" t="s">
        <v>342</v>
      </c>
      <c r="C10" s="319"/>
      <c r="D10" s="319"/>
      <c r="E10" s="319"/>
      <c r="F10" s="319"/>
      <c r="G10" s="319"/>
      <c r="H10" s="319"/>
      <c r="I10" s="319"/>
      <c r="J10" s="319"/>
      <c r="K10" s="319"/>
      <c r="L10" s="319"/>
    </row>
    <row r="11" spans="2:15" ht="21" customHeight="1">
      <c r="B11" s="318" t="s">
        <v>343</v>
      </c>
      <c r="C11" s="318"/>
      <c r="D11" s="318"/>
      <c r="E11" s="318"/>
      <c r="F11" s="318"/>
      <c r="G11" s="318"/>
      <c r="H11" s="318"/>
      <c r="I11" s="318"/>
      <c r="J11" s="318"/>
      <c r="K11" s="318"/>
      <c r="L11" s="318"/>
      <c r="M11" s="318"/>
      <c r="N11" s="63"/>
      <c r="O11" s="63"/>
    </row>
    <row r="12" spans="2:15">
      <c r="B12" s="319" t="s">
        <v>344</v>
      </c>
      <c r="C12" s="319"/>
      <c r="D12" s="319"/>
      <c r="E12" s="319"/>
      <c r="F12" s="319"/>
      <c r="G12" s="319"/>
      <c r="H12" s="319"/>
      <c r="I12" s="319"/>
      <c r="J12" s="319"/>
      <c r="K12" s="319"/>
      <c r="L12" s="319"/>
      <c r="M12" s="319"/>
    </row>
    <row r="13" spans="2:15">
      <c r="B13" s="320" t="s">
        <v>369</v>
      </c>
      <c r="C13" s="317"/>
      <c r="D13" s="317"/>
      <c r="E13" s="317"/>
      <c r="F13" s="317"/>
      <c r="G13" s="317"/>
      <c r="H13" s="317"/>
      <c r="I13" s="317"/>
      <c r="J13" s="317"/>
      <c r="K13" s="317"/>
      <c r="L13" s="317"/>
      <c r="M13" s="317"/>
    </row>
    <row r="14" spans="2:15">
      <c r="B14" s="320" t="s">
        <v>370</v>
      </c>
      <c r="C14" s="317"/>
      <c r="D14" s="317"/>
      <c r="E14" s="317"/>
      <c r="F14" s="317"/>
      <c r="G14" s="317"/>
      <c r="H14" s="317"/>
      <c r="I14" s="317"/>
      <c r="J14" s="317"/>
      <c r="K14" s="317"/>
      <c r="L14" s="317"/>
      <c r="M14" s="317"/>
    </row>
    <row r="15" spans="2:15" ht="17.25" customHeight="1">
      <c r="B15" s="320" t="s">
        <v>371</v>
      </c>
      <c r="C15" s="317"/>
      <c r="D15" s="317"/>
      <c r="E15" s="317"/>
      <c r="F15" s="317"/>
      <c r="G15" s="317"/>
      <c r="H15" s="317"/>
      <c r="I15" s="317"/>
      <c r="J15" s="317"/>
      <c r="K15" s="317"/>
      <c r="L15" s="317"/>
      <c r="M15" s="317"/>
    </row>
    <row r="16" spans="2:15">
      <c r="B16" s="319" t="s">
        <v>368</v>
      </c>
      <c r="C16" s="319"/>
      <c r="D16" s="319"/>
      <c r="E16" s="319"/>
      <c r="F16" s="319"/>
      <c r="G16" s="319"/>
      <c r="H16" s="319"/>
      <c r="I16" s="319"/>
      <c r="J16" s="319"/>
      <c r="K16" s="319"/>
      <c r="L16" s="319"/>
      <c r="M16" s="319"/>
    </row>
    <row r="17" spans="2:13" ht="18">
      <c r="B17" s="318" t="s">
        <v>345</v>
      </c>
      <c r="C17" s="318"/>
      <c r="D17" s="318"/>
      <c r="E17" s="318"/>
      <c r="F17" s="318"/>
      <c r="G17" s="318"/>
      <c r="H17" s="318"/>
      <c r="I17" s="318"/>
      <c r="J17" s="318"/>
      <c r="K17" s="318"/>
      <c r="L17" s="318"/>
      <c r="M17" s="318"/>
    </row>
    <row r="18" spans="2:13">
      <c r="B18" s="319" t="s">
        <v>346</v>
      </c>
      <c r="C18" s="319"/>
      <c r="D18" s="319"/>
      <c r="E18" s="319"/>
      <c r="F18" s="319"/>
      <c r="G18" s="319"/>
      <c r="H18" s="319"/>
      <c r="I18" s="319"/>
      <c r="J18" s="319"/>
      <c r="K18" s="319"/>
      <c r="L18" s="319"/>
      <c r="M18" s="319"/>
    </row>
    <row r="19" spans="2:13" ht="14.4" customHeight="1">
      <c r="B19" s="259"/>
      <c r="C19" s="323" t="s">
        <v>364</v>
      </c>
      <c r="D19" s="323"/>
      <c r="E19" s="323"/>
      <c r="F19" s="323"/>
      <c r="G19" s="323"/>
      <c r="H19" s="323"/>
      <c r="I19" s="323"/>
      <c r="J19" s="323"/>
      <c r="K19" s="323"/>
      <c r="L19" s="323"/>
      <c r="M19" s="323"/>
    </row>
    <row r="20" spans="2:13">
      <c r="B20" s="259"/>
      <c r="C20" s="323" t="s">
        <v>365</v>
      </c>
      <c r="D20" s="323"/>
      <c r="E20" s="323"/>
      <c r="F20" s="323"/>
      <c r="G20" s="323"/>
      <c r="H20" s="323"/>
      <c r="I20" s="323"/>
      <c r="J20" s="323"/>
      <c r="K20" s="323"/>
      <c r="L20" s="323"/>
      <c r="M20" s="323"/>
    </row>
    <row r="21" spans="2:13" ht="14.4" customHeight="1">
      <c r="B21" s="259"/>
      <c r="C21" s="323" t="s">
        <v>464</v>
      </c>
      <c r="D21" s="323"/>
      <c r="E21" s="323"/>
      <c r="F21" s="323"/>
      <c r="G21" s="323"/>
      <c r="H21" s="323"/>
      <c r="I21" s="323"/>
      <c r="J21" s="323"/>
      <c r="K21" s="323"/>
      <c r="L21" s="323"/>
      <c r="M21" s="323"/>
    </row>
    <row r="22" spans="2:13">
      <c r="B22" s="259"/>
      <c r="C22" s="323" t="s">
        <v>460</v>
      </c>
      <c r="D22" s="323"/>
      <c r="E22" s="323"/>
      <c r="F22" s="323"/>
      <c r="G22" s="323"/>
      <c r="H22" s="323"/>
      <c r="I22" s="323"/>
      <c r="J22" s="323"/>
      <c r="K22" s="323"/>
      <c r="L22" s="323"/>
      <c r="M22" s="323"/>
    </row>
    <row r="23" spans="2:13" ht="14.4" customHeight="1">
      <c r="B23" s="259"/>
      <c r="C23" s="259"/>
      <c r="D23" s="323" t="s">
        <v>456</v>
      </c>
      <c r="E23" s="323"/>
      <c r="F23" s="323"/>
      <c r="G23" s="323"/>
      <c r="H23" s="323"/>
      <c r="I23" s="323"/>
      <c r="J23" s="323"/>
      <c r="K23" s="323"/>
      <c r="L23" s="323"/>
      <c r="M23" s="323"/>
    </row>
    <row r="24" spans="2:13" ht="14.4" customHeight="1">
      <c r="B24" s="259"/>
      <c r="C24" s="259"/>
      <c r="D24" s="323" t="s">
        <v>457</v>
      </c>
      <c r="E24" s="323"/>
      <c r="F24" s="323"/>
      <c r="G24" s="323"/>
      <c r="H24" s="323"/>
      <c r="I24" s="323"/>
      <c r="J24" s="323"/>
      <c r="K24" s="323"/>
      <c r="L24" s="323"/>
      <c r="M24" s="323"/>
    </row>
    <row r="25" spans="2:13">
      <c r="B25" s="256"/>
      <c r="C25" s="257"/>
      <c r="D25" s="319" t="s">
        <v>458</v>
      </c>
      <c r="E25" s="319"/>
      <c r="F25" s="319"/>
      <c r="G25" s="319"/>
      <c r="H25" s="319"/>
      <c r="I25" s="319"/>
      <c r="J25" s="319"/>
      <c r="K25" s="319"/>
      <c r="L25" s="319"/>
      <c r="M25" s="319"/>
    </row>
    <row r="26" spans="2:13">
      <c r="B26" s="256"/>
      <c r="C26" s="257"/>
      <c r="D26" s="323" t="s">
        <v>459</v>
      </c>
      <c r="E26" s="323"/>
      <c r="F26" s="323"/>
      <c r="G26" s="323"/>
      <c r="H26" s="323"/>
      <c r="I26" s="323"/>
      <c r="J26" s="323"/>
      <c r="K26" s="323"/>
      <c r="L26" s="323"/>
      <c r="M26" s="323"/>
    </row>
    <row r="27" spans="2:13" ht="15" customHeight="1">
      <c r="B27" s="320" t="s">
        <v>366</v>
      </c>
      <c r="C27" s="317"/>
      <c r="D27" s="317"/>
      <c r="E27" s="317"/>
      <c r="F27" s="317"/>
      <c r="G27" s="317"/>
      <c r="H27" s="317"/>
      <c r="I27" s="317"/>
      <c r="J27" s="317"/>
      <c r="K27" s="317"/>
      <c r="L27" s="317"/>
      <c r="M27" s="317"/>
    </row>
    <row r="28" spans="2:13" ht="15" customHeight="1">
      <c r="B28" s="320" t="s">
        <v>367</v>
      </c>
      <c r="C28" s="317"/>
      <c r="D28" s="317"/>
      <c r="E28" s="317"/>
      <c r="F28" s="317"/>
      <c r="G28" s="317"/>
      <c r="H28" s="317"/>
      <c r="I28" s="317"/>
      <c r="J28" s="317"/>
      <c r="K28" s="317"/>
      <c r="L28" s="317"/>
      <c r="M28" s="317"/>
    </row>
    <row r="29" spans="2:13">
      <c r="B29" s="200"/>
    </row>
    <row r="30" spans="2:13" ht="18">
      <c r="B30" s="318" t="s">
        <v>347</v>
      </c>
      <c r="C30" s="318"/>
      <c r="D30" s="318"/>
      <c r="E30" s="318"/>
      <c r="F30" s="318"/>
      <c r="G30" s="318"/>
      <c r="H30" s="318"/>
      <c r="I30" s="318"/>
      <c r="J30" s="318"/>
      <c r="K30" s="318"/>
      <c r="L30" s="318"/>
      <c r="M30" s="318"/>
    </row>
    <row r="31" spans="2:13" ht="15" customHeight="1">
      <c r="B31" s="319" t="s">
        <v>372</v>
      </c>
      <c r="C31" s="319"/>
      <c r="D31" s="319"/>
      <c r="E31" s="319"/>
      <c r="F31" s="319"/>
      <c r="G31" s="319"/>
      <c r="H31" s="319"/>
      <c r="I31" s="319"/>
      <c r="J31" s="319"/>
      <c r="K31" s="319"/>
      <c r="L31" s="319"/>
      <c r="M31" s="319"/>
    </row>
    <row r="32" spans="2:13" ht="31.5" customHeight="1">
      <c r="B32" s="319" t="s">
        <v>348</v>
      </c>
      <c r="C32" s="319"/>
      <c r="D32" s="319"/>
      <c r="E32" s="319"/>
      <c r="F32" s="319"/>
      <c r="G32" s="319"/>
      <c r="H32" s="319"/>
      <c r="I32" s="319"/>
      <c r="J32" s="319"/>
      <c r="K32" s="319"/>
      <c r="L32" s="319"/>
      <c r="M32" s="319"/>
    </row>
    <row r="33" spans="2:13" ht="28.5" customHeight="1">
      <c r="B33" s="319" t="s">
        <v>349</v>
      </c>
      <c r="C33" s="319"/>
      <c r="D33" s="319"/>
      <c r="E33" s="319"/>
      <c r="F33" s="319"/>
      <c r="G33" s="319"/>
      <c r="H33" s="319"/>
      <c r="I33" s="319"/>
      <c r="J33" s="319"/>
      <c r="K33" s="319"/>
      <c r="L33" s="319"/>
      <c r="M33" s="319"/>
    </row>
    <row r="34" spans="2:13">
      <c r="B34" s="319" t="s">
        <v>350</v>
      </c>
      <c r="C34" s="319"/>
      <c r="D34" s="319"/>
      <c r="E34" s="319"/>
      <c r="F34" s="319"/>
      <c r="G34" s="319"/>
      <c r="H34" s="319"/>
      <c r="I34" s="319"/>
      <c r="J34" s="319"/>
      <c r="K34" s="319"/>
      <c r="L34" s="319"/>
      <c r="M34" s="319"/>
    </row>
    <row r="35" spans="2:13">
      <c r="B35" s="319" t="s">
        <v>351</v>
      </c>
      <c r="C35" s="319"/>
      <c r="D35" s="319"/>
      <c r="E35" s="319"/>
      <c r="F35" s="319"/>
      <c r="G35" s="319"/>
      <c r="H35" s="319"/>
      <c r="I35" s="319"/>
      <c r="J35" s="319"/>
      <c r="K35" s="319"/>
      <c r="L35" s="319"/>
      <c r="M35" s="319"/>
    </row>
    <row r="36" spans="2:13" ht="18">
      <c r="B36" s="318" t="s">
        <v>352</v>
      </c>
      <c r="C36" s="318"/>
      <c r="D36" s="318"/>
      <c r="E36" s="318"/>
      <c r="F36" s="318"/>
      <c r="G36" s="318"/>
      <c r="H36" s="318"/>
      <c r="I36" s="318"/>
      <c r="J36" s="318"/>
      <c r="K36" s="318"/>
      <c r="L36" s="318"/>
      <c r="M36" s="318"/>
    </row>
    <row r="37" spans="2:13" ht="30.75" customHeight="1">
      <c r="B37" s="319" t="s">
        <v>353</v>
      </c>
      <c r="C37" s="319"/>
      <c r="D37" s="319"/>
      <c r="E37" s="319"/>
      <c r="F37" s="319"/>
      <c r="G37" s="319"/>
      <c r="H37" s="319"/>
      <c r="I37" s="319"/>
      <c r="J37" s="319"/>
      <c r="K37" s="319"/>
      <c r="L37" s="319"/>
      <c r="M37" s="319"/>
    </row>
    <row r="38" spans="2:13">
      <c r="B38" s="319" t="s">
        <v>354</v>
      </c>
      <c r="C38" s="319"/>
      <c r="D38" s="319"/>
      <c r="E38" s="319"/>
      <c r="F38" s="319"/>
      <c r="G38" s="319"/>
      <c r="H38" s="319"/>
      <c r="I38" s="319"/>
      <c r="J38" s="319"/>
      <c r="K38" s="319"/>
      <c r="L38" s="319"/>
      <c r="M38" s="319"/>
    </row>
    <row r="39" spans="2:13">
      <c r="B39" s="200"/>
    </row>
    <row r="40" spans="2:13" ht="18">
      <c r="B40" s="318" t="s">
        <v>355</v>
      </c>
      <c r="C40" s="318"/>
      <c r="D40" s="318"/>
      <c r="E40" s="318"/>
      <c r="F40" s="318"/>
      <c r="G40" s="318"/>
      <c r="H40" s="318"/>
      <c r="I40" s="318"/>
      <c r="J40" s="318"/>
      <c r="K40" s="318"/>
      <c r="L40" s="318"/>
      <c r="M40" s="318"/>
    </row>
    <row r="41" spans="2:13">
      <c r="B41" s="325" t="s">
        <v>356</v>
      </c>
      <c r="C41" s="325"/>
      <c r="D41" s="325"/>
      <c r="E41" s="325"/>
      <c r="F41" s="325"/>
      <c r="G41" s="325"/>
      <c r="H41" s="325"/>
      <c r="I41" s="325"/>
      <c r="J41" s="325"/>
      <c r="K41" s="325"/>
      <c r="L41" s="325"/>
      <c r="M41" s="325"/>
    </row>
    <row r="42" spans="2:13">
      <c r="B42" s="325" t="s">
        <v>357</v>
      </c>
      <c r="C42" s="325"/>
      <c r="D42" s="325"/>
      <c r="E42" s="325"/>
      <c r="F42" s="325"/>
      <c r="G42" s="325"/>
      <c r="H42" s="325"/>
      <c r="I42" s="325"/>
      <c r="J42" s="325"/>
      <c r="K42" s="325"/>
      <c r="L42" s="325"/>
      <c r="M42" s="325"/>
    </row>
    <row r="43" spans="2:13">
      <c r="B43" s="325" t="s">
        <v>358</v>
      </c>
      <c r="C43" s="325"/>
      <c r="D43" s="325"/>
      <c r="E43" s="325"/>
      <c r="F43" s="325"/>
      <c r="G43" s="325"/>
      <c r="H43" s="325"/>
      <c r="I43" s="325"/>
      <c r="J43" s="325"/>
      <c r="K43" s="325"/>
      <c r="L43" s="325"/>
      <c r="M43" s="325"/>
    </row>
    <row r="44" spans="2:13">
      <c r="B44" s="250" t="s">
        <v>450</v>
      </c>
      <c r="C44" s="248"/>
      <c r="D44" s="248"/>
      <c r="E44" s="248"/>
      <c r="F44" s="248"/>
      <c r="G44" s="248"/>
      <c r="H44" s="248"/>
      <c r="I44" s="248"/>
      <c r="J44" s="248"/>
      <c r="K44" s="248"/>
      <c r="L44" s="248"/>
      <c r="M44" s="248"/>
    </row>
    <row r="45" spans="2:13" ht="18">
      <c r="B45" s="318" t="s">
        <v>359</v>
      </c>
      <c r="C45" s="318"/>
      <c r="D45" s="318"/>
      <c r="E45" s="318"/>
      <c r="F45" s="318"/>
      <c r="G45" s="318"/>
      <c r="H45" s="318"/>
      <c r="I45" s="318"/>
      <c r="J45" s="318"/>
      <c r="K45" s="318"/>
      <c r="L45" s="318"/>
      <c r="M45" s="318"/>
    </row>
    <row r="46" spans="2:13">
      <c r="B46" s="319" t="s">
        <v>463</v>
      </c>
      <c r="C46" s="319"/>
      <c r="D46" s="319"/>
      <c r="E46" s="319"/>
      <c r="F46" s="319"/>
      <c r="G46" s="319"/>
      <c r="H46" s="319"/>
      <c r="I46" s="319"/>
      <c r="J46" s="319"/>
      <c r="K46" s="319"/>
      <c r="L46" s="319"/>
      <c r="M46" s="319"/>
    </row>
    <row r="47" spans="2:13">
      <c r="B47" s="324" t="s">
        <v>449</v>
      </c>
      <c r="C47" s="324"/>
      <c r="D47" s="324"/>
      <c r="E47" s="324"/>
      <c r="F47" s="324"/>
      <c r="G47" s="324"/>
      <c r="H47" s="324"/>
      <c r="I47" s="324"/>
      <c r="J47" s="324"/>
      <c r="K47" s="324"/>
      <c r="L47" s="324"/>
      <c r="M47" s="324"/>
    </row>
  </sheetData>
  <mergeCells count="43">
    <mergeCell ref="D23:M23"/>
    <mergeCell ref="D24:M24"/>
    <mergeCell ref="D25:M25"/>
    <mergeCell ref="D26:M26"/>
    <mergeCell ref="B47:M47"/>
    <mergeCell ref="B42:M42"/>
    <mergeCell ref="B43:M43"/>
    <mergeCell ref="B45:M45"/>
    <mergeCell ref="B46:M46"/>
    <mergeCell ref="B37:M37"/>
    <mergeCell ref="B38:M38"/>
    <mergeCell ref="B36:M36"/>
    <mergeCell ref="B40:M40"/>
    <mergeCell ref="B41:M41"/>
    <mergeCell ref="B31:M31"/>
    <mergeCell ref="B32:M32"/>
    <mergeCell ref="B33:M33"/>
    <mergeCell ref="B34:M34"/>
    <mergeCell ref="B35:M35"/>
    <mergeCell ref="B27:M27"/>
    <mergeCell ref="B28:M28"/>
    <mergeCell ref="B30:M30"/>
    <mergeCell ref="C21:M21"/>
    <mergeCell ref="C22:M22"/>
    <mergeCell ref="B15:M15"/>
    <mergeCell ref="B9:L9"/>
    <mergeCell ref="B10:L10"/>
    <mergeCell ref="B14:M14"/>
    <mergeCell ref="B16:M16"/>
    <mergeCell ref="B17:M17"/>
    <mergeCell ref="B18:M18"/>
    <mergeCell ref="C19:M19"/>
    <mergeCell ref="C20:M20"/>
    <mergeCell ref="B2:M2"/>
    <mergeCell ref="B3:M3"/>
    <mergeCell ref="B4:M4"/>
    <mergeCell ref="B5:M5"/>
    <mergeCell ref="B6:M6"/>
    <mergeCell ref="B7:M7"/>
    <mergeCell ref="B8:M8"/>
    <mergeCell ref="B11:M11"/>
    <mergeCell ref="B12:M12"/>
    <mergeCell ref="B13:M13"/>
  </mergeCells>
  <hyperlinks>
    <hyperlink ref="B41" r:id="rId1" display="https://cdn.who.int/media/docs/default-source/documents/about-us/thirteenth-general-programme/gpw13_methodology_nov9_online-version1b3170f8-98ea-4fcc-aa3a-059ede7e51ad.pdf?sfvrsn=12dfeb0d_1&amp;download=true" xr:uid="{5B1AD3AB-AC30-4E70-9D4E-7E9B49DF39DD}"/>
    <hyperlink ref="B42" r:id="rId2" display="https://www.who.int/data/stories/the-triple-billion-targets-a-visual-summary-of-methods-to-deliver-impact" xr:uid="{D4AD1440-FB19-4536-BA9C-20A2D8687CB8}"/>
    <hyperlink ref="B43" r:id="rId3" display="https://cdn.who.int/media/docs/default-source/documents/metadata-v11-final_16julydd1799c1-ee97-49cc-a793-7aea445d94cc.pdf?sfvrsn=c3021a38_1&amp;download=true" xr:uid="{516CDD63-44E3-4DB4-B3DD-EFF1963A1DFF}"/>
    <hyperlink ref="B47:M47" r:id="rId4" display="All code to generate those worksheets is available on github: https://github.com/gpw13/billionaiRe" xr:uid="{6B3A0F6D-7C00-4207-8178-C4441530F2EE}"/>
    <hyperlink ref="B44" r:id="rId5" xr:uid="{FD9EE3AE-A49B-4FA5-9301-8B375015E4D9}"/>
    <hyperlink ref="C20" r:id="rId6" display="https://cdn.who.int/media/docs/default-source/documents/about-us/thirteenth-general-programme/gpw13_methodology_nov9_online-version1b3170f8-98ea-4fcc-aa3a-059ede7e51ad.pdf?sfvrsn=12dfeb0d_1&amp;download=true" xr:uid="{750C9F1F-2EE1-4505-B669-265101DDC166}"/>
  </hyperlinks>
  <pageMargins left="0.7" right="0.7" top="0.75" bottom="0.75" header="0.3" footer="0.3"/>
  <pageSetup paperSize="9" orientation="portrait" horizontalDpi="4294967293" verticalDpi="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6DB86-489B-4945-9235-892CB86D62E8}">
  <sheetPr>
    <tabColor rgb="FFD1D9EB"/>
  </sheetPr>
  <dimension ref="A2:G64"/>
  <sheetViews>
    <sheetView showGridLines="0" zoomScale="85" zoomScaleNormal="85" workbookViewId="0">
      <selection activeCell="E18" sqref="E18"/>
    </sheetView>
  </sheetViews>
  <sheetFormatPr defaultRowHeight="14.4"/>
  <cols>
    <col min="1" max="1" width="0.77734375" customWidth="1"/>
    <col min="2" max="2" width="7" customWidth="1"/>
    <col min="3" max="3" width="12" style="11" bestFit="1" customWidth="1"/>
    <col min="4" max="4" width="37.77734375" bestFit="1" customWidth="1"/>
    <col min="5" max="5" width="86" bestFit="1" customWidth="1"/>
    <col min="6" max="6" width="27.77734375" bestFit="1" customWidth="1"/>
    <col min="7" max="7" width="63.44140625" bestFit="1" customWidth="1"/>
  </cols>
  <sheetData>
    <row r="2" spans="1:7" ht="30" customHeight="1">
      <c r="B2" s="12" t="s">
        <v>373</v>
      </c>
      <c r="C2" s="9"/>
      <c r="D2" s="8"/>
      <c r="E2" s="8"/>
    </row>
    <row r="3" spans="1:7">
      <c r="B3" s="7"/>
      <c r="C3" s="10"/>
      <c r="D3" s="6"/>
      <c r="E3" s="6"/>
    </row>
    <row r="4" spans="1:7" ht="15" customHeight="1">
      <c r="A4" s="6"/>
      <c r="B4" s="214" t="s">
        <v>374</v>
      </c>
      <c r="C4" s="214" t="s">
        <v>40</v>
      </c>
      <c r="D4" s="214" t="s">
        <v>41</v>
      </c>
      <c r="E4" s="214" t="s">
        <v>42</v>
      </c>
      <c r="F4" s="214" t="s">
        <v>43</v>
      </c>
      <c r="G4" s="214" t="s">
        <v>445</v>
      </c>
    </row>
    <row r="5" spans="1:7">
      <c r="B5" s="222" t="s">
        <v>375</v>
      </c>
      <c r="C5" s="222" t="s">
        <v>229</v>
      </c>
      <c r="D5" s="222" t="s">
        <v>158</v>
      </c>
      <c r="E5" s="223" t="s">
        <v>404</v>
      </c>
      <c r="F5" s="222" t="s">
        <v>158</v>
      </c>
      <c r="G5" s="224" t="s">
        <v>405</v>
      </c>
    </row>
    <row r="6" spans="1:7">
      <c r="B6" s="222" t="s">
        <v>375</v>
      </c>
      <c r="C6" s="222" t="s">
        <v>230</v>
      </c>
      <c r="D6" s="222" t="s">
        <v>161</v>
      </c>
      <c r="E6" s="223" t="s">
        <v>412</v>
      </c>
      <c r="F6" s="222" t="s">
        <v>231</v>
      </c>
      <c r="G6" s="224" t="s">
        <v>406</v>
      </c>
    </row>
    <row r="7" spans="1:7">
      <c r="B7" s="222" t="s">
        <v>375</v>
      </c>
      <c r="C7" s="222" t="s">
        <v>232</v>
      </c>
      <c r="D7" s="222" t="s">
        <v>166</v>
      </c>
      <c r="E7" s="223" t="s">
        <v>233</v>
      </c>
      <c r="F7" s="222" t="s">
        <v>234</v>
      </c>
      <c r="G7" s="224"/>
    </row>
    <row r="8" spans="1:7">
      <c r="B8" s="222" t="s">
        <v>375</v>
      </c>
      <c r="C8" s="222" t="s">
        <v>235</v>
      </c>
      <c r="D8" s="222" t="s">
        <v>169</v>
      </c>
      <c r="E8" s="223" t="s">
        <v>236</v>
      </c>
      <c r="F8" s="222" t="s">
        <v>237</v>
      </c>
      <c r="G8" s="224"/>
    </row>
    <row r="9" spans="1:7">
      <c r="B9" s="222" t="s">
        <v>375</v>
      </c>
      <c r="C9" s="222" t="s">
        <v>238</v>
      </c>
      <c r="D9" s="222" t="s">
        <v>174</v>
      </c>
      <c r="E9" s="223" t="s">
        <v>175</v>
      </c>
      <c r="F9" s="222" t="s">
        <v>175</v>
      </c>
      <c r="G9" s="224" t="s">
        <v>454</v>
      </c>
    </row>
    <row r="10" spans="1:7">
      <c r="B10" s="222" t="s">
        <v>375</v>
      </c>
      <c r="C10" s="222" t="s">
        <v>239</v>
      </c>
      <c r="D10" s="222" t="s">
        <v>177</v>
      </c>
      <c r="E10" s="223" t="s">
        <v>410</v>
      </c>
      <c r="F10" s="222" t="s">
        <v>177</v>
      </c>
      <c r="G10" s="224" t="s">
        <v>407</v>
      </c>
    </row>
    <row r="11" spans="1:7">
      <c r="B11" s="222" t="s">
        <v>375</v>
      </c>
      <c r="C11" s="222" t="s">
        <v>240</v>
      </c>
      <c r="D11" s="222" t="s">
        <v>180</v>
      </c>
      <c r="E11" s="223" t="s">
        <v>411</v>
      </c>
      <c r="F11" s="222" t="s">
        <v>241</v>
      </c>
      <c r="G11" s="224" t="s">
        <v>408</v>
      </c>
    </row>
    <row r="12" spans="1:7">
      <c r="B12" s="222" t="s">
        <v>375</v>
      </c>
      <c r="C12" s="222" t="s">
        <v>242</v>
      </c>
      <c r="D12" s="222" t="s">
        <v>181</v>
      </c>
      <c r="E12" s="223" t="s">
        <v>182</v>
      </c>
      <c r="F12" s="222" t="s">
        <v>243</v>
      </c>
      <c r="G12" s="224"/>
    </row>
    <row r="13" spans="1:7">
      <c r="B13" s="222" t="s">
        <v>375</v>
      </c>
      <c r="C13" s="222" t="s">
        <v>244</v>
      </c>
      <c r="D13" s="222" t="s">
        <v>186</v>
      </c>
      <c r="E13" s="223" t="s">
        <v>414</v>
      </c>
      <c r="F13" s="222" t="s">
        <v>245</v>
      </c>
      <c r="G13" s="251" t="s">
        <v>409</v>
      </c>
    </row>
    <row r="14" spans="1:7">
      <c r="B14" s="222" t="s">
        <v>375</v>
      </c>
      <c r="C14" s="222" t="s">
        <v>246</v>
      </c>
      <c r="D14" s="222" t="s">
        <v>189</v>
      </c>
      <c r="E14" s="223" t="s">
        <v>415</v>
      </c>
      <c r="F14" s="222" t="s">
        <v>247</v>
      </c>
      <c r="G14" s="251" t="s">
        <v>409</v>
      </c>
    </row>
    <row r="15" spans="1:7">
      <c r="B15" s="222" t="s">
        <v>375</v>
      </c>
      <c r="C15" s="222" t="s">
        <v>248</v>
      </c>
      <c r="D15" s="222" t="s">
        <v>191</v>
      </c>
      <c r="E15" s="223" t="s">
        <v>413</v>
      </c>
      <c r="F15" s="222" t="s">
        <v>29</v>
      </c>
      <c r="G15" s="224" t="s">
        <v>453</v>
      </c>
    </row>
    <row r="16" spans="1:7">
      <c r="B16" s="222" t="s">
        <v>375</v>
      </c>
      <c r="C16" s="222" t="s">
        <v>249</v>
      </c>
      <c r="D16" s="222" t="s">
        <v>196</v>
      </c>
      <c r="E16" s="223" t="s">
        <v>416</v>
      </c>
      <c r="F16" s="222" t="s">
        <v>250</v>
      </c>
      <c r="G16" s="251" t="s">
        <v>409</v>
      </c>
    </row>
    <row r="17" spans="2:7">
      <c r="B17" s="222" t="s">
        <v>375</v>
      </c>
      <c r="C17" s="222" t="s">
        <v>251</v>
      </c>
      <c r="D17" s="222" t="s">
        <v>199</v>
      </c>
      <c r="E17" s="223" t="s">
        <v>252</v>
      </c>
      <c r="F17" s="222" t="s">
        <v>252</v>
      </c>
      <c r="G17" s="251" t="s">
        <v>452</v>
      </c>
    </row>
    <row r="18" spans="2:7">
      <c r="B18" s="222" t="s">
        <v>375</v>
      </c>
      <c r="C18" s="222" t="s">
        <v>253</v>
      </c>
      <c r="D18" s="222" t="s">
        <v>254</v>
      </c>
      <c r="E18" s="223" t="s">
        <v>201</v>
      </c>
      <c r="F18" s="222" t="s">
        <v>255</v>
      </c>
      <c r="G18" s="251"/>
    </row>
    <row r="19" spans="2:7">
      <c r="B19" s="222" t="s">
        <v>375</v>
      </c>
      <c r="C19" s="222" t="s">
        <v>256</v>
      </c>
      <c r="D19" s="222" t="s">
        <v>257</v>
      </c>
      <c r="E19" s="223" t="s">
        <v>204</v>
      </c>
      <c r="F19" s="222" t="s">
        <v>258</v>
      </c>
      <c r="G19" s="251"/>
    </row>
    <row r="20" spans="2:7">
      <c r="B20" s="222" t="s">
        <v>375</v>
      </c>
      <c r="C20" s="222" t="s">
        <v>259</v>
      </c>
      <c r="D20" s="222" t="s">
        <v>205</v>
      </c>
      <c r="E20" s="223" t="s">
        <v>403</v>
      </c>
      <c r="F20" s="222" t="s">
        <v>260</v>
      </c>
      <c r="G20" s="251" t="s">
        <v>409</v>
      </c>
    </row>
    <row r="21" spans="2:7">
      <c r="B21" s="222" t="s">
        <v>375</v>
      </c>
      <c r="C21" s="223" t="s">
        <v>261</v>
      </c>
      <c r="D21" s="222" t="s">
        <v>210</v>
      </c>
      <c r="E21" s="223" t="s">
        <v>435</v>
      </c>
      <c r="F21" s="222" t="s">
        <v>210</v>
      </c>
      <c r="G21" s="224" t="s">
        <v>417</v>
      </c>
    </row>
    <row r="22" spans="2:7">
      <c r="B22" s="219" t="s">
        <v>376</v>
      </c>
      <c r="C22" s="219" t="s">
        <v>259</v>
      </c>
      <c r="D22" s="219" t="s">
        <v>402</v>
      </c>
      <c r="E22" s="220" t="s">
        <v>260</v>
      </c>
      <c r="F22" s="219"/>
      <c r="G22" s="221"/>
    </row>
    <row r="23" spans="2:7">
      <c r="B23" s="219" t="s">
        <v>376</v>
      </c>
      <c r="C23" s="219" t="s">
        <v>418</v>
      </c>
      <c r="D23" s="219" t="s">
        <v>377</v>
      </c>
      <c r="E23" s="220" t="s">
        <v>377</v>
      </c>
      <c r="F23" s="219"/>
      <c r="G23" s="221"/>
    </row>
    <row r="24" spans="2:7">
      <c r="B24" s="219" t="s">
        <v>376</v>
      </c>
      <c r="C24" s="219" t="s">
        <v>419</v>
      </c>
      <c r="D24" s="219" t="s">
        <v>390</v>
      </c>
      <c r="E24" s="220" t="s">
        <v>382</v>
      </c>
      <c r="F24" s="219"/>
      <c r="G24" s="221"/>
    </row>
    <row r="25" spans="2:7">
      <c r="B25" s="219" t="s">
        <v>376</v>
      </c>
      <c r="C25" s="219" t="s">
        <v>420</v>
      </c>
      <c r="D25" s="219" t="s">
        <v>391</v>
      </c>
      <c r="E25" s="220" t="s">
        <v>383</v>
      </c>
      <c r="F25" s="219"/>
      <c r="G25" s="221"/>
    </row>
    <row r="26" spans="2:7">
      <c r="B26" s="219" t="s">
        <v>376</v>
      </c>
      <c r="C26" s="219" t="s">
        <v>421</v>
      </c>
      <c r="D26" s="219" t="s">
        <v>392</v>
      </c>
      <c r="E26" s="220" t="s">
        <v>378</v>
      </c>
      <c r="F26" s="219"/>
      <c r="G26" s="221"/>
    </row>
    <row r="27" spans="2:7">
      <c r="B27" s="219" t="s">
        <v>376</v>
      </c>
      <c r="C27" s="219" t="s">
        <v>422</v>
      </c>
      <c r="D27" s="219" t="s">
        <v>393</v>
      </c>
      <c r="E27" s="220" t="s">
        <v>379</v>
      </c>
      <c r="F27" s="219"/>
      <c r="G27" s="221"/>
    </row>
    <row r="28" spans="2:7">
      <c r="B28" s="219" t="s">
        <v>376</v>
      </c>
      <c r="C28" s="219" t="s">
        <v>423</v>
      </c>
      <c r="D28" s="219" t="s">
        <v>394</v>
      </c>
      <c r="E28" s="220" t="s">
        <v>380</v>
      </c>
      <c r="F28" s="219"/>
      <c r="G28" s="221"/>
    </row>
    <row r="29" spans="2:7">
      <c r="B29" s="219" t="s">
        <v>376</v>
      </c>
      <c r="C29" s="219" t="s">
        <v>424</v>
      </c>
      <c r="D29" s="219" t="s">
        <v>395</v>
      </c>
      <c r="E29" s="220" t="s">
        <v>381</v>
      </c>
      <c r="F29" s="219"/>
      <c r="G29" s="221"/>
    </row>
    <row r="30" spans="2:7">
      <c r="B30" s="219" t="s">
        <v>376</v>
      </c>
      <c r="C30" s="219" t="s">
        <v>425</v>
      </c>
      <c r="D30" s="219" t="s">
        <v>396</v>
      </c>
      <c r="E30" s="220" t="s">
        <v>384</v>
      </c>
      <c r="F30" s="219"/>
      <c r="G30" s="221"/>
    </row>
    <row r="31" spans="2:7">
      <c r="B31" s="219" t="s">
        <v>376</v>
      </c>
      <c r="C31" s="219" t="s">
        <v>426</v>
      </c>
      <c r="D31" s="219" t="s">
        <v>397</v>
      </c>
      <c r="E31" s="220" t="s">
        <v>385</v>
      </c>
      <c r="F31" s="219"/>
      <c r="G31" s="221"/>
    </row>
    <row r="32" spans="2:7">
      <c r="B32" s="219" t="s">
        <v>376</v>
      </c>
      <c r="C32" s="219" t="s">
        <v>427</v>
      </c>
      <c r="D32" s="219" t="s">
        <v>398</v>
      </c>
      <c r="E32" s="220" t="s">
        <v>386</v>
      </c>
      <c r="F32" s="219"/>
      <c r="G32" s="221"/>
    </row>
    <row r="33" spans="2:7">
      <c r="B33" s="219" t="s">
        <v>376</v>
      </c>
      <c r="C33" s="219" t="s">
        <v>428</v>
      </c>
      <c r="D33" s="219" t="s">
        <v>399</v>
      </c>
      <c r="E33" s="220" t="s">
        <v>387</v>
      </c>
      <c r="F33" s="219"/>
      <c r="G33" s="221"/>
    </row>
    <row r="34" spans="2:7">
      <c r="B34" s="219" t="s">
        <v>376</v>
      </c>
      <c r="C34" s="219" t="s">
        <v>429</v>
      </c>
      <c r="D34" s="219" t="s">
        <v>400</v>
      </c>
      <c r="E34" s="220" t="s">
        <v>388</v>
      </c>
      <c r="F34" s="219"/>
      <c r="G34" s="221"/>
    </row>
    <row r="35" spans="2:7">
      <c r="B35" s="219" t="s">
        <v>376</v>
      </c>
      <c r="C35" s="219" t="s">
        <v>430</v>
      </c>
      <c r="D35" s="219" t="s">
        <v>401</v>
      </c>
      <c r="E35" s="220" t="s">
        <v>389</v>
      </c>
      <c r="F35" s="219"/>
      <c r="G35" s="221"/>
    </row>
    <row r="36" spans="2:7">
      <c r="B36" s="220" t="s">
        <v>376</v>
      </c>
      <c r="C36" s="220" t="s">
        <v>436</v>
      </c>
      <c r="D36" s="220" t="s">
        <v>441</v>
      </c>
      <c r="E36" s="220" t="s">
        <v>442</v>
      </c>
      <c r="F36" s="219"/>
      <c r="G36" s="221"/>
    </row>
    <row r="37" spans="2:7">
      <c r="B37" s="219" t="s">
        <v>376</v>
      </c>
      <c r="C37" s="219" t="s">
        <v>317</v>
      </c>
      <c r="D37" s="219" t="s">
        <v>318</v>
      </c>
      <c r="E37" s="220" t="s">
        <v>318</v>
      </c>
      <c r="F37" s="219"/>
      <c r="G37" s="221"/>
    </row>
    <row r="38" spans="2:7">
      <c r="B38" s="219" t="s">
        <v>376</v>
      </c>
      <c r="C38" s="219" t="s">
        <v>319</v>
      </c>
      <c r="D38" s="219" t="s">
        <v>320</v>
      </c>
      <c r="E38" s="220" t="s">
        <v>321</v>
      </c>
      <c r="F38" s="219"/>
      <c r="G38" s="221"/>
    </row>
    <row r="39" spans="2:7">
      <c r="B39" s="219" t="s">
        <v>376</v>
      </c>
      <c r="C39" s="219" t="s">
        <v>322</v>
      </c>
      <c r="D39" s="219" t="s">
        <v>323</v>
      </c>
      <c r="E39" s="220" t="s">
        <v>323</v>
      </c>
      <c r="F39" s="219"/>
      <c r="G39" s="221"/>
    </row>
    <row r="40" spans="2:7">
      <c r="B40" s="219" t="s">
        <v>376</v>
      </c>
      <c r="C40" s="219" t="s">
        <v>324</v>
      </c>
      <c r="D40" s="219" t="s">
        <v>325</v>
      </c>
      <c r="E40" s="220" t="s">
        <v>325</v>
      </c>
      <c r="F40" s="219"/>
      <c r="G40" s="221"/>
    </row>
    <row r="41" spans="2:7">
      <c r="B41" s="219" t="s">
        <v>376</v>
      </c>
      <c r="C41" s="219" t="s">
        <v>326</v>
      </c>
      <c r="D41" s="219" t="s">
        <v>327</v>
      </c>
      <c r="E41" s="220" t="s">
        <v>327</v>
      </c>
      <c r="F41" s="219"/>
      <c r="G41" s="221"/>
    </row>
    <row r="42" spans="2:7">
      <c r="B42" s="219" t="s">
        <v>376</v>
      </c>
      <c r="C42" s="219" t="s">
        <v>328</v>
      </c>
      <c r="D42" s="219" t="s">
        <v>329</v>
      </c>
      <c r="E42" s="220" t="s">
        <v>329</v>
      </c>
      <c r="F42" s="219"/>
      <c r="G42" s="221"/>
    </row>
    <row r="43" spans="2:7">
      <c r="B43" s="219" t="s">
        <v>376</v>
      </c>
      <c r="C43" s="219" t="s">
        <v>330</v>
      </c>
      <c r="D43" s="219" t="s">
        <v>331</v>
      </c>
      <c r="E43" s="220" t="s">
        <v>331</v>
      </c>
      <c r="F43" s="219"/>
      <c r="G43" s="221"/>
    </row>
    <row r="44" spans="2:7">
      <c r="B44" s="220" t="s">
        <v>376</v>
      </c>
      <c r="C44" s="220" t="s">
        <v>440</v>
      </c>
      <c r="D44" s="220" t="s">
        <v>438</v>
      </c>
      <c r="E44" s="220" t="s">
        <v>439</v>
      </c>
      <c r="F44" s="219"/>
      <c r="G44" s="221"/>
    </row>
    <row r="45" spans="2:7">
      <c r="B45" s="219" t="s">
        <v>376</v>
      </c>
      <c r="C45" s="219" t="s">
        <v>332</v>
      </c>
      <c r="D45" s="219" t="s">
        <v>284</v>
      </c>
      <c r="E45" s="220" t="s">
        <v>284</v>
      </c>
      <c r="F45" s="219"/>
      <c r="G45" s="221"/>
    </row>
    <row r="46" spans="2:7">
      <c r="B46" s="219" t="s">
        <v>376</v>
      </c>
      <c r="C46" s="219" t="s">
        <v>333</v>
      </c>
      <c r="D46" s="219" t="s">
        <v>287</v>
      </c>
      <c r="E46" s="220" t="s">
        <v>287</v>
      </c>
      <c r="F46" s="219"/>
      <c r="G46" s="221"/>
    </row>
    <row r="47" spans="2:7">
      <c r="B47" s="219" t="s">
        <v>376</v>
      </c>
      <c r="C47" s="219" t="s">
        <v>334</v>
      </c>
      <c r="D47" s="219" t="s">
        <v>288</v>
      </c>
      <c r="E47" s="220" t="s">
        <v>288</v>
      </c>
      <c r="F47" s="219"/>
      <c r="G47" s="221"/>
    </row>
    <row r="48" spans="2:7">
      <c r="B48" s="216" t="s">
        <v>431</v>
      </c>
      <c r="C48" s="216" t="s">
        <v>44</v>
      </c>
      <c r="D48" s="216" t="s">
        <v>2</v>
      </c>
      <c r="E48" s="217" t="s">
        <v>45</v>
      </c>
      <c r="F48" s="216" t="s">
        <v>32</v>
      </c>
      <c r="G48" s="218"/>
    </row>
    <row r="49" spans="2:7">
      <c r="B49" s="216" t="s">
        <v>431</v>
      </c>
      <c r="C49" s="216" t="s">
        <v>47</v>
      </c>
      <c r="D49" s="216" t="s">
        <v>9</v>
      </c>
      <c r="E49" s="217" t="s">
        <v>48</v>
      </c>
      <c r="F49" s="216" t="s">
        <v>16</v>
      </c>
      <c r="G49" s="218"/>
    </row>
    <row r="50" spans="2:7">
      <c r="B50" s="216" t="s">
        <v>431</v>
      </c>
      <c r="C50" s="216" t="s">
        <v>49</v>
      </c>
      <c r="D50" s="216" t="s">
        <v>3</v>
      </c>
      <c r="E50" s="217" t="s">
        <v>50</v>
      </c>
      <c r="F50" s="216" t="s">
        <v>17</v>
      </c>
      <c r="G50" s="218"/>
    </row>
    <row r="51" spans="2:7">
      <c r="B51" s="216" t="s">
        <v>431</v>
      </c>
      <c r="C51" s="216" t="s">
        <v>123</v>
      </c>
      <c r="D51" s="216" t="s">
        <v>94</v>
      </c>
      <c r="E51" s="217" t="s">
        <v>150</v>
      </c>
      <c r="F51" s="216" t="s">
        <v>18</v>
      </c>
      <c r="G51" s="218"/>
    </row>
    <row r="52" spans="2:7">
      <c r="B52" s="216" t="s">
        <v>431</v>
      </c>
      <c r="C52" s="216" t="s">
        <v>51</v>
      </c>
      <c r="D52" s="216" t="s">
        <v>12</v>
      </c>
      <c r="E52" s="217" t="s">
        <v>52</v>
      </c>
      <c r="F52" s="216" t="s">
        <v>19</v>
      </c>
      <c r="G52" s="218"/>
    </row>
    <row r="53" spans="2:7">
      <c r="B53" s="216" t="s">
        <v>431</v>
      </c>
      <c r="C53" s="216" t="s">
        <v>53</v>
      </c>
      <c r="D53" s="216" t="s">
        <v>33</v>
      </c>
      <c r="E53" s="217" t="s">
        <v>54</v>
      </c>
      <c r="F53" s="216" t="s">
        <v>20</v>
      </c>
      <c r="G53" s="218"/>
    </row>
    <row r="54" spans="2:7">
      <c r="B54" s="216" t="s">
        <v>431</v>
      </c>
      <c r="C54" s="216" t="s">
        <v>55</v>
      </c>
      <c r="D54" s="216" t="s">
        <v>13</v>
      </c>
      <c r="E54" s="217" t="s">
        <v>56</v>
      </c>
      <c r="F54" s="216" t="s">
        <v>21</v>
      </c>
      <c r="G54" s="218"/>
    </row>
    <row r="55" spans="2:7">
      <c r="B55" s="216" t="s">
        <v>431</v>
      </c>
      <c r="C55" s="216" t="s">
        <v>57</v>
      </c>
      <c r="D55" s="216" t="s">
        <v>8</v>
      </c>
      <c r="E55" s="217" t="s">
        <v>58</v>
      </c>
      <c r="F55" s="216" t="s">
        <v>22</v>
      </c>
      <c r="G55" s="218"/>
    </row>
    <row r="56" spans="2:7">
      <c r="B56" s="216" t="s">
        <v>431</v>
      </c>
      <c r="C56" s="216" t="s">
        <v>59</v>
      </c>
      <c r="D56" s="216" t="s">
        <v>7</v>
      </c>
      <c r="E56" s="217" t="s">
        <v>60</v>
      </c>
      <c r="F56" s="216" t="s">
        <v>23</v>
      </c>
      <c r="G56" s="218"/>
    </row>
    <row r="57" spans="2:7">
      <c r="B57" s="216" t="s">
        <v>431</v>
      </c>
      <c r="C57" s="216" t="s">
        <v>61</v>
      </c>
      <c r="D57" s="217" t="s">
        <v>434</v>
      </c>
      <c r="E57" s="217" t="s">
        <v>62</v>
      </c>
      <c r="F57" s="216" t="s">
        <v>24</v>
      </c>
      <c r="G57" s="218" t="s">
        <v>432</v>
      </c>
    </row>
    <row r="58" spans="2:7">
      <c r="B58" s="216" t="s">
        <v>431</v>
      </c>
      <c r="C58" s="216" t="s">
        <v>63</v>
      </c>
      <c r="D58" s="217" t="s">
        <v>5</v>
      </c>
      <c r="E58" s="217" t="s">
        <v>64</v>
      </c>
      <c r="F58" s="216" t="s">
        <v>25</v>
      </c>
      <c r="G58" s="218" t="s">
        <v>433</v>
      </c>
    </row>
    <row r="59" spans="2:7">
      <c r="B59" s="216" t="s">
        <v>431</v>
      </c>
      <c r="C59" s="216" t="s">
        <v>65</v>
      </c>
      <c r="D59" s="216" t="s">
        <v>10</v>
      </c>
      <c r="E59" s="217" t="s">
        <v>66</v>
      </c>
      <c r="F59" s="216" t="s">
        <v>26</v>
      </c>
      <c r="G59" s="218"/>
    </row>
    <row r="60" spans="2:7">
      <c r="B60" s="216" t="s">
        <v>431</v>
      </c>
      <c r="C60" s="216" t="s">
        <v>67</v>
      </c>
      <c r="D60" s="216" t="s">
        <v>4</v>
      </c>
      <c r="E60" s="217" t="s">
        <v>68</v>
      </c>
      <c r="F60" s="216" t="s">
        <v>27</v>
      </c>
      <c r="G60" s="218"/>
    </row>
    <row r="61" spans="2:7">
      <c r="B61" s="216" t="s">
        <v>431</v>
      </c>
      <c r="C61" s="216" t="s">
        <v>69</v>
      </c>
      <c r="D61" s="216" t="s">
        <v>14</v>
      </c>
      <c r="E61" s="217" t="s">
        <v>70</v>
      </c>
      <c r="F61" s="216" t="s">
        <v>28</v>
      </c>
      <c r="G61" s="218"/>
    </row>
    <row r="62" spans="2:7">
      <c r="B62" s="216" t="s">
        <v>431</v>
      </c>
      <c r="C62" s="216" t="s">
        <v>71</v>
      </c>
      <c r="D62" s="216" t="s">
        <v>6</v>
      </c>
      <c r="E62" s="217" t="s">
        <v>72</v>
      </c>
      <c r="F62" s="216" t="s">
        <v>29</v>
      </c>
      <c r="G62" s="218"/>
    </row>
    <row r="63" spans="2:7">
      <c r="B63" s="216" t="s">
        <v>431</v>
      </c>
      <c r="C63" s="216" t="s">
        <v>73</v>
      </c>
      <c r="D63" s="216" t="s">
        <v>11</v>
      </c>
      <c r="E63" s="217" t="s">
        <v>74</v>
      </c>
      <c r="F63" s="216" t="s">
        <v>30</v>
      </c>
      <c r="G63" s="218"/>
    </row>
    <row r="64" spans="2:7">
      <c r="B64" s="216" t="s">
        <v>431</v>
      </c>
      <c r="C64" s="216" t="s">
        <v>51</v>
      </c>
      <c r="D64" s="216" t="s">
        <v>15</v>
      </c>
      <c r="E64" s="217" t="s">
        <v>75</v>
      </c>
      <c r="F64" s="216" t="s">
        <v>31</v>
      </c>
      <c r="G64" s="218"/>
    </row>
  </sheetData>
  <phoneticPr fontId="3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50963-A709-4D8C-B97B-3FD27B3C7D9E}">
  <sheetPr>
    <tabColor rgb="FF00A173"/>
    <pageSetUpPr fitToPage="1"/>
  </sheetPr>
  <dimension ref="A1:AE79"/>
  <sheetViews>
    <sheetView topLeftCell="A19" zoomScale="85" zoomScaleNormal="85" workbookViewId="0">
      <pane xSplit="2" topLeftCell="C1" activePane="topRight" state="frozen"/>
      <selection pane="topRight" activeCell="D37" sqref="D37"/>
    </sheetView>
  </sheetViews>
  <sheetFormatPr defaultColWidth="11.44140625" defaultRowHeight="14.4"/>
  <cols>
    <col min="1" max="1" width="32.5546875" customWidth="1"/>
    <col min="2" max="2" width="28.6640625" customWidth="1"/>
    <col min="3" max="4" width="10.21875" customWidth="1"/>
    <col min="5" max="5" width="6.21875" bestFit="1" customWidth="1"/>
    <col min="6" max="6" width="8" customWidth="1"/>
    <col min="7" max="7" width="26.77734375" style="37" customWidth="1"/>
    <col min="8" max="8" width="0.77734375" style="17" customWidth="1"/>
    <col min="9" max="10" width="6.21875" customWidth="1"/>
    <col min="11" max="11" width="0.77734375" customWidth="1"/>
    <col min="12" max="13" width="6.21875" customWidth="1"/>
    <col min="14" max="14" width="0.77734375" customWidth="1"/>
    <col min="15" max="15" width="7.6640625" customWidth="1"/>
    <col min="16" max="16" width="0.77734375" customWidth="1"/>
    <col min="17" max="17" width="8" customWidth="1"/>
    <col min="18" max="18" width="7.5546875" customWidth="1"/>
    <col min="19" max="19" width="0.77734375" customWidth="1"/>
    <col min="20" max="21" width="26.77734375" style="37" customWidth="1"/>
  </cols>
  <sheetData>
    <row r="1" spans="1:31" ht="9" customHeight="1">
      <c r="A1" s="13"/>
      <c r="B1" s="13"/>
      <c r="C1" s="13"/>
      <c r="D1" s="13"/>
      <c r="E1" s="13"/>
      <c r="F1" s="13"/>
      <c r="G1" s="36"/>
      <c r="I1" s="13"/>
      <c r="J1" s="13"/>
      <c r="K1" s="13"/>
      <c r="L1" s="13"/>
      <c r="M1" s="13"/>
      <c r="N1" s="13"/>
      <c r="O1" s="47"/>
      <c r="P1" s="13"/>
      <c r="Q1" s="13"/>
      <c r="R1" s="13"/>
      <c r="S1" s="13"/>
      <c r="T1" s="36"/>
      <c r="U1" s="36"/>
      <c r="V1" s="13"/>
      <c r="W1" s="13"/>
      <c r="X1" s="13"/>
      <c r="Y1" s="13"/>
      <c r="Z1" s="13"/>
      <c r="AA1" s="13"/>
      <c r="AB1" s="13"/>
      <c r="AC1" s="13"/>
      <c r="AD1" s="13"/>
      <c r="AE1" s="13"/>
    </row>
    <row r="2" spans="1:31" ht="23.25" customHeight="1">
      <c r="A2" s="62" t="s">
        <v>336</v>
      </c>
      <c r="B2" s="13"/>
      <c r="C2" s="13"/>
      <c r="D2" s="13"/>
      <c r="E2" s="13"/>
      <c r="F2" s="13"/>
      <c r="G2" s="36"/>
      <c r="H2" s="27"/>
      <c r="I2" s="13"/>
      <c r="J2" s="13"/>
      <c r="K2" s="13"/>
      <c r="L2" s="13"/>
      <c r="M2" s="13"/>
      <c r="N2" s="13"/>
      <c r="O2" s="47"/>
      <c r="P2" s="13"/>
      <c r="Q2" s="13"/>
      <c r="R2" s="13"/>
      <c r="S2" s="13"/>
      <c r="T2" s="36"/>
      <c r="U2" s="36"/>
      <c r="V2" s="13"/>
      <c r="W2" s="13"/>
      <c r="X2" s="13"/>
      <c r="Y2" s="13"/>
      <c r="Z2" s="13"/>
      <c r="AA2" s="13"/>
      <c r="AB2" s="13"/>
      <c r="AC2" s="13"/>
      <c r="AD2" s="13"/>
      <c r="AE2" s="13"/>
    </row>
    <row r="3" spans="1:31">
      <c r="A3" s="13"/>
      <c r="B3" s="13"/>
      <c r="C3" s="13"/>
      <c r="D3" s="13"/>
      <c r="E3" s="13"/>
      <c r="F3" s="13"/>
      <c r="G3" s="36"/>
      <c r="I3" s="13"/>
      <c r="J3" s="13"/>
      <c r="K3" s="13"/>
      <c r="L3" s="13"/>
      <c r="M3" s="13"/>
      <c r="N3" s="13"/>
      <c r="O3" s="47"/>
      <c r="P3" s="13"/>
      <c r="Q3" s="13"/>
      <c r="R3" s="13"/>
      <c r="S3" s="13"/>
      <c r="T3" s="36"/>
      <c r="U3" s="36"/>
      <c r="V3" s="13"/>
      <c r="W3" s="13"/>
      <c r="X3" s="13"/>
      <c r="Y3" s="13"/>
      <c r="Z3" s="13"/>
      <c r="AA3" s="13"/>
      <c r="AB3" s="13"/>
      <c r="AC3" s="13"/>
      <c r="AD3" s="13"/>
      <c r="AE3" s="13"/>
    </row>
    <row r="4" spans="1:31" ht="21" customHeight="1">
      <c r="A4" s="63" t="s">
        <v>76</v>
      </c>
      <c r="B4" s="64"/>
      <c r="C4" s="13"/>
      <c r="D4" s="13"/>
      <c r="E4" s="13"/>
      <c r="F4" s="13"/>
      <c r="G4" s="36"/>
      <c r="H4" s="28"/>
      <c r="I4" s="13"/>
      <c r="J4" s="13"/>
      <c r="K4" s="13"/>
      <c r="L4" s="13"/>
      <c r="M4" s="13"/>
      <c r="N4" s="13"/>
      <c r="O4" s="47"/>
      <c r="P4" s="13"/>
      <c r="Q4" s="13"/>
      <c r="R4" s="13"/>
      <c r="S4" s="13"/>
      <c r="T4" s="36"/>
      <c r="U4" s="36"/>
      <c r="V4" s="45"/>
      <c r="W4" s="45"/>
      <c r="X4" s="45"/>
      <c r="Y4" s="45"/>
      <c r="Z4" s="13"/>
      <c r="AA4" s="13"/>
      <c r="AB4" s="13"/>
      <c r="AC4" s="13"/>
      <c r="AD4" s="13"/>
      <c r="AE4" s="13"/>
    </row>
    <row r="5" spans="1:31" ht="18">
      <c r="A5" s="126" t="s">
        <v>335</v>
      </c>
      <c r="B5" s="126"/>
      <c r="C5" s="126"/>
      <c r="D5" s="17"/>
      <c r="E5" s="187">
        <f>M41/1000</f>
        <v>1.0275748545293792</v>
      </c>
      <c r="F5" s="113" t="s">
        <v>152</v>
      </c>
      <c r="G5" s="36"/>
      <c r="H5" s="28"/>
      <c r="I5" s="13"/>
      <c r="J5" s="13"/>
      <c r="K5" s="13"/>
      <c r="L5" s="13"/>
      <c r="M5" s="13"/>
      <c r="N5" s="13"/>
      <c r="O5" s="47"/>
      <c r="P5" s="13"/>
      <c r="Q5" s="13"/>
      <c r="R5" s="13"/>
      <c r="S5" s="13"/>
      <c r="T5" s="36"/>
      <c r="U5" s="36"/>
      <c r="V5" s="45"/>
      <c r="W5" s="45"/>
      <c r="X5" s="45"/>
      <c r="Y5" s="45"/>
      <c r="Z5" s="13"/>
      <c r="AA5" s="13"/>
      <c r="AB5" s="13"/>
      <c r="AC5" s="13"/>
      <c r="AD5" s="13"/>
      <c r="AE5" s="13"/>
    </row>
    <row r="6" spans="1:31" ht="18">
      <c r="A6" s="126" t="s">
        <v>446</v>
      </c>
      <c r="B6" s="126"/>
      <c r="C6" s="126"/>
      <c r="D6" s="17"/>
      <c r="E6" s="188">
        <f>M42</f>
        <v>2.214163252875416E-2</v>
      </c>
      <c r="F6" s="113" t="s">
        <v>46</v>
      </c>
      <c r="G6" s="36"/>
      <c r="H6" s="28"/>
      <c r="I6" s="13"/>
      <c r="J6" s="13"/>
      <c r="K6" s="13"/>
      <c r="L6" s="13"/>
      <c r="M6" s="13"/>
      <c r="N6" s="13"/>
      <c r="O6" s="47"/>
      <c r="P6" s="13"/>
      <c r="Q6" s="13"/>
      <c r="R6" s="13"/>
      <c r="S6" s="13"/>
      <c r="T6" s="36"/>
      <c r="U6" s="36"/>
      <c r="V6" s="45"/>
      <c r="W6" s="45"/>
      <c r="X6" s="45"/>
      <c r="Y6" s="45"/>
      <c r="Z6" s="13"/>
      <c r="AA6" s="13"/>
      <c r="AB6" s="13"/>
      <c r="AC6" s="13"/>
      <c r="AD6" s="13"/>
      <c r="AE6" s="13"/>
    </row>
    <row r="7" spans="1:31" ht="18">
      <c r="A7" s="268" t="s">
        <v>451</v>
      </c>
      <c r="B7" s="126"/>
      <c r="C7" s="126"/>
      <c r="D7" s="17"/>
      <c r="E7" s="188"/>
      <c r="F7" s="113" t="s">
        <v>152</v>
      </c>
      <c r="G7" s="36"/>
      <c r="H7" s="28"/>
      <c r="I7" s="13"/>
      <c r="J7" s="13"/>
      <c r="K7" s="13"/>
      <c r="L7" s="13"/>
      <c r="M7" s="13"/>
      <c r="N7" s="13"/>
      <c r="O7" s="47"/>
      <c r="P7" s="13"/>
      <c r="Q7" s="13"/>
      <c r="R7" s="13"/>
      <c r="S7" s="13"/>
      <c r="T7" s="36"/>
      <c r="U7" s="36"/>
      <c r="V7" s="45"/>
      <c r="W7" s="45"/>
      <c r="X7" s="45"/>
      <c r="Y7" s="45"/>
      <c r="Z7" s="13"/>
      <c r="AA7" s="13"/>
      <c r="AB7" s="13"/>
      <c r="AC7" s="13"/>
      <c r="AD7" s="13"/>
      <c r="AE7" s="13"/>
    </row>
    <row r="8" spans="1:31" ht="15" customHeight="1">
      <c r="A8" s="65"/>
      <c r="B8" s="66"/>
      <c r="C8" s="67"/>
      <c r="D8" s="67"/>
      <c r="E8" s="67"/>
      <c r="F8" s="67"/>
      <c r="G8" s="67"/>
      <c r="H8" s="28"/>
      <c r="I8" s="67"/>
      <c r="J8" s="67"/>
      <c r="K8" s="67"/>
      <c r="L8" s="67"/>
      <c r="M8" s="67"/>
      <c r="N8" s="67"/>
      <c r="O8" s="45"/>
      <c r="P8" s="67"/>
      <c r="Q8" s="67"/>
      <c r="R8" s="67"/>
      <c r="S8" s="67"/>
      <c r="T8" s="67"/>
      <c r="U8" s="67"/>
      <c r="V8" s="45"/>
      <c r="W8" s="45"/>
      <c r="X8" s="45"/>
      <c r="Y8" s="45"/>
      <c r="Z8" s="13"/>
      <c r="AA8" s="13"/>
      <c r="AB8" s="13"/>
      <c r="AC8" s="13"/>
      <c r="AD8" s="13"/>
      <c r="AE8" s="13"/>
    </row>
    <row r="9" spans="1:31" ht="18">
      <c r="A9" s="77"/>
      <c r="B9" s="267"/>
      <c r="C9" s="331" t="s">
        <v>80</v>
      </c>
      <c r="D9" s="331"/>
      <c r="E9" s="331"/>
      <c r="F9" s="331"/>
      <c r="G9" s="331"/>
      <c r="H9" s="28"/>
      <c r="I9" s="331" t="s">
        <v>78</v>
      </c>
      <c r="J9" s="331"/>
      <c r="K9" s="331"/>
      <c r="L9" s="331"/>
      <c r="M9" s="331"/>
      <c r="N9" s="331"/>
      <c r="O9" s="331"/>
      <c r="P9" s="331"/>
      <c r="Q9" s="331"/>
      <c r="R9" s="331"/>
      <c r="S9" s="331"/>
      <c r="T9" s="331"/>
      <c r="U9" s="331"/>
      <c r="V9" s="13"/>
      <c r="W9" s="13"/>
      <c r="X9" s="13"/>
      <c r="Y9" s="13"/>
      <c r="Z9" s="13"/>
      <c r="AA9" s="13"/>
      <c r="AB9" s="13"/>
      <c r="AC9" s="13"/>
      <c r="AD9" s="13"/>
      <c r="AE9" s="13"/>
    </row>
    <row r="10" spans="1:31" ht="14.55" customHeight="1">
      <c r="A10" s="78"/>
      <c r="B10" s="78"/>
      <c r="C10" s="332" t="s">
        <v>81</v>
      </c>
      <c r="D10" s="332" t="s">
        <v>86</v>
      </c>
      <c r="E10" s="326" t="s">
        <v>87</v>
      </c>
      <c r="F10" s="326" t="s">
        <v>84</v>
      </c>
      <c r="G10" s="326" t="s">
        <v>85</v>
      </c>
      <c r="H10" s="54"/>
      <c r="I10" s="326" t="s">
        <v>81</v>
      </c>
      <c r="J10" s="326"/>
      <c r="K10" s="258"/>
      <c r="L10" s="326" t="s">
        <v>228</v>
      </c>
      <c r="M10" s="326"/>
      <c r="N10" s="258"/>
      <c r="O10" s="335" t="s">
        <v>455</v>
      </c>
      <c r="P10" s="258"/>
      <c r="Q10" s="326" t="s">
        <v>84</v>
      </c>
      <c r="R10" s="326"/>
      <c r="S10" s="258"/>
      <c r="T10" s="326" t="s">
        <v>85</v>
      </c>
      <c r="U10" s="326"/>
      <c r="V10" s="45"/>
      <c r="W10" s="45"/>
      <c r="X10" s="45"/>
      <c r="Y10" s="45"/>
      <c r="Z10" s="13"/>
      <c r="AA10" s="13"/>
      <c r="AB10" s="13"/>
      <c r="AC10" s="13"/>
      <c r="AD10" s="13"/>
      <c r="AE10" s="13"/>
    </row>
    <row r="11" spans="1:31">
      <c r="A11" s="78" t="s">
        <v>155</v>
      </c>
      <c r="B11" s="78" t="s">
        <v>156</v>
      </c>
      <c r="C11" s="333"/>
      <c r="D11" s="333"/>
      <c r="E11" s="334"/>
      <c r="F11" s="334"/>
      <c r="G11" s="334"/>
      <c r="H11" s="29"/>
      <c r="I11" s="100">
        <v>2018</v>
      </c>
      <c r="J11" s="100">
        <v>2023</v>
      </c>
      <c r="K11" s="101"/>
      <c r="L11" s="100">
        <v>2018</v>
      </c>
      <c r="M11" s="100">
        <v>2023</v>
      </c>
      <c r="N11" s="101"/>
      <c r="O11" s="336"/>
      <c r="P11" s="101"/>
      <c r="Q11" s="100">
        <v>2018</v>
      </c>
      <c r="R11" s="100">
        <v>2023</v>
      </c>
      <c r="S11" s="101"/>
      <c r="T11" s="100">
        <v>2018</v>
      </c>
      <c r="U11" s="100">
        <v>2023</v>
      </c>
      <c r="V11" s="45"/>
      <c r="W11" s="45"/>
      <c r="X11" s="45"/>
      <c r="Y11" s="45"/>
      <c r="Z11" s="13"/>
      <c r="AA11" s="13"/>
      <c r="AB11" s="13"/>
      <c r="AC11" s="13"/>
      <c r="AD11" s="13"/>
      <c r="AE11" s="13"/>
    </row>
    <row r="12" spans="1:31" ht="15" customHeight="1">
      <c r="A12" s="186" t="s">
        <v>157</v>
      </c>
      <c r="B12" s="92"/>
      <c r="C12" s="92"/>
      <c r="D12" s="92"/>
      <c r="E12" s="92"/>
      <c r="F12" s="92"/>
      <c r="G12" s="92"/>
      <c r="H12" s="67"/>
      <c r="I12" s="92"/>
      <c r="J12" s="92"/>
      <c r="K12" s="92"/>
      <c r="L12" s="92"/>
      <c r="M12" s="92"/>
      <c r="N12" s="92"/>
      <c r="O12" s="252"/>
      <c r="P12" s="92"/>
      <c r="Q12" s="92"/>
      <c r="R12" s="92"/>
      <c r="S12" s="92"/>
      <c r="T12" s="92"/>
      <c r="U12" s="92"/>
      <c r="V12" s="45"/>
      <c r="W12" s="45"/>
      <c r="X12" s="45"/>
      <c r="Y12" s="45"/>
      <c r="Z12" s="13"/>
      <c r="AA12" s="13"/>
      <c r="AB12" s="13"/>
      <c r="AC12" s="13"/>
      <c r="AD12" s="13"/>
      <c r="AE12" s="13"/>
    </row>
    <row r="13" spans="1:31" ht="25.5" customHeight="1">
      <c r="A13" s="68" t="s">
        <v>158</v>
      </c>
      <c r="B13" s="68" t="s">
        <v>159</v>
      </c>
      <c r="C13" s="102">
        <v>81.7</v>
      </c>
      <c r="D13" s="111"/>
      <c r="E13" s="67">
        <v>2018</v>
      </c>
      <c r="F13" s="67" t="s">
        <v>90</v>
      </c>
      <c r="G13" s="90" t="s">
        <v>160</v>
      </c>
      <c r="H13" s="30"/>
      <c r="I13" s="111">
        <v>81.7</v>
      </c>
      <c r="J13" s="111">
        <v>82.7</v>
      </c>
      <c r="K13" s="111"/>
      <c r="L13" s="112"/>
      <c r="M13" s="112"/>
      <c r="N13" s="88"/>
      <c r="O13" s="253">
        <f>IF(OR(ISBLANK(I13),ISBLANK(J13)),"",J13-I13)</f>
        <v>1</v>
      </c>
      <c r="P13" s="88"/>
      <c r="Q13" s="89" t="s">
        <v>90</v>
      </c>
      <c r="R13" s="89" t="s">
        <v>91</v>
      </c>
      <c r="S13" s="88"/>
      <c r="T13" s="90" t="s">
        <v>160</v>
      </c>
      <c r="U13" s="90" t="s">
        <v>160</v>
      </c>
      <c r="V13" s="45"/>
      <c r="W13" s="45"/>
      <c r="X13" s="45"/>
      <c r="Y13" s="45"/>
      <c r="Z13" s="13"/>
      <c r="AA13" s="13"/>
      <c r="AB13" s="13"/>
      <c r="AC13" s="13"/>
      <c r="AD13" s="13"/>
      <c r="AE13" s="13"/>
    </row>
    <row r="14" spans="1:31" ht="25.5" customHeight="1">
      <c r="A14" s="80" t="s">
        <v>161</v>
      </c>
      <c r="B14" s="80" t="s">
        <v>162</v>
      </c>
      <c r="C14" s="103">
        <v>89.8</v>
      </c>
      <c r="D14" s="103"/>
      <c r="E14" s="82">
        <v>2011</v>
      </c>
      <c r="F14" s="82" t="s">
        <v>163</v>
      </c>
      <c r="G14" s="91" t="s">
        <v>164</v>
      </c>
      <c r="H14" s="38"/>
      <c r="I14" s="103">
        <v>90.440857199999996</v>
      </c>
      <c r="J14" s="103">
        <v>90.431080660000006</v>
      </c>
      <c r="K14" s="103"/>
      <c r="L14" s="104"/>
      <c r="M14" s="104"/>
      <c r="N14" s="81"/>
      <c r="O14" s="253">
        <f t="shared" ref="O14:O16" si="0">IF(OR(ISBLANK(I14),ISBLANK(J14)),"",J14-I14)</f>
        <v>-9.7765399999900637E-3</v>
      </c>
      <c r="P14" s="81"/>
      <c r="Q14" s="82" t="s">
        <v>91</v>
      </c>
      <c r="R14" s="82" t="s">
        <v>91</v>
      </c>
      <c r="S14" s="81"/>
      <c r="T14" s="91" t="s">
        <v>165</v>
      </c>
      <c r="U14" s="91" t="s">
        <v>165</v>
      </c>
      <c r="V14" s="45"/>
      <c r="W14" s="45"/>
      <c r="X14" s="45"/>
      <c r="Y14" s="45"/>
      <c r="Z14" s="13"/>
      <c r="AA14" s="13"/>
      <c r="AB14" s="13"/>
      <c r="AC14" s="13"/>
      <c r="AD14" s="13"/>
      <c r="AE14" s="13"/>
    </row>
    <row r="15" spans="1:31" ht="25.5" customHeight="1">
      <c r="A15" s="83" t="s">
        <v>166</v>
      </c>
      <c r="B15" s="83" t="s">
        <v>167</v>
      </c>
      <c r="C15" s="105">
        <v>86</v>
      </c>
      <c r="D15" s="105"/>
      <c r="E15" s="85">
        <v>2018</v>
      </c>
      <c r="F15" s="85" t="s">
        <v>90</v>
      </c>
      <c r="G15" s="91" t="s">
        <v>168</v>
      </c>
      <c r="H15" s="38"/>
      <c r="I15" s="105">
        <v>86</v>
      </c>
      <c r="J15" s="105">
        <v>85.595439819999996</v>
      </c>
      <c r="K15" s="105"/>
      <c r="L15" s="106"/>
      <c r="M15" s="106"/>
      <c r="N15" s="84"/>
      <c r="O15" s="253">
        <f t="shared" si="0"/>
        <v>-0.40456018000000427</v>
      </c>
      <c r="P15" s="84"/>
      <c r="Q15" s="85" t="s">
        <v>90</v>
      </c>
      <c r="R15" s="85" t="s">
        <v>91</v>
      </c>
      <c r="S15" s="84"/>
      <c r="T15" s="91" t="s">
        <v>168</v>
      </c>
      <c r="U15" s="91" t="s">
        <v>165</v>
      </c>
      <c r="V15" s="45"/>
      <c r="W15" s="45"/>
      <c r="X15" s="45"/>
      <c r="Y15" s="45"/>
      <c r="Z15" s="13"/>
      <c r="AA15" s="13"/>
      <c r="AB15" s="13"/>
      <c r="AC15" s="13"/>
      <c r="AD15" s="13"/>
      <c r="AE15" s="13"/>
    </row>
    <row r="16" spans="1:31" ht="25.5" customHeight="1">
      <c r="A16" s="300" t="s">
        <v>169</v>
      </c>
      <c r="B16" s="300" t="s">
        <v>170</v>
      </c>
      <c r="C16" s="301">
        <v>94.3</v>
      </c>
      <c r="D16" s="301"/>
      <c r="E16" s="302">
        <v>2012</v>
      </c>
      <c r="F16" s="302" t="s">
        <v>163</v>
      </c>
      <c r="G16" s="303" t="s">
        <v>171</v>
      </c>
      <c r="H16" s="38"/>
      <c r="I16" s="301">
        <v>95.124245509999994</v>
      </c>
      <c r="J16" s="301">
        <v>95.710750450000006</v>
      </c>
      <c r="K16" s="301"/>
      <c r="L16" s="304"/>
      <c r="M16" s="304"/>
      <c r="N16" s="305"/>
      <c r="O16" s="306">
        <f t="shared" si="0"/>
        <v>0.58650494000001174</v>
      </c>
      <c r="P16" s="305"/>
      <c r="Q16" s="302" t="s">
        <v>91</v>
      </c>
      <c r="R16" s="302" t="s">
        <v>91</v>
      </c>
      <c r="S16" s="305"/>
      <c r="T16" s="303" t="s">
        <v>165</v>
      </c>
      <c r="U16" s="303" t="s">
        <v>165</v>
      </c>
      <c r="V16" s="45"/>
      <c r="W16" s="45"/>
      <c r="X16" s="45"/>
      <c r="Y16" s="45"/>
      <c r="Z16" s="13"/>
      <c r="AA16" s="13"/>
      <c r="AB16" s="13"/>
      <c r="AC16" s="13"/>
      <c r="AD16" s="13"/>
      <c r="AE16" s="13"/>
    </row>
    <row r="17" spans="1:31" ht="15" customHeight="1">
      <c r="A17" s="178"/>
      <c r="B17" s="208" t="s">
        <v>172</v>
      </c>
      <c r="C17" s="179"/>
      <c r="D17" s="181"/>
      <c r="E17" s="181"/>
      <c r="F17" s="181"/>
      <c r="G17" s="181"/>
      <c r="H17" s="38"/>
      <c r="I17" s="182"/>
      <c r="J17" s="182"/>
      <c r="K17" s="182"/>
      <c r="L17" s="183">
        <f>AVERAGE(I13:I16)</f>
        <v>88.316275677500002</v>
      </c>
      <c r="M17" s="183">
        <f>AVERAGE(J13:J16)</f>
        <v>88.609317732499989</v>
      </c>
      <c r="N17" s="184"/>
      <c r="O17" s="254"/>
      <c r="P17" s="184"/>
      <c r="Q17" s="185"/>
      <c r="R17" s="185"/>
      <c r="S17" s="184"/>
      <c r="T17" s="185"/>
      <c r="U17" s="185"/>
      <c r="V17" s="45"/>
      <c r="W17" s="45"/>
      <c r="X17" s="45"/>
      <c r="Y17" s="45"/>
      <c r="Z17" s="13"/>
      <c r="AA17" s="13"/>
      <c r="AB17" s="13"/>
      <c r="AC17" s="13"/>
      <c r="AD17" s="13"/>
      <c r="AE17" s="13"/>
    </row>
    <row r="18" spans="1:31" ht="15" customHeight="1">
      <c r="A18" s="186" t="s">
        <v>173</v>
      </c>
      <c r="B18" s="92"/>
      <c r="C18" s="107"/>
      <c r="D18" s="108"/>
      <c r="E18" s="92"/>
      <c r="F18" s="92"/>
      <c r="G18" s="92"/>
      <c r="H18" s="67"/>
      <c r="I18" s="107"/>
      <c r="J18" s="107"/>
      <c r="K18" s="107"/>
      <c r="L18" s="108"/>
      <c r="M18" s="108"/>
      <c r="N18" s="92"/>
      <c r="O18" s="255"/>
      <c r="P18" s="92"/>
      <c r="Q18" s="92"/>
      <c r="R18" s="92"/>
      <c r="S18" s="92"/>
      <c r="T18" s="92"/>
      <c r="U18" s="92"/>
      <c r="V18" s="45"/>
      <c r="W18" s="45"/>
      <c r="X18" s="45"/>
      <c r="Y18" s="45"/>
      <c r="Z18" s="13"/>
      <c r="AA18" s="13"/>
      <c r="AB18" s="13"/>
      <c r="AC18" s="13"/>
      <c r="AD18" s="13"/>
      <c r="AE18" s="13"/>
    </row>
    <row r="19" spans="1:31" ht="25.5" customHeight="1">
      <c r="A19" s="68" t="s">
        <v>174</v>
      </c>
      <c r="B19" s="68" t="s">
        <v>175</v>
      </c>
      <c r="C19" s="102">
        <v>86.956521739999999</v>
      </c>
      <c r="D19" s="111"/>
      <c r="E19" s="67">
        <v>2018</v>
      </c>
      <c r="F19" s="67" t="s">
        <v>90</v>
      </c>
      <c r="G19" s="90" t="s">
        <v>176</v>
      </c>
      <c r="H19" s="30"/>
      <c r="I19" s="111">
        <v>86.956521739999999</v>
      </c>
      <c r="J19" s="111">
        <v>86.956521739999999</v>
      </c>
      <c r="K19" s="111"/>
      <c r="L19" s="112"/>
      <c r="M19" s="112"/>
      <c r="N19" s="88"/>
      <c r="O19" s="253">
        <f>IF(OR(ISBLANK(I19),ISBLANK(J19)),"",J19-I19)</f>
        <v>0</v>
      </c>
      <c r="P19" s="88"/>
      <c r="Q19" s="89" t="s">
        <v>90</v>
      </c>
      <c r="R19" s="89" t="s">
        <v>91</v>
      </c>
      <c r="S19" s="88"/>
      <c r="T19" s="90" t="s">
        <v>176</v>
      </c>
      <c r="U19" s="90" t="s">
        <v>176</v>
      </c>
      <c r="V19" s="45"/>
      <c r="W19" s="45"/>
      <c r="X19" s="45"/>
      <c r="Y19" s="45"/>
      <c r="Z19" s="13"/>
      <c r="AA19" s="13"/>
      <c r="AB19" s="13"/>
      <c r="AC19" s="13"/>
      <c r="AD19" s="13"/>
      <c r="AE19" s="13"/>
    </row>
    <row r="20" spans="1:31" ht="25.5" customHeight="1">
      <c r="A20" s="80" t="s">
        <v>177</v>
      </c>
      <c r="B20" s="80" t="s">
        <v>410</v>
      </c>
      <c r="C20" s="260">
        <v>64.595253999999997</v>
      </c>
      <c r="D20" s="260"/>
      <c r="E20" s="261">
        <v>2018</v>
      </c>
      <c r="F20" s="261" t="s">
        <v>90</v>
      </c>
      <c r="G20" s="262" t="s">
        <v>179</v>
      </c>
      <c r="H20" s="263"/>
      <c r="I20" s="260">
        <v>64.595253999999997</v>
      </c>
      <c r="J20" s="260">
        <v>72.525628659999995</v>
      </c>
      <c r="K20" s="260"/>
      <c r="L20" s="264"/>
      <c r="M20" s="264"/>
      <c r="N20" s="265"/>
      <c r="O20" s="266">
        <f t="shared" ref="O20:O22" si="1">IF(OR(ISBLANK(I20),ISBLANK(J20)),"",J20-I20)</f>
        <v>7.9303746599999982</v>
      </c>
      <c r="P20" s="265"/>
      <c r="Q20" s="261" t="s">
        <v>90</v>
      </c>
      <c r="R20" s="261" t="s">
        <v>91</v>
      </c>
      <c r="S20" s="265"/>
      <c r="T20" s="262" t="s">
        <v>179</v>
      </c>
      <c r="U20" s="262" t="s">
        <v>165</v>
      </c>
      <c r="V20" s="45"/>
      <c r="W20" s="45"/>
      <c r="X20" s="45"/>
      <c r="Y20" s="45"/>
      <c r="Z20" s="13"/>
      <c r="AA20" s="13"/>
      <c r="AB20" s="13"/>
      <c r="AC20" s="13"/>
      <c r="AD20" s="13"/>
      <c r="AE20" s="13"/>
    </row>
    <row r="21" spans="1:31" ht="25.5" customHeight="1">
      <c r="A21" s="83" t="s">
        <v>180</v>
      </c>
      <c r="B21" s="83" t="s">
        <v>462</v>
      </c>
      <c r="C21" s="105"/>
      <c r="D21" s="105"/>
      <c r="E21" s="85"/>
      <c r="F21" s="85"/>
      <c r="G21" s="91"/>
      <c r="H21" s="38"/>
      <c r="I21" s="105"/>
      <c r="J21" s="105"/>
      <c r="K21" s="105"/>
      <c r="L21" s="106"/>
      <c r="M21" s="106"/>
      <c r="N21" s="84"/>
      <c r="O21" s="253" t="str">
        <f t="shared" si="1"/>
        <v/>
      </c>
      <c r="P21" s="84"/>
      <c r="Q21" s="85"/>
      <c r="R21" s="85"/>
      <c r="S21" s="84"/>
      <c r="T21" s="91"/>
      <c r="U21" s="91"/>
      <c r="V21" s="45"/>
      <c r="W21" s="45"/>
      <c r="X21" s="45"/>
      <c r="Y21" s="45"/>
      <c r="Z21" s="13"/>
      <c r="AA21" s="13"/>
      <c r="AB21" s="13"/>
      <c r="AC21" s="13"/>
      <c r="AD21" s="13"/>
      <c r="AE21" s="13"/>
    </row>
    <row r="22" spans="1:31" ht="25.5" customHeight="1">
      <c r="A22" s="300" t="s">
        <v>181</v>
      </c>
      <c r="B22" s="300" t="s">
        <v>182</v>
      </c>
      <c r="C22" s="301">
        <v>94.258510000000001</v>
      </c>
      <c r="D22" s="301"/>
      <c r="E22" s="302">
        <v>2016</v>
      </c>
      <c r="F22" s="302" t="s">
        <v>90</v>
      </c>
      <c r="G22" s="303" t="s">
        <v>183</v>
      </c>
      <c r="H22" s="38"/>
      <c r="I22" s="301">
        <v>94.910256009999998</v>
      </c>
      <c r="J22" s="301">
        <v>96.093194519999997</v>
      </c>
      <c r="K22" s="301"/>
      <c r="L22" s="304"/>
      <c r="M22" s="304"/>
      <c r="N22" s="305"/>
      <c r="O22" s="306">
        <f t="shared" si="1"/>
        <v>1.1829385099999996</v>
      </c>
      <c r="P22" s="305"/>
      <c r="Q22" s="302" t="s">
        <v>91</v>
      </c>
      <c r="R22" s="302" t="s">
        <v>91</v>
      </c>
      <c r="S22" s="305"/>
      <c r="T22" s="303" t="s">
        <v>165</v>
      </c>
      <c r="U22" s="303" t="s">
        <v>165</v>
      </c>
      <c r="V22" s="45"/>
      <c r="W22" s="45"/>
      <c r="X22" s="45"/>
      <c r="Y22" s="45"/>
      <c r="Z22" s="13"/>
      <c r="AA22" s="13"/>
      <c r="AB22" s="13"/>
      <c r="AC22" s="13"/>
      <c r="AD22" s="13"/>
      <c r="AE22" s="13"/>
    </row>
    <row r="23" spans="1:31" ht="15" customHeight="1">
      <c r="A23" s="178"/>
      <c r="B23" s="208" t="s">
        <v>184</v>
      </c>
      <c r="C23" s="179"/>
      <c r="D23" s="180"/>
      <c r="E23" s="181"/>
      <c r="F23" s="181"/>
      <c r="G23" s="181"/>
      <c r="H23" s="38"/>
      <c r="I23" s="182"/>
      <c r="J23" s="182"/>
      <c r="K23" s="182"/>
      <c r="L23" s="183">
        <f>AVERAGE(I19:I22)</f>
        <v>82.154010583333331</v>
      </c>
      <c r="M23" s="183">
        <f>AVERAGE(J19:J22)</f>
        <v>85.191781640000002</v>
      </c>
      <c r="N23" s="184"/>
      <c r="O23" s="254"/>
      <c r="P23" s="184"/>
      <c r="Q23" s="185"/>
      <c r="R23" s="185"/>
      <c r="S23" s="184"/>
      <c r="T23" s="185"/>
      <c r="U23" s="185"/>
      <c r="V23" s="45"/>
      <c r="W23" s="45"/>
      <c r="X23" s="45"/>
      <c r="Y23" s="45"/>
      <c r="Z23" s="13"/>
      <c r="AA23" s="13"/>
      <c r="AB23" s="13"/>
      <c r="AC23" s="13"/>
      <c r="AD23" s="13"/>
      <c r="AE23" s="13"/>
    </row>
    <row r="24" spans="1:31" ht="15" customHeight="1">
      <c r="A24" s="186" t="s">
        <v>185</v>
      </c>
      <c r="B24" s="92"/>
      <c r="C24" s="107"/>
      <c r="D24" s="108"/>
      <c r="E24" s="92"/>
      <c r="F24" s="92"/>
      <c r="G24" s="92"/>
      <c r="H24" s="67"/>
      <c r="I24" s="107"/>
      <c r="J24" s="107"/>
      <c r="K24" s="107"/>
      <c r="L24" s="108"/>
      <c r="M24" s="108"/>
      <c r="N24" s="92"/>
      <c r="O24" s="255"/>
      <c r="P24" s="92"/>
      <c r="Q24" s="92"/>
      <c r="R24" s="92"/>
      <c r="S24" s="92"/>
      <c r="T24" s="92"/>
      <c r="U24" s="92"/>
      <c r="V24" s="45"/>
      <c r="W24" s="45"/>
      <c r="X24" s="45"/>
      <c r="Y24" s="45"/>
      <c r="Z24" s="13"/>
      <c r="AA24" s="13"/>
      <c r="AB24" s="13"/>
      <c r="AC24" s="13"/>
      <c r="AD24" s="13"/>
      <c r="AE24" s="13"/>
    </row>
    <row r="25" spans="1:31" ht="25.5" customHeight="1">
      <c r="A25" s="94" t="s">
        <v>186</v>
      </c>
      <c r="B25" s="94" t="s">
        <v>187</v>
      </c>
      <c r="C25" s="109">
        <v>22.47</v>
      </c>
      <c r="D25" s="110">
        <f>IF(C25&lt;&gt;"",IF((100-C25)&lt;=50,0,((100-C25)-50)/(100-50)*100),"")</f>
        <v>55.059999999999995</v>
      </c>
      <c r="E25" s="97">
        <v>2015</v>
      </c>
      <c r="F25" s="97" t="s">
        <v>90</v>
      </c>
      <c r="G25" s="90" t="s">
        <v>188</v>
      </c>
      <c r="H25" s="95"/>
      <c r="I25" s="109">
        <v>21.778892840000001</v>
      </c>
      <c r="J25" s="109">
        <v>20.816704139999999</v>
      </c>
      <c r="K25" s="109"/>
      <c r="L25" s="110">
        <f>IF(I25&lt;&gt;"",IF((100-I25)&lt;=50,0,((100-I25)-50)/(100-50)*100),"")</f>
        <v>56.442214320000005</v>
      </c>
      <c r="M25" s="110">
        <f>IF(J25&lt;&gt;"",IF((100-J25)&lt;=50,0,((100-J25)-50)/(100-50)*100),"")</f>
        <v>58.366591720000002</v>
      </c>
      <c r="N25" s="96"/>
      <c r="O25" s="253">
        <f t="shared" ref="O25:O27" si="2">IF(OR(ISBLANK(I25),ISBLANK(J25)),"",J25-I25)</f>
        <v>-0.96218870000000223</v>
      </c>
      <c r="P25" s="96"/>
      <c r="Q25" s="97" t="s">
        <v>91</v>
      </c>
      <c r="R25" s="97" t="s">
        <v>91</v>
      </c>
      <c r="S25" s="96"/>
      <c r="T25" s="90" t="s">
        <v>165</v>
      </c>
      <c r="U25" s="90" t="s">
        <v>165</v>
      </c>
      <c r="V25" s="45"/>
      <c r="W25" s="45"/>
      <c r="X25" s="45"/>
      <c r="Y25" s="45"/>
      <c r="Z25" s="13"/>
      <c r="AA25" s="13"/>
      <c r="AB25" s="13"/>
      <c r="AC25" s="13"/>
      <c r="AD25" s="13"/>
      <c r="AE25" s="13"/>
    </row>
    <row r="26" spans="1:31" ht="25.5" customHeight="1">
      <c r="A26" s="83" t="s">
        <v>189</v>
      </c>
      <c r="B26" s="83" t="s">
        <v>190</v>
      </c>
      <c r="C26" s="105">
        <v>5.43</v>
      </c>
      <c r="D26" s="106">
        <f>IF(C26&lt;&gt;"",IF(C26&lt;=5.1,100,IF(C26&gt;=7.1,100,(7.1-C26)/(7.1-5.1)*100)),"")</f>
        <v>83.5</v>
      </c>
      <c r="E26" s="85">
        <v>2014</v>
      </c>
      <c r="F26" s="85" t="s">
        <v>90</v>
      </c>
      <c r="G26" s="91" t="s">
        <v>188</v>
      </c>
      <c r="H26" s="98"/>
      <c r="I26" s="105">
        <v>5.4956564080000003</v>
      </c>
      <c r="J26" s="105">
        <v>5.5615372609999998</v>
      </c>
      <c r="K26" s="105"/>
      <c r="L26" s="106">
        <f>IF(I26&lt;&gt;"",IF(I26&lt;=5.1,100,IF(I26&gt;=7.1,0,(7.1-I26)/(7.1-5.1)*100)),"")</f>
        <v>80.217179599999966</v>
      </c>
      <c r="M26" s="106">
        <f>IF(J26&lt;&gt;"",IF(J26&lt;=5.1,100,IF(J26&gt;=7.1,0,(7.1-J26)/(7.1-5.1)*100)),"")</f>
        <v>76.923136949999986</v>
      </c>
      <c r="N26" s="84"/>
      <c r="O26" s="253">
        <f t="shared" si="2"/>
        <v>6.5880852999999462E-2</v>
      </c>
      <c r="P26" s="84"/>
      <c r="Q26" s="85" t="s">
        <v>91</v>
      </c>
      <c r="R26" s="85" t="s">
        <v>91</v>
      </c>
      <c r="S26" s="84"/>
      <c r="T26" s="91" t="s">
        <v>165</v>
      </c>
      <c r="U26" s="91" t="s">
        <v>165</v>
      </c>
      <c r="V26" s="45"/>
      <c r="W26" s="45"/>
      <c r="X26" s="45"/>
      <c r="Y26" s="45"/>
      <c r="Z26" s="13"/>
      <c r="AA26" s="13"/>
      <c r="AB26" s="13"/>
      <c r="AC26" s="13"/>
      <c r="AD26" s="13"/>
      <c r="AE26" s="13"/>
    </row>
    <row r="27" spans="1:31" ht="25.5" customHeight="1">
      <c r="A27" s="300" t="s">
        <v>191</v>
      </c>
      <c r="B27" s="300" t="s">
        <v>192</v>
      </c>
      <c r="C27" s="301">
        <v>21.8</v>
      </c>
      <c r="D27" s="301">
        <f>IF(C27&lt;&gt;"",100-C27,"")</f>
        <v>78.2</v>
      </c>
      <c r="E27" s="302">
        <v>2018</v>
      </c>
      <c r="F27" s="302" t="s">
        <v>90</v>
      </c>
      <c r="G27" s="303" t="s">
        <v>103</v>
      </c>
      <c r="H27" s="38"/>
      <c r="I27" s="301">
        <v>21.8</v>
      </c>
      <c r="J27" s="301">
        <v>18.100000000000001</v>
      </c>
      <c r="K27" s="301"/>
      <c r="L27" s="304">
        <f>IF(I27&lt;&gt;"",100-I27,"")</f>
        <v>78.2</v>
      </c>
      <c r="M27" s="304">
        <f>IF(J27&lt;&gt;"",100-J27,"")</f>
        <v>81.900000000000006</v>
      </c>
      <c r="N27" s="305"/>
      <c r="O27" s="306">
        <f t="shared" si="2"/>
        <v>-3.6999999999999993</v>
      </c>
      <c r="P27" s="305"/>
      <c r="Q27" s="302" t="s">
        <v>90</v>
      </c>
      <c r="R27" s="302" t="s">
        <v>193</v>
      </c>
      <c r="S27" s="305"/>
      <c r="T27" s="303" t="s">
        <v>103</v>
      </c>
      <c r="U27" s="303" t="s">
        <v>103</v>
      </c>
      <c r="V27" s="45"/>
      <c r="W27" s="45"/>
      <c r="X27" s="45"/>
      <c r="Y27" s="45"/>
      <c r="Z27" s="13"/>
      <c r="AA27" s="13"/>
      <c r="AB27" s="13"/>
      <c r="AC27" s="13"/>
      <c r="AD27" s="13"/>
      <c r="AE27" s="13"/>
    </row>
    <row r="28" spans="1:31" ht="15" customHeight="1">
      <c r="A28" s="178"/>
      <c r="B28" s="208" t="s">
        <v>194</v>
      </c>
      <c r="C28" s="179"/>
      <c r="D28" s="180"/>
      <c r="E28" s="181"/>
      <c r="F28" s="181"/>
      <c r="G28" s="181"/>
      <c r="H28" s="38"/>
      <c r="I28" s="182"/>
      <c r="J28" s="182"/>
      <c r="K28" s="182"/>
      <c r="L28" s="183">
        <f>AVERAGE(L25:L27)</f>
        <v>71.61979797333332</v>
      </c>
      <c r="M28" s="183">
        <f>AVERAGE(M25:M27)</f>
        <v>72.396576223333327</v>
      </c>
      <c r="N28" s="184"/>
      <c r="O28" s="254"/>
      <c r="P28" s="184"/>
      <c r="Q28" s="185"/>
      <c r="R28" s="185"/>
      <c r="S28" s="184"/>
      <c r="T28" s="185"/>
      <c r="U28" s="185"/>
      <c r="V28" s="45"/>
      <c r="W28" s="45"/>
      <c r="X28" s="45"/>
      <c r="Y28" s="45"/>
      <c r="Z28" s="13"/>
      <c r="AA28" s="13"/>
      <c r="AB28" s="13"/>
      <c r="AC28" s="13"/>
      <c r="AD28" s="13"/>
      <c r="AE28" s="13"/>
    </row>
    <row r="29" spans="1:31" ht="15" customHeight="1">
      <c r="A29" s="186" t="s">
        <v>195</v>
      </c>
      <c r="B29" s="92"/>
      <c r="C29" s="107"/>
      <c r="D29" s="108"/>
      <c r="E29" s="92"/>
      <c r="F29" s="92"/>
      <c r="G29" s="92"/>
      <c r="H29" s="67"/>
      <c r="I29" s="107"/>
      <c r="J29" s="107"/>
      <c r="K29" s="107"/>
      <c r="L29" s="108"/>
      <c r="M29" s="108"/>
      <c r="N29" s="92"/>
      <c r="O29" s="255"/>
      <c r="P29" s="92"/>
      <c r="Q29" s="92"/>
      <c r="R29" s="92"/>
      <c r="S29" s="92"/>
      <c r="T29" s="92"/>
      <c r="U29" s="92"/>
      <c r="V29" s="45"/>
      <c r="W29" s="45"/>
      <c r="X29" s="45"/>
      <c r="Y29" s="45"/>
      <c r="Z29" s="13"/>
      <c r="AA29" s="13"/>
      <c r="AB29" s="13"/>
      <c r="AC29" s="13"/>
      <c r="AD29" s="13"/>
      <c r="AE29" s="13"/>
    </row>
    <row r="30" spans="1:31" ht="25.5" customHeight="1">
      <c r="A30" s="94" t="s">
        <v>196</v>
      </c>
      <c r="B30" s="94" t="s">
        <v>197</v>
      </c>
      <c r="C30" s="109">
        <v>49.92</v>
      </c>
      <c r="D30" s="109">
        <f>IF(C30&lt;&gt;"",IF(C30&lt;18,C30/18*100,100),"")</f>
        <v>100</v>
      </c>
      <c r="E30" s="97">
        <v>2017</v>
      </c>
      <c r="F30" s="97" t="s">
        <v>163</v>
      </c>
      <c r="G30" s="90" t="s">
        <v>198</v>
      </c>
      <c r="H30" s="95"/>
      <c r="I30" s="109">
        <v>51.077628490000002</v>
      </c>
      <c r="J30" s="109">
        <v>55.040063420000003</v>
      </c>
      <c r="K30" s="109"/>
      <c r="L30" s="110">
        <f>IF(I30&lt;&gt;"",IF(I30&lt;18,I30/18*100,100),"")</f>
        <v>100</v>
      </c>
      <c r="M30" s="110">
        <f>IF(J30&lt;&gt;"",IF(J30&lt;18,J30/18*100,100),"")</f>
        <v>100</v>
      </c>
      <c r="N30" s="96"/>
      <c r="O30" s="253">
        <f>IF(OR(ISBLANK(I30),ISBLANK(J30)),"",J30-I30)</f>
        <v>3.9624349300000006</v>
      </c>
      <c r="P30" s="96"/>
      <c r="Q30" s="97" t="s">
        <v>91</v>
      </c>
      <c r="R30" s="97" t="s">
        <v>91</v>
      </c>
      <c r="S30" s="96"/>
      <c r="T30" s="90" t="s">
        <v>165</v>
      </c>
      <c r="U30" s="90" t="s">
        <v>165</v>
      </c>
      <c r="V30" s="45"/>
      <c r="W30" s="45"/>
      <c r="X30" s="45"/>
      <c r="Y30" s="45"/>
      <c r="Z30" s="13"/>
      <c r="AA30" s="13"/>
      <c r="AB30" s="13"/>
      <c r="AC30" s="13"/>
      <c r="AD30" s="13"/>
      <c r="AE30" s="13"/>
    </row>
    <row r="31" spans="1:31" ht="25.5" customHeight="1">
      <c r="A31" s="328" t="s">
        <v>199</v>
      </c>
      <c r="B31" s="83" t="s">
        <v>200</v>
      </c>
      <c r="C31" s="105">
        <f>IF(AND(C32&lt;&gt;"",C33&lt;&gt;""),C32+C33,"")</f>
        <v>65.952619999999996</v>
      </c>
      <c r="D31" s="105">
        <f>IF(C31&lt;&gt;"",IF(C31&lt;154.74,C31/154.74*100,100),"")</f>
        <v>42.621571668605398</v>
      </c>
      <c r="E31" s="85">
        <f>IF(AND(E32&lt;&gt;"",E33&lt;&gt;""),MAX(E32,E33),"")</f>
        <v>2017</v>
      </c>
      <c r="F31" s="85"/>
      <c r="G31" s="91"/>
      <c r="H31" s="98"/>
      <c r="I31" s="105">
        <f>IF(AND(I32&lt;&gt;"",I33&lt;&gt;""),I32+I33,"")</f>
        <v>65.952619999999996</v>
      </c>
      <c r="J31" s="105">
        <f>IF(AND(J32&lt;&gt;"",J33&lt;&gt;""),J32+J33,"")</f>
        <v>71.315435000000008</v>
      </c>
      <c r="K31" s="105"/>
      <c r="L31" s="106">
        <f>IF(I31&lt;&gt;"",IF(I31&lt;154.74,I31/154.74*100,100),"")</f>
        <v>42.621571668605398</v>
      </c>
      <c r="M31" s="106">
        <f>IF(J31&lt;&gt;"",IF(J31&lt;154.74,J31/154.74*100,100),"")</f>
        <v>46.087265736073419</v>
      </c>
      <c r="N31" s="84"/>
      <c r="O31" s="253">
        <f t="shared" ref="O31:O34" si="3">IF(OR(ISBLANK(I31),ISBLANK(J31)),"",J31-I31)</f>
        <v>5.3628150000000119</v>
      </c>
      <c r="P31" s="84"/>
      <c r="Q31" s="85"/>
      <c r="R31" s="85"/>
      <c r="S31" s="84"/>
      <c r="T31" s="91"/>
      <c r="U31" s="91"/>
      <c r="V31" s="45"/>
      <c r="W31" s="45"/>
      <c r="X31" s="45"/>
      <c r="Y31" s="45"/>
      <c r="Z31" s="13"/>
      <c r="AA31" s="13"/>
      <c r="AB31" s="13"/>
      <c r="AC31" s="13"/>
      <c r="AD31" s="13"/>
      <c r="AE31" s="13"/>
    </row>
    <row r="32" spans="1:31" ht="25.5" customHeight="1">
      <c r="A32" s="329"/>
      <c r="B32" s="83" t="s">
        <v>201</v>
      </c>
      <c r="C32" s="105">
        <v>39.934623999999999</v>
      </c>
      <c r="D32" s="105"/>
      <c r="E32" s="85">
        <v>2017</v>
      </c>
      <c r="F32" s="85" t="s">
        <v>163</v>
      </c>
      <c r="G32" s="91" t="s">
        <v>202</v>
      </c>
      <c r="H32" s="98"/>
      <c r="I32" s="105">
        <v>39.934623999999999</v>
      </c>
      <c r="J32" s="105">
        <v>42.752113000000001</v>
      </c>
      <c r="K32" s="105"/>
      <c r="L32" s="106"/>
      <c r="M32" s="106"/>
      <c r="N32" s="84"/>
      <c r="O32" s="253">
        <f t="shared" si="3"/>
        <v>2.8174890000000019</v>
      </c>
      <c r="P32" s="84"/>
      <c r="Q32" s="85" t="s">
        <v>91</v>
      </c>
      <c r="R32" s="85" t="s">
        <v>91</v>
      </c>
      <c r="S32" s="84"/>
      <c r="T32" s="91" t="s">
        <v>203</v>
      </c>
      <c r="U32" s="91" t="s">
        <v>203</v>
      </c>
      <c r="V32" s="45"/>
      <c r="W32" s="45"/>
      <c r="X32" s="45"/>
      <c r="Y32" s="45"/>
      <c r="Z32" s="13"/>
      <c r="AA32" s="13"/>
      <c r="AB32" s="13"/>
      <c r="AC32" s="13"/>
      <c r="AD32" s="13"/>
      <c r="AE32" s="13"/>
    </row>
    <row r="33" spans="1:31" ht="25.5" customHeight="1">
      <c r="A33" s="330"/>
      <c r="B33" s="83" t="s">
        <v>204</v>
      </c>
      <c r="C33" s="105">
        <v>26.017996</v>
      </c>
      <c r="D33" s="105"/>
      <c r="E33" s="85">
        <v>2017</v>
      </c>
      <c r="F33" s="85" t="s">
        <v>163</v>
      </c>
      <c r="G33" s="91" t="s">
        <v>202</v>
      </c>
      <c r="H33" s="98"/>
      <c r="I33" s="105">
        <v>26.017996</v>
      </c>
      <c r="J33" s="105">
        <v>28.563321999999999</v>
      </c>
      <c r="K33" s="105"/>
      <c r="L33" s="106"/>
      <c r="M33" s="106"/>
      <c r="N33" s="84"/>
      <c r="O33" s="253">
        <f t="shared" si="3"/>
        <v>2.5453259999999993</v>
      </c>
      <c r="P33" s="84"/>
      <c r="Q33" s="85" t="s">
        <v>91</v>
      </c>
      <c r="R33" s="85" t="s">
        <v>91</v>
      </c>
      <c r="S33" s="84"/>
      <c r="T33" s="91" t="s">
        <v>203</v>
      </c>
      <c r="U33" s="91" t="s">
        <v>203</v>
      </c>
      <c r="V33" s="45"/>
      <c r="W33" s="45"/>
      <c r="X33" s="45"/>
      <c r="Y33" s="45"/>
      <c r="Z33" s="13"/>
      <c r="AA33" s="13"/>
      <c r="AB33" s="13"/>
      <c r="AC33" s="13"/>
      <c r="AD33" s="13"/>
      <c r="AE33" s="13"/>
    </row>
    <row r="34" spans="1:31" ht="25.5" customHeight="1">
      <c r="A34" s="300" t="s">
        <v>205</v>
      </c>
      <c r="B34" s="300" t="s">
        <v>206</v>
      </c>
      <c r="C34" s="301">
        <v>64</v>
      </c>
      <c r="D34" s="301"/>
      <c r="E34" s="302">
        <v>2018</v>
      </c>
      <c r="F34" s="302" t="s">
        <v>163</v>
      </c>
      <c r="G34" s="303" t="s">
        <v>207</v>
      </c>
      <c r="H34" s="38"/>
      <c r="I34" s="301">
        <v>64</v>
      </c>
      <c r="J34" s="301">
        <v>71.315232589999994</v>
      </c>
      <c r="K34" s="301"/>
      <c r="L34" s="304"/>
      <c r="M34" s="304"/>
      <c r="N34" s="305"/>
      <c r="O34" s="306">
        <f t="shared" si="3"/>
        <v>7.3152325899999937</v>
      </c>
      <c r="P34" s="305"/>
      <c r="Q34" s="302" t="s">
        <v>163</v>
      </c>
      <c r="R34" s="302" t="s">
        <v>193</v>
      </c>
      <c r="S34" s="305"/>
      <c r="T34" s="303" t="s">
        <v>207</v>
      </c>
      <c r="U34" s="303" t="s">
        <v>165</v>
      </c>
      <c r="V34" s="45"/>
      <c r="W34" s="45"/>
      <c r="X34" s="45"/>
      <c r="Y34" s="45"/>
      <c r="Z34" s="13"/>
      <c r="AA34" s="13"/>
      <c r="AB34" s="13"/>
      <c r="AC34" s="13"/>
      <c r="AD34" s="13"/>
      <c r="AE34" s="13"/>
    </row>
    <row r="35" spans="1:31" ht="15" customHeight="1">
      <c r="A35" s="178"/>
      <c r="B35" s="208" t="s">
        <v>208</v>
      </c>
      <c r="C35" s="179"/>
      <c r="D35" s="180"/>
      <c r="E35" s="181"/>
      <c r="F35" s="181"/>
      <c r="G35" s="181"/>
      <c r="H35" s="38"/>
      <c r="I35" s="182"/>
      <c r="J35" s="182"/>
      <c r="K35" s="182"/>
      <c r="L35" s="183">
        <f>AVERAGE(L31,L30,I34)</f>
        <v>68.873857222868466</v>
      </c>
      <c r="M35" s="183">
        <f>AVERAGE(M31,M30,J34)</f>
        <v>72.467499442024476</v>
      </c>
      <c r="N35" s="184"/>
      <c r="O35" s="254"/>
      <c r="P35" s="184"/>
      <c r="Q35" s="185"/>
      <c r="R35" s="185"/>
      <c r="S35" s="184"/>
      <c r="T35" s="185"/>
      <c r="U35" s="185"/>
      <c r="V35" s="45"/>
      <c r="W35" s="45"/>
      <c r="X35" s="45"/>
      <c r="Y35" s="45"/>
      <c r="Z35" s="13"/>
      <c r="AA35" s="13"/>
      <c r="AB35" s="13"/>
      <c r="AC35" s="13"/>
      <c r="AD35" s="13"/>
      <c r="AE35" s="13"/>
    </row>
    <row r="36" spans="1:31" ht="15" customHeight="1">
      <c r="A36" s="186" t="s">
        <v>465</v>
      </c>
      <c r="B36" s="93"/>
      <c r="C36" s="107"/>
      <c r="D36" s="108"/>
      <c r="E36" s="92"/>
      <c r="F36" s="92"/>
      <c r="G36" s="92"/>
      <c r="H36" s="67"/>
      <c r="I36" s="107"/>
      <c r="J36" s="107"/>
      <c r="K36" s="107"/>
      <c r="L36" s="158">
        <f>AVERAGE(L17,L23,L28,L35)</f>
        <v>77.74098536425879</v>
      </c>
      <c r="M36" s="158">
        <f>AVERAGE(M17,M23,M28,M35)</f>
        <v>79.666293759464452</v>
      </c>
      <c r="N36" s="92"/>
      <c r="O36" s="255"/>
      <c r="P36" s="92"/>
      <c r="Q36" s="92"/>
      <c r="R36" s="92"/>
      <c r="S36" s="92"/>
      <c r="T36" s="92"/>
      <c r="U36" s="92"/>
      <c r="V36" s="45"/>
      <c r="W36" s="45"/>
      <c r="X36" s="45"/>
      <c r="Y36" s="45"/>
      <c r="Z36" s="13"/>
      <c r="AA36" s="13"/>
      <c r="AB36" s="13"/>
      <c r="AC36" s="13"/>
      <c r="AD36" s="13"/>
      <c r="AE36" s="13"/>
    </row>
    <row r="37" spans="1:31" ht="37.049999999999997" customHeight="1">
      <c r="A37" s="300" t="s">
        <v>210</v>
      </c>
      <c r="B37" s="300" t="s">
        <v>262</v>
      </c>
      <c r="C37" s="301">
        <v>16.899999999999999</v>
      </c>
      <c r="D37" s="301"/>
      <c r="E37" s="302">
        <v>2004</v>
      </c>
      <c r="F37" s="302" t="s">
        <v>163</v>
      </c>
      <c r="G37" s="303" t="s">
        <v>211</v>
      </c>
      <c r="H37" s="38"/>
      <c r="I37" s="301">
        <v>21.41</v>
      </c>
      <c r="J37" s="301">
        <v>20.53</v>
      </c>
      <c r="K37" s="301"/>
      <c r="L37" s="304">
        <f>100-I37</f>
        <v>78.59</v>
      </c>
      <c r="M37" s="304">
        <f>100-J37</f>
        <v>79.47</v>
      </c>
      <c r="N37" s="305"/>
      <c r="O37" s="306">
        <f>IF(OR(ISBLANK(L37),ISBLANK(M37)),"",M37-L37)</f>
        <v>0.87999999999999545</v>
      </c>
      <c r="P37" s="305"/>
      <c r="Q37" s="302" t="s">
        <v>91</v>
      </c>
      <c r="R37" s="302" t="s">
        <v>91</v>
      </c>
      <c r="S37" s="305"/>
      <c r="T37" s="303" t="s">
        <v>212</v>
      </c>
      <c r="U37" s="303" t="s">
        <v>212</v>
      </c>
      <c r="V37" s="45"/>
      <c r="W37" s="45"/>
      <c r="X37" s="45"/>
      <c r="Y37" s="45"/>
      <c r="Z37" s="13"/>
      <c r="AA37" s="13"/>
      <c r="AB37" s="13"/>
      <c r="AC37" s="13"/>
      <c r="AD37" s="13"/>
      <c r="AE37" s="13"/>
    </row>
    <row r="38" spans="1:31" ht="15" customHeight="1">
      <c r="A38" s="269"/>
      <c r="B38" s="269" t="s">
        <v>213</v>
      </c>
      <c r="C38" s="270"/>
      <c r="D38" s="270"/>
      <c r="E38" s="270"/>
      <c r="F38" s="270"/>
      <c r="G38" s="270"/>
      <c r="I38" s="270"/>
      <c r="J38" s="270"/>
      <c r="K38" s="270"/>
      <c r="L38" s="275">
        <f>L36*L37/100</f>
        <v>61.09664039777099</v>
      </c>
      <c r="M38" s="276">
        <f>M36*M37/100</f>
        <v>63.310803650646406</v>
      </c>
      <c r="N38" s="270"/>
      <c r="O38" s="277"/>
      <c r="P38" s="270"/>
      <c r="Q38" s="270"/>
      <c r="R38" s="270"/>
      <c r="S38" s="270"/>
      <c r="T38" s="270"/>
      <c r="U38" s="270"/>
      <c r="V38" s="45"/>
      <c r="W38" s="45"/>
      <c r="X38" s="45"/>
      <c r="Y38" s="45"/>
      <c r="Z38" s="13"/>
      <c r="AA38" s="13"/>
      <c r="AB38" s="13"/>
      <c r="AC38" s="13"/>
      <c r="AD38" s="13"/>
      <c r="AE38" s="13"/>
    </row>
    <row r="39" spans="1:31" ht="15" customHeight="1">
      <c r="A39" s="271"/>
      <c r="B39" s="272" t="s">
        <v>214</v>
      </c>
      <c r="C39" s="272"/>
      <c r="D39" s="272"/>
      <c r="E39" s="272"/>
      <c r="F39" s="272"/>
      <c r="G39" s="272"/>
      <c r="I39" s="274"/>
      <c r="J39" s="274"/>
      <c r="K39" s="274"/>
      <c r="L39" s="274"/>
      <c r="M39" s="278">
        <f>M38-L38</f>
        <v>2.2141632528754158</v>
      </c>
      <c r="N39" s="274"/>
      <c r="O39" s="279"/>
      <c r="P39" s="274"/>
      <c r="Q39" s="274"/>
      <c r="R39" s="274"/>
      <c r="S39" s="274"/>
      <c r="T39" s="274"/>
      <c r="U39" s="274"/>
      <c r="V39" s="45"/>
      <c r="W39" s="45"/>
      <c r="X39" s="45"/>
      <c r="Y39" s="45"/>
      <c r="Z39" s="13"/>
      <c r="AA39" s="13"/>
      <c r="AB39" s="13"/>
      <c r="AC39" s="13"/>
      <c r="AD39" s="13"/>
      <c r="AE39" s="13"/>
    </row>
    <row r="40" spans="1:31" ht="15" customHeight="1">
      <c r="A40" s="271"/>
      <c r="B40" s="271" t="s">
        <v>265</v>
      </c>
      <c r="C40" s="272"/>
      <c r="D40" s="272"/>
      <c r="E40" s="272"/>
      <c r="F40" s="272"/>
      <c r="G40" s="272"/>
      <c r="I40" s="274"/>
      <c r="J40" s="274"/>
      <c r="K40" s="274"/>
      <c r="L40" s="274"/>
      <c r="M40" s="280">
        <v>46409.173000000003</v>
      </c>
      <c r="N40" s="274"/>
      <c r="O40" s="281"/>
      <c r="P40" s="274"/>
      <c r="Q40" s="274"/>
      <c r="R40" s="274"/>
      <c r="S40" s="274"/>
      <c r="T40" s="274"/>
      <c r="U40" s="274"/>
      <c r="V40" s="45"/>
      <c r="W40" s="45"/>
      <c r="X40" s="45"/>
      <c r="Y40" s="45"/>
      <c r="Z40" s="13"/>
      <c r="AA40" s="13"/>
      <c r="AB40" s="13"/>
      <c r="AC40" s="13"/>
      <c r="AD40" s="13"/>
      <c r="AE40" s="13"/>
    </row>
    <row r="41" spans="1:31" ht="15" customHeight="1">
      <c r="A41" s="273"/>
      <c r="B41" s="273" t="s">
        <v>264</v>
      </c>
      <c r="C41" s="274"/>
      <c r="D41" s="274"/>
      <c r="E41" s="274"/>
      <c r="F41" s="274"/>
      <c r="G41" s="274"/>
      <c r="I41" s="274"/>
      <c r="J41" s="274"/>
      <c r="K41" s="274"/>
      <c r="L41" s="274"/>
      <c r="M41" s="282">
        <f>M39*M40/100</f>
        <v>1027.5748545293793</v>
      </c>
      <c r="N41" s="274"/>
      <c r="O41" s="281"/>
      <c r="P41" s="274"/>
      <c r="Q41" s="274"/>
      <c r="R41" s="274"/>
      <c r="S41" s="274"/>
      <c r="T41" s="274"/>
      <c r="U41" s="274"/>
      <c r="V41" s="45"/>
      <c r="W41" s="45"/>
      <c r="X41" s="45"/>
      <c r="Y41" s="45"/>
      <c r="Z41" s="13"/>
      <c r="AA41" s="13"/>
      <c r="AB41" s="13"/>
      <c r="AC41" s="13"/>
      <c r="AD41" s="13"/>
      <c r="AE41" s="13"/>
    </row>
    <row r="42" spans="1:31" ht="15" customHeight="1">
      <c r="A42" s="273"/>
      <c r="B42" s="273" t="s">
        <v>266</v>
      </c>
      <c r="C42" s="274"/>
      <c r="D42" s="274"/>
      <c r="E42" s="274"/>
      <c r="F42" s="274"/>
      <c r="G42" s="274"/>
      <c r="I42" s="274"/>
      <c r="J42" s="274"/>
      <c r="K42" s="274"/>
      <c r="L42" s="274"/>
      <c r="M42" s="283">
        <f>M41/M40</f>
        <v>2.214163252875416E-2</v>
      </c>
      <c r="N42" s="274"/>
      <c r="O42" s="284"/>
      <c r="P42" s="274"/>
      <c r="Q42" s="274"/>
      <c r="R42" s="274"/>
      <c r="S42" s="274"/>
      <c r="T42" s="274"/>
      <c r="U42" s="274"/>
      <c r="V42" s="45"/>
      <c r="W42" s="45"/>
      <c r="X42" s="45"/>
      <c r="Y42" s="45"/>
      <c r="Z42" s="13"/>
      <c r="AA42" s="13"/>
      <c r="AB42" s="13"/>
      <c r="AC42" s="13"/>
      <c r="AD42" s="13"/>
      <c r="AE42" s="13"/>
    </row>
    <row r="43" spans="1:31" ht="15" customHeight="1">
      <c r="A43" s="99"/>
      <c r="B43" s="99"/>
      <c r="C43" s="86"/>
      <c r="D43" s="86"/>
      <c r="E43" s="86"/>
      <c r="F43" s="86"/>
      <c r="G43" s="87"/>
      <c r="I43" s="86"/>
      <c r="J43" s="86"/>
      <c r="K43" s="86"/>
      <c r="L43" s="86"/>
      <c r="M43" s="86"/>
      <c r="N43" s="86"/>
      <c r="O43" s="45"/>
      <c r="P43" s="86"/>
      <c r="Q43" s="86"/>
      <c r="R43" s="86"/>
      <c r="S43" s="86"/>
      <c r="T43" s="87"/>
      <c r="U43" s="87"/>
      <c r="V43" s="45"/>
      <c r="W43" s="45"/>
      <c r="X43" s="45"/>
      <c r="Y43" s="45"/>
      <c r="Z43" s="13"/>
      <c r="AA43" s="13"/>
      <c r="AB43" s="13"/>
      <c r="AC43" s="13"/>
      <c r="AD43" s="13"/>
      <c r="AE43" s="13"/>
    </row>
    <row r="44" spans="1:31" ht="15" customHeight="1">
      <c r="A44" s="70" t="s">
        <v>215</v>
      </c>
      <c r="B44" s="70"/>
      <c r="C44" s="45"/>
      <c r="D44" s="45"/>
      <c r="E44" s="45"/>
      <c r="F44" s="45"/>
      <c r="G44" s="71"/>
      <c r="I44" s="45"/>
      <c r="J44" s="45"/>
      <c r="K44" s="45"/>
      <c r="L44" s="45"/>
      <c r="M44" s="45"/>
      <c r="N44" s="45"/>
      <c r="O44" s="45"/>
      <c r="P44" s="45"/>
      <c r="Q44" s="45"/>
      <c r="R44" s="45"/>
      <c r="S44" s="45"/>
      <c r="T44" s="71"/>
      <c r="U44" s="71"/>
      <c r="V44" s="45"/>
      <c r="W44" s="45"/>
      <c r="X44" s="45"/>
      <c r="Y44" s="45"/>
      <c r="Z44" s="13"/>
      <c r="AA44" s="13"/>
      <c r="AB44" s="13"/>
      <c r="AC44" s="13"/>
      <c r="AD44" s="13"/>
      <c r="AE44" s="13"/>
    </row>
    <row r="45" spans="1:31" ht="15" customHeight="1">
      <c r="A45" s="71" t="s">
        <v>216</v>
      </c>
      <c r="B45" s="71"/>
      <c r="C45" s="13"/>
      <c r="D45" s="13"/>
      <c r="E45" s="13"/>
      <c r="F45" s="70"/>
      <c r="G45" s="53"/>
      <c r="I45" s="13"/>
      <c r="J45" s="13"/>
      <c r="K45" s="13"/>
      <c r="L45" s="13"/>
      <c r="M45" s="13"/>
      <c r="N45" s="13"/>
      <c r="O45" s="47"/>
      <c r="P45" s="13"/>
      <c r="Q45" s="13"/>
      <c r="R45" s="71"/>
      <c r="S45" s="13"/>
      <c r="T45" s="36"/>
      <c r="U45" s="36"/>
      <c r="V45" s="13"/>
      <c r="W45" s="13"/>
      <c r="X45" s="13"/>
      <c r="Y45" s="13"/>
      <c r="Z45" s="13"/>
      <c r="AA45" s="13"/>
      <c r="AB45" s="13"/>
      <c r="AC45" s="13"/>
      <c r="AD45" s="13"/>
      <c r="AE45" s="13"/>
    </row>
    <row r="46" spans="1:31" ht="15" customHeight="1">
      <c r="A46" s="71" t="s">
        <v>217</v>
      </c>
      <c r="B46" s="71"/>
      <c r="C46" s="13"/>
      <c r="D46" s="13"/>
      <c r="E46" s="13"/>
      <c r="F46" s="70"/>
      <c r="G46" s="53"/>
      <c r="I46" s="13"/>
      <c r="J46" s="13"/>
      <c r="K46" s="13"/>
      <c r="L46" s="13"/>
      <c r="M46" s="13"/>
      <c r="N46" s="13"/>
      <c r="O46" s="47"/>
      <c r="P46" s="13"/>
      <c r="Q46" s="13"/>
      <c r="R46" s="71"/>
      <c r="S46" s="13"/>
      <c r="T46" s="36"/>
      <c r="U46" s="36"/>
      <c r="V46" s="13"/>
      <c r="W46" s="13"/>
      <c r="X46" s="13"/>
      <c r="Y46" s="13"/>
      <c r="Z46" s="13"/>
      <c r="AA46" s="13"/>
      <c r="AB46" s="13"/>
      <c r="AC46" s="13"/>
      <c r="AD46" s="13"/>
      <c r="AE46" s="13"/>
    </row>
    <row r="47" spans="1:31" ht="15" customHeight="1">
      <c r="A47" s="71" t="s">
        <v>218</v>
      </c>
      <c r="B47" s="71"/>
      <c r="C47" s="13"/>
      <c r="D47" s="13"/>
      <c r="E47" s="13"/>
      <c r="F47" s="70"/>
      <c r="G47" s="53"/>
      <c r="I47" s="13"/>
      <c r="J47" s="13"/>
      <c r="K47" s="13"/>
      <c r="L47" s="13"/>
      <c r="M47" s="13"/>
      <c r="N47" s="13"/>
      <c r="O47" s="47"/>
      <c r="P47" s="13"/>
      <c r="Q47" s="13"/>
      <c r="R47" s="71"/>
      <c r="S47" s="13"/>
      <c r="T47" s="36"/>
      <c r="U47" s="36"/>
      <c r="V47" s="13"/>
      <c r="W47" s="13"/>
      <c r="X47" s="13"/>
      <c r="Y47" s="13"/>
      <c r="Z47" s="13"/>
      <c r="AA47" s="13"/>
      <c r="AB47" s="13"/>
      <c r="AC47" s="13"/>
      <c r="AD47" s="13"/>
      <c r="AE47" s="13"/>
    </row>
    <row r="48" spans="1:31" ht="15" customHeight="1">
      <c r="A48" s="71" t="s">
        <v>461</v>
      </c>
      <c r="B48" s="71"/>
      <c r="C48" s="13"/>
      <c r="D48" s="13"/>
      <c r="E48" s="13"/>
      <c r="F48" s="70"/>
      <c r="G48" s="53"/>
      <c r="I48" s="13"/>
      <c r="J48" s="13"/>
      <c r="K48" s="13"/>
      <c r="L48" s="13"/>
      <c r="M48" s="13"/>
      <c r="N48" s="13"/>
      <c r="O48" s="47"/>
      <c r="P48" s="13"/>
      <c r="Q48" s="13"/>
      <c r="R48" s="71"/>
      <c r="S48" s="13"/>
      <c r="T48" s="36"/>
      <c r="U48" s="36"/>
      <c r="V48" s="13"/>
      <c r="W48" s="13"/>
      <c r="X48" s="13"/>
      <c r="Y48" s="13"/>
      <c r="Z48" s="13"/>
      <c r="AA48" s="13"/>
      <c r="AB48" s="13"/>
      <c r="AC48" s="13"/>
      <c r="AD48" s="13"/>
      <c r="AE48" s="13"/>
    </row>
    <row r="49" spans="1:31" ht="15" customHeight="1">
      <c r="A49" s="71" t="s">
        <v>466</v>
      </c>
      <c r="B49" s="71"/>
      <c r="C49" s="13"/>
      <c r="D49" s="13"/>
      <c r="E49" s="13"/>
      <c r="F49" s="70"/>
      <c r="G49" s="53"/>
      <c r="I49" s="13"/>
      <c r="J49" s="13"/>
      <c r="K49" s="13"/>
      <c r="L49" s="13"/>
      <c r="M49" s="13"/>
      <c r="N49" s="13"/>
      <c r="O49" s="47"/>
      <c r="P49" s="13"/>
      <c r="Q49" s="13"/>
      <c r="R49" s="71"/>
      <c r="S49" s="13"/>
      <c r="T49" s="36"/>
      <c r="U49" s="36"/>
      <c r="V49" s="13"/>
      <c r="W49" s="13"/>
      <c r="X49" s="13"/>
      <c r="Y49" s="13"/>
      <c r="Z49" s="13"/>
      <c r="AA49" s="13"/>
      <c r="AB49" s="13"/>
      <c r="AC49" s="13"/>
      <c r="AD49" s="13"/>
      <c r="AE49" s="13"/>
    </row>
    <row r="50" spans="1:31" ht="15" customHeight="1">
      <c r="A50" s="327" t="s">
        <v>263</v>
      </c>
      <c r="B50" s="327"/>
      <c r="C50" s="327"/>
      <c r="D50" s="327"/>
      <c r="E50" s="327"/>
      <c r="F50" s="327"/>
      <c r="G50" s="327"/>
      <c r="H50" s="327"/>
      <c r="I50" s="327"/>
      <c r="J50" s="327"/>
      <c r="K50" s="327"/>
      <c r="L50" s="327"/>
      <c r="M50" s="327"/>
      <c r="N50" s="327"/>
      <c r="O50" s="327"/>
      <c r="P50" s="327"/>
      <c r="Q50" s="327"/>
      <c r="R50" s="327"/>
      <c r="S50" s="327"/>
      <c r="T50" s="327"/>
      <c r="U50" s="327"/>
      <c r="V50" s="69"/>
      <c r="W50" s="13"/>
      <c r="X50" s="13"/>
      <c r="Y50" s="13"/>
      <c r="Z50" s="13"/>
      <c r="AA50" s="13"/>
      <c r="AB50" s="13"/>
      <c r="AC50" s="13"/>
      <c r="AD50" s="13"/>
      <c r="AE50" s="13"/>
    </row>
    <row r="51" spans="1:31" ht="15" customHeight="1">
      <c r="A51" s="327"/>
      <c r="B51" s="327"/>
      <c r="C51" s="327"/>
      <c r="D51" s="327"/>
      <c r="E51" s="327"/>
      <c r="F51" s="327"/>
      <c r="G51" s="327"/>
      <c r="H51" s="327"/>
      <c r="I51" s="327"/>
      <c r="J51" s="327"/>
      <c r="K51" s="327"/>
      <c r="L51" s="327"/>
      <c r="M51" s="327"/>
      <c r="N51" s="327"/>
      <c r="O51" s="327"/>
      <c r="P51" s="327"/>
      <c r="Q51" s="327"/>
      <c r="R51" s="327"/>
      <c r="S51" s="327"/>
      <c r="T51" s="327"/>
      <c r="U51" s="327"/>
      <c r="V51" s="69"/>
      <c r="W51" s="13"/>
      <c r="X51" s="13"/>
      <c r="Y51" s="13"/>
      <c r="Z51" s="13"/>
      <c r="AA51" s="13"/>
      <c r="AB51" s="13"/>
      <c r="AC51" s="13"/>
      <c r="AD51" s="13"/>
      <c r="AE51" s="13"/>
    </row>
    <row r="52" spans="1:31" ht="15" customHeight="1">
      <c r="A52" s="327"/>
      <c r="B52" s="327"/>
      <c r="C52" s="327"/>
      <c r="D52" s="327"/>
      <c r="E52" s="327"/>
      <c r="F52" s="327"/>
      <c r="G52" s="327"/>
      <c r="H52" s="327"/>
      <c r="I52" s="327"/>
      <c r="J52" s="327"/>
      <c r="K52" s="327"/>
      <c r="L52" s="327"/>
      <c r="M52" s="327"/>
      <c r="N52" s="327"/>
      <c r="O52" s="327"/>
      <c r="P52" s="327"/>
      <c r="Q52" s="327"/>
      <c r="R52" s="327"/>
      <c r="S52" s="327"/>
      <c r="T52" s="327"/>
      <c r="U52" s="327"/>
      <c r="V52" s="69"/>
      <c r="W52" s="13"/>
      <c r="X52" s="13"/>
      <c r="Y52" s="13"/>
      <c r="Z52" s="13"/>
      <c r="AA52" s="13"/>
      <c r="AB52" s="13"/>
      <c r="AC52" s="13"/>
      <c r="AD52" s="13"/>
      <c r="AE52" s="13"/>
    </row>
    <row r="53" spans="1:31" ht="15" customHeight="1">
      <c r="A53" s="71"/>
      <c r="B53" s="72"/>
      <c r="C53" s="13"/>
      <c r="D53" s="13"/>
      <c r="E53" s="13"/>
      <c r="F53" s="70"/>
      <c r="G53" s="53"/>
      <c r="I53" s="13"/>
      <c r="J53" s="13"/>
      <c r="K53" s="13"/>
      <c r="L53" s="13"/>
      <c r="M53" s="13"/>
      <c r="N53" s="13"/>
      <c r="O53" s="47"/>
      <c r="P53" s="13"/>
      <c r="Q53" s="13"/>
      <c r="R53" s="71"/>
      <c r="S53" s="13"/>
      <c r="T53" s="36"/>
      <c r="U53" s="36"/>
      <c r="V53" s="13"/>
      <c r="W53" s="13"/>
      <c r="X53" s="13"/>
      <c r="Y53" s="13"/>
      <c r="Z53" s="13"/>
      <c r="AA53" s="13"/>
      <c r="AB53" s="13"/>
      <c r="AC53" s="13"/>
      <c r="AD53" s="13"/>
      <c r="AE53" s="13"/>
    </row>
    <row r="54" spans="1:31" ht="15" customHeight="1">
      <c r="A54" s="72" t="s">
        <v>219</v>
      </c>
      <c r="B54" s="71"/>
      <c r="C54" s="13"/>
      <c r="D54" s="13"/>
      <c r="E54" s="13"/>
      <c r="F54" s="70"/>
      <c r="G54" s="53"/>
      <c r="I54" s="13"/>
      <c r="J54" s="13"/>
      <c r="K54" s="13"/>
      <c r="L54" s="13"/>
      <c r="M54" s="13"/>
      <c r="N54" s="13"/>
      <c r="O54" s="47"/>
      <c r="P54" s="13"/>
      <c r="Q54" s="13"/>
      <c r="R54" s="71"/>
      <c r="S54" s="13"/>
      <c r="T54" s="36"/>
      <c r="U54" s="36"/>
      <c r="V54" s="13"/>
      <c r="W54" s="13"/>
      <c r="X54" s="13"/>
      <c r="Y54" s="13"/>
      <c r="Z54" s="13"/>
      <c r="AA54" s="13"/>
      <c r="AB54" s="13"/>
      <c r="AC54" s="13"/>
      <c r="AD54" s="13"/>
      <c r="AE54" s="13"/>
    </row>
    <row r="55" spans="1:31" ht="15" customHeight="1">
      <c r="A55" s="71" t="s">
        <v>220</v>
      </c>
      <c r="B55" s="71"/>
      <c r="C55" s="13"/>
      <c r="D55" s="13"/>
      <c r="E55" s="13"/>
      <c r="F55" s="70"/>
      <c r="G55" s="53"/>
      <c r="I55" s="13"/>
      <c r="J55" s="13"/>
      <c r="K55" s="13"/>
      <c r="L55" s="13"/>
      <c r="M55" s="13"/>
      <c r="N55" s="13"/>
      <c r="O55" s="47"/>
      <c r="P55" s="13"/>
      <c r="Q55" s="13"/>
      <c r="R55" s="71"/>
      <c r="S55" s="13"/>
      <c r="T55" s="36"/>
      <c r="U55" s="36"/>
      <c r="V55" s="13"/>
      <c r="W55" s="13"/>
      <c r="X55" s="13"/>
      <c r="Y55" s="13"/>
      <c r="Z55" s="13"/>
      <c r="AA55" s="13"/>
      <c r="AB55" s="13"/>
      <c r="AC55" s="13"/>
      <c r="AD55" s="13"/>
      <c r="AE55" s="13"/>
    </row>
    <row r="56" spans="1:31" ht="15" customHeight="1">
      <c r="A56" s="71" t="s">
        <v>221</v>
      </c>
      <c r="B56" s="71"/>
      <c r="C56" s="13"/>
      <c r="D56" s="13"/>
      <c r="E56" s="13"/>
      <c r="F56" s="70"/>
      <c r="G56" s="53"/>
      <c r="I56" s="13"/>
      <c r="J56" s="13"/>
      <c r="K56" s="13"/>
      <c r="L56" s="13"/>
      <c r="M56" s="13"/>
      <c r="N56" s="13"/>
      <c r="O56" s="47"/>
      <c r="P56" s="13"/>
      <c r="Q56" s="13"/>
      <c r="R56" s="71"/>
      <c r="S56" s="13"/>
      <c r="T56" s="36"/>
      <c r="U56" s="36"/>
      <c r="V56" s="13"/>
      <c r="W56" s="13"/>
      <c r="X56" s="13"/>
      <c r="Y56" s="13"/>
      <c r="Z56" s="13"/>
      <c r="AA56" s="13"/>
      <c r="AB56" s="13"/>
      <c r="AC56" s="13"/>
      <c r="AD56" s="13"/>
      <c r="AE56" s="13"/>
    </row>
    <row r="57" spans="1:31" ht="15" customHeight="1">
      <c r="A57" s="71" t="s">
        <v>222</v>
      </c>
      <c r="B57" s="71"/>
      <c r="C57" s="13"/>
      <c r="D57" s="13"/>
      <c r="E57" s="13"/>
      <c r="F57" s="70"/>
      <c r="G57" s="53"/>
      <c r="I57" s="13"/>
      <c r="J57" s="13"/>
      <c r="K57" s="13"/>
      <c r="L57" s="13"/>
      <c r="M57" s="13"/>
      <c r="N57" s="13"/>
      <c r="O57" s="47"/>
      <c r="P57" s="13"/>
      <c r="Q57" s="13"/>
      <c r="R57" s="71"/>
      <c r="S57" s="13"/>
      <c r="T57" s="36"/>
      <c r="U57" s="36"/>
      <c r="V57" s="13"/>
      <c r="W57" s="13"/>
      <c r="X57" s="13"/>
      <c r="Y57" s="13"/>
      <c r="Z57" s="13"/>
      <c r="AA57" s="13"/>
      <c r="AB57" s="13"/>
      <c r="AC57" s="13"/>
      <c r="AD57" s="13"/>
      <c r="AE57" s="13"/>
    </row>
    <row r="58" spans="1:31" ht="15" customHeight="1">
      <c r="A58" s="71" t="s">
        <v>223</v>
      </c>
      <c r="B58" s="71"/>
      <c r="C58" s="13"/>
      <c r="D58" s="13"/>
      <c r="E58" s="13"/>
      <c r="F58" s="70"/>
      <c r="G58" s="53"/>
      <c r="I58" s="13"/>
      <c r="J58" s="13"/>
      <c r="K58" s="13"/>
      <c r="L58" s="13"/>
      <c r="M58" s="13"/>
      <c r="N58" s="13"/>
      <c r="O58" s="47"/>
      <c r="P58" s="13"/>
      <c r="Q58" s="13"/>
      <c r="R58" s="71"/>
      <c r="S58" s="13"/>
      <c r="T58" s="36"/>
      <c r="U58" s="36"/>
      <c r="V58" s="13"/>
      <c r="W58" s="13"/>
      <c r="X58" s="13"/>
      <c r="Y58" s="13"/>
      <c r="Z58" s="13"/>
      <c r="AA58" s="13"/>
      <c r="AB58" s="13"/>
      <c r="AC58" s="13"/>
      <c r="AD58" s="13"/>
      <c r="AE58" s="13"/>
    </row>
    <row r="59" spans="1:31" ht="15" customHeight="1">
      <c r="A59" s="71" t="s">
        <v>224</v>
      </c>
      <c r="B59" s="13"/>
      <c r="C59" s="13"/>
      <c r="D59" s="13"/>
      <c r="E59" s="13"/>
      <c r="F59" s="70"/>
      <c r="G59" s="53"/>
      <c r="I59" s="13"/>
      <c r="J59" s="13"/>
      <c r="K59" s="13"/>
      <c r="L59" s="13"/>
      <c r="M59" s="13"/>
      <c r="N59" s="13"/>
      <c r="O59" s="47"/>
      <c r="P59" s="13"/>
      <c r="Q59" s="13"/>
      <c r="R59" s="71"/>
      <c r="S59" s="13"/>
      <c r="T59" s="36"/>
      <c r="U59" s="36"/>
      <c r="V59" s="13"/>
      <c r="W59" s="13"/>
      <c r="X59" s="13"/>
      <c r="Y59" s="13"/>
      <c r="Z59" s="13"/>
      <c r="AA59" s="13"/>
      <c r="AB59" s="13"/>
      <c r="AC59" s="13"/>
      <c r="AD59" s="13"/>
      <c r="AE59" s="13"/>
    </row>
    <row r="60" spans="1:31" ht="15" customHeight="1">
      <c r="A60" s="71" t="s">
        <v>225</v>
      </c>
      <c r="B60" s="71"/>
      <c r="C60" s="13"/>
      <c r="D60" s="13"/>
      <c r="E60" s="13"/>
      <c r="F60" s="70"/>
      <c r="G60" s="53"/>
      <c r="I60" s="13"/>
      <c r="J60" s="13"/>
      <c r="K60" s="13"/>
      <c r="L60" s="13"/>
      <c r="M60" s="13"/>
      <c r="N60" s="13"/>
      <c r="O60" s="47"/>
      <c r="P60" s="13"/>
      <c r="Q60" s="13"/>
      <c r="R60" s="71"/>
      <c r="S60" s="13"/>
      <c r="T60" s="36"/>
      <c r="U60" s="36"/>
      <c r="V60" s="13"/>
      <c r="W60" s="13"/>
      <c r="X60" s="13"/>
      <c r="Y60" s="13"/>
      <c r="Z60" s="13"/>
      <c r="AA60" s="13"/>
      <c r="AB60" s="13"/>
      <c r="AC60" s="13"/>
      <c r="AD60" s="13"/>
      <c r="AE60" s="13"/>
    </row>
    <row r="61" spans="1:31" ht="15" customHeight="1">
      <c r="A61" s="13"/>
      <c r="B61" s="73"/>
      <c r="C61" s="13"/>
      <c r="D61" s="13"/>
      <c r="E61" s="13"/>
      <c r="F61" s="70"/>
      <c r="G61" s="53"/>
      <c r="I61" s="13"/>
      <c r="J61" s="13"/>
      <c r="K61" s="13"/>
      <c r="L61" s="13"/>
      <c r="M61" s="13"/>
      <c r="N61" s="13"/>
      <c r="O61" s="47"/>
      <c r="P61" s="13"/>
      <c r="Q61" s="13"/>
      <c r="R61" s="71"/>
      <c r="S61" s="13"/>
      <c r="T61" s="36"/>
      <c r="U61" s="36"/>
      <c r="V61" s="13"/>
      <c r="W61" s="13"/>
      <c r="X61" s="13"/>
      <c r="Y61" s="13"/>
      <c r="Z61" s="13"/>
      <c r="AA61" s="13"/>
      <c r="AB61" s="13"/>
      <c r="AC61" s="13"/>
      <c r="AD61" s="13"/>
      <c r="AE61" s="13"/>
    </row>
    <row r="62" spans="1:31" ht="15" customHeight="1">
      <c r="A62" s="71" t="s">
        <v>226</v>
      </c>
      <c r="B62" s="13"/>
      <c r="C62" s="13"/>
      <c r="D62" s="13"/>
      <c r="E62" s="13"/>
      <c r="F62" s="70"/>
      <c r="G62" s="53"/>
      <c r="I62" s="13"/>
      <c r="J62" s="13"/>
      <c r="K62" s="13"/>
      <c r="L62" s="13"/>
      <c r="M62" s="13"/>
      <c r="N62" s="13"/>
      <c r="O62" s="47"/>
      <c r="P62" s="13"/>
      <c r="Q62" s="13"/>
      <c r="R62" s="71"/>
      <c r="S62" s="13"/>
      <c r="T62" s="36"/>
      <c r="U62" s="36"/>
      <c r="V62" s="13"/>
      <c r="W62" s="13"/>
      <c r="X62" s="13"/>
      <c r="Y62" s="13"/>
      <c r="Z62" s="13"/>
      <c r="AA62" s="13"/>
      <c r="AB62" s="13"/>
      <c r="AC62" s="13"/>
      <c r="AD62" s="13"/>
      <c r="AE62" s="13"/>
    </row>
    <row r="63" spans="1:31" ht="15" customHeight="1">
      <c r="A63" s="73" t="s">
        <v>227</v>
      </c>
      <c r="B63" s="74"/>
      <c r="C63" s="13"/>
      <c r="D63" s="13"/>
      <c r="E63" s="13"/>
      <c r="F63" s="70"/>
      <c r="G63" s="53"/>
      <c r="I63" s="13"/>
      <c r="J63" s="13"/>
      <c r="K63" s="13"/>
      <c r="L63" s="13"/>
      <c r="M63" s="13"/>
      <c r="N63" s="13"/>
      <c r="O63" s="47"/>
      <c r="P63" s="13"/>
      <c r="Q63" s="13"/>
      <c r="R63" s="71"/>
      <c r="S63" s="13"/>
      <c r="T63" s="36"/>
      <c r="U63" s="36"/>
      <c r="V63" s="45"/>
      <c r="W63" s="45"/>
      <c r="X63" s="45"/>
      <c r="Y63" s="13"/>
      <c r="Z63" s="13"/>
      <c r="AA63" s="13"/>
      <c r="AB63" s="13"/>
      <c r="AC63" s="13"/>
      <c r="AD63" s="13"/>
      <c r="AE63" s="13"/>
    </row>
    <row r="64" spans="1:31" ht="15" customHeight="1">
      <c r="A64" s="13"/>
      <c r="B64" s="13"/>
      <c r="C64" s="13"/>
      <c r="D64" s="13"/>
      <c r="E64" s="13"/>
      <c r="F64" s="70"/>
      <c r="G64" s="53"/>
      <c r="I64" s="13"/>
      <c r="J64" s="13"/>
      <c r="K64" s="13"/>
      <c r="L64" s="13"/>
      <c r="M64" s="13"/>
      <c r="N64" s="13"/>
      <c r="O64" s="47"/>
      <c r="P64" s="13"/>
      <c r="Q64" s="13"/>
      <c r="R64" s="71"/>
      <c r="S64" s="13"/>
      <c r="T64" s="36"/>
      <c r="U64" s="36"/>
      <c r="V64" s="13"/>
      <c r="W64" s="13"/>
      <c r="X64" s="13"/>
      <c r="Y64" s="13"/>
      <c r="Z64" s="13"/>
      <c r="AA64" s="13"/>
      <c r="AB64" s="13"/>
      <c r="AC64" s="13"/>
      <c r="AD64" s="13"/>
      <c r="AE64" s="13"/>
    </row>
    <row r="65" spans="1:31" ht="15" customHeight="1">
      <c r="A65" s="74"/>
      <c r="B65" s="13"/>
      <c r="C65" s="13"/>
      <c r="D65" s="13"/>
      <c r="E65" s="13"/>
      <c r="F65" s="13"/>
      <c r="G65" s="53"/>
      <c r="I65" s="13"/>
      <c r="J65" s="13"/>
      <c r="K65" s="13"/>
      <c r="L65" s="13"/>
      <c r="M65" s="13"/>
      <c r="N65" s="13"/>
      <c r="O65" s="47"/>
      <c r="P65" s="13"/>
      <c r="Q65" s="13"/>
      <c r="R65" s="13"/>
      <c r="S65" s="13"/>
      <c r="T65" s="53"/>
      <c r="U65" s="36"/>
      <c r="V65" s="45"/>
      <c r="W65" s="45"/>
      <c r="X65" s="45"/>
      <c r="Y65" s="45"/>
      <c r="Z65" s="13"/>
      <c r="AA65" s="13"/>
      <c r="AB65" s="13"/>
      <c r="AC65" s="13"/>
      <c r="AD65" s="13"/>
      <c r="AE65" s="13"/>
    </row>
    <row r="66" spans="1:31" ht="15" customHeight="1">
      <c r="A66" s="13"/>
      <c r="B66" s="13"/>
      <c r="C66" s="13"/>
      <c r="D66" s="13"/>
      <c r="E66" s="13"/>
      <c r="F66" s="70"/>
      <c r="G66" s="53"/>
      <c r="I66" s="13"/>
      <c r="J66" s="13"/>
      <c r="K66" s="13"/>
      <c r="L66" s="13"/>
      <c r="M66" s="13"/>
      <c r="N66" s="13"/>
      <c r="O66" s="47"/>
      <c r="P66" s="13"/>
      <c r="Q66" s="13"/>
      <c r="R66" s="71"/>
      <c r="S66" s="13"/>
      <c r="T66" s="36"/>
      <c r="U66" s="36"/>
      <c r="V66" s="13"/>
      <c r="W66" s="13"/>
      <c r="X66" s="13"/>
      <c r="Y66" s="13"/>
      <c r="Z66" s="13"/>
      <c r="AA66" s="13"/>
      <c r="AB66" s="13"/>
      <c r="AC66" s="13"/>
      <c r="AD66" s="13"/>
      <c r="AE66" s="13"/>
    </row>
    <row r="67" spans="1:31" ht="15" customHeight="1">
      <c r="A67" s="13"/>
      <c r="B67" s="13"/>
      <c r="C67" s="13"/>
      <c r="D67" s="13"/>
      <c r="E67" s="13"/>
      <c r="F67" s="70"/>
      <c r="G67" s="53"/>
      <c r="I67" s="13"/>
      <c r="J67" s="13"/>
      <c r="K67" s="13"/>
      <c r="L67" s="13"/>
      <c r="M67" s="13"/>
      <c r="N67" s="13"/>
      <c r="O67" s="47"/>
      <c r="P67" s="13"/>
      <c r="Q67" s="13"/>
      <c r="R67" s="71"/>
      <c r="S67" s="13"/>
      <c r="T67" s="36"/>
      <c r="U67" s="36"/>
      <c r="V67" s="13"/>
      <c r="W67" s="13"/>
      <c r="X67" s="13"/>
      <c r="Y67" s="13"/>
      <c r="Z67" s="13"/>
      <c r="AA67" s="13"/>
      <c r="AB67" s="13"/>
      <c r="AC67" s="13"/>
      <c r="AD67" s="13"/>
      <c r="AE67" s="13"/>
    </row>
    <row r="68" spans="1:31" ht="15" customHeight="1">
      <c r="A68" s="13"/>
      <c r="B68" s="13"/>
      <c r="C68" s="13"/>
      <c r="D68" s="13"/>
      <c r="E68" s="13"/>
      <c r="F68" s="70"/>
      <c r="G68" s="53"/>
      <c r="I68" s="13"/>
      <c r="J68" s="13"/>
      <c r="K68" s="13"/>
      <c r="L68" s="13"/>
      <c r="M68" s="13"/>
      <c r="N68" s="13"/>
      <c r="O68" s="47"/>
      <c r="P68" s="13"/>
      <c r="Q68" s="13"/>
      <c r="R68" s="71"/>
      <c r="S68" s="13"/>
      <c r="T68" s="36"/>
      <c r="U68" s="36"/>
      <c r="V68" s="13"/>
      <c r="W68" s="13"/>
      <c r="X68" s="13"/>
      <c r="Y68" s="13"/>
      <c r="Z68" s="13"/>
      <c r="AA68" s="13"/>
      <c r="AB68" s="13"/>
      <c r="AC68" s="13"/>
      <c r="AD68" s="13"/>
      <c r="AE68" s="13"/>
    </row>
    <row r="69" spans="1:31" ht="15" customHeight="1">
      <c r="A69" s="13"/>
      <c r="B69" s="13"/>
      <c r="C69" s="13"/>
      <c r="D69" s="13"/>
      <c r="E69" s="13"/>
      <c r="F69" s="70"/>
      <c r="G69" s="53"/>
      <c r="I69" s="13"/>
      <c r="J69" s="13"/>
      <c r="K69" s="13"/>
      <c r="L69" s="13"/>
      <c r="M69" s="13"/>
      <c r="N69" s="13"/>
      <c r="O69" s="47"/>
      <c r="P69" s="13"/>
      <c r="Q69" s="13"/>
      <c r="R69" s="71"/>
      <c r="S69" s="13"/>
      <c r="T69" s="36"/>
      <c r="U69" s="36"/>
      <c r="V69" s="13"/>
      <c r="W69" s="13"/>
      <c r="X69" s="13"/>
      <c r="Y69" s="13"/>
      <c r="Z69" s="13"/>
      <c r="AA69" s="13"/>
      <c r="AB69" s="13"/>
      <c r="AC69" s="13"/>
      <c r="AD69" s="13"/>
      <c r="AE69" s="13"/>
    </row>
    <row r="70" spans="1:31" ht="15" customHeight="1">
      <c r="F70" s="60"/>
      <c r="G70" s="75"/>
      <c r="R70" s="61"/>
    </row>
    <row r="71" spans="1:31" ht="15" customHeight="1">
      <c r="F71" s="60"/>
      <c r="G71" s="75"/>
      <c r="R71" s="61"/>
    </row>
    <row r="72" spans="1:31" ht="15" customHeight="1">
      <c r="F72" s="60"/>
      <c r="G72" s="75"/>
      <c r="R72" s="61"/>
    </row>
    <row r="73" spans="1:31" ht="15" customHeight="1">
      <c r="F73" s="60"/>
      <c r="G73" s="75"/>
      <c r="R73" s="61"/>
    </row>
    <row r="74" spans="1:31" ht="15" customHeight="1">
      <c r="F74" s="60"/>
      <c r="G74" s="75"/>
      <c r="R74" s="61"/>
    </row>
    <row r="75" spans="1:31" ht="15" customHeight="1">
      <c r="F75" s="60"/>
      <c r="G75" s="75"/>
      <c r="R75" s="61"/>
    </row>
    <row r="76" spans="1:31" ht="15" customHeight="1">
      <c r="F76" s="60"/>
      <c r="G76" s="75"/>
      <c r="R76" s="61"/>
    </row>
    <row r="77" spans="1:31" ht="15" customHeight="1">
      <c r="F77" s="60"/>
      <c r="G77" s="75"/>
      <c r="R77" s="61"/>
    </row>
    <row r="78" spans="1:31" ht="15" customHeight="1">
      <c r="F78" s="60"/>
      <c r="G78" s="75"/>
      <c r="R78" s="61"/>
    </row>
    <row r="79" spans="1:31" ht="15" customHeight="1">
      <c r="F79" s="60"/>
      <c r="G79" s="75"/>
      <c r="R79" s="61"/>
    </row>
  </sheetData>
  <mergeCells count="14">
    <mergeCell ref="Q10:R10"/>
    <mergeCell ref="T10:U10"/>
    <mergeCell ref="A50:U52"/>
    <mergeCell ref="A31:A33"/>
    <mergeCell ref="C9:G9"/>
    <mergeCell ref="I9:U9"/>
    <mergeCell ref="C10:C11"/>
    <mergeCell ref="D10:D11"/>
    <mergeCell ref="E10:E11"/>
    <mergeCell ref="F10:F11"/>
    <mergeCell ref="G10:G11"/>
    <mergeCell ref="I10:J10"/>
    <mergeCell ref="L10:M10"/>
    <mergeCell ref="O10:O11"/>
  </mergeCells>
  <hyperlinks>
    <hyperlink ref="A63" r:id="rId1" xr:uid="{3D365E1F-648B-4044-B158-7612880E9167}"/>
  </hyperlinks>
  <pageMargins left="0.7" right="0.7" top="0.75" bottom="0.75" header="0.3" footer="0.3"/>
  <pageSetup paperSize="9" scale="40" orientation="landscape" horizontalDpi="4294967293" verticalDpi="0" r:id="rId2"/>
  <extLst>
    <ext xmlns:x14="http://schemas.microsoft.com/office/spreadsheetml/2009/9/main" uri="{78C0D931-6437-407d-A8EE-F0AAD7539E65}">
      <x14:conditionalFormattings>
        <x14:conditionalFormatting xmlns:xm="http://schemas.microsoft.com/office/excel/2006/main">
          <x14:cfRule type="iconSet" priority="8" id="{EAFDFEA2-7E28-42E2-B792-CBF43C344CF6}">
            <x14:iconSet showValue="0" custom="1">
              <x14:cfvo type="percent">
                <xm:f>0</xm:f>
              </x14:cfvo>
              <x14:cfvo type="num">
                <xm:f>0</xm:f>
              </x14:cfvo>
              <x14:cfvo type="num">
                <xm:f>9.9999999999999996E-24</xm:f>
              </x14:cfvo>
              <x14:cfIcon iconSet="3Arrows" iconId="0"/>
              <x14:cfIcon iconSet="3Arrows" iconId="1"/>
              <x14:cfIcon iconSet="3Arrows" iconId="2"/>
            </x14:iconSet>
          </x14:cfRule>
          <xm:sqref>O13:O21 O23:O26 O28:O33 O35:O36</xm:sqref>
        </x14:conditionalFormatting>
        <x14:conditionalFormatting xmlns:xm="http://schemas.microsoft.com/office/excel/2006/main">
          <x14:cfRule type="iconSet" priority="4" id="{752CC88D-E031-43EF-B5C3-E6A0BC24CB01}">
            <x14:iconSet showValue="0" custom="1">
              <x14:cfvo type="percent">
                <xm:f>0</xm:f>
              </x14:cfvo>
              <x14:cfvo type="num">
                <xm:f>0</xm:f>
              </x14:cfvo>
              <x14:cfvo type="num">
                <xm:f>9.9999999999999996E-24</xm:f>
              </x14:cfvo>
              <x14:cfIcon iconSet="3Arrows" iconId="0"/>
              <x14:cfIcon iconSet="3Arrows" iconId="1"/>
              <x14:cfIcon iconSet="3Arrows" iconId="2"/>
            </x14:iconSet>
          </x14:cfRule>
          <xm:sqref>O22</xm:sqref>
        </x14:conditionalFormatting>
        <x14:conditionalFormatting xmlns:xm="http://schemas.microsoft.com/office/excel/2006/main">
          <x14:cfRule type="iconSet" priority="3" id="{DAAB0C85-939B-4BEC-A3DB-89AC78A39B22}">
            <x14:iconSet showValue="0" custom="1">
              <x14:cfvo type="percent">
                <xm:f>0</xm:f>
              </x14:cfvo>
              <x14:cfvo type="num">
                <xm:f>0</xm:f>
              </x14:cfvo>
              <x14:cfvo type="num">
                <xm:f>9.9999999999999996E-24</xm:f>
              </x14:cfvo>
              <x14:cfIcon iconSet="3Arrows" iconId="0"/>
              <x14:cfIcon iconSet="3Arrows" iconId="1"/>
              <x14:cfIcon iconSet="3Arrows" iconId="2"/>
            </x14:iconSet>
          </x14:cfRule>
          <xm:sqref>O27</xm:sqref>
        </x14:conditionalFormatting>
        <x14:conditionalFormatting xmlns:xm="http://schemas.microsoft.com/office/excel/2006/main">
          <x14:cfRule type="iconSet" priority="2" id="{EC5175B7-5FA2-4022-BC69-F616B393ACD7}">
            <x14:iconSet showValue="0" custom="1">
              <x14:cfvo type="percent">
                <xm:f>0</xm:f>
              </x14:cfvo>
              <x14:cfvo type="num">
                <xm:f>0</xm:f>
              </x14:cfvo>
              <x14:cfvo type="num">
                <xm:f>9.9999999999999996E-24</xm:f>
              </x14:cfvo>
              <x14:cfIcon iconSet="3Arrows" iconId="0"/>
              <x14:cfIcon iconSet="3Arrows" iconId="1"/>
              <x14:cfIcon iconSet="3Arrows" iconId="2"/>
            </x14:iconSet>
          </x14:cfRule>
          <xm:sqref>O34</xm:sqref>
        </x14:conditionalFormatting>
        <x14:conditionalFormatting xmlns:xm="http://schemas.microsoft.com/office/excel/2006/main">
          <x14:cfRule type="iconSet" priority="1" id="{A8861394-679B-4878-B807-C6362F73E1DC}">
            <x14:iconSet showValue="0" custom="1">
              <x14:cfvo type="percent">
                <xm:f>0</xm:f>
              </x14:cfvo>
              <x14:cfvo type="num">
                <xm:f>0</xm:f>
              </x14:cfvo>
              <x14:cfvo type="num">
                <xm:f>9.9999999999999996E-24</xm:f>
              </x14:cfvo>
              <x14:cfIcon iconSet="3Arrows" iconId="0"/>
              <x14:cfIcon iconSet="3Arrows" iconId="1"/>
              <x14:cfIcon iconSet="3Arrows" iconId="2"/>
            </x14:iconSet>
          </x14:cfRule>
          <xm:sqref>O37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A8F74-E37A-4306-B220-5FEC2B483FF5}">
  <sheetPr>
    <tabColor rgb="FF00A173"/>
  </sheetPr>
  <dimension ref="A1:AM25"/>
  <sheetViews>
    <sheetView showGridLines="0" zoomScale="80" zoomScaleNormal="80" workbookViewId="0">
      <selection activeCell="B23" sqref="B23"/>
    </sheetView>
  </sheetViews>
  <sheetFormatPr defaultRowHeight="14.4"/>
  <cols>
    <col min="1" max="1" width="0.77734375" customWidth="1"/>
    <col min="2" max="2" width="27.77734375" customWidth="1"/>
  </cols>
  <sheetData>
    <row r="1" spans="1:39" s="13" customFormat="1">
      <c r="C1" s="15"/>
      <c r="D1" s="15"/>
      <c r="E1" s="15"/>
      <c r="F1" s="15"/>
      <c r="G1" s="15"/>
      <c r="H1" s="15"/>
      <c r="I1" s="15"/>
      <c r="J1" s="15"/>
      <c r="K1" s="15"/>
      <c r="L1" s="15"/>
      <c r="M1" s="15"/>
      <c r="N1" s="15"/>
      <c r="O1" s="15"/>
      <c r="P1" s="15"/>
      <c r="Q1" s="15"/>
      <c r="R1" s="15"/>
      <c r="S1" s="15"/>
      <c r="T1" s="15"/>
      <c r="U1" s="15"/>
      <c r="V1" s="16"/>
      <c r="W1" s="16"/>
      <c r="X1" s="16"/>
      <c r="Y1" s="16"/>
      <c r="Z1" s="16"/>
      <c r="AA1" s="17"/>
    </row>
    <row r="2" spans="1:39" s="13" customFormat="1" ht="21">
      <c r="B2" s="14" t="s">
        <v>38</v>
      </c>
      <c r="C2" s="15"/>
      <c r="D2" s="15"/>
      <c r="E2" s="15"/>
      <c r="F2" s="15"/>
      <c r="G2" s="15"/>
      <c r="H2" s="15"/>
      <c r="I2" s="15"/>
      <c r="J2" s="15"/>
      <c r="K2" s="15"/>
      <c r="L2" s="15"/>
      <c r="M2" s="15"/>
      <c r="N2" s="15"/>
      <c r="O2" s="15"/>
      <c r="P2" s="15"/>
      <c r="Q2" s="15"/>
      <c r="R2" s="15"/>
      <c r="S2" s="15"/>
      <c r="T2" s="15"/>
      <c r="U2" s="15"/>
      <c r="V2" s="16"/>
      <c r="W2" s="16"/>
      <c r="X2" s="16"/>
      <c r="Y2" s="16"/>
      <c r="Z2" s="16"/>
    </row>
    <row r="3" spans="1:39" s="13" customFormat="1">
      <c r="B3" s="18"/>
      <c r="C3" s="19"/>
      <c r="D3" s="19"/>
      <c r="E3" s="19"/>
      <c r="F3" s="19"/>
      <c r="G3" s="19"/>
      <c r="H3" s="19"/>
      <c r="I3" s="19"/>
      <c r="J3" s="19"/>
      <c r="K3" s="19"/>
      <c r="L3" s="19"/>
      <c r="M3" s="19"/>
      <c r="N3" s="19"/>
      <c r="O3" s="19"/>
      <c r="P3" s="19"/>
      <c r="Q3" s="19"/>
      <c r="R3" s="19"/>
      <c r="S3" s="19"/>
      <c r="T3" s="19"/>
      <c r="U3" s="19"/>
      <c r="V3" s="20"/>
      <c r="W3" s="20"/>
      <c r="X3" s="20"/>
      <c r="Y3" s="20"/>
      <c r="Z3" s="20"/>
    </row>
    <row r="4" spans="1:39" ht="15" customHeight="1">
      <c r="A4" s="13"/>
      <c r="B4" s="337" t="s">
        <v>121</v>
      </c>
      <c r="C4" s="339" t="s">
        <v>267</v>
      </c>
      <c r="D4" s="339"/>
      <c r="E4" s="339"/>
      <c r="F4" s="339"/>
      <c r="G4" s="339"/>
      <c r="H4" s="339"/>
      <c r="I4" s="339"/>
      <c r="J4" s="339"/>
      <c r="K4" s="339"/>
      <c r="L4" s="339"/>
      <c r="M4" s="339"/>
      <c r="N4" s="339"/>
      <c r="O4" s="339"/>
      <c r="P4" s="339"/>
      <c r="Q4" s="339"/>
      <c r="R4" s="339"/>
      <c r="S4" s="339"/>
      <c r="T4" s="339"/>
      <c r="U4" s="339"/>
      <c r="V4" s="339"/>
      <c r="W4" s="339"/>
      <c r="X4" s="339"/>
      <c r="Y4" s="339"/>
      <c r="Z4" s="339"/>
      <c r="AA4" s="13"/>
      <c r="AB4" s="13"/>
      <c r="AC4" s="13"/>
      <c r="AD4" s="13"/>
      <c r="AE4" s="13"/>
      <c r="AF4" s="13"/>
      <c r="AG4" s="13"/>
      <c r="AH4" s="13"/>
      <c r="AI4" s="13"/>
      <c r="AJ4" s="13"/>
      <c r="AK4" s="13"/>
      <c r="AL4" s="13"/>
      <c r="AM4" s="13"/>
    </row>
    <row r="5" spans="1:39">
      <c r="A5" s="13"/>
      <c r="B5" s="338"/>
      <c r="C5" s="76" t="s">
        <v>127</v>
      </c>
      <c r="D5" s="76" t="s">
        <v>128</v>
      </c>
      <c r="E5" s="76" t="s">
        <v>129</v>
      </c>
      <c r="F5" s="76" t="s">
        <v>130</v>
      </c>
      <c r="G5" s="76" t="s">
        <v>131</v>
      </c>
      <c r="H5" s="76" t="s">
        <v>132</v>
      </c>
      <c r="I5" s="76" t="s">
        <v>133</v>
      </c>
      <c r="J5" s="76" t="s">
        <v>134</v>
      </c>
      <c r="K5" s="76" t="s">
        <v>135</v>
      </c>
      <c r="L5" s="76" t="s">
        <v>136</v>
      </c>
      <c r="M5" s="76" t="s">
        <v>137</v>
      </c>
      <c r="N5" s="76" t="s">
        <v>138</v>
      </c>
      <c r="O5" s="76" t="s">
        <v>139</v>
      </c>
      <c r="P5" s="76" t="s">
        <v>140</v>
      </c>
      <c r="Q5" s="76" t="s">
        <v>141</v>
      </c>
      <c r="R5" s="76" t="s">
        <v>142</v>
      </c>
      <c r="S5" s="76" t="s">
        <v>143</v>
      </c>
      <c r="T5" s="76" t="s">
        <v>144</v>
      </c>
      <c r="U5" s="76" t="s">
        <v>88</v>
      </c>
      <c r="V5" s="76" t="s">
        <v>145</v>
      </c>
      <c r="W5" s="76" t="s">
        <v>146</v>
      </c>
      <c r="X5" s="76" t="s">
        <v>147</v>
      </c>
      <c r="Y5" s="76" t="s">
        <v>148</v>
      </c>
      <c r="Z5" s="76" t="s">
        <v>89</v>
      </c>
      <c r="AA5" s="13"/>
      <c r="AB5" s="13"/>
      <c r="AC5" s="13"/>
      <c r="AD5" s="13"/>
      <c r="AE5" s="13"/>
      <c r="AF5" s="13"/>
      <c r="AG5" s="13"/>
      <c r="AH5" s="13"/>
      <c r="AI5" s="13"/>
      <c r="AJ5" s="13"/>
      <c r="AK5" s="13"/>
      <c r="AL5" s="13"/>
      <c r="AM5" s="13"/>
    </row>
    <row r="6" spans="1:39">
      <c r="B6" s="22" t="s">
        <v>158</v>
      </c>
      <c r="C6" s="189">
        <v>1.3</v>
      </c>
      <c r="D6" s="189">
        <v>1.3</v>
      </c>
      <c r="E6" s="189">
        <v>1.4</v>
      </c>
      <c r="F6" s="189">
        <v>1.5</v>
      </c>
      <c r="G6" s="189">
        <v>1.5</v>
      </c>
      <c r="H6" s="189">
        <v>1.6</v>
      </c>
      <c r="I6" s="189">
        <v>1.7</v>
      </c>
      <c r="J6" s="189">
        <v>1.8</v>
      </c>
      <c r="K6" s="189">
        <v>1.9</v>
      </c>
      <c r="L6" s="189">
        <v>1.9</v>
      </c>
      <c r="M6" s="189">
        <v>2</v>
      </c>
      <c r="N6" s="189">
        <v>2</v>
      </c>
      <c r="O6" s="189">
        <v>2.1</v>
      </c>
      <c r="P6" s="189">
        <v>2.1</v>
      </c>
      <c r="Q6" s="189">
        <v>2.1</v>
      </c>
      <c r="R6" s="189">
        <v>2.1</v>
      </c>
      <c r="S6" s="189">
        <v>2.1</v>
      </c>
      <c r="T6" s="189">
        <v>2.1</v>
      </c>
      <c r="U6" s="189">
        <v>2.1</v>
      </c>
      <c r="V6" s="189">
        <v>2.1</v>
      </c>
      <c r="W6" s="189">
        <v>2.1</v>
      </c>
      <c r="X6" s="190">
        <v>2.1167097741040899</v>
      </c>
      <c r="Y6" s="190">
        <v>2.1335525084703701</v>
      </c>
      <c r="Z6" s="190">
        <v>2.1505292610683502</v>
      </c>
    </row>
    <row r="7" spans="1:39">
      <c r="B7" s="22" t="s">
        <v>161</v>
      </c>
      <c r="C7" s="189"/>
      <c r="D7" s="189"/>
      <c r="E7" s="189"/>
      <c r="F7" s="189"/>
      <c r="G7" s="189"/>
      <c r="H7" s="189"/>
      <c r="I7" s="189"/>
      <c r="J7" s="189"/>
      <c r="K7" s="189"/>
      <c r="L7" s="189"/>
      <c r="M7" s="189"/>
      <c r="N7" s="189"/>
      <c r="O7" s="189"/>
      <c r="P7" s="189"/>
      <c r="Q7" s="189"/>
      <c r="R7" s="189"/>
      <c r="S7" s="189"/>
      <c r="T7" s="189"/>
      <c r="U7" s="189"/>
      <c r="V7" s="189"/>
      <c r="W7" s="189"/>
      <c r="X7" s="190"/>
      <c r="Y7" s="190"/>
      <c r="Z7" s="190"/>
    </row>
    <row r="8" spans="1:39">
      <c r="B8" s="22" t="s">
        <v>166</v>
      </c>
      <c r="C8" s="189">
        <v>8.1999999999999993</v>
      </c>
      <c r="D8" s="189">
        <v>8.5</v>
      </c>
      <c r="E8" s="189">
        <v>8.9</v>
      </c>
      <c r="F8" s="189">
        <v>9.3000000000000007</v>
      </c>
      <c r="G8" s="189">
        <v>9.8000000000000007</v>
      </c>
      <c r="H8" s="189">
        <v>10.3</v>
      </c>
      <c r="I8" s="189">
        <v>10.7</v>
      </c>
      <c r="J8" s="189">
        <v>11.2</v>
      </c>
      <c r="K8" s="189">
        <v>11.7</v>
      </c>
      <c r="L8" s="189">
        <v>12.3</v>
      </c>
      <c r="M8" s="189">
        <v>13</v>
      </c>
      <c r="N8" s="189">
        <v>13.6</v>
      </c>
      <c r="O8" s="189">
        <v>14.2</v>
      </c>
      <c r="P8" s="189">
        <v>14.9</v>
      </c>
      <c r="Q8" s="189">
        <v>15.5</v>
      </c>
      <c r="R8" s="189">
        <v>16.100000000000001</v>
      </c>
      <c r="S8" s="189">
        <v>16.7</v>
      </c>
      <c r="T8" s="190">
        <v>17.3</v>
      </c>
      <c r="U8" s="190">
        <v>17.7</v>
      </c>
      <c r="V8" s="190">
        <v>18.2</v>
      </c>
      <c r="W8" s="190">
        <v>18.5</v>
      </c>
      <c r="X8" s="190">
        <v>19.232410791745501</v>
      </c>
      <c r="Y8" s="190">
        <v>19.9938175601323</v>
      </c>
      <c r="Z8" s="190">
        <v>20.785368249280001</v>
      </c>
    </row>
    <row r="9" spans="1:39">
      <c r="B9" s="22" t="s">
        <v>169</v>
      </c>
      <c r="C9" s="191"/>
      <c r="D9" s="191"/>
      <c r="E9" s="191"/>
      <c r="F9" s="191"/>
      <c r="G9" s="191"/>
      <c r="H9" s="191"/>
      <c r="I9" s="191"/>
      <c r="J9" s="191"/>
      <c r="K9" s="191"/>
      <c r="L9" s="191"/>
      <c r="M9" s="191"/>
      <c r="N9" s="191"/>
      <c r="O9" s="191"/>
      <c r="P9" s="191"/>
      <c r="Q9" s="191"/>
      <c r="R9" s="191"/>
      <c r="S9" s="191"/>
      <c r="T9" s="191"/>
      <c r="U9" s="189"/>
      <c r="V9" s="191"/>
      <c r="W9" s="191"/>
      <c r="X9" s="191"/>
      <c r="Y9" s="191"/>
      <c r="Z9" s="191"/>
    </row>
    <row r="10" spans="1:39">
      <c r="B10" s="22" t="s">
        <v>174</v>
      </c>
      <c r="C10" s="189">
        <v>9.4</v>
      </c>
      <c r="D10" s="189">
        <v>9.6</v>
      </c>
      <c r="E10" s="189">
        <v>9.9</v>
      </c>
      <c r="F10" s="189">
        <v>10.199999999999999</v>
      </c>
      <c r="G10" s="189">
        <v>10.4</v>
      </c>
      <c r="H10" s="189">
        <v>10.6</v>
      </c>
      <c r="I10" s="189">
        <v>10.8</v>
      </c>
      <c r="J10" s="189">
        <v>11</v>
      </c>
      <c r="K10" s="189">
        <v>11.1</v>
      </c>
      <c r="L10" s="189">
        <v>11.3</v>
      </c>
      <c r="M10" s="189">
        <v>11.4</v>
      </c>
      <c r="N10" s="189">
        <v>11.6</v>
      </c>
      <c r="O10" s="189">
        <v>11.7</v>
      </c>
      <c r="P10" s="189">
        <v>11.9</v>
      </c>
      <c r="Q10" s="189">
        <v>12.1</v>
      </c>
      <c r="R10" s="189">
        <v>12.2</v>
      </c>
      <c r="S10" s="189">
        <v>12.4</v>
      </c>
      <c r="T10" s="189">
        <v>12.7</v>
      </c>
      <c r="U10" s="189">
        <v>12.8</v>
      </c>
      <c r="V10" s="189">
        <v>13</v>
      </c>
      <c r="W10" s="190">
        <v>13.2</v>
      </c>
      <c r="X10" s="190">
        <v>13.4</v>
      </c>
      <c r="Y10" s="190">
        <v>13.6</v>
      </c>
      <c r="Z10" s="190">
        <v>13.7</v>
      </c>
    </row>
    <row r="11" spans="1:39">
      <c r="B11" s="22" t="s">
        <v>177</v>
      </c>
      <c r="C11" s="189"/>
      <c r="D11" s="189"/>
      <c r="E11" s="189"/>
      <c r="F11" s="189"/>
      <c r="G11" s="189"/>
      <c r="H11" s="189"/>
      <c r="I11" s="189"/>
      <c r="J11" s="189"/>
      <c r="K11" s="189"/>
      <c r="L11" s="189"/>
      <c r="M11" s="189"/>
      <c r="N11" s="189"/>
      <c r="O11" s="189"/>
      <c r="P11" s="189"/>
      <c r="Q11" s="189"/>
      <c r="R11" s="189"/>
      <c r="S11" s="189"/>
      <c r="T11" s="189"/>
      <c r="U11" s="189">
        <v>25</v>
      </c>
      <c r="V11" s="189"/>
      <c r="W11" s="190"/>
      <c r="X11" s="190"/>
      <c r="Y11" s="190"/>
      <c r="Z11" s="190"/>
    </row>
    <row r="12" spans="1:39">
      <c r="B12" s="22" t="s">
        <v>180</v>
      </c>
      <c r="C12" s="189"/>
      <c r="D12" s="189"/>
      <c r="E12" s="189"/>
      <c r="F12" s="189"/>
      <c r="G12" s="189"/>
      <c r="H12" s="189"/>
      <c r="I12" s="189"/>
      <c r="J12" s="189"/>
      <c r="K12" s="189"/>
      <c r="L12" s="189"/>
      <c r="M12" s="189"/>
      <c r="N12" s="189"/>
      <c r="O12" s="189"/>
      <c r="P12" s="189"/>
      <c r="Q12" s="189"/>
      <c r="R12" s="189"/>
      <c r="S12" s="189"/>
      <c r="T12" s="189"/>
      <c r="U12" s="190"/>
      <c r="V12" s="190"/>
      <c r="W12" s="190"/>
      <c r="X12" s="190"/>
      <c r="Y12" s="190"/>
      <c r="Z12" s="190"/>
    </row>
    <row r="13" spans="1:39">
      <c r="B13" s="22" t="s">
        <v>181</v>
      </c>
      <c r="C13" s="189">
        <v>12.7003</v>
      </c>
      <c r="D13" s="189">
        <v>12.1502</v>
      </c>
      <c r="E13" s="189">
        <v>11.3238</v>
      </c>
      <c r="F13" s="189">
        <v>10.4808</v>
      </c>
      <c r="G13" s="189">
        <v>10.253299999999999</v>
      </c>
      <c r="H13" s="189">
        <v>11.175700000000001</v>
      </c>
      <c r="I13" s="189">
        <v>10.6457</v>
      </c>
      <c r="J13" s="189">
        <v>10.879200000000001</v>
      </c>
      <c r="K13" s="189">
        <v>11.5762</v>
      </c>
      <c r="L13" s="189">
        <v>11.2385</v>
      </c>
      <c r="M13" s="189">
        <v>11.6844</v>
      </c>
      <c r="N13" s="189">
        <v>11.2193</v>
      </c>
      <c r="O13" s="189">
        <v>11.7423</v>
      </c>
      <c r="P13" s="189">
        <v>11.511200000000001</v>
      </c>
      <c r="Q13" s="189">
        <v>12.6557</v>
      </c>
      <c r="R13" s="189">
        <v>13.2249</v>
      </c>
      <c r="S13" s="189">
        <v>12.169700000000001</v>
      </c>
      <c r="T13" s="189">
        <v>13.134499999999999</v>
      </c>
      <c r="U13" s="190">
        <v>12.446099999999999</v>
      </c>
      <c r="V13" s="190">
        <v>12.4975</v>
      </c>
      <c r="W13" s="190">
        <v>12.526634407864201</v>
      </c>
      <c r="X13" s="190">
        <v>12.4634950996537</v>
      </c>
      <c r="Y13" s="190">
        <v>12.401245761783001</v>
      </c>
      <c r="Z13" s="190">
        <v>12.339149567220399</v>
      </c>
    </row>
    <row r="14" spans="1:39">
      <c r="B14" s="22" t="s">
        <v>186</v>
      </c>
      <c r="C14" s="189">
        <v>9.8623410000000007</v>
      </c>
      <c r="D14" s="189">
        <v>9.3307120000000108</v>
      </c>
      <c r="E14" s="189">
        <v>9.1127610000000008</v>
      </c>
      <c r="F14" s="189">
        <v>8.5150129999999997</v>
      </c>
      <c r="G14" s="189">
        <v>8.2093980000000109</v>
      </c>
      <c r="H14" s="189">
        <v>8.3108079999999998</v>
      </c>
      <c r="I14" s="189">
        <v>8.0287240000000004</v>
      </c>
      <c r="J14" s="189">
        <v>7.9029129999999999</v>
      </c>
      <c r="K14" s="189">
        <v>7.12066</v>
      </c>
      <c r="L14" s="189">
        <v>7.1491450000000096</v>
      </c>
      <c r="M14" s="189">
        <v>6.5494040000000098</v>
      </c>
      <c r="N14" s="189">
        <v>5.9322030000000003</v>
      </c>
      <c r="O14" s="189">
        <v>5.8461530000000099</v>
      </c>
      <c r="P14" s="189">
        <v>5.2634040000000004</v>
      </c>
      <c r="Q14" s="189">
        <v>5.3652189999999997</v>
      </c>
      <c r="R14" s="189">
        <v>5.1937740000000003</v>
      </c>
      <c r="S14" s="189">
        <v>5.5682150000000004</v>
      </c>
      <c r="T14" s="189">
        <v>5.1950380000000003</v>
      </c>
      <c r="U14" s="189">
        <v>4.79251800000001</v>
      </c>
      <c r="V14" s="190">
        <v>4.9391389999999999</v>
      </c>
      <c r="W14" s="190">
        <v>4.7690719959846497</v>
      </c>
      <c r="X14" s="190">
        <v>4.6644792195830203</v>
      </c>
      <c r="Y14" s="190">
        <v>4.5618217035833899</v>
      </c>
      <c r="Z14" s="190">
        <v>4.4609675441624299</v>
      </c>
    </row>
    <row r="15" spans="1:39">
      <c r="B15" s="22" t="s">
        <v>189</v>
      </c>
      <c r="C15" s="189">
        <v>98.166569999999993</v>
      </c>
      <c r="D15" s="189">
        <v>98.166569999999993</v>
      </c>
      <c r="E15" s="189">
        <v>98.166569999999993</v>
      </c>
      <c r="F15" s="189">
        <v>98.226969999999994</v>
      </c>
      <c r="G15" s="189">
        <v>98.287379999999999</v>
      </c>
      <c r="H15" s="189">
        <v>98.347790000000003</v>
      </c>
      <c r="I15" s="189">
        <v>98.408230000000003</v>
      </c>
      <c r="J15" s="189">
        <v>98.46866</v>
      </c>
      <c r="K15" s="189">
        <v>98.529110000000003</v>
      </c>
      <c r="L15" s="189">
        <v>98.589569999999995</v>
      </c>
      <c r="M15" s="189">
        <v>98.650030000000001</v>
      </c>
      <c r="N15" s="189">
        <v>98.710509999999999</v>
      </c>
      <c r="O15" s="189">
        <v>98.771000000000001</v>
      </c>
      <c r="P15" s="189">
        <v>98.780879999999996</v>
      </c>
      <c r="Q15" s="189">
        <v>98.790769999999995</v>
      </c>
      <c r="R15" s="189">
        <v>98.800650000000005</v>
      </c>
      <c r="S15" s="189">
        <v>98.800650000000005</v>
      </c>
      <c r="T15" s="189">
        <v>98.800650000000005</v>
      </c>
      <c r="U15" s="189">
        <v>98.802279450334794</v>
      </c>
      <c r="V15" s="189">
        <v>98.8025506503419</v>
      </c>
      <c r="W15" s="190">
        <v>98.802826967543197</v>
      </c>
      <c r="X15" s="190">
        <v>98.803106127980101</v>
      </c>
      <c r="Y15" s="190">
        <v>98.803387236388701</v>
      </c>
      <c r="Z15" s="190">
        <v>98.803670013585304</v>
      </c>
    </row>
    <row r="16" spans="1:39">
      <c r="B16" s="22" t="s">
        <v>191</v>
      </c>
      <c r="C16" s="191">
        <v>64.212990000000005</v>
      </c>
      <c r="D16" s="191">
        <v>64.212990000000005</v>
      </c>
      <c r="E16" s="191">
        <v>64.212990000000005</v>
      </c>
      <c r="F16" s="191">
        <v>64.212990000000005</v>
      </c>
      <c r="G16" s="191">
        <v>64.212990000000005</v>
      </c>
      <c r="H16" s="191">
        <v>65.091980000000007</v>
      </c>
      <c r="I16" s="191">
        <v>65.970969999999994</v>
      </c>
      <c r="J16" s="191">
        <v>66.849959999999996</v>
      </c>
      <c r="K16" s="191">
        <v>67.728949999999998</v>
      </c>
      <c r="L16" s="191">
        <v>68.607939999999999</v>
      </c>
      <c r="M16" s="189">
        <v>69.486930000000001</v>
      </c>
      <c r="N16" s="189">
        <v>70.365920000000003</v>
      </c>
      <c r="O16" s="189">
        <v>71.244919999999993</v>
      </c>
      <c r="P16" s="189">
        <v>72.123909999999995</v>
      </c>
      <c r="Q16" s="189">
        <v>73.002899999999997</v>
      </c>
      <c r="R16" s="189">
        <v>73.881889999999999</v>
      </c>
      <c r="S16" s="189">
        <v>74.76088</v>
      </c>
      <c r="T16" s="190">
        <v>75.639870000000002</v>
      </c>
      <c r="U16" s="190">
        <v>76.488744212270603</v>
      </c>
      <c r="V16" s="190">
        <v>77.326622732826607</v>
      </c>
      <c r="W16" s="190">
        <v>78.147425525595494</v>
      </c>
      <c r="X16" s="190">
        <v>78.950879030689606</v>
      </c>
      <c r="Y16" s="190">
        <v>79.736744134439903</v>
      </c>
      <c r="Z16" s="190">
        <v>80.504821017838694</v>
      </c>
    </row>
    <row r="17" spans="2:26">
      <c r="B17" s="22" t="s">
        <v>196</v>
      </c>
      <c r="C17" s="189">
        <v>100</v>
      </c>
      <c r="D17" s="190">
        <v>100</v>
      </c>
      <c r="E17" s="190">
        <v>100</v>
      </c>
      <c r="F17" s="190">
        <v>100</v>
      </c>
      <c r="G17" s="190">
        <v>100</v>
      </c>
      <c r="H17" s="189">
        <v>100</v>
      </c>
      <c r="I17" s="190">
        <v>100</v>
      </c>
      <c r="J17" s="190">
        <v>100</v>
      </c>
      <c r="K17" s="190">
        <v>100</v>
      </c>
      <c r="L17" s="190">
        <v>100</v>
      </c>
      <c r="M17" s="189">
        <v>100</v>
      </c>
      <c r="N17" s="190">
        <v>100</v>
      </c>
      <c r="O17" s="190">
        <v>100</v>
      </c>
      <c r="P17" s="189">
        <v>100</v>
      </c>
      <c r="Q17" s="189">
        <v>100</v>
      </c>
      <c r="R17" s="189">
        <v>100</v>
      </c>
      <c r="S17" s="189">
        <v>100</v>
      </c>
      <c r="T17" s="189">
        <v>100</v>
      </c>
      <c r="U17" s="189">
        <v>100</v>
      </c>
      <c r="V17" s="190">
        <v>100</v>
      </c>
      <c r="W17" s="190">
        <v>100</v>
      </c>
      <c r="X17" s="190">
        <v>100</v>
      </c>
      <c r="Y17" s="190">
        <v>100</v>
      </c>
      <c r="Z17" s="190">
        <v>100</v>
      </c>
    </row>
    <row r="18" spans="2:26">
      <c r="B18" s="22" t="s">
        <v>199</v>
      </c>
      <c r="C18" s="189">
        <v>11.74239843</v>
      </c>
      <c r="D18" s="189">
        <v>11.74239843</v>
      </c>
      <c r="E18" s="189">
        <v>11.658084949999999</v>
      </c>
      <c r="F18" s="189">
        <v>11.77659794</v>
      </c>
      <c r="G18" s="189">
        <v>11.954447</v>
      </c>
      <c r="H18" s="189">
        <v>12.08455932</v>
      </c>
      <c r="I18" s="189">
        <v>12.36537233</v>
      </c>
      <c r="J18" s="189">
        <v>12.542793380000001</v>
      </c>
      <c r="K18" s="189">
        <v>12.66070577</v>
      </c>
      <c r="L18" s="189">
        <v>12.639828189999999</v>
      </c>
      <c r="M18" s="189">
        <v>12.390613849999999</v>
      </c>
      <c r="N18" s="189">
        <v>12.033276130000001</v>
      </c>
      <c r="O18" s="189">
        <v>11.647670740000001</v>
      </c>
      <c r="P18" s="189">
        <v>11.31924094</v>
      </c>
      <c r="Q18" s="189">
        <v>11.02125921</v>
      </c>
      <c r="R18" s="189">
        <v>10.83320996</v>
      </c>
      <c r="S18" s="189">
        <v>10.61050891</v>
      </c>
      <c r="T18" s="190">
        <v>10.5127288</v>
      </c>
      <c r="U18" s="190">
        <v>10.358288140000001</v>
      </c>
      <c r="V18" s="190">
        <v>10.358288140000001</v>
      </c>
      <c r="W18" s="190">
        <v>10.358288140000001</v>
      </c>
      <c r="X18" s="190">
        <v>10.358288140000001</v>
      </c>
      <c r="Y18" s="190">
        <v>10.358288140000001</v>
      </c>
      <c r="Z18" s="190">
        <v>10.358288140000001</v>
      </c>
    </row>
    <row r="19" spans="2:26">
      <c r="B19" s="22" t="s">
        <v>254</v>
      </c>
      <c r="C19" s="189"/>
      <c r="D19" s="189"/>
      <c r="E19" s="189"/>
      <c r="F19" s="189"/>
      <c r="G19" s="189"/>
      <c r="H19" s="189"/>
      <c r="I19" s="189"/>
      <c r="J19" s="189"/>
      <c r="K19" s="189"/>
      <c r="L19" s="189"/>
      <c r="M19" s="189">
        <v>7.4391432240000004</v>
      </c>
      <c r="N19" s="189">
        <v>7.2302317650000001</v>
      </c>
      <c r="O19" s="189">
        <v>7.6046173760000002</v>
      </c>
      <c r="P19" s="189">
        <v>7.3547160150000002</v>
      </c>
      <c r="Q19" s="189">
        <v>7.2157716440000002</v>
      </c>
      <c r="R19" s="189">
        <v>7.1871724889999999</v>
      </c>
      <c r="S19" s="189">
        <v>7.1417921079999998</v>
      </c>
      <c r="T19" s="189">
        <v>7.1178827330000001</v>
      </c>
      <c r="U19" s="189">
        <v>7.072311043</v>
      </c>
      <c r="V19" s="189">
        <v>7.027405441</v>
      </c>
      <c r="W19" s="189">
        <v>6.9831561879999997</v>
      </c>
      <c r="X19" s="189">
        <v>6.9395536929999997</v>
      </c>
      <c r="Y19" s="189">
        <v>6.8965885020000002</v>
      </c>
      <c r="Z19" s="189">
        <v>6.8542512999999996</v>
      </c>
    </row>
    <row r="20" spans="2:26" ht="21.6">
      <c r="B20" s="22" t="s">
        <v>257</v>
      </c>
      <c r="C20" s="189">
        <v>27.2</v>
      </c>
      <c r="D20" s="189">
        <v>26.4</v>
      </c>
      <c r="E20" s="189">
        <v>25.6</v>
      </c>
      <c r="F20" s="189">
        <v>24.8</v>
      </c>
      <c r="G20" s="189">
        <v>24</v>
      </c>
      <c r="H20" s="189">
        <v>23.2</v>
      </c>
      <c r="I20" s="189">
        <v>22.52</v>
      </c>
      <c r="J20" s="189">
        <v>21.84</v>
      </c>
      <c r="K20" s="189">
        <v>21.16</v>
      </c>
      <c r="L20" s="189">
        <v>20.48</v>
      </c>
      <c r="M20" s="189">
        <v>19.8</v>
      </c>
      <c r="N20" s="189">
        <v>19.2</v>
      </c>
      <c r="O20" s="189">
        <v>18.600000000000001</v>
      </c>
      <c r="P20" s="189">
        <v>18</v>
      </c>
      <c r="Q20" s="189">
        <v>17.5</v>
      </c>
      <c r="R20" s="189">
        <v>17</v>
      </c>
      <c r="S20" s="189">
        <v>16.5</v>
      </c>
      <c r="T20" s="189">
        <v>16</v>
      </c>
      <c r="U20" s="189">
        <v>15.5</v>
      </c>
      <c r="V20" s="189">
        <v>15</v>
      </c>
      <c r="W20" s="189">
        <v>14.6</v>
      </c>
      <c r="X20" s="189">
        <v>14.133333329999999</v>
      </c>
      <c r="Y20" s="189">
        <v>13.66666667</v>
      </c>
      <c r="Z20" s="189">
        <v>13.2</v>
      </c>
    </row>
    <row r="21" spans="2:26">
      <c r="B21" s="22" t="s">
        <v>205</v>
      </c>
      <c r="C21" s="189">
        <v>21</v>
      </c>
      <c r="D21" s="189">
        <v>21.7</v>
      </c>
      <c r="E21" s="189">
        <v>22.3</v>
      </c>
      <c r="F21" s="189">
        <v>22.9</v>
      </c>
      <c r="G21" s="189">
        <v>23.5</v>
      </c>
      <c r="H21" s="189">
        <v>24</v>
      </c>
      <c r="I21" s="189">
        <v>24.6</v>
      </c>
      <c r="J21" s="189">
        <v>25.1</v>
      </c>
      <c r="K21" s="189">
        <v>25.7</v>
      </c>
      <c r="L21" s="189">
        <v>26.2</v>
      </c>
      <c r="M21" s="189">
        <v>26.7</v>
      </c>
      <c r="N21" s="189">
        <v>27.3</v>
      </c>
      <c r="O21" s="189">
        <v>27.9</v>
      </c>
      <c r="P21" s="189">
        <v>28.5</v>
      </c>
      <c r="Q21" s="189">
        <v>29.1</v>
      </c>
      <c r="R21" s="189">
        <v>29.8</v>
      </c>
      <c r="S21" s="189">
        <v>30.4</v>
      </c>
      <c r="T21" s="189">
        <v>30.8</v>
      </c>
      <c r="U21" s="189">
        <v>31.4</v>
      </c>
      <c r="V21" s="189">
        <v>32</v>
      </c>
      <c r="W21" s="189">
        <v>32.6</v>
      </c>
      <c r="X21" s="189">
        <v>33.1</v>
      </c>
      <c r="Y21" s="189">
        <v>33.700000000000003</v>
      </c>
      <c r="Z21" s="189">
        <v>34.299999999999997</v>
      </c>
    </row>
    <row r="22" spans="2:26" ht="15" thickBot="1">
      <c r="B22" s="192" t="s">
        <v>210</v>
      </c>
      <c r="C22" s="193"/>
      <c r="D22" s="193"/>
      <c r="E22" s="193"/>
      <c r="F22" s="193"/>
      <c r="G22" s="193"/>
      <c r="H22" s="193"/>
      <c r="I22" s="193"/>
      <c r="J22" s="193"/>
      <c r="K22" s="193"/>
      <c r="L22" s="193"/>
      <c r="M22" s="193"/>
      <c r="N22" s="193"/>
      <c r="O22" s="193"/>
      <c r="P22" s="193"/>
      <c r="Q22" s="193"/>
      <c r="R22" s="193"/>
      <c r="S22" s="193"/>
      <c r="T22" s="193"/>
      <c r="U22" s="193"/>
      <c r="V22" s="193"/>
      <c r="W22" s="193"/>
      <c r="X22" s="193"/>
      <c r="Y22" s="193"/>
      <c r="Z22" s="193"/>
    </row>
    <row r="23" spans="2:26">
      <c r="B23" s="194" t="s">
        <v>209</v>
      </c>
      <c r="C23" s="195">
        <v>1</v>
      </c>
      <c r="D23" s="195">
        <v>1</v>
      </c>
      <c r="E23" s="195">
        <v>1</v>
      </c>
      <c r="F23" s="195">
        <v>1</v>
      </c>
      <c r="G23" s="195">
        <v>1</v>
      </c>
      <c r="H23" s="195">
        <v>1</v>
      </c>
      <c r="I23" s="195">
        <v>1</v>
      </c>
      <c r="J23" s="195">
        <v>1</v>
      </c>
      <c r="K23" s="195">
        <v>1</v>
      </c>
      <c r="L23" s="195">
        <v>1</v>
      </c>
      <c r="M23" s="195">
        <v>1</v>
      </c>
      <c r="N23" s="195">
        <v>1</v>
      </c>
      <c r="O23" s="195">
        <v>1</v>
      </c>
      <c r="P23" s="195">
        <v>1</v>
      </c>
      <c r="Q23" s="195">
        <v>1</v>
      </c>
      <c r="R23" s="195">
        <v>1</v>
      </c>
      <c r="S23" s="195">
        <v>1</v>
      </c>
      <c r="T23" s="195">
        <v>1</v>
      </c>
      <c r="U23" s="195">
        <v>1</v>
      </c>
      <c r="V23" s="195">
        <v>1</v>
      </c>
      <c r="W23" s="195">
        <v>1</v>
      </c>
      <c r="X23" s="195">
        <v>1</v>
      </c>
      <c r="Y23" s="195">
        <v>1</v>
      </c>
      <c r="Z23" s="195">
        <v>1</v>
      </c>
    </row>
    <row r="24" spans="2:26">
      <c r="B24" s="196" t="s">
        <v>213</v>
      </c>
      <c r="C24" s="189">
        <v>1</v>
      </c>
      <c r="D24" s="189">
        <v>1</v>
      </c>
      <c r="E24" s="189">
        <v>1</v>
      </c>
      <c r="F24" s="189">
        <v>1</v>
      </c>
      <c r="G24" s="189">
        <v>1</v>
      </c>
      <c r="H24" s="189">
        <v>1</v>
      </c>
      <c r="I24" s="189">
        <v>1</v>
      </c>
      <c r="J24" s="189">
        <v>1</v>
      </c>
      <c r="K24" s="189">
        <v>1</v>
      </c>
      <c r="L24" s="189">
        <v>1</v>
      </c>
      <c r="M24" s="189">
        <v>1</v>
      </c>
      <c r="N24" s="189">
        <v>1</v>
      </c>
      <c r="O24" s="189">
        <v>1</v>
      </c>
      <c r="P24" s="189">
        <v>1</v>
      </c>
      <c r="Q24" s="189">
        <v>1</v>
      </c>
      <c r="R24" s="189">
        <v>1</v>
      </c>
      <c r="S24" s="189">
        <v>1</v>
      </c>
      <c r="T24" s="189">
        <v>1</v>
      </c>
      <c r="U24" s="189">
        <v>1</v>
      </c>
      <c r="V24" s="189">
        <v>1</v>
      </c>
      <c r="W24" s="189">
        <v>1</v>
      </c>
      <c r="X24" s="189">
        <v>1</v>
      </c>
      <c r="Y24" s="189">
        <v>1</v>
      </c>
      <c r="Z24" s="189">
        <v>1</v>
      </c>
    </row>
    <row r="25" spans="2:26">
      <c r="B25" s="340" t="s">
        <v>149</v>
      </c>
      <c r="C25" s="340"/>
      <c r="D25" s="340"/>
      <c r="E25" s="340"/>
      <c r="F25" s="340"/>
      <c r="G25" s="340"/>
      <c r="H25" s="340"/>
      <c r="I25" s="340"/>
      <c r="J25" s="340"/>
      <c r="K25" s="340"/>
      <c r="L25" s="340"/>
      <c r="M25" s="340"/>
      <c r="N25" s="340"/>
      <c r="O25" s="340"/>
      <c r="P25" s="340"/>
      <c r="Q25" s="340"/>
      <c r="R25" s="340"/>
      <c r="S25" s="340"/>
      <c r="T25" s="340"/>
      <c r="U25" s="340"/>
      <c r="V25" s="340"/>
      <c r="W25" s="340"/>
    </row>
  </sheetData>
  <mergeCells count="3">
    <mergeCell ref="B4:B5"/>
    <mergeCell ref="C4:Z4"/>
    <mergeCell ref="B25:W2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671D0-4A5D-4505-B8F3-45063D741201}">
  <sheetPr>
    <tabColor rgb="FF00A173"/>
  </sheetPr>
  <dimension ref="A1:Y24"/>
  <sheetViews>
    <sheetView showGridLines="0" zoomScale="85" zoomScaleNormal="85" workbookViewId="0">
      <selection activeCell="J26" sqref="J26"/>
    </sheetView>
  </sheetViews>
  <sheetFormatPr defaultRowHeight="14.4"/>
  <cols>
    <col min="17" max="17" width="7.5546875" customWidth="1"/>
    <col min="18" max="25" width="9.21875" style="13"/>
  </cols>
  <sheetData>
    <row r="1" spans="1:24">
      <c r="A1" s="246"/>
      <c r="B1" s="246"/>
      <c r="C1" s="246"/>
      <c r="D1" s="246"/>
      <c r="E1" s="246"/>
      <c r="F1" s="246"/>
      <c r="G1" s="246"/>
      <c r="H1" s="246"/>
      <c r="I1" s="246"/>
      <c r="J1" s="246"/>
      <c r="K1" s="246"/>
      <c r="L1" s="246"/>
      <c r="M1" s="246"/>
      <c r="N1" s="246"/>
      <c r="O1" s="246"/>
      <c r="P1" s="246"/>
      <c r="Q1" s="246"/>
      <c r="R1" s="247"/>
      <c r="S1" s="247"/>
      <c r="T1" s="247"/>
      <c r="U1" s="247"/>
      <c r="V1" s="247"/>
      <c r="W1" s="247"/>
      <c r="X1" s="247"/>
    </row>
    <row r="21" spans="2:20" ht="33.75" customHeight="1"/>
    <row r="22" spans="2:20" ht="162" customHeight="1">
      <c r="B22" s="5"/>
      <c r="C22" s="198" t="str">
        <f>IF(UHC_Inter!$A3=0,"",UHC_Inter!$A3)</f>
        <v>Demand satisfied with modern methods (married women or in-union) 1</v>
      </c>
      <c r="D22" s="198" t="str">
        <f>IF(UHC_Inter!$A4=0,"",UHC_Inter!$A4)</f>
        <v>Antenatal care coverage (+4 visits) 2</v>
      </c>
      <c r="E22" s="198" t="str">
        <f>IF(UHC_Inter!$A5=0,"",UHC_Inter!$A5)</f>
        <v>DPT3 Immunization coverage</v>
      </c>
      <c r="F22" s="198" t="str">
        <f>IF(UHC_Inter!$A6=0,"",UHC_Inter!$A6)</f>
        <v>Care seeking for suspected pneumonia</v>
      </c>
      <c r="G22" s="198" t="str">
        <f>IF(UHC_Inter!$A7=0,"",UHC_Inter!$A7)</f>
        <v>TB treatment coverage</v>
      </c>
      <c r="H22" s="198" t="str">
        <f>IF(UHC_Inter!$A8=0,"",UHC_Inter!$A8)</f>
        <v>HIV ART coverage 4</v>
      </c>
      <c r="I22" s="198" t="str">
        <f>IF(UHC_Inter!$A9=0,"",UHC_Inter!$A9)</f>
        <v>Use of basic sanitation</v>
      </c>
      <c r="J22" s="198" t="str">
        <f>IF(UHC_Inter!$A10=0,"",UHC_Inter!$A10)</f>
        <v>Prevalence of raised blood pressure*</v>
      </c>
      <c r="K22" s="198" t="str">
        <f>IF(UHC_Inter!$A11=0,"",UHC_Inter!$A11)</f>
        <v>Mean fasting blood glucose (mmol/l)*</v>
      </c>
      <c r="L22" s="198" t="str">
        <f>IF(UHC_Inter!$A12=0,"",UHC_Inter!$A12)</f>
        <v>Tobacco use prevalence* 3</v>
      </c>
      <c r="M22" s="198" t="str">
        <f>IF(UHC_Inter!$A13=0,"",UHC_Inter!$A13)</f>
        <v>Hospital beds density*</v>
      </c>
      <c r="N22" s="198" t="str">
        <f>IF(UHC_Inter!$A14=0,"",UHC_Inter!$A14)</f>
        <v>Health worker density*</v>
      </c>
      <c r="O22" s="198" t="str">
        <f>IF(UHC_Inter!$A15=0,"",UHC_Inter!$A15)</f>
        <v>IHR core capacity index*</v>
      </c>
      <c r="P22" s="198" t="str">
        <f>IF(UHC_Inter!$A16=0,"",UHC_Inter!$A16)</f>
        <v/>
      </c>
      <c r="Q22" s="4"/>
      <c r="R22" s="4"/>
      <c r="S22" s="4"/>
      <c r="T22" s="5"/>
    </row>
    <row r="23" spans="2:20">
      <c r="B23" s="1"/>
    </row>
    <row r="24" spans="2:20">
      <c r="B24" s="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AEE1F-F192-4582-8F49-7006669692C3}">
  <sheetPr>
    <tabColor rgb="FF00A173"/>
  </sheetPr>
  <dimension ref="A2:L37"/>
  <sheetViews>
    <sheetView workbookViewId="0">
      <selection activeCell="G25" sqref="G25"/>
    </sheetView>
  </sheetViews>
  <sheetFormatPr defaultRowHeight="14.4"/>
  <cols>
    <col min="1" max="1" width="35.77734375" style="3" customWidth="1"/>
  </cols>
  <sheetData>
    <row r="2" spans="1:12">
      <c r="A2" s="47"/>
      <c r="B2" s="47"/>
      <c r="C2" s="45">
        <v>2018</v>
      </c>
      <c r="D2" s="45">
        <v>2023</v>
      </c>
      <c r="E2" s="45" t="s">
        <v>34</v>
      </c>
      <c r="F2" s="45" t="s">
        <v>35</v>
      </c>
      <c r="G2" s="45" t="s">
        <v>0</v>
      </c>
      <c r="H2" s="45" t="s">
        <v>1</v>
      </c>
      <c r="I2" s="45" t="s">
        <v>36</v>
      </c>
      <c r="J2" s="45" t="s">
        <v>37</v>
      </c>
    </row>
    <row r="3" spans="1:12">
      <c r="A3" s="45" t="s">
        <v>159</v>
      </c>
      <c r="B3" s="49">
        <v>1</v>
      </c>
      <c r="C3" s="50">
        <f>_xlfn.IFNA(IF(INDEX([1]UHC_summary!L$1:L$101,MATCH([1]UHC_Inter!$A3,[1]UHC_summary!$B$1:$B$101,0))=0,INDEX([1]UHC_summary!I$1:I$101,MATCH([1]UHC_Inter!$A3,[1]UHC_summary!$B$1:$B$101,0)), INDEX([1]UHC_summary!L$1:L$101,MATCH([1]UHC_Inter!$A3,[1]UHC_summary!$B$1:$B$101,0))),"")</f>
        <v>56.35</v>
      </c>
      <c r="D3" s="50">
        <f>_xlfn.IFNA(IF(INDEX([1]UHC_summary!M$1:M$101,MATCH([1]UHC_Inter!$A3,[1]UHC_summary!$B$1:$B$101,0))=0,INDEX([1]UHC_summary!J$1:J$101,MATCH([1]UHC_Inter!$A3,[1]UHC_summary!$B$1:$B$101,0)), INDEX([1]UHC_summary!M$1:M$101,MATCH([1]UHC_Inter!$A3,[1]UHC_summary!$B$1:$B$101,0))),"")</f>
        <v>60.55</v>
      </c>
      <c r="E3" s="50">
        <f>IF(OR(D3-C3&gt;0),D3,#N/A)</f>
        <v>60.55</v>
      </c>
      <c r="F3" s="50" t="e">
        <f>IF(D3-C3&lt;0,D3,#N/A)</f>
        <v>#N/A</v>
      </c>
      <c r="G3" s="50">
        <f>IF(D3-C3&gt;0,D3-C3,#N/A)</f>
        <v>4.1999999999999957</v>
      </c>
      <c r="H3" s="50" t="e">
        <f>IF(D3-C3&lt;0,ABS(D3-C3),#N/A)</f>
        <v>#N/A</v>
      </c>
      <c r="I3" s="50">
        <f>_xlfn.IFNA(IF(INDEX([1]UHC_summary!D$1:D$101,MATCH([1]UHC_Inter!$A3,[1]UHC_summary!$B$1:$B$101,0))="",INDEX([1]UHC_summary!C$1:C$101,MATCH([1]UHC_Inter!$A3,[1]UHC_summary!$B$1:$B$101,0)), INDEX([1]UHC_summary!D$1:D$101,MATCH([1]UHC_Inter!$A3,[1]UHC_summary!$B$1:$B$101,0))),"")</f>
        <v>57.99</v>
      </c>
      <c r="J3" s="199">
        <f>_xlfn.IFNA(IF(INDEX([1]UHC_summary!E$1:E$101,MATCH([1]UHC_Inter!$A3,[1]UHC_summary!$B$1:$B$101,0))=0,"",INDEX([1]UHC_summary!E$1:E$101,MATCH([1]UHC_Inter!$A3,[1]UHC_summary!$B$1:$B$101,0))),"")</f>
        <v>2020</v>
      </c>
      <c r="K3" t="str">
        <f>INDEX([1]UHC_summary!D$1:D$101,MATCH([1]UHC_Inter!$A3,[1]UHC_summary!$B$1:$B$101,0))</f>
        <v/>
      </c>
    </row>
    <row r="4" spans="1:12">
      <c r="A4" s="285" t="s">
        <v>162</v>
      </c>
      <c r="B4" s="49">
        <v>2</v>
      </c>
      <c r="C4" s="50">
        <f>_xlfn.IFNA(IF(INDEX([1]UHC_summary!L$1:L$101,MATCH([1]UHC_Inter!$A4,[1]UHC_summary!$B$1:$B$101,0))=0,INDEX([1]UHC_summary!I$1:I$101,MATCH([1]UHC_Inter!$A4,[1]UHC_summary!$B$1:$B$101,0)), INDEX([1]UHC_summary!L$1:L$101,MATCH([1]UHC_Inter!$A4,[1]UHC_summary!$B$1:$B$101,0))),"")</f>
        <v>98.58</v>
      </c>
      <c r="D4" s="50">
        <f>_xlfn.IFNA(IF(INDEX([1]UHC_summary!M$1:M$101,MATCH([1]UHC_Inter!$A4,[1]UHC_summary!$B$1:$B$101,0))=0,INDEX([1]UHC_summary!J$1:J$101,MATCH([1]UHC_Inter!$A4,[1]UHC_summary!$B$1:$B$101,0)), INDEX([1]UHC_summary!M$1:M$101,MATCH([1]UHC_Inter!$A4,[1]UHC_summary!$B$1:$B$101,0))),"")</f>
        <v>98.46</v>
      </c>
      <c r="E4" s="50" t="e">
        <f t="shared" ref="E4:E16" si="0">IF(OR(D4-C4&gt;0),D4,#N/A)</f>
        <v>#N/A</v>
      </c>
      <c r="F4" s="50">
        <f t="shared" ref="F4:F16" si="1">IF(D4-C4&lt;0,D4,#N/A)</f>
        <v>98.46</v>
      </c>
      <c r="G4" s="50" t="e">
        <f t="shared" ref="G4:G16" si="2">IF(D4-C4&gt;0,D4-C4,#N/A)</f>
        <v>#N/A</v>
      </c>
      <c r="H4" s="50">
        <f t="shared" ref="H4:H16" si="3">IF(D4-C4&lt;0,ABS(D4-C4),#N/A)</f>
        <v>0.12000000000000455</v>
      </c>
      <c r="I4" s="50">
        <f>_xlfn.IFNA(IF(INDEX([1]UHC_summary!D$1:D$101,MATCH([1]UHC_Inter!$A4,[1]UHC_summary!$B$1:$B$101,0))="",INDEX([1]UHC_summary!C$1:C$101,MATCH([1]UHC_Inter!$A4,[1]UHC_summary!$B$1:$B$101,0)), INDEX([1]UHC_summary!D$1:D$101,MATCH([1]UHC_Inter!$A4,[1]UHC_summary!$B$1:$B$101,0))),"")</f>
        <v>0</v>
      </c>
      <c r="J4" s="199" t="str">
        <f>_xlfn.IFNA(IF(INDEX([1]UHC_summary!E$1:E$101,MATCH([1]UHC_Inter!$A4,[1]UHC_summary!$B$1:$B$101,0))=0,"",INDEX([1]UHC_summary!E$1:E$101,MATCH([1]UHC_Inter!$A4,[1]UHC_summary!$B$1:$B$101,0))),"")</f>
        <v/>
      </c>
      <c r="L4" s="21"/>
    </row>
    <row r="5" spans="1:12">
      <c r="A5" s="286" t="s">
        <v>167</v>
      </c>
      <c r="B5" s="49">
        <v>3</v>
      </c>
      <c r="C5" s="50">
        <f>_xlfn.IFNA(IF(INDEX([1]UHC_summary!L$1:L$101,MATCH([1]UHC_Inter!$A5,[1]UHC_summary!$B$1:$B$101,0))=0,INDEX([1]UHC_summary!I$1:I$101,MATCH([1]UHC_Inter!$A5,[1]UHC_summary!$B$1:$B$101,0)), INDEX([1]UHC_summary!L$1:L$101,MATCH([1]UHC_Inter!$A5,[1]UHC_summary!$B$1:$B$101,0))),"")</f>
        <v>98</v>
      </c>
      <c r="D5" s="50">
        <f>_xlfn.IFNA(IF(INDEX([1]UHC_summary!M$1:M$101,MATCH([1]UHC_Inter!$A5,[1]UHC_summary!$B$1:$B$101,0))=0,INDEX([1]UHC_summary!J$1:J$101,MATCH([1]UHC_Inter!$A5,[1]UHC_summary!$B$1:$B$101,0)), INDEX([1]UHC_summary!M$1:M$101,MATCH([1]UHC_Inter!$A5,[1]UHC_summary!$B$1:$B$101,0))),"")</f>
        <v>98.54</v>
      </c>
      <c r="E5" s="50">
        <f t="shared" si="0"/>
        <v>98.54</v>
      </c>
      <c r="F5" s="50" t="e">
        <f t="shared" si="1"/>
        <v>#N/A</v>
      </c>
      <c r="G5" s="50">
        <f t="shared" si="2"/>
        <v>0.54000000000000625</v>
      </c>
      <c r="H5" s="50" t="e">
        <f t="shared" si="3"/>
        <v>#N/A</v>
      </c>
      <c r="I5" s="50">
        <f>_xlfn.IFNA(IF(INDEX([1]UHC_summary!D$1:D$101,MATCH([1]UHC_Inter!$A5,[1]UHC_summary!$B$1:$B$101,0))="",INDEX([1]UHC_summary!C$1:C$101,MATCH([1]UHC_Inter!$A5,[1]UHC_summary!$B$1:$B$101,0)), INDEX([1]UHC_summary!D$1:D$101,MATCH([1]UHC_Inter!$A5,[1]UHC_summary!$B$1:$B$101,0))),"")</f>
        <v>98</v>
      </c>
      <c r="J5" s="199">
        <f>_xlfn.IFNA(IF(INDEX([1]UHC_summary!E$1:E$101,MATCH([1]UHC_Inter!$A5,[1]UHC_summary!$B$1:$B$101,0))=0,"",INDEX([1]UHC_summary!E$1:E$101,MATCH([1]UHC_Inter!$A5,[1]UHC_summary!$B$1:$B$101,0))),"")</f>
        <v>2019</v>
      </c>
    </row>
    <row r="6" spans="1:12">
      <c r="A6" s="286" t="s">
        <v>170</v>
      </c>
      <c r="B6" s="49">
        <v>4</v>
      </c>
      <c r="C6" s="50">
        <f>_xlfn.IFNA(IF(INDEX([1]UHC_summary!L$1:L$101,MATCH([1]UHC_Inter!$A6,[1]UHC_summary!$B$1:$B$101,0))=0,INDEX([1]UHC_summary!I$1:I$101,MATCH([1]UHC_Inter!$A6,[1]UHC_summary!$B$1:$B$101,0)), INDEX([1]UHC_summary!L$1:L$101,MATCH([1]UHC_Inter!$A6,[1]UHC_summary!$B$1:$B$101,0))),"")</f>
        <v>89.91</v>
      </c>
      <c r="D6" s="50">
        <f>_xlfn.IFNA(IF(INDEX([1]UHC_summary!M$1:M$101,MATCH([1]UHC_Inter!$A6,[1]UHC_summary!$B$1:$B$101,0))=0,INDEX([1]UHC_summary!J$1:J$101,MATCH([1]UHC_Inter!$A6,[1]UHC_summary!$B$1:$B$101,0)), INDEX([1]UHC_summary!M$1:M$101,MATCH([1]UHC_Inter!$A6,[1]UHC_summary!$B$1:$B$101,0))),"")</f>
        <v>90.82</v>
      </c>
      <c r="E6" s="50">
        <f t="shared" si="0"/>
        <v>90.82</v>
      </c>
      <c r="F6" s="50" t="e">
        <f t="shared" si="1"/>
        <v>#N/A</v>
      </c>
      <c r="G6" s="50">
        <f t="shared" si="2"/>
        <v>0.90999999999999659</v>
      </c>
      <c r="H6" s="50" t="e">
        <f t="shared" si="3"/>
        <v>#N/A</v>
      </c>
      <c r="I6" s="50">
        <f>_xlfn.IFNA(IF(INDEX([1]UHC_summary!D$1:D$101,MATCH([1]UHC_Inter!$A6,[1]UHC_summary!$B$1:$B$101,0))="",INDEX([1]UHC_summary!C$1:C$101,MATCH([1]UHC_Inter!$A6,[1]UHC_summary!$B$1:$B$101,0)), INDEX([1]UHC_summary!D$1:D$101,MATCH([1]UHC_Inter!$A6,[1]UHC_summary!$B$1:$B$101,0))),"")</f>
        <v>0</v>
      </c>
      <c r="J6" s="199" t="str">
        <f>_xlfn.IFNA(IF(INDEX([1]UHC_summary!E$1:E$101,MATCH([1]UHC_Inter!$A6,[1]UHC_summary!$B$1:$B$101,0))=0,"",INDEX([1]UHC_summary!E$1:E$101,MATCH([1]UHC_Inter!$A6,[1]UHC_summary!$B$1:$B$101,0))),"")</f>
        <v/>
      </c>
    </row>
    <row r="7" spans="1:12">
      <c r="A7" s="45" t="s">
        <v>175</v>
      </c>
      <c r="B7" s="49">
        <v>5</v>
      </c>
      <c r="C7" s="50">
        <f>_xlfn.IFNA(IF(INDEX([1]UHC_summary!L$1:L$101,MATCH([1]UHC_Inter!$A7,[1]UHC_summary!$B$1:$B$101,0))=0,INDEX([1]UHC_summary!I$1:I$101,MATCH([1]UHC_Inter!$A7,[1]UHC_summary!$B$1:$B$101,0)), INDEX([1]UHC_summary!L$1:L$101,MATCH([1]UHC_Inter!$A7,[1]UHC_summary!$B$1:$B$101,0))),"")</f>
        <v>86.96</v>
      </c>
      <c r="D7" s="50">
        <f>_xlfn.IFNA(IF(INDEX([1]UHC_summary!M$1:M$101,MATCH([1]UHC_Inter!$A7,[1]UHC_summary!$B$1:$B$101,0))=0,INDEX([1]UHC_summary!J$1:J$101,MATCH([1]UHC_Inter!$A7,[1]UHC_summary!$B$1:$B$101,0)), INDEX([1]UHC_summary!M$1:M$101,MATCH([1]UHC_Inter!$A7,[1]UHC_summary!$B$1:$B$101,0))),"")</f>
        <v>86.96</v>
      </c>
      <c r="E7" s="50" t="e">
        <f t="shared" si="0"/>
        <v>#N/A</v>
      </c>
      <c r="F7" s="50" t="e">
        <f t="shared" si="1"/>
        <v>#N/A</v>
      </c>
      <c r="G7" s="50" t="e">
        <f t="shared" si="2"/>
        <v>#N/A</v>
      </c>
      <c r="H7" s="50" t="e">
        <f t="shared" si="3"/>
        <v>#N/A</v>
      </c>
      <c r="I7" s="50">
        <f>_xlfn.IFNA(IF(INDEX([1]UHC_summary!D$1:D$101,MATCH([1]UHC_Inter!$A7,[1]UHC_summary!$B$1:$B$101,0))="",INDEX([1]UHC_summary!C$1:C$101,MATCH([1]UHC_Inter!$A7,[1]UHC_summary!$B$1:$B$101,0)), INDEX([1]UHC_summary!D$1:D$101,MATCH([1]UHC_Inter!$A7,[1]UHC_summary!$B$1:$B$101,0))),"")</f>
        <v>86.96</v>
      </c>
      <c r="J7" s="199">
        <f>_xlfn.IFNA(IF(INDEX([1]UHC_summary!E$1:E$101,MATCH([1]UHC_Inter!$A7,[1]UHC_summary!$B$1:$B$101,0))=0,"",INDEX([1]UHC_summary!E$1:E$101,MATCH([1]UHC_Inter!$A7,[1]UHC_summary!$B$1:$B$101,0))),"")</f>
        <v>2019</v>
      </c>
    </row>
    <row r="8" spans="1:12">
      <c r="A8" s="285" t="s">
        <v>178</v>
      </c>
      <c r="B8" s="49">
        <v>6</v>
      </c>
      <c r="C8" s="50" t="str">
        <f>_xlfn.IFNA(IF(INDEX([1]UHC_summary!L$1:L$101,MATCH([1]UHC_Inter!$A8,[1]UHC_summary!$B$1:$B$101,0))=0,INDEX([1]UHC_summary!I$1:I$101,MATCH([1]UHC_Inter!$A8,[1]UHC_summary!$B$1:$B$101,0)), INDEX([1]UHC_summary!L$1:L$101,MATCH([1]UHC_Inter!$A8,[1]UHC_summary!$B$1:$B$101,0))),"")</f>
        <v/>
      </c>
      <c r="D8" s="50" t="str">
        <f>_xlfn.IFNA(IF(INDEX([1]UHC_summary!M$1:M$101,MATCH([1]UHC_Inter!$A8,[1]UHC_summary!$B$1:$B$101,0))=0,INDEX([1]UHC_summary!J$1:J$101,MATCH([1]UHC_Inter!$A8,[1]UHC_summary!$B$1:$B$101,0)), INDEX([1]UHC_summary!M$1:M$101,MATCH([1]UHC_Inter!$A8,[1]UHC_summary!$B$1:$B$101,0))),"")</f>
        <v/>
      </c>
      <c r="E8" s="50" t="e">
        <f t="shared" si="0"/>
        <v>#VALUE!</v>
      </c>
      <c r="F8" s="50" t="e">
        <f t="shared" si="1"/>
        <v>#VALUE!</v>
      </c>
      <c r="G8" s="50" t="e">
        <f t="shared" si="2"/>
        <v>#VALUE!</v>
      </c>
      <c r="H8" s="50" t="e">
        <f t="shared" si="3"/>
        <v>#VALUE!</v>
      </c>
      <c r="I8" s="50" t="str">
        <f>_xlfn.IFNA(IF(INDEX([1]UHC_summary!D$1:D$101,MATCH([1]UHC_Inter!$A8,[1]UHC_summary!$B$1:$B$101,0))="",INDEX([1]UHC_summary!C$1:C$101,MATCH([1]UHC_Inter!$A8,[1]UHC_summary!$B$1:$B$101,0)), INDEX([1]UHC_summary!D$1:D$101,MATCH([1]UHC_Inter!$A8,[1]UHC_summary!$B$1:$B$101,0))),"")</f>
        <v/>
      </c>
      <c r="J8" s="199" t="str">
        <f>_xlfn.IFNA(IF(INDEX([1]UHC_summary!E$1:E$101,MATCH([1]UHC_Inter!$A8,[1]UHC_summary!$B$1:$B$101,0))=0,"",INDEX([1]UHC_summary!E$1:E$101,MATCH([1]UHC_Inter!$A8,[1]UHC_summary!$B$1:$B$101,0))),"")</f>
        <v/>
      </c>
    </row>
    <row r="9" spans="1:12">
      <c r="A9" s="286" t="s">
        <v>182</v>
      </c>
      <c r="B9" s="49">
        <v>7</v>
      </c>
      <c r="C9" s="50">
        <f>_xlfn.IFNA(IF(INDEX([1]UHC_summary!L$1:L$101,MATCH([1]UHC_Inter!$A9,[1]UHC_summary!$B$1:$B$101,0))=0,INDEX([1]UHC_summary!I$1:I$101,MATCH([1]UHC_Inter!$A9,[1]UHC_summary!$B$1:$B$101,0)), INDEX([1]UHC_summary!L$1:L$101,MATCH([1]UHC_Inter!$A9,[1]UHC_summary!$B$1:$B$101,0))),"")</f>
        <v>99.9</v>
      </c>
      <c r="D9" s="50">
        <f>_xlfn.IFNA(IF(INDEX([1]UHC_summary!M$1:M$101,MATCH([1]UHC_Inter!$A9,[1]UHC_summary!$B$1:$B$101,0))=0,INDEX([1]UHC_summary!J$1:J$101,MATCH([1]UHC_Inter!$A9,[1]UHC_summary!$B$1:$B$101,0)), INDEX([1]UHC_summary!M$1:M$101,MATCH([1]UHC_Inter!$A9,[1]UHC_summary!$B$1:$B$101,0))),"")</f>
        <v>99.9</v>
      </c>
      <c r="E9" s="50" t="e">
        <f t="shared" si="0"/>
        <v>#N/A</v>
      </c>
      <c r="F9" s="50" t="e">
        <f t="shared" si="1"/>
        <v>#N/A</v>
      </c>
      <c r="G9" s="50" t="e">
        <f t="shared" si="2"/>
        <v>#N/A</v>
      </c>
      <c r="H9" s="50" t="e">
        <f t="shared" si="3"/>
        <v>#N/A</v>
      </c>
      <c r="I9" s="50">
        <f>_xlfn.IFNA(IF(INDEX([1]UHC_summary!D$1:D$101,MATCH([1]UHC_Inter!$A9,[1]UHC_summary!$B$1:$B$101,0))="",INDEX([1]UHC_summary!C$1:C$101,MATCH([1]UHC_Inter!$A9,[1]UHC_summary!$B$1:$B$101,0)), INDEX([1]UHC_summary!D$1:D$101,MATCH([1]UHC_Inter!$A9,[1]UHC_summary!$B$1:$B$101,0))),"")</f>
        <v>99.89</v>
      </c>
      <c r="J9" s="199">
        <f>_xlfn.IFNA(IF(INDEX([1]UHC_summary!E$1:E$101,MATCH([1]UHC_Inter!$A9,[1]UHC_summary!$B$1:$B$101,0))=0,"",INDEX([1]UHC_summary!E$1:E$101,MATCH([1]UHC_Inter!$A9,[1]UHC_summary!$B$1:$B$101,0))),"")</f>
        <v>2017</v>
      </c>
    </row>
    <row r="10" spans="1:12">
      <c r="A10" s="287" t="s">
        <v>187</v>
      </c>
      <c r="B10" s="49">
        <v>8</v>
      </c>
      <c r="C10" s="50">
        <f>_xlfn.IFNA(IF(INDEX([1]UHC_summary!L$1:L$101,MATCH([1]UHC_Inter!$A10,[1]UHC_summary!$B$1:$B$101,0))=0,INDEX([1]UHC_summary!I$1:I$101,MATCH([1]UHC_Inter!$A10,[1]UHC_summary!$B$1:$B$101,0)), INDEX([1]UHC_summary!L$1:L$101,MATCH([1]UHC_Inter!$A10,[1]UHC_summary!$B$1:$B$101,0))),"")</f>
        <v>16.68</v>
      </c>
      <c r="D10" s="50">
        <f>_xlfn.IFNA(IF(INDEX([1]UHC_summary!M$1:M$101,MATCH([1]UHC_Inter!$A10,[1]UHC_summary!$B$1:$B$101,0))=0,INDEX([1]UHC_summary!J$1:J$101,MATCH([1]UHC_Inter!$A10,[1]UHC_summary!$B$1:$B$101,0)), INDEX([1]UHC_summary!M$1:M$101,MATCH([1]UHC_Inter!$A10,[1]UHC_summary!$B$1:$B$101,0))),"")</f>
        <v>15.29</v>
      </c>
      <c r="E10" s="50" t="e">
        <f t="shared" si="0"/>
        <v>#N/A</v>
      </c>
      <c r="F10" s="50">
        <f t="shared" si="1"/>
        <v>15.29</v>
      </c>
      <c r="G10" s="50" t="e">
        <f t="shared" si="2"/>
        <v>#N/A</v>
      </c>
      <c r="H10" s="50">
        <f t="shared" si="3"/>
        <v>1.3900000000000006</v>
      </c>
      <c r="I10" s="50">
        <f>_xlfn.IFNA(IF(INDEX([1]UHC_summary!D$1:D$101,MATCH([1]UHC_Inter!$A10,[1]UHC_summary!$B$1:$B$101,0))="",INDEX([1]UHC_summary!C$1:C$101,MATCH([1]UHC_Inter!$A10,[1]UHC_summary!$B$1:$B$101,0)), INDEX([1]UHC_summary!D$1:D$101,MATCH([1]UHC_Inter!$A10,[1]UHC_summary!$B$1:$B$101,0))),"")</f>
        <v>17.55</v>
      </c>
      <c r="J10" s="199">
        <f>_xlfn.IFNA(IF(INDEX([1]UHC_summary!E$1:E$101,MATCH([1]UHC_Inter!$A10,[1]UHC_summary!$B$1:$B$101,0))=0,"",INDEX([1]UHC_summary!E$1:E$101,MATCH([1]UHC_Inter!$A10,[1]UHC_summary!$B$1:$B$101,0))),"")</f>
        <v>2015</v>
      </c>
    </row>
    <row r="11" spans="1:12">
      <c r="A11" s="286" t="s">
        <v>190</v>
      </c>
      <c r="B11" s="49">
        <v>9</v>
      </c>
      <c r="C11" s="50">
        <f>_xlfn.IFNA(IF(INDEX([1]UHC_summary!L$1:L$101,MATCH([1]UHC_Inter!$A11,[1]UHC_summary!$B$1:$B$101,0))=0,INDEX([1]UHC_summary!I$1:I$101,MATCH([1]UHC_Inter!$A11,[1]UHC_summary!$B$1:$B$101,0)), INDEX([1]UHC_summary!L$1:L$101,MATCH([1]UHC_Inter!$A11,[1]UHC_summary!$B$1:$B$101,0))),"")</f>
        <v>5.12</v>
      </c>
      <c r="D11" s="50">
        <f>_xlfn.IFNA(IF(INDEX([1]UHC_summary!M$1:M$101,MATCH([1]UHC_Inter!$A11,[1]UHC_summary!$B$1:$B$101,0))=0,INDEX([1]UHC_summary!J$1:J$101,MATCH([1]UHC_Inter!$A11,[1]UHC_summary!$B$1:$B$101,0)), INDEX([1]UHC_summary!M$1:M$101,MATCH([1]UHC_Inter!$A11,[1]UHC_summary!$B$1:$B$101,0))),"")</f>
        <v>5.03</v>
      </c>
      <c r="E11" s="50" t="e">
        <f t="shared" si="0"/>
        <v>#N/A</v>
      </c>
      <c r="F11" s="50">
        <f t="shared" si="1"/>
        <v>5.03</v>
      </c>
      <c r="G11" s="50" t="e">
        <f t="shared" si="2"/>
        <v>#N/A</v>
      </c>
      <c r="H11" s="50">
        <f t="shared" si="3"/>
        <v>8.9999999999999858E-2</v>
      </c>
      <c r="I11" s="50">
        <f>_xlfn.IFNA(IF(INDEX([1]UHC_summary!D$1:D$101,MATCH([1]UHC_Inter!$A11,[1]UHC_summary!$B$1:$B$101,0))="",INDEX([1]UHC_summary!C$1:C$101,MATCH([1]UHC_Inter!$A11,[1]UHC_summary!$B$1:$B$101,0)), INDEX([1]UHC_summary!D$1:D$101,MATCH([1]UHC_Inter!$A11,[1]UHC_summary!$B$1:$B$101,0))),"")</f>
        <v>5.2</v>
      </c>
      <c r="J11" s="199">
        <f>_xlfn.IFNA(IF(INDEX([1]UHC_summary!E$1:E$101,MATCH([1]UHC_Inter!$A11,[1]UHC_summary!$B$1:$B$101,0))=0,"",INDEX([1]UHC_summary!E$1:E$101,MATCH([1]UHC_Inter!$A11,[1]UHC_summary!$B$1:$B$101,0))),"")</f>
        <v>2014</v>
      </c>
    </row>
    <row r="12" spans="1:12">
      <c r="A12" s="285" t="s">
        <v>192</v>
      </c>
      <c r="B12" s="49">
        <v>10</v>
      </c>
      <c r="C12" s="50">
        <f>_xlfn.IFNA(IF(INDEX([1]UHC_summary!L$1:L$101,MATCH([1]UHC_Inter!$A12,[1]UHC_summary!$B$1:$B$101,0))=0,INDEX([1]UHC_summary!I$1:I$101,MATCH([1]UHC_Inter!$A12,[1]UHC_summary!$B$1:$B$101,0)), INDEX([1]UHC_summary!L$1:L$101,MATCH([1]UHC_Inter!$A12,[1]UHC_summary!$B$1:$B$101,0))),"")</f>
        <v>21.9</v>
      </c>
      <c r="D12" s="50">
        <f>_xlfn.IFNA(IF(INDEX([1]UHC_summary!M$1:M$101,MATCH([1]UHC_Inter!$A12,[1]UHC_summary!$B$1:$B$101,0))=0,INDEX([1]UHC_summary!J$1:J$101,MATCH([1]UHC_Inter!$A12,[1]UHC_summary!$B$1:$B$101,0)), INDEX([1]UHC_summary!M$1:M$101,MATCH([1]UHC_Inter!$A12,[1]UHC_summary!$B$1:$B$101,0))),"")</f>
        <v>19.5</v>
      </c>
      <c r="E12" s="50" t="e">
        <f t="shared" si="0"/>
        <v>#N/A</v>
      </c>
      <c r="F12" s="50">
        <f t="shared" si="1"/>
        <v>19.5</v>
      </c>
      <c r="G12" s="50" t="e">
        <f t="shared" si="2"/>
        <v>#N/A</v>
      </c>
      <c r="H12" s="50">
        <f t="shared" si="3"/>
        <v>2.3999999999999986</v>
      </c>
      <c r="I12" s="50">
        <f>_xlfn.IFNA(IF(INDEX([1]UHC_summary!D$1:D$101,MATCH([1]UHC_Inter!$A12,[1]UHC_summary!$B$1:$B$101,0))="",INDEX([1]UHC_summary!C$1:C$101,MATCH([1]UHC_Inter!$A12,[1]UHC_summary!$B$1:$B$101,0)), INDEX([1]UHC_summary!D$1:D$101,MATCH([1]UHC_Inter!$A12,[1]UHC_summary!$B$1:$B$101,0))),"")</f>
        <v>21.9</v>
      </c>
      <c r="J12" s="199">
        <f>_xlfn.IFNA(IF(INDEX([1]UHC_summary!E$1:E$101,MATCH([1]UHC_Inter!$A12,[1]UHC_summary!$B$1:$B$101,0))=0,"",INDEX([1]UHC_summary!E$1:E$101,MATCH([1]UHC_Inter!$A12,[1]UHC_summary!$B$1:$B$101,0))),"")</f>
        <v>2018</v>
      </c>
    </row>
    <row r="13" spans="1:12">
      <c r="A13" s="287" t="s">
        <v>197</v>
      </c>
      <c r="B13" s="49">
        <v>11</v>
      </c>
      <c r="C13" s="50">
        <f>_xlfn.IFNA(IF(INDEX([1]UHC_summary!L$1:L$101,MATCH([1]UHC_Inter!$A13,[1]UHC_summary!$B$1:$B$101,0))=0,INDEX([1]UHC_summary!I$1:I$101,MATCH([1]UHC_Inter!$A13,[1]UHC_summary!$B$1:$B$101,0)), INDEX([1]UHC_summary!L$1:L$101,MATCH([1]UHC_Inter!$A13,[1]UHC_summary!$B$1:$B$101,0))),"")</f>
        <v>129.04</v>
      </c>
      <c r="D13" s="50">
        <f>_xlfn.IFNA(IF(INDEX([1]UHC_summary!M$1:M$101,MATCH([1]UHC_Inter!$A13,[1]UHC_summary!$B$1:$B$101,0))=0,INDEX([1]UHC_summary!J$1:J$101,MATCH([1]UHC_Inter!$A13,[1]UHC_summary!$B$1:$B$101,0)), INDEX([1]UHC_summary!M$1:M$101,MATCH([1]UHC_Inter!$A13,[1]UHC_summary!$B$1:$B$101,0))),"")</f>
        <v>130.5</v>
      </c>
      <c r="E13" s="50">
        <f t="shared" si="0"/>
        <v>130.5</v>
      </c>
      <c r="F13" s="50" t="e">
        <f t="shared" si="1"/>
        <v>#N/A</v>
      </c>
      <c r="G13" s="50">
        <f t="shared" si="2"/>
        <v>1.460000000000008</v>
      </c>
      <c r="H13" s="50" t="e">
        <f t="shared" si="3"/>
        <v>#N/A</v>
      </c>
      <c r="I13" s="50">
        <f>_xlfn.IFNA(IF(INDEX([1]UHC_summary!D$1:D$101,MATCH([1]UHC_Inter!$A13,[1]UHC_summary!$B$1:$B$101,0))="",INDEX([1]UHC_summary!C$1:C$101,MATCH([1]UHC_Inter!$A13,[1]UHC_summary!$B$1:$B$101,0)), INDEX([1]UHC_summary!D$1:D$101,MATCH([1]UHC_Inter!$A13,[1]UHC_summary!$B$1:$B$101,0))),"")</f>
        <v>129.04</v>
      </c>
      <c r="J13" s="199">
        <f>_xlfn.IFNA(IF(INDEX([1]UHC_summary!E$1:E$101,MATCH([1]UHC_Inter!$A13,[1]UHC_summary!$B$1:$B$101,0))=0,"",INDEX([1]UHC_summary!E$1:E$101,MATCH([1]UHC_Inter!$A13,[1]UHC_summary!$B$1:$B$101,0))),"")</f>
        <v>2018</v>
      </c>
    </row>
    <row r="14" spans="1:12">
      <c r="A14" s="286" t="s">
        <v>200</v>
      </c>
      <c r="B14" s="49">
        <v>12</v>
      </c>
      <c r="C14" s="50">
        <f>_xlfn.IFNA(IF(INDEX([1]UHC_summary!L$1:L$101,MATCH([1]UHC_Inter!$A14,[1]UHC_summary!$B$1:$B$101,0))=0,INDEX([1]UHC_summary!I$1:I$101,MATCH([1]UHC_Inter!$A14,[1]UHC_summary!$B$1:$B$101,0)), INDEX([1]UHC_summary!L$1:L$101,MATCH([1]UHC_Inter!$A14,[1]UHC_summary!$B$1:$B$101,0))),"")</f>
        <v>151.77000000000001</v>
      </c>
      <c r="D14" s="50">
        <f>_xlfn.IFNA(IF(INDEX([1]UHC_summary!M$1:M$101,MATCH([1]UHC_Inter!$A14,[1]UHC_summary!$B$1:$B$101,0))=0,INDEX([1]UHC_summary!J$1:J$101,MATCH([1]UHC_Inter!$A14,[1]UHC_summary!$B$1:$B$101,0)), INDEX([1]UHC_summary!M$1:M$101,MATCH([1]UHC_Inter!$A14,[1]UHC_summary!$B$1:$B$101,0))),"")</f>
        <v>172.69</v>
      </c>
      <c r="E14" s="50">
        <f t="shared" si="0"/>
        <v>172.69</v>
      </c>
      <c r="F14" s="50" t="e">
        <f t="shared" si="1"/>
        <v>#N/A</v>
      </c>
      <c r="G14" s="50">
        <f t="shared" si="2"/>
        <v>20.919999999999987</v>
      </c>
      <c r="H14" s="50" t="e">
        <f t="shared" si="3"/>
        <v>#N/A</v>
      </c>
      <c r="I14" s="50">
        <f>_xlfn.IFNA(IF(INDEX([1]UHC_summary!D$1:D$101,MATCH([1]UHC_Inter!$A14,[1]UHC_summary!$B$1:$B$101,0))="",INDEX([1]UHC_summary!C$1:C$101,MATCH([1]UHC_Inter!$A14,[1]UHC_summary!$B$1:$B$101,0)), INDEX([1]UHC_summary!D$1:D$101,MATCH([1]UHC_Inter!$A14,[1]UHC_summary!$B$1:$B$101,0))),"")</f>
        <v>151.77000000000001</v>
      </c>
      <c r="J14" s="199">
        <f>_xlfn.IFNA(IF(INDEX([1]UHC_summary!E$1:E$101,MATCH([1]UHC_Inter!$A14,[1]UHC_summary!$B$1:$B$101,0))=0,"",INDEX([1]UHC_summary!E$1:E$101,MATCH([1]UHC_Inter!$A14,[1]UHC_summary!$B$1:$B$101,0))),"")</f>
        <v>2018</v>
      </c>
    </row>
    <row r="15" spans="1:12">
      <c r="A15" s="285" t="s">
        <v>206</v>
      </c>
      <c r="B15" s="49">
        <v>13</v>
      </c>
      <c r="C15" s="50">
        <f>_xlfn.IFNA(IF(INDEX([1]UHC_summary!L$1:L$101,MATCH([1]UHC_Inter!$A15,[1]UHC_summary!$B$1:$B$101,0))=0,INDEX([1]UHC_summary!I$1:I$101,MATCH([1]UHC_Inter!$A15,[1]UHC_summary!$B$1:$B$101,0)), INDEX([1]UHC_summary!L$1:L$101,MATCH([1]UHC_Inter!$A15,[1]UHC_summary!$B$1:$B$101,0))),"")</f>
        <v>95</v>
      </c>
      <c r="D15" s="50">
        <f>_xlfn.IFNA(IF(INDEX([1]UHC_summary!M$1:M$101,MATCH([1]UHC_Inter!$A15,[1]UHC_summary!$B$1:$B$101,0))=0,INDEX([1]UHC_summary!J$1:J$101,MATCH([1]UHC_Inter!$A15,[1]UHC_summary!$B$1:$B$101,0)), INDEX([1]UHC_summary!M$1:M$101,MATCH([1]UHC_Inter!$A15,[1]UHC_summary!$B$1:$B$101,0))),"")</f>
        <v>94.99</v>
      </c>
      <c r="E15" s="50" t="e">
        <f t="shared" si="0"/>
        <v>#N/A</v>
      </c>
      <c r="F15" s="50">
        <f t="shared" si="1"/>
        <v>94.99</v>
      </c>
      <c r="G15" s="50" t="e">
        <f t="shared" si="2"/>
        <v>#N/A</v>
      </c>
      <c r="H15" s="50">
        <f t="shared" si="3"/>
        <v>1.0000000000005116E-2</v>
      </c>
      <c r="I15" s="50">
        <f>_xlfn.IFNA(IF(INDEX([1]UHC_summary!D$1:D$101,MATCH([1]UHC_Inter!$A15,[1]UHC_summary!$B$1:$B$101,0))="",INDEX([1]UHC_summary!C$1:C$101,MATCH([1]UHC_Inter!$A15,[1]UHC_summary!$B$1:$B$101,0)), INDEX([1]UHC_summary!D$1:D$101,MATCH([1]UHC_Inter!$A15,[1]UHC_summary!$B$1:$B$101,0))),"")</f>
        <v>95</v>
      </c>
      <c r="J15" s="199">
        <f>_xlfn.IFNA(IF(INDEX([1]UHC_summary!E$1:E$101,MATCH([1]UHC_Inter!$A15,[1]UHC_summary!$B$1:$B$101,0))=0,"",INDEX([1]UHC_summary!E$1:E$101,MATCH([1]UHC_Inter!$A15,[1]UHC_summary!$B$1:$B$101,0))),"")</f>
        <v>2020</v>
      </c>
    </row>
    <row r="16" spans="1:12">
      <c r="A16" s="285"/>
      <c r="B16" s="49">
        <v>14</v>
      </c>
      <c r="C16" s="50" t="str">
        <f>_xlfn.IFNA(IF(INDEX([1]UHC_summary!L$1:L$101,MATCH([1]UHC_Inter!$A16,[1]UHC_summary!$B$1:$B$101,0))=0,INDEX([1]UHC_summary!I$1:I$101,MATCH([1]UHC_Inter!$A16,[1]UHC_summary!$B$1:$B$101,0)), INDEX([1]UHC_summary!L$1:L$101,MATCH([1]UHC_Inter!$A16,[1]UHC_summary!$B$1:$B$101,0))),"")</f>
        <v/>
      </c>
      <c r="D16" s="50" t="str">
        <f>_xlfn.IFNA(IF(INDEX([1]UHC_summary!M$1:M$101,MATCH([1]UHC_Inter!$A16,[1]UHC_summary!$B$1:$B$101,0))=0,INDEX([1]UHC_summary!J$1:J$101,MATCH([1]UHC_Inter!$A16,[1]UHC_summary!$B$1:$B$101,0)), INDEX([1]UHC_summary!M$1:M$101,MATCH([1]UHC_Inter!$A16,[1]UHC_summary!$B$1:$B$101,0))),"")</f>
        <v/>
      </c>
      <c r="E16" s="50" t="e">
        <f t="shared" si="0"/>
        <v>#VALUE!</v>
      </c>
      <c r="F16" s="50" t="e">
        <f t="shared" si="1"/>
        <v>#VALUE!</v>
      </c>
      <c r="G16" s="50" t="e">
        <f t="shared" si="2"/>
        <v>#VALUE!</v>
      </c>
      <c r="H16" s="50" t="e">
        <f t="shared" si="3"/>
        <v>#VALUE!</v>
      </c>
      <c r="I16" s="50" t="str">
        <f>_xlfn.IFNA(IF(INDEX([1]UHC_summary!D$1:D$101,MATCH([1]UHC_Inter!$A16,[1]UHC_summary!$B$1:$B$101,0))="",INDEX([1]UHC_summary!C$1:C$101,MATCH([1]UHC_Inter!$A16,[1]UHC_summary!$B$1:$B$101,0)), INDEX([1]UHC_summary!D$1:D$101,MATCH([1]UHC_Inter!$A16,[1]UHC_summary!$B$1:$B$101,0))),"")</f>
        <v/>
      </c>
      <c r="J16" s="199" t="str">
        <f>_xlfn.IFNA(IF(INDEX([1]UHC_summary!E$1:E$101,MATCH([1]UHC_Inter!$A16,[1]UHC_summary!$B$1:$B$101,0))=0,"",INDEX([1]UHC_summary!E$1:E$101,MATCH([1]UHC_Inter!$A16,[1]UHC_summary!$B$1:$B$101,0))),"")</f>
        <v/>
      </c>
    </row>
    <row r="17" spans="1:10">
      <c r="A17" s="22"/>
      <c r="B17" s="49"/>
      <c r="C17" s="50"/>
      <c r="D17" s="50"/>
      <c r="E17" s="50"/>
      <c r="F17" s="50"/>
      <c r="G17" s="50"/>
      <c r="H17" s="50"/>
      <c r="I17" s="51"/>
      <c r="J17" s="52"/>
    </row>
    <row r="18" spans="1:10">
      <c r="A18" s="22"/>
      <c r="B18" s="49"/>
      <c r="C18" s="50"/>
      <c r="D18" s="50"/>
      <c r="E18" s="50"/>
      <c r="F18" s="50"/>
      <c r="G18" s="50"/>
      <c r="H18" s="50"/>
      <c r="I18" s="51"/>
      <c r="J18" s="52"/>
    </row>
    <row r="19" spans="1:10">
      <c r="A19" s="22"/>
      <c r="B19" s="49"/>
      <c r="C19" s="50"/>
      <c r="D19" s="50"/>
      <c r="E19" s="50"/>
      <c r="F19" s="50"/>
      <c r="G19" s="50"/>
      <c r="H19" s="50"/>
      <c r="I19" s="51"/>
      <c r="J19" s="52"/>
    </row>
    <row r="20" spans="1:10">
      <c r="B20" s="2"/>
    </row>
    <row r="23" spans="1:10">
      <c r="A23" s="197"/>
    </row>
    <row r="24" spans="1:10">
      <c r="A24" s="197"/>
    </row>
    <row r="25" spans="1:10">
      <c r="A25" s="197"/>
    </row>
    <row r="26" spans="1:10">
      <c r="A26" s="197"/>
    </row>
    <row r="27" spans="1:10">
      <c r="A27" s="197"/>
      <c r="C27" s="94"/>
    </row>
    <row r="28" spans="1:10">
      <c r="A28" s="197"/>
      <c r="C28" s="83"/>
    </row>
    <row r="29" spans="1:10">
      <c r="A29" s="197"/>
      <c r="C29" s="83"/>
    </row>
    <row r="30" spans="1:10">
      <c r="A30" s="197"/>
      <c r="C30" s="83"/>
    </row>
    <row r="31" spans="1:10">
      <c r="A31" s="197"/>
      <c r="C31" s="80"/>
    </row>
    <row r="32" spans="1:10">
      <c r="A32" s="197"/>
    </row>
    <row r="33" spans="1:1">
      <c r="A33" s="197"/>
    </row>
    <row r="34" spans="1:1">
      <c r="A34" s="197"/>
    </row>
    <row r="35" spans="1:1">
      <c r="A35" s="197"/>
    </row>
    <row r="36" spans="1:1">
      <c r="A36" s="197"/>
    </row>
    <row r="37" spans="1:1">
      <c r="A37" s="19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80429-9343-4490-B29E-69DD2F1D3270}">
  <sheetPr>
    <tabColor rgb="FF002D5F"/>
    <pageSetUpPr fitToPage="1"/>
  </sheetPr>
  <dimension ref="A1:AE83"/>
  <sheetViews>
    <sheetView zoomScaleNormal="100" workbookViewId="0">
      <pane xSplit="2" ySplit="12" topLeftCell="C13" activePane="bottomRight" state="frozen"/>
      <selection activeCell="B26" sqref="B26"/>
      <selection pane="topRight" activeCell="B26" sqref="B26"/>
      <selection pane="bottomLeft" activeCell="B26" sqref="B26"/>
      <selection pane="bottomRight" activeCell="F15" sqref="F15"/>
    </sheetView>
  </sheetViews>
  <sheetFormatPr defaultColWidth="11.44140625" defaultRowHeight="14.4"/>
  <cols>
    <col min="1" max="1" width="14.44140625" customWidth="1"/>
    <col min="2" max="2" width="28.21875" customWidth="1"/>
    <col min="3" max="3" width="7.77734375" customWidth="1"/>
    <col min="4" max="4" width="7.77734375" bestFit="1" customWidth="1"/>
    <col min="5" max="5" width="4.44140625" bestFit="1" customWidth="1"/>
    <col min="6" max="6" width="8" bestFit="1" customWidth="1"/>
    <col min="7" max="7" width="26.77734375" customWidth="1"/>
    <col min="8" max="8" width="0.77734375" style="17" customWidth="1"/>
    <col min="9" max="10" width="6.21875" customWidth="1"/>
    <col min="11" max="11" width="0.77734375" customWidth="1"/>
    <col min="12" max="13" width="4.77734375" bestFit="1" customWidth="1"/>
    <col min="14" max="14" width="0.77734375" customWidth="1"/>
    <col min="15" max="15" width="8" bestFit="1" customWidth="1"/>
    <col min="16" max="16" width="10.77734375" customWidth="1"/>
    <col min="17" max="17" width="0.77734375" customWidth="1"/>
    <col min="18" max="18" width="26.77734375" customWidth="1"/>
    <col min="19" max="19" width="32.21875" bestFit="1" customWidth="1"/>
    <col min="20" max="20" width="26.77734375" style="13" customWidth="1"/>
    <col min="21" max="21" width="48.5546875" style="13" bestFit="1" customWidth="1"/>
    <col min="22" max="24" width="11.44140625" style="13"/>
  </cols>
  <sheetData>
    <row r="1" spans="1:31" ht="9" customHeight="1">
      <c r="A1" s="13"/>
      <c r="B1" s="13"/>
      <c r="C1" s="13"/>
      <c r="D1" s="13"/>
      <c r="E1" s="13"/>
      <c r="F1" s="36"/>
      <c r="G1" s="17"/>
      <c r="I1" s="13"/>
      <c r="J1" s="13"/>
      <c r="K1" s="13"/>
      <c r="L1" s="13"/>
      <c r="M1" s="13"/>
      <c r="N1" s="13"/>
      <c r="O1" s="13"/>
      <c r="P1" s="13"/>
      <c r="Q1" s="13"/>
      <c r="R1" s="13"/>
      <c r="S1" s="13"/>
      <c r="T1" s="36"/>
      <c r="U1" s="36"/>
      <c r="Y1" s="13"/>
      <c r="Z1" s="13"/>
      <c r="AA1" s="13"/>
      <c r="AB1" s="13"/>
      <c r="AC1" s="13"/>
      <c r="AD1" s="13"/>
      <c r="AE1" s="13"/>
    </row>
    <row r="2" spans="1:31" ht="23.25" customHeight="1">
      <c r="A2" s="62" t="s">
        <v>337</v>
      </c>
      <c r="B2" s="13"/>
      <c r="C2" s="13"/>
      <c r="D2" s="13"/>
      <c r="E2" s="13"/>
      <c r="F2" s="36"/>
      <c r="G2" s="27"/>
      <c r="I2" s="13"/>
      <c r="J2" s="13"/>
      <c r="K2" s="13"/>
      <c r="L2" s="13"/>
      <c r="M2" s="13"/>
      <c r="N2" s="13"/>
      <c r="O2" s="13"/>
      <c r="P2" s="13"/>
      <c r="Q2" s="13"/>
      <c r="R2" s="13"/>
      <c r="S2" s="13"/>
      <c r="T2" s="36"/>
      <c r="U2" s="36"/>
      <c r="Y2" s="13"/>
      <c r="Z2" s="13"/>
      <c r="AA2" s="13"/>
      <c r="AB2" s="13"/>
      <c r="AC2" s="13"/>
      <c r="AD2" s="13"/>
      <c r="AE2" s="13"/>
    </row>
    <row r="3" spans="1:31">
      <c r="A3" s="13"/>
      <c r="B3" s="13"/>
      <c r="C3" s="13"/>
      <c r="D3" s="13"/>
      <c r="E3" s="13"/>
      <c r="F3" s="36"/>
      <c r="G3" s="17"/>
      <c r="I3" s="13"/>
      <c r="J3" s="13"/>
      <c r="K3" s="13"/>
      <c r="L3" s="13"/>
      <c r="M3" s="13"/>
      <c r="N3" s="13"/>
      <c r="O3" s="13"/>
      <c r="P3" s="13"/>
      <c r="Q3" s="13"/>
      <c r="R3" s="13"/>
      <c r="S3" s="13"/>
      <c r="T3" s="36"/>
      <c r="U3" s="36"/>
      <c r="Y3" s="13"/>
      <c r="Z3" s="13"/>
      <c r="AA3" s="13"/>
      <c r="AB3" s="13"/>
      <c r="AC3" s="13"/>
      <c r="AD3" s="13"/>
      <c r="AE3" s="13"/>
    </row>
    <row r="4" spans="1:31" ht="21" customHeight="1">
      <c r="A4" s="63" t="s">
        <v>76</v>
      </c>
      <c r="B4" s="64"/>
      <c r="C4" s="13"/>
      <c r="D4" s="13"/>
      <c r="E4" s="13"/>
      <c r="F4" s="36"/>
      <c r="G4" s="28"/>
      <c r="H4" s="125"/>
      <c r="I4" s="13"/>
      <c r="J4" s="13"/>
      <c r="K4" s="13"/>
      <c r="L4" s="13"/>
      <c r="M4" s="13"/>
      <c r="N4" s="13"/>
      <c r="O4" s="13"/>
      <c r="P4" s="13"/>
      <c r="Q4" s="13"/>
      <c r="R4" s="13"/>
      <c r="S4" s="13"/>
      <c r="T4" s="36"/>
      <c r="U4" s="36"/>
      <c r="V4" s="45"/>
      <c r="W4" s="45"/>
      <c r="X4" s="45"/>
      <c r="Y4" s="45"/>
      <c r="Z4" s="13"/>
      <c r="AA4" s="13"/>
      <c r="AB4" s="13"/>
      <c r="AC4" s="13"/>
      <c r="AD4" s="13"/>
      <c r="AE4" s="13"/>
    </row>
    <row r="5" spans="1:31">
      <c r="A5" s="163" t="s">
        <v>295</v>
      </c>
      <c r="B5" s="163"/>
      <c r="C5" s="13"/>
      <c r="D5" s="13"/>
      <c r="E5" s="13"/>
      <c r="F5" s="13"/>
      <c r="G5" s="159">
        <f>F47/1000</f>
        <v>0</v>
      </c>
      <c r="H5" s="341" t="s">
        <v>152</v>
      </c>
      <c r="I5" s="342"/>
      <c r="J5" s="342"/>
      <c r="K5" s="13"/>
      <c r="L5" s="13"/>
      <c r="M5" s="13"/>
      <c r="N5" s="13"/>
      <c r="O5" s="13"/>
      <c r="P5" s="13"/>
      <c r="Q5" s="13"/>
      <c r="R5" s="13"/>
      <c r="S5" s="13"/>
      <c r="T5" s="36"/>
      <c r="U5" s="36"/>
      <c r="V5" s="45"/>
      <c r="W5" s="45"/>
      <c r="X5" s="45"/>
      <c r="Y5" s="45"/>
      <c r="Z5" s="13"/>
      <c r="AA5" s="13"/>
      <c r="AB5" s="13"/>
      <c r="AC5" s="13"/>
      <c r="AD5" s="13"/>
      <c r="AE5" s="13"/>
    </row>
    <row r="6" spans="1:31">
      <c r="A6" s="163" t="s">
        <v>447</v>
      </c>
      <c r="B6" s="163"/>
      <c r="C6" s="13"/>
      <c r="D6" s="13"/>
      <c r="E6" s="13"/>
      <c r="F6" s="13"/>
      <c r="G6" s="160">
        <f>F48</f>
        <v>0</v>
      </c>
      <c r="H6" s="341" t="s">
        <v>46</v>
      </c>
      <c r="I6" s="342"/>
      <c r="J6" s="342"/>
      <c r="K6" s="13"/>
      <c r="L6" s="13"/>
      <c r="M6" s="13"/>
      <c r="N6" s="13"/>
      <c r="O6" s="13"/>
      <c r="P6" s="13"/>
      <c r="Q6" s="13"/>
      <c r="R6" s="13"/>
      <c r="S6" s="13"/>
      <c r="T6" s="36"/>
      <c r="U6" s="36"/>
      <c r="V6" s="45"/>
      <c r="W6" s="45"/>
      <c r="X6" s="45"/>
      <c r="Y6" s="45"/>
      <c r="Z6" s="13"/>
      <c r="AA6" s="13"/>
      <c r="AB6" s="13"/>
      <c r="AC6" s="13"/>
      <c r="AD6" s="13"/>
      <c r="AE6" s="13"/>
    </row>
    <row r="7" spans="1:31" ht="15" customHeight="1">
      <c r="A7" s="268" t="s">
        <v>451</v>
      </c>
      <c r="B7" s="13"/>
      <c r="C7" s="13"/>
      <c r="D7" s="13"/>
      <c r="E7" s="13"/>
      <c r="F7" s="13"/>
      <c r="G7" s="159">
        <f>F49/1000</f>
        <v>0</v>
      </c>
      <c r="H7" s="341" t="s">
        <v>152</v>
      </c>
      <c r="I7" s="342"/>
      <c r="J7" s="342"/>
      <c r="K7" s="67"/>
      <c r="L7" s="67"/>
      <c r="M7" s="67"/>
      <c r="N7" s="67"/>
      <c r="O7" s="67"/>
      <c r="P7" s="67"/>
      <c r="Q7" s="67"/>
      <c r="R7" s="67"/>
      <c r="S7" s="67"/>
      <c r="T7" s="67"/>
      <c r="U7" s="67"/>
      <c r="V7" s="45"/>
      <c r="W7" s="45"/>
      <c r="X7" s="45"/>
      <c r="Y7" s="45"/>
      <c r="Z7" s="13"/>
      <c r="AA7" s="13"/>
      <c r="AB7" s="13"/>
      <c r="AC7" s="13"/>
      <c r="AD7" s="13"/>
      <c r="AE7" s="13"/>
    </row>
    <row r="8" spans="1:31" ht="15" customHeight="1">
      <c r="A8" s="268"/>
      <c r="B8" s="13"/>
      <c r="C8" s="13"/>
      <c r="D8" s="13"/>
      <c r="E8" s="13"/>
      <c r="F8" s="13"/>
      <c r="G8" s="28"/>
      <c r="H8" s="127"/>
      <c r="I8" s="67"/>
      <c r="J8" s="67"/>
      <c r="K8" s="67"/>
      <c r="L8" s="67"/>
      <c r="M8" s="67"/>
      <c r="N8" s="67"/>
      <c r="O8" s="67"/>
      <c r="P8" s="67"/>
      <c r="Q8" s="67"/>
      <c r="R8" s="67"/>
      <c r="S8" s="67"/>
      <c r="T8" s="67"/>
      <c r="U8" s="67"/>
      <c r="V8" s="45"/>
      <c r="W8" s="45"/>
      <c r="X8" s="45"/>
      <c r="Y8" s="45"/>
      <c r="Z8" s="13"/>
      <c r="AA8" s="13"/>
      <c r="AB8" s="13"/>
      <c r="AC8" s="13"/>
      <c r="AD8" s="13"/>
      <c r="AE8" s="13"/>
    </row>
    <row r="9" spans="1:31" ht="15" customHeight="1">
      <c r="A9" s="344" t="s">
        <v>77</v>
      </c>
      <c r="B9" s="344"/>
      <c r="C9" s="346" t="s">
        <v>80</v>
      </c>
      <c r="D9" s="346"/>
      <c r="E9" s="346"/>
      <c r="F9" s="346"/>
      <c r="G9" s="346"/>
      <c r="H9" s="157"/>
      <c r="I9" s="343" t="s">
        <v>153</v>
      </c>
      <c r="J9" s="343"/>
      <c r="K9" s="343"/>
      <c r="L9" s="343"/>
      <c r="M9" s="343"/>
      <c r="N9" s="343"/>
      <c r="O9" s="343"/>
      <c r="P9" s="343"/>
      <c r="Q9" s="343"/>
      <c r="R9" s="343"/>
      <c r="S9" s="343"/>
      <c r="T9" s="116"/>
      <c r="U9" s="116"/>
      <c r="V9" s="116"/>
      <c r="W9" s="45"/>
      <c r="X9" s="45"/>
      <c r="Y9" s="45"/>
      <c r="Z9" s="13"/>
      <c r="AA9" s="13"/>
      <c r="AB9" s="13"/>
      <c r="AC9" s="13"/>
      <c r="AD9" s="13"/>
      <c r="AE9" s="13"/>
    </row>
    <row r="10" spans="1:31">
      <c r="A10" s="345" t="s">
        <v>121</v>
      </c>
      <c r="B10" s="345" t="s">
        <v>270</v>
      </c>
      <c r="C10" s="348" t="s">
        <v>268</v>
      </c>
      <c r="D10" s="345" t="s">
        <v>269</v>
      </c>
      <c r="E10" s="348" t="s">
        <v>87</v>
      </c>
      <c r="F10" s="348" t="s">
        <v>84</v>
      </c>
      <c r="G10" s="345" t="s">
        <v>154</v>
      </c>
      <c r="H10" s="128"/>
      <c r="I10" s="347" t="s">
        <v>268</v>
      </c>
      <c r="J10" s="347"/>
      <c r="K10" s="133"/>
      <c r="L10" s="347" t="s">
        <v>269</v>
      </c>
      <c r="M10" s="347"/>
      <c r="N10" s="133"/>
      <c r="O10" s="347" t="s">
        <v>84</v>
      </c>
      <c r="P10" s="347"/>
      <c r="Q10" s="133"/>
      <c r="R10" s="347" t="s">
        <v>85</v>
      </c>
      <c r="S10" s="347"/>
      <c r="Y10" s="13"/>
      <c r="Z10" s="13"/>
      <c r="AA10" s="13"/>
      <c r="AB10" s="13"/>
      <c r="AC10" s="13"/>
      <c r="AD10" s="13"/>
      <c r="AE10" s="13"/>
    </row>
    <row r="11" spans="1:31">
      <c r="A11" s="345"/>
      <c r="B11" s="345"/>
      <c r="C11" s="348"/>
      <c r="D11" s="345"/>
      <c r="E11" s="348"/>
      <c r="F11" s="348"/>
      <c r="G11" s="345"/>
      <c r="H11" s="128"/>
      <c r="I11" s="132">
        <v>2018</v>
      </c>
      <c r="J11" s="133">
        <v>2023</v>
      </c>
      <c r="K11" s="135"/>
      <c r="L11" s="132">
        <v>2018</v>
      </c>
      <c r="M11" s="133">
        <v>2023</v>
      </c>
      <c r="N11" s="135"/>
      <c r="O11" s="132">
        <v>2018</v>
      </c>
      <c r="P11" s="133">
        <v>2023</v>
      </c>
      <c r="Q11" s="135"/>
      <c r="R11" s="132">
        <v>2018</v>
      </c>
      <c r="S11" s="134">
        <v>2023</v>
      </c>
      <c r="V11" s="45"/>
      <c r="W11" s="45"/>
      <c r="X11" s="45"/>
      <c r="Y11" s="45"/>
      <c r="Z11" s="13"/>
      <c r="AA11" s="13"/>
      <c r="AB11" s="13"/>
      <c r="AC11" s="13"/>
      <c r="AD11" s="13"/>
      <c r="AE11" s="13"/>
    </row>
    <row r="12" spans="1:31">
      <c r="A12" s="117" t="s">
        <v>271</v>
      </c>
      <c r="B12" s="117"/>
      <c r="C12" s="118"/>
      <c r="D12" s="118"/>
      <c r="E12" s="119"/>
      <c r="F12" s="119"/>
      <c r="G12" s="120"/>
      <c r="H12" s="129"/>
      <c r="I12" s="131"/>
      <c r="J12" s="118"/>
      <c r="K12" s="118"/>
      <c r="L12" s="118"/>
      <c r="M12" s="118"/>
      <c r="N12" s="118"/>
      <c r="O12" s="119"/>
      <c r="P12" s="119"/>
      <c r="Q12" s="119"/>
      <c r="R12" s="120"/>
      <c r="S12" s="120"/>
      <c r="V12" s="45"/>
      <c r="W12" s="45"/>
      <c r="X12" s="45"/>
      <c r="Y12" s="45"/>
      <c r="Z12" s="13"/>
      <c r="AA12" s="13"/>
      <c r="AB12" s="13"/>
      <c r="AC12" s="13"/>
      <c r="AD12" s="13"/>
      <c r="AE12" s="13"/>
    </row>
    <row r="13" spans="1:31" ht="15" customHeight="1">
      <c r="A13" s="136" t="s">
        <v>302</v>
      </c>
      <c r="B13" s="136"/>
      <c r="C13" s="204">
        <v>53</v>
      </c>
      <c r="D13" s="170">
        <v>1</v>
      </c>
      <c r="E13" s="138">
        <v>2018</v>
      </c>
      <c r="F13" s="138" t="s">
        <v>163</v>
      </c>
      <c r="G13" s="140" t="s">
        <v>207</v>
      </c>
      <c r="H13" s="136"/>
      <c r="I13" s="204">
        <f t="shared" ref="I13:I25" si="0">C13</f>
        <v>53</v>
      </c>
      <c r="J13" s="204">
        <f>C13+1</f>
        <v>54</v>
      </c>
      <c r="K13" s="137"/>
      <c r="L13" s="170">
        <v>1</v>
      </c>
      <c r="M13" s="170">
        <v>1</v>
      </c>
      <c r="N13" s="139"/>
      <c r="O13" s="138" t="s">
        <v>163</v>
      </c>
      <c r="P13" s="138" t="s">
        <v>91</v>
      </c>
      <c r="Q13" s="138"/>
      <c r="R13" s="140" t="s">
        <v>207</v>
      </c>
      <c r="S13" s="140" t="s">
        <v>165</v>
      </c>
      <c r="V13" s="45"/>
      <c r="W13" s="45"/>
      <c r="X13" s="45"/>
      <c r="Y13" s="45"/>
      <c r="Z13" s="13"/>
      <c r="AA13" s="13"/>
      <c r="AB13" s="13"/>
      <c r="AC13" s="13"/>
      <c r="AD13" s="13"/>
      <c r="AE13" s="13"/>
    </row>
    <row r="14" spans="1:31" ht="30.6">
      <c r="A14" s="141" t="s">
        <v>304</v>
      </c>
      <c r="B14" s="141"/>
      <c r="C14" s="205">
        <v>40</v>
      </c>
      <c r="D14" s="171">
        <v>2</v>
      </c>
      <c r="E14" s="143">
        <v>2018</v>
      </c>
      <c r="F14" s="143" t="s">
        <v>163</v>
      </c>
      <c r="G14" s="140" t="s">
        <v>207</v>
      </c>
      <c r="H14" s="141"/>
      <c r="I14" s="205">
        <f t="shared" si="0"/>
        <v>40</v>
      </c>
      <c r="J14" s="204">
        <f t="shared" ref="J14:J25" si="1">C14+1</f>
        <v>41</v>
      </c>
      <c r="K14" s="142"/>
      <c r="L14" s="171">
        <v>2</v>
      </c>
      <c r="M14" s="171">
        <v>2</v>
      </c>
      <c r="N14" s="144"/>
      <c r="O14" s="143" t="s">
        <v>163</v>
      </c>
      <c r="P14" s="143" t="s">
        <v>91</v>
      </c>
      <c r="Q14" s="143"/>
      <c r="R14" s="140" t="s">
        <v>207</v>
      </c>
      <c r="S14" s="140" t="s">
        <v>165</v>
      </c>
      <c r="V14" s="45"/>
      <c r="W14" s="45"/>
      <c r="X14" s="45"/>
      <c r="Y14" s="45"/>
      <c r="Z14" s="13"/>
      <c r="AA14" s="13"/>
      <c r="AB14" s="13"/>
      <c r="AC14" s="13"/>
      <c r="AD14" s="13"/>
      <c r="AE14" s="13"/>
    </row>
    <row r="15" spans="1:31" ht="30.6">
      <c r="A15" s="141" t="s">
        <v>306</v>
      </c>
      <c r="B15" s="141"/>
      <c r="C15" s="205">
        <v>80</v>
      </c>
      <c r="D15" s="171">
        <v>3</v>
      </c>
      <c r="E15" s="143">
        <v>2018</v>
      </c>
      <c r="F15" s="143" t="s">
        <v>163</v>
      </c>
      <c r="G15" s="140" t="s">
        <v>207</v>
      </c>
      <c r="H15" s="141"/>
      <c r="I15" s="205">
        <f t="shared" si="0"/>
        <v>80</v>
      </c>
      <c r="J15" s="204">
        <f t="shared" si="1"/>
        <v>81</v>
      </c>
      <c r="K15" s="142"/>
      <c r="L15" s="171">
        <v>3</v>
      </c>
      <c r="M15" s="171">
        <v>3</v>
      </c>
      <c r="N15" s="144"/>
      <c r="O15" s="143" t="s">
        <v>163</v>
      </c>
      <c r="P15" s="143" t="s">
        <v>91</v>
      </c>
      <c r="Q15" s="143"/>
      <c r="R15" s="140" t="s">
        <v>207</v>
      </c>
      <c r="S15" s="140" t="s">
        <v>165</v>
      </c>
      <c r="V15" s="45"/>
      <c r="W15" s="45"/>
      <c r="X15" s="45"/>
      <c r="Y15" s="45"/>
      <c r="Z15" s="13"/>
      <c r="AA15" s="13"/>
      <c r="AB15" s="13"/>
      <c r="AC15" s="13"/>
      <c r="AD15" s="13"/>
      <c r="AE15" s="13"/>
    </row>
    <row r="16" spans="1:31">
      <c r="A16" s="141" t="s">
        <v>307</v>
      </c>
      <c r="B16" s="141"/>
      <c r="C16" s="205">
        <v>60</v>
      </c>
      <c r="D16" s="171">
        <v>4</v>
      </c>
      <c r="E16" s="143">
        <v>2018</v>
      </c>
      <c r="F16" s="143" t="s">
        <v>163</v>
      </c>
      <c r="G16" s="140" t="s">
        <v>207</v>
      </c>
      <c r="H16" s="141"/>
      <c r="I16" s="205">
        <f t="shared" si="0"/>
        <v>60</v>
      </c>
      <c r="J16" s="204">
        <f t="shared" si="1"/>
        <v>61</v>
      </c>
      <c r="K16" s="142"/>
      <c r="L16" s="171">
        <v>4</v>
      </c>
      <c r="M16" s="171">
        <v>4</v>
      </c>
      <c r="N16" s="144"/>
      <c r="O16" s="143" t="s">
        <v>163</v>
      </c>
      <c r="P16" s="143" t="s">
        <v>91</v>
      </c>
      <c r="Q16" s="143"/>
      <c r="R16" s="140" t="s">
        <v>207</v>
      </c>
      <c r="S16" s="140" t="s">
        <v>165</v>
      </c>
      <c r="V16" s="45"/>
      <c r="W16" s="45"/>
      <c r="X16" s="45"/>
      <c r="Y16" s="45"/>
      <c r="Z16" s="13"/>
      <c r="AA16" s="13"/>
      <c r="AB16" s="13"/>
      <c r="AC16" s="13"/>
      <c r="AD16" s="13"/>
      <c r="AE16" s="13"/>
    </row>
    <row r="17" spans="1:31">
      <c r="A17" s="141" t="s">
        <v>308</v>
      </c>
      <c r="B17" s="141"/>
      <c r="C17" s="205">
        <v>60</v>
      </c>
      <c r="D17" s="171">
        <v>5</v>
      </c>
      <c r="E17" s="143">
        <v>2018</v>
      </c>
      <c r="F17" s="143" t="s">
        <v>163</v>
      </c>
      <c r="G17" s="140" t="s">
        <v>207</v>
      </c>
      <c r="H17" s="141"/>
      <c r="I17" s="205">
        <f t="shared" si="0"/>
        <v>60</v>
      </c>
      <c r="J17" s="204">
        <f t="shared" si="1"/>
        <v>61</v>
      </c>
      <c r="K17" s="142"/>
      <c r="L17" s="171">
        <v>5</v>
      </c>
      <c r="M17" s="171">
        <v>5</v>
      </c>
      <c r="N17" s="144"/>
      <c r="O17" s="143" t="s">
        <v>163</v>
      </c>
      <c r="P17" s="143" t="s">
        <v>91</v>
      </c>
      <c r="Q17" s="143"/>
      <c r="R17" s="140" t="s">
        <v>207</v>
      </c>
      <c r="S17" s="140" t="s">
        <v>165</v>
      </c>
      <c r="V17" s="45"/>
      <c r="W17" s="45"/>
      <c r="X17" s="45"/>
      <c r="Y17" s="45"/>
      <c r="Z17" s="13"/>
      <c r="AA17" s="13"/>
      <c r="AB17" s="13"/>
      <c r="AC17" s="13"/>
      <c r="AD17" s="13"/>
      <c r="AE17" s="13"/>
    </row>
    <row r="18" spans="1:31" ht="15" customHeight="1">
      <c r="A18" s="141" t="s">
        <v>309</v>
      </c>
      <c r="B18" s="141"/>
      <c r="C18" s="205">
        <v>70</v>
      </c>
      <c r="D18" s="170">
        <v>1</v>
      </c>
      <c r="E18" s="143">
        <v>2018</v>
      </c>
      <c r="F18" s="143" t="s">
        <v>163</v>
      </c>
      <c r="G18" s="140" t="s">
        <v>207</v>
      </c>
      <c r="H18" s="141"/>
      <c r="I18" s="205">
        <f t="shared" si="0"/>
        <v>70</v>
      </c>
      <c r="J18" s="204">
        <f t="shared" si="1"/>
        <v>71</v>
      </c>
      <c r="K18" s="142"/>
      <c r="L18" s="170">
        <v>1</v>
      </c>
      <c r="M18" s="170">
        <v>1</v>
      </c>
      <c r="N18" s="144"/>
      <c r="O18" s="143" t="s">
        <v>163</v>
      </c>
      <c r="P18" s="143" t="s">
        <v>91</v>
      </c>
      <c r="Q18" s="143"/>
      <c r="R18" s="140" t="s">
        <v>207</v>
      </c>
      <c r="S18" s="140" t="s">
        <v>165</v>
      </c>
      <c r="V18" s="45"/>
      <c r="W18" s="45"/>
      <c r="X18" s="45"/>
      <c r="Y18" s="45"/>
      <c r="Z18" s="13"/>
      <c r="AA18" s="13"/>
      <c r="AB18" s="13"/>
      <c r="AC18" s="13"/>
      <c r="AD18" s="13"/>
      <c r="AE18" s="13"/>
    </row>
    <row r="19" spans="1:31" ht="15" customHeight="1">
      <c r="A19" s="141" t="s">
        <v>310</v>
      </c>
      <c r="B19" s="141"/>
      <c r="C19" s="205">
        <v>60</v>
      </c>
      <c r="D19" s="171">
        <v>2</v>
      </c>
      <c r="E19" s="143">
        <v>2018</v>
      </c>
      <c r="F19" s="143" t="s">
        <v>163</v>
      </c>
      <c r="G19" s="140" t="s">
        <v>207</v>
      </c>
      <c r="H19" s="141"/>
      <c r="I19" s="205">
        <f t="shared" si="0"/>
        <v>60</v>
      </c>
      <c r="J19" s="204">
        <f t="shared" si="1"/>
        <v>61</v>
      </c>
      <c r="K19" s="142"/>
      <c r="L19" s="171">
        <v>2</v>
      </c>
      <c r="M19" s="171">
        <v>2</v>
      </c>
      <c r="N19" s="144"/>
      <c r="O19" s="143" t="s">
        <v>163</v>
      </c>
      <c r="P19" s="143" t="s">
        <v>91</v>
      </c>
      <c r="Q19" s="143"/>
      <c r="R19" s="140" t="s">
        <v>207</v>
      </c>
      <c r="S19" s="140" t="s">
        <v>165</v>
      </c>
      <c r="V19" s="45"/>
      <c r="W19" s="45"/>
      <c r="X19" s="45"/>
      <c r="Y19" s="45"/>
      <c r="Z19" s="13"/>
      <c r="AA19" s="13"/>
      <c r="AB19" s="13"/>
      <c r="AC19" s="13"/>
      <c r="AD19" s="13"/>
      <c r="AE19" s="13"/>
    </row>
    <row r="20" spans="1:31" ht="20.399999999999999">
      <c r="A20" s="141" t="s">
        <v>311</v>
      </c>
      <c r="B20" s="141"/>
      <c r="C20" s="205">
        <v>80</v>
      </c>
      <c r="D20" s="171">
        <v>3</v>
      </c>
      <c r="E20" s="143">
        <v>2018</v>
      </c>
      <c r="F20" s="143" t="s">
        <v>163</v>
      </c>
      <c r="G20" s="140" t="s">
        <v>207</v>
      </c>
      <c r="H20" s="141"/>
      <c r="I20" s="205">
        <f t="shared" si="0"/>
        <v>80</v>
      </c>
      <c r="J20" s="204">
        <f t="shared" si="1"/>
        <v>81</v>
      </c>
      <c r="K20" s="142"/>
      <c r="L20" s="171">
        <v>3</v>
      </c>
      <c r="M20" s="171">
        <v>3</v>
      </c>
      <c r="N20" s="144"/>
      <c r="O20" s="143" t="s">
        <v>163</v>
      </c>
      <c r="P20" s="143" t="s">
        <v>91</v>
      </c>
      <c r="Q20" s="143"/>
      <c r="R20" s="140" t="s">
        <v>207</v>
      </c>
      <c r="S20" s="140" t="s">
        <v>165</v>
      </c>
      <c r="V20" s="45"/>
      <c r="W20" s="45"/>
      <c r="X20" s="45"/>
      <c r="Y20" s="45"/>
      <c r="Z20" s="13"/>
      <c r="AA20" s="13"/>
      <c r="AB20" s="13"/>
      <c r="AC20" s="13"/>
      <c r="AD20" s="13"/>
      <c r="AE20" s="13"/>
    </row>
    <row r="21" spans="1:31" ht="20.399999999999999">
      <c r="A21" s="141" t="s">
        <v>312</v>
      </c>
      <c r="B21" s="141"/>
      <c r="C21" s="205">
        <v>60</v>
      </c>
      <c r="D21" s="171">
        <v>4</v>
      </c>
      <c r="E21" s="143">
        <v>2018</v>
      </c>
      <c r="F21" s="143" t="s">
        <v>163</v>
      </c>
      <c r="G21" s="140" t="s">
        <v>207</v>
      </c>
      <c r="H21" s="141"/>
      <c r="I21" s="205">
        <f t="shared" si="0"/>
        <v>60</v>
      </c>
      <c r="J21" s="204">
        <f t="shared" si="1"/>
        <v>61</v>
      </c>
      <c r="K21" s="142"/>
      <c r="L21" s="171">
        <v>4</v>
      </c>
      <c r="M21" s="171">
        <v>4</v>
      </c>
      <c r="N21" s="144"/>
      <c r="O21" s="143" t="s">
        <v>163</v>
      </c>
      <c r="P21" s="143" t="s">
        <v>91</v>
      </c>
      <c r="Q21" s="143"/>
      <c r="R21" s="140" t="s">
        <v>207</v>
      </c>
      <c r="S21" s="140" t="s">
        <v>165</v>
      </c>
      <c r="V21" s="45"/>
      <c r="W21" s="45"/>
      <c r="X21" s="45"/>
      <c r="Y21" s="45"/>
      <c r="Z21" s="13"/>
      <c r="AA21" s="13"/>
      <c r="AB21" s="13"/>
      <c r="AC21" s="13"/>
      <c r="AD21" s="13"/>
      <c r="AE21" s="13"/>
    </row>
    <row r="22" spans="1:31">
      <c r="A22" s="141" t="s">
        <v>313</v>
      </c>
      <c r="B22" s="141"/>
      <c r="C22" s="205">
        <v>60</v>
      </c>
      <c r="D22" s="171">
        <v>5</v>
      </c>
      <c r="E22" s="143">
        <v>2018</v>
      </c>
      <c r="F22" s="143" t="s">
        <v>163</v>
      </c>
      <c r="G22" s="140" t="s">
        <v>207</v>
      </c>
      <c r="H22" s="141"/>
      <c r="I22" s="205">
        <f t="shared" si="0"/>
        <v>60</v>
      </c>
      <c r="J22" s="204">
        <f t="shared" si="1"/>
        <v>61</v>
      </c>
      <c r="K22" s="142"/>
      <c r="L22" s="171">
        <v>5</v>
      </c>
      <c r="M22" s="171">
        <v>5</v>
      </c>
      <c r="N22" s="144"/>
      <c r="O22" s="143" t="s">
        <v>163</v>
      </c>
      <c r="P22" s="143" t="s">
        <v>91</v>
      </c>
      <c r="Q22" s="143"/>
      <c r="R22" s="140" t="s">
        <v>207</v>
      </c>
      <c r="S22" s="140" t="s">
        <v>165</v>
      </c>
      <c r="V22" s="45"/>
      <c r="W22" s="45"/>
      <c r="X22" s="45"/>
      <c r="Y22" s="45"/>
      <c r="Z22" s="13"/>
      <c r="AA22" s="13"/>
      <c r="AB22" s="13"/>
      <c r="AC22" s="13"/>
      <c r="AD22" s="13"/>
      <c r="AE22" s="13"/>
    </row>
    <row r="23" spans="1:31">
      <c r="A23" s="141" t="s">
        <v>314</v>
      </c>
      <c r="B23" s="141"/>
      <c r="C23" s="205">
        <v>30</v>
      </c>
      <c r="D23" s="171">
        <v>1</v>
      </c>
      <c r="E23" s="143">
        <v>2018</v>
      </c>
      <c r="F23" s="143" t="s">
        <v>163</v>
      </c>
      <c r="G23" s="140" t="s">
        <v>207</v>
      </c>
      <c r="H23" s="141"/>
      <c r="I23" s="205">
        <f t="shared" si="0"/>
        <v>30</v>
      </c>
      <c r="J23" s="204">
        <f t="shared" si="1"/>
        <v>31</v>
      </c>
      <c r="K23" s="142"/>
      <c r="L23" s="171">
        <v>1</v>
      </c>
      <c r="M23" s="171">
        <v>1</v>
      </c>
      <c r="N23" s="144"/>
      <c r="O23" s="143" t="s">
        <v>163</v>
      </c>
      <c r="P23" s="143" t="s">
        <v>91</v>
      </c>
      <c r="Q23" s="143"/>
      <c r="R23" s="140" t="s">
        <v>207</v>
      </c>
      <c r="S23" s="140" t="s">
        <v>165</v>
      </c>
      <c r="V23" s="45"/>
      <c r="W23" s="45"/>
      <c r="X23" s="45"/>
      <c r="Y23" s="45"/>
      <c r="Z23" s="13"/>
      <c r="AA23" s="13"/>
      <c r="AB23" s="13"/>
      <c r="AC23" s="13"/>
      <c r="AD23" s="13"/>
      <c r="AE23" s="13"/>
    </row>
    <row r="24" spans="1:31" ht="15" customHeight="1">
      <c r="A24" s="141" t="s">
        <v>315</v>
      </c>
      <c r="B24" s="141"/>
      <c r="C24" s="205">
        <v>40</v>
      </c>
      <c r="D24" s="171">
        <v>2</v>
      </c>
      <c r="E24" s="143">
        <v>2018</v>
      </c>
      <c r="F24" s="143" t="s">
        <v>163</v>
      </c>
      <c r="G24" s="140" t="s">
        <v>207</v>
      </c>
      <c r="H24" s="141"/>
      <c r="I24" s="205">
        <f t="shared" si="0"/>
        <v>40</v>
      </c>
      <c r="J24" s="204">
        <f t="shared" si="1"/>
        <v>41</v>
      </c>
      <c r="K24" s="142"/>
      <c r="L24" s="171">
        <v>2</v>
      </c>
      <c r="M24" s="171">
        <v>2</v>
      </c>
      <c r="N24" s="144"/>
      <c r="O24" s="143" t="s">
        <v>163</v>
      </c>
      <c r="P24" s="143" t="s">
        <v>91</v>
      </c>
      <c r="Q24" s="143"/>
      <c r="R24" s="140" t="s">
        <v>207</v>
      </c>
      <c r="S24" s="140" t="s">
        <v>165</v>
      </c>
      <c r="V24" s="45"/>
      <c r="W24" s="45"/>
      <c r="X24" s="45"/>
      <c r="Y24" s="45"/>
      <c r="Z24" s="13"/>
      <c r="AA24" s="13"/>
      <c r="AB24" s="13"/>
      <c r="AC24" s="13"/>
      <c r="AD24" s="13"/>
      <c r="AE24" s="13"/>
    </row>
    <row r="25" spans="1:31" ht="15" customHeight="1">
      <c r="A25" s="141" t="s">
        <v>316</v>
      </c>
      <c r="B25" s="141"/>
      <c r="C25" s="205">
        <v>60</v>
      </c>
      <c r="D25" s="171">
        <v>3</v>
      </c>
      <c r="E25" s="143">
        <v>2018</v>
      </c>
      <c r="F25" s="143" t="s">
        <v>163</v>
      </c>
      <c r="G25" s="140" t="s">
        <v>207</v>
      </c>
      <c r="H25" s="145"/>
      <c r="I25" s="205">
        <f t="shared" si="0"/>
        <v>60</v>
      </c>
      <c r="J25" s="204">
        <f t="shared" si="1"/>
        <v>61</v>
      </c>
      <c r="K25" s="142"/>
      <c r="L25" s="171">
        <v>3</v>
      </c>
      <c r="M25" s="171">
        <v>3</v>
      </c>
      <c r="N25" s="144"/>
      <c r="O25" s="143" t="s">
        <v>163</v>
      </c>
      <c r="P25" s="143" t="s">
        <v>91</v>
      </c>
      <c r="Q25" s="143"/>
      <c r="R25" s="140" t="s">
        <v>207</v>
      </c>
      <c r="S25" s="140" t="s">
        <v>165</v>
      </c>
      <c r="V25" s="45"/>
      <c r="W25" s="45"/>
      <c r="X25" s="45"/>
      <c r="Y25" s="45"/>
      <c r="Z25" s="13"/>
      <c r="AA25" s="13"/>
      <c r="AB25" s="13"/>
      <c r="AC25" s="13"/>
      <c r="AD25" s="13"/>
      <c r="AE25" s="13"/>
    </row>
    <row r="26" spans="1:31">
      <c r="A26" s="121"/>
      <c r="B26" s="207" t="s">
        <v>294</v>
      </c>
      <c r="C26" s="122">
        <f>AVERAGE(C13:C25)</f>
        <v>57.92307692307692</v>
      </c>
      <c r="D26" s="172">
        <f>AVERAGE(D13:D25)</f>
        <v>2.7692307692307692</v>
      </c>
      <c r="E26" s="123"/>
      <c r="F26" s="123"/>
      <c r="G26" s="121"/>
      <c r="H26" s="129"/>
      <c r="I26" s="168">
        <f>AVERAGE(I13:I25)</f>
        <v>57.92307692307692</v>
      </c>
      <c r="J26" s="168">
        <f>AVERAGE(J13:J25)</f>
        <v>58.92307692307692</v>
      </c>
      <c r="K26" s="122"/>
      <c r="L26" s="122">
        <f>AVERAGE(L13:L25)</f>
        <v>2.7692307692307692</v>
      </c>
      <c r="M26" s="122">
        <f>AVERAGE(M13:M25)</f>
        <v>2.7692307692307692</v>
      </c>
      <c r="N26" s="124"/>
      <c r="O26" s="123"/>
      <c r="P26" s="123"/>
      <c r="Q26" s="123"/>
      <c r="R26" s="121"/>
      <c r="S26" s="121"/>
      <c r="V26" s="45"/>
      <c r="W26" s="45"/>
      <c r="X26" s="45"/>
      <c r="Y26" s="45"/>
      <c r="Z26" s="13"/>
      <c r="AA26" s="13"/>
      <c r="AB26" s="13"/>
      <c r="AC26" s="13"/>
      <c r="AD26" s="13"/>
      <c r="AE26" s="13"/>
    </row>
    <row r="27" spans="1:31">
      <c r="A27" s="117" t="s">
        <v>272</v>
      </c>
      <c r="B27" s="117"/>
      <c r="C27" s="118"/>
      <c r="D27" s="118"/>
      <c r="E27" s="119"/>
      <c r="F27" s="119"/>
      <c r="G27" s="120"/>
      <c r="H27" s="129"/>
      <c r="I27" s="166"/>
      <c r="J27" s="161"/>
      <c r="K27" s="118"/>
      <c r="L27" s="147"/>
      <c r="M27" s="147"/>
      <c r="N27" s="118"/>
      <c r="O27" s="119"/>
      <c r="P27" s="119"/>
      <c r="Q27" s="119"/>
      <c r="R27" s="120"/>
      <c r="S27" s="120"/>
      <c r="V27" s="45"/>
      <c r="W27" s="45"/>
      <c r="X27" s="45"/>
      <c r="Y27" s="45"/>
      <c r="Z27" s="13"/>
      <c r="AA27" s="13"/>
      <c r="AB27" s="13"/>
      <c r="AC27" s="13"/>
      <c r="AD27" s="13"/>
      <c r="AE27" s="13"/>
    </row>
    <row r="28" spans="1:31">
      <c r="A28" s="141" t="s">
        <v>273</v>
      </c>
      <c r="B28" s="141" t="s">
        <v>274</v>
      </c>
      <c r="C28" s="205">
        <v>96</v>
      </c>
      <c r="D28" s="142"/>
      <c r="E28" s="143">
        <v>2018</v>
      </c>
      <c r="F28" s="143" t="s">
        <v>90</v>
      </c>
      <c r="G28" s="140" t="s">
        <v>275</v>
      </c>
      <c r="H28" s="141"/>
      <c r="I28" s="205">
        <v>97.1</v>
      </c>
      <c r="J28" s="205">
        <f>I28</f>
        <v>97.1</v>
      </c>
      <c r="K28" s="142"/>
      <c r="L28" s="146"/>
      <c r="M28" s="146"/>
      <c r="N28" s="144"/>
      <c r="O28" s="143" t="s">
        <v>90</v>
      </c>
      <c r="P28" s="143" t="s">
        <v>91</v>
      </c>
      <c r="Q28" s="143"/>
      <c r="R28" s="140" t="s">
        <v>275</v>
      </c>
      <c r="S28" s="140"/>
      <c r="V28" s="45"/>
      <c r="W28" s="45"/>
      <c r="X28" s="45"/>
      <c r="Y28" s="45"/>
      <c r="Z28" s="13"/>
      <c r="AA28" s="13"/>
      <c r="AB28" s="13"/>
      <c r="AC28" s="13"/>
      <c r="AD28" s="13"/>
      <c r="AE28" s="13"/>
    </row>
    <row r="29" spans="1:31">
      <c r="A29" s="141" t="s">
        <v>276</v>
      </c>
      <c r="B29" s="141" t="s">
        <v>274</v>
      </c>
      <c r="C29" s="205">
        <v>98</v>
      </c>
      <c r="D29" s="142"/>
      <c r="E29" s="143">
        <v>2018</v>
      </c>
      <c r="F29" s="143" t="s">
        <v>90</v>
      </c>
      <c r="G29" s="140" t="s">
        <v>275</v>
      </c>
      <c r="H29" s="141"/>
      <c r="I29" s="205">
        <v>98.2</v>
      </c>
      <c r="J29" s="205">
        <f>I29</f>
        <v>98.2</v>
      </c>
      <c r="K29" s="142"/>
      <c r="L29" s="146"/>
      <c r="M29" s="146"/>
      <c r="N29" s="144"/>
      <c r="O29" s="143" t="s">
        <v>90</v>
      </c>
      <c r="P29" s="143" t="s">
        <v>91</v>
      </c>
      <c r="Q29" s="143"/>
      <c r="R29" s="140" t="s">
        <v>275</v>
      </c>
      <c r="S29" s="140" t="s">
        <v>165</v>
      </c>
      <c r="V29" s="45"/>
      <c r="W29" s="45"/>
      <c r="X29" s="45"/>
      <c r="Y29" s="45"/>
      <c r="Z29" s="13"/>
      <c r="AA29" s="13"/>
      <c r="AB29" s="13"/>
      <c r="AC29" s="13"/>
      <c r="AD29" s="13"/>
      <c r="AE29" s="13"/>
    </row>
    <row r="30" spans="1:31" s="154" customFormat="1">
      <c r="A30" s="148" t="s">
        <v>297</v>
      </c>
      <c r="B30" s="148" t="s">
        <v>274</v>
      </c>
      <c r="C30" s="206" t="s">
        <v>277</v>
      </c>
      <c r="D30" s="149"/>
      <c r="E30" s="150"/>
      <c r="F30" s="150"/>
      <c r="G30" s="151"/>
      <c r="H30" s="148"/>
      <c r="I30" s="206" t="s">
        <v>277</v>
      </c>
      <c r="J30" s="206" t="s">
        <v>277</v>
      </c>
      <c r="K30" s="149"/>
      <c r="L30" s="149"/>
      <c r="M30" s="149"/>
      <c r="N30" s="149"/>
      <c r="O30" s="150"/>
      <c r="P30" s="150"/>
      <c r="Q30" s="150"/>
      <c r="R30" s="151"/>
      <c r="S30" s="151"/>
      <c r="T30" s="152"/>
      <c r="U30" s="152"/>
      <c r="V30" s="153"/>
      <c r="W30" s="153"/>
      <c r="X30" s="153"/>
      <c r="Y30" s="153"/>
      <c r="Z30" s="152"/>
      <c r="AA30" s="152"/>
      <c r="AB30" s="152"/>
      <c r="AC30" s="152"/>
      <c r="AD30" s="152"/>
      <c r="AE30" s="152"/>
    </row>
    <row r="31" spans="1:31" s="154" customFormat="1">
      <c r="A31" s="148" t="s">
        <v>297</v>
      </c>
      <c r="B31" s="148" t="s">
        <v>278</v>
      </c>
      <c r="C31" s="206" t="s">
        <v>277</v>
      </c>
      <c r="D31" s="149"/>
      <c r="E31" s="150"/>
      <c r="F31" s="150"/>
      <c r="G31" s="151"/>
      <c r="H31" s="148"/>
      <c r="I31" s="206" t="s">
        <v>277</v>
      </c>
      <c r="J31" s="206" t="s">
        <v>277</v>
      </c>
      <c r="K31" s="149"/>
      <c r="L31" s="149"/>
      <c r="M31" s="149"/>
      <c r="N31" s="149"/>
      <c r="O31" s="150"/>
      <c r="P31" s="150"/>
      <c r="Q31" s="150"/>
      <c r="R31" s="151"/>
      <c r="S31" s="151"/>
      <c r="T31" s="152"/>
      <c r="U31" s="152"/>
      <c r="V31" s="153"/>
      <c r="W31" s="153"/>
      <c r="X31" s="153"/>
      <c r="Y31" s="153"/>
      <c r="Z31" s="152"/>
      <c r="AA31" s="152"/>
      <c r="AB31" s="152"/>
      <c r="AC31" s="152"/>
      <c r="AD31" s="152"/>
      <c r="AE31" s="152"/>
    </row>
    <row r="32" spans="1:31" s="154" customFormat="1">
      <c r="A32" s="148" t="s">
        <v>298</v>
      </c>
      <c r="B32" s="148" t="s">
        <v>274</v>
      </c>
      <c r="C32" s="206" t="s">
        <v>277</v>
      </c>
      <c r="D32" s="149"/>
      <c r="E32" s="150"/>
      <c r="F32" s="150"/>
      <c r="G32" s="151"/>
      <c r="H32" s="148"/>
      <c r="I32" s="206" t="s">
        <v>277</v>
      </c>
      <c r="J32" s="206" t="s">
        <v>277</v>
      </c>
      <c r="K32" s="149"/>
      <c r="L32" s="149"/>
      <c r="M32" s="149"/>
      <c r="N32" s="149"/>
      <c r="O32" s="150"/>
      <c r="P32" s="150"/>
      <c r="Q32" s="150"/>
      <c r="R32" s="151"/>
      <c r="S32" s="151"/>
      <c r="T32" s="152"/>
      <c r="U32" s="152"/>
      <c r="V32" s="153"/>
      <c r="W32" s="153"/>
      <c r="X32" s="153"/>
      <c r="Y32" s="153"/>
      <c r="Z32" s="152"/>
      <c r="AA32" s="152"/>
      <c r="AB32" s="152"/>
      <c r="AC32" s="152"/>
      <c r="AD32" s="152"/>
      <c r="AE32" s="152"/>
    </row>
    <row r="33" spans="1:31" s="154" customFormat="1">
      <c r="A33" s="148" t="s">
        <v>298</v>
      </c>
      <c r="B33" s="148" t="s">
        <v>278</v>
      </c>
      <c r="C33" s="206" t="s">
        <v>277</v>
      </c>
      <c r="D33" s="149"/>
      <c r="E33" s="150"/>
      <c r="F33" s="150"/>
      <c r="G33" s="151"/>
      <c r="H33" s="148"/>
      <c r="I33" s="206" t="s">
        <v>277</v>
      </c>
      <c r="J33" s="206" t="s">
        <v>277</v>
      </c>
      <c r="K33" s="149"/>
      <c r="L33" s="149"/>
      <c r="M33" s="149"/>
      <c r="N33" s="149"/>
      <c r="O33" s="150"/>
      <c r="P33" s="150"/>
      <c r="Q33" s="150"/>
      <c r="R33" s="151"/>
      <c r="S33" s="151"/>
      <c r="T33" s="152"/>
      <c r="U33" s="152"/>
      <c r="V33" s="153"/>
      <c r="W33" s="153"/>
      <c r="X33" s="153"/>
      <c r="Y33" s="153"/>
      <c r="Z33" s="152"/>
      <c r="AA33" s="152"/>
      <c r="AB33" s="152"/>
      <c r="AC33" s="152"/>
      <c r="AD33" s="152"/>
      <c r="AE33" s="152"/>
    </row>
    <row r="34" spans="1:31" s="154" customFormat="1">
      <c r="A34" s="148" t="s">
        <v>299</v>
      </c>
      <c r="B34" s="148" t="s">
        <v>278</v>
      </c>
      <c r="C34" s="206" t="s">
        <v>277</v>
      </c>
      <c r="D34" s="149"/>
      <c r="E34" s="150"/>
      <c r="F34" s="150"/>
      <c r="G34" s="151"/>
      <c r="H34" s="148"/>
      <c r="I34" s="206" t="s">
        <v>277</v>
      </c>
      <c r="J34" s="206" t="s">
        <v>277</v>
      </c>
      <c r="K34" s="149"/>
      <c r="L34" s="149"/>
      <c r="M34" s="149"/>
      <c r="N34" s="149"/>
      <c r="O34" s="150"/>
      <c r="P34" s="150"/>
      <c r="Q34" s="150"/>
      <c r="R34" s="151"/>
      <c r="S34" s="151"/>
      <c r="T34" s="152"/>
      <c r="U34" s="152"/>
      <c r="V34" s="153"/>
      <c r="W34" s="153"/>
      <c r="X34" s="153"/>
      <c r="Y34" s="153"/>
      <c r="Z34" s="152"/>
      <c r="AA34" s="152"/>
      <c r="AB34" s="152"/>
      <c r="AC34" s="152"/>
      <c r="AD34" s="152"/>
      <c r="AE34" s="152"/>
    </row>
    <row r="35" spans="1:31">
      <c r="A35" s="141" t="s">
        <v>279</v>
      </c>
      <c r="B35" s="141" t="s">
        <v>278</v>
      </c>
      <c r="C35" s="142"/>
      <c r="D35" s="142"/>
      <c r="E35" s="143"/>
      <c r="F35" s="143"/>
      <c r="G35" s="140"/>
      <c r="H35" s="141"/>
      <c r="I35" s="142"/>
      <c r="J35" s="142"/>
      <c r="K35" s="142"/>
      <c r="L35" s="146"/>
      <c r="M35" s="146"/>
      <c r="N35" s="144"/>
      <c r="O35" s="143"/>
      <c r="P35" s="143"/>
      <c r="Q35" s="143"/>
      <c r="R35" s="140"/>
      <c r="S35" s="140"/>
      <c r="V35" s="45"/>
      <c r="W35" s="45"/>
      <c r="X35" s="45"/>
      <c r="Y35" s="45"/>
      <c r="Z35" s="13"/>
      <c r="AA35" s="13"/>
      <c r="AB35" s="13"/>
      <c r="AC35" s="13"/>
      <c r="AD35" s="13"/>
      <c r="AE35" s="13"/>
    </row>
    <row r="36" spans="1:31">
      <c r="A36" s="141" t="s">
        <v>280</v>
      </c>
      <c r="B36" s="141" t="s">
        <v>281</v>
      </c>
      <c r="C36" s="142"/>
      <c r="D36" s="142"/>
      <c r="E36" s="143"/>
      <c r="F36" s="143"/>
      <c r="G36" s="140"/>
      <c r="H36" s="141"/>
      <c r="I36" s="142"/>
      <c r="J36" s="142"/>
      <c r="K36" s="142"/>
      <c r="L36" s="146"/>
      <c r="M36" s="146"/>
      <c r="N36" s="144"/>
      <c r="O36" s="143"/>
      <c r="P36" s="143"/>
      <c r="Q36" s="143"/>
      <c r="R36" s="140"/>
      <c r="S36" s="140"/>
      <c r="V36" s="45"/>
      <c r="W36" s="45"/>
      <c r="X36" s="45"/>
      <c r="Y36" s="45"/>
      <c r="Z36" s="13"/>
      <c r="AA36" s="13"/>
      <c r="AB36" s="13"/>
      <c r="AC36" s="13"/>
      <c r="AD36" s="13"/>
      <c r="AE36" s="13"/>
    </row>
    <row r="37" spans="1:31">
      <c r="A37" s="141" t="s">
        <v>280</v>
      </c>
      <c r="B37" s="141" t="s">
        <v>282</v>
      </c>
      <c r="C37" s="142"/>
      <c r="D37" s="142"/>
      <c r="E37" s="143"/>
      <c r="F37" s="143"/>
      <c r="G37" s="140"/>
      <c r="H37" s="141"/>
      <c r="I37" s="142"/>
      <c r="J37" s="142"/>
      <c r="K37" s="142"/>
      <c r="L37" s="146"/>
      <c r="M37" s="146"/>
      <c r="N37" s="144"/>
      <c r="O37" s="143"/>
      <c r="P37" s="143"/>
      <c r="Q37" s="143"/>
      <c r="R37" s="140"/>
      <c r="S37" s="140"/>
      <c r="V37" s="45"/>
      <c r="W37" s="45"/>
      <c r="X37" s="45"/>
      <c r="Y37" s="45"/>
      <c r="Z37" s="13"/>
      <c r="AA37" s="13"/>
      <c r="AB37" s="13"/>
      <c r="AC37" s="13"/>
      <c r="AD37" s="13"/>
      <c r="AE37" s="13"/>
    </row>
    <row r="38" spans="1:31">
      <c r="A38" s="121"/>
      <c r="B38" s="207" t="s">
        <v>296</v>
      </c>
      <c r="C38" s="168">
        <f>AVERAGE(C28:C37)</f>
        <v>97</v>
      </c>
      <c r="D38" s="168">
        <f>C38</f>
        <v>97</v>
      </c>
      <c r="E38" s="168"/>
      <c r="F38" s="168"/>
      <c r="G38" s="169"/>
      <c r="H38" s="165"/>
      <c r="I38" s="168">
        <f>AVERAGE(I28:I37)</f>
        <v>97.65</v>
      </c>
      <c r="J38" s="168">
        <f>AVERAGE(J28:J37)</f>
        <v>97.65</v>
      </c>
      <c r="K38" s="122"/>
      <c r="L38" s="122"/>
      <c r="M38" s="122"/>
      <c r="N38" s="124"/>
      <c r="O38" s="123"/>
      <c r="P38" s="123"/>
      <c r="Q38" s="123"/>
      <c r="R38" s="121"/>
      <c r="S38" s="121"/>
      <c r="V38" s="45"/>
      <c r="W38" s="45"/>
      <c r="X38" s="45"/>
      <c r="Y38" s="45"/>
      <c r="Z38" s="13"/>
      <c r="AA38" s="13"/>
      <c r="AB38" s="13"/>
      <c r="AC38" s="13"/>
      <c r="AD38" s="13"/>
      <c r="AE38" s="13"/>
    </row>
    <row r="39" spans="1:31" ht="40.049999999999997" customHeight="1">
      <c r="A39" s="117" t="s">
        <v>283</v>
      </c>
      <c r="B39" s="117"/>
      <c r="C39" s="118"/>
      <c r="D39" s="118"/>
      <c r="E39" s="119"/>
      <c r="F39" s="119"/>
      <c r="G39" s="120"/>
      <c r="H39" s="129"/>
      <c r="I39" s="131"/>
      <c r="J39" s="118"/>
      <c r="K39" s="118"/>
      <c r="L39" s="118"/>
      <c r="M39" s="118"/>
      <c r="N39" s="118"/>
      <c r="O39" s="119"/>
      <c r="P39" s="119"/>
      <c r="Q39" s="119"/>
      <c r="R39" s="120"/>
      <c r="S39" s="120"/>
      <c r="V39" s="45"/>
      <c r="W39" s="45"/>
      <c r="X39" s="45"/>
      <c r="Y39" s="45"/>
      <c r="Z39" s="13"/>
      <c r="AA39" s="13"/>
      <c r="AB39" s="13"/>
      <c r="AC39" s="13"/>
      <c r="AD39" s="13"/>
      <c r="AE39" s="13"/>
    </row>
    <row r="40" spans="1:31" ht="20.399999999999999">
      <c r="A40" s="141" t="s">
        <v>284</v>
      </c>
      <c r="B40" s="141" t="s">
        <v>285</v>
      </c>
      <c r="C40" s="142" t="s">
        <v>277</v>
      </c>
      <c r="D40" s="142"/>
      <c r="E40" s="143">
        <v>2018</v>
      </c>
      <c r="F40" s="143" t="s">
        <v>163</v>
      </c>
      <c r="G40" s="140" t="s">
        <v>286</v>
      </c>
      <c r="H40" s="141"/>
      <c r="I40" s="142">
        <v>5</v>
      </c>
      <c r="J40" s="142"/>
      <c r="K40" s="142"/>
      <c r="L40" s="146"/>
      <c r="M40" s="146"/>
      <c r="N40" s="144"/>
      <c r="O40" s="143" t="s">
        <v>163</v>
      </c>
      <c r="P40" s="143" t="s">
        <v>91</v>
      </c>
      <c r="Q40" s="143"/>
      <c r="R40" s="140" t="s">
        <v>286</v>
      </c>
      <c r="S40" s="140" t="s">
        <v>165</v>
      </c>
      <c r="V40" s="45"/>
      <c r="W40" s="45"/>
      <c r="X40" s="45"/>
      <c r="Y40" s="45"/>
      <c r="Z40" s="13"/>
      <c r="AA40" s="13"/>
      <c r="AB40" s="13"/>
      <c r="AC40" s="13"/>
      <c r="AD40" s="13"/>
      <c r="AE40" s="13"/>
    </row>
    <row r="41" spans="1:31" ht="20.399999999999999">
      <c r="A41" s="141" t="s">
        <v>287</v>
      </c>
      <c r="B41" s="141" t="s">
        <v>285</v>
      </c>
      <c r="C41" s="142" t="s">
        <v>277</v>
      </c>
      <c r="D41" s="142"/>
      <c r="E41" s="143">
        <v>2018</v>
      </c>
      <c r="F41" s="143" t="s">
        <v>163</v>
      </c>
      <c r="G41" s="140" t="s">
        <v>286</v>
      </c>
      <c r="H41" s="141"/>
      <c r="I41" s="142">
        <v>5</v>
      </c>
      <c r="J41" s="142"/>
      <c r="K41" s="142"/>
      <c r="L41" s="146"/>
      <c r="M41" s="146"/>
      <c r="N41" s="144"/>
      <c r="O41" s="143" t="s">
        <v>163</v>
      </c>
      <c r="P41" s="143" t="s">
        <v>91</v>
      </c>
      <c r="Q41" s="143"/>
      <c r="R41" s="140" t="s">
        <v>286</v>
      </c>
      <c r="S41" s="140" t="s">
        <v>165</v>
      </c>
      <c r="V41" s="45"/>
      <c r="W41" s="45"/>
      <c r="X41" s="45"/>
      <c r="Y41" s="45"/>
      <c r="Z41" s="13"/>
      <c r="AA41" s="13"/>
      <c r="AB41" s="13"/>
      <c r="AC41" s="13"/>
      <c r="AD41" s="13"/>
      <c r="AE41" s="13"/>
    </row>
    <row r="42" spans="1:31" ht="20.399999999999999">
      <c r="A42" s="141" t="s">
        <v>288</v>
      </c>
      <c r="B42" s="141" t="s">
        <v>285</v>
      </c>
      <c r="C42" s="142" t="s">
        <v>277</v>
      </c>
      <c r="D42" s="142"/>
      <c r="E42" s="143">
        <v>2018</v>
      </c>
      <c r="F42" s="143" t="s">
        <v>163</v>
      </c>
      <c r="G42" s="140" t="s">
        <v>286</v>
      </c>
      <c r="H42" s="141"/>
      <c r="I42" s="142">
        <v>5</v>
      </c>
      <c r="J42" s="142"/>
      <c r="K42" s="142"/>
      <c r="L42" s="146"/>
      <c r="M42" s="146"/>
      <c r="N42" s="144"/>
      <c r="O42" s="143" t="s">
        <v>163</v>
      </c>
      <c r="P42" s="143" t="s">
        <v>91</v>
      </c>
      <c r="Q42" s="143"/>
      <c r="R42" s="140" t="s">
        <v>286</v>
      </c>
      <c r="S42" s="140" t="s">
        <v>165</v>
      </c>
      <c r="V42" s="45"/>
      <c r="W42" s="45"/>
      <c r="X42" s="45"/>
      <c r="Y42" s="45"/>
      <c r="Z42" s="13"/>
      <c r="AA42" s="13"/>
      <c r="AB42" s="13"/>
      <c r="AC42" s="13"/>
      <c r="AD42" s="13"/>
      <c r="AE42" s="13"/>
    </row>
    <row r="43" spans="1:31">
      <c r="A43" s="121"/>
      <c r="B43" s="207" t="s">
        <v>443</v>
      </c>
      <c r="C43" s="122" t="str">
        <f>IFERROR(AVERAGE(C40:C42),"")</f>
        <v/>
      </c>
      <c r="D43" s="122" t="str">
        <f>IFERROR(AVERAGE(D40:D42),"")</f>
        <v/>
      </c>
      <c r="E43" s="123"/>
      <c r="F43" s="123"/>
      <c r="G43" s="121"/>
      <c r="H43" s="129"/>
      <c r="I43" s="122">
        <f>IFERROR(AVERAGE(I40:I42),"")</f>
        <v>5</v>
      </c>
      <c r="J43" s="122" t="str">
        <f>IFERROR(AVERAGE(J40:J42),"")</f>
        <v/>
      </c>
      <c r="K43" s="122"/>
      <c r="L43" s="122"/>
      <c r="M43" s="122"/>
      <c r="N43" s="124"/>
      <c r="O43" s="123"/>
      <c r="P43" s="123"/>
      <c r="Q43" s="123"/>
      <c r="R43" s="121"/>
      <c r="S43" s="121"/>
      <c r="V43" s="45"/>
      <c r="W43" s="45"/>
      <c r="X43" s="45"/>
      <c r="Y43" s="45"/>
      <c r="Z43" s="13"/>
      <c r="AA43" s="13"/>
      <c r="AB43" s="13"/>
      <c r="AC43" s="13"/>
      <c r="AD43" s="13"/>
      <c r="AE43" s="13"/>
    </row>
    <row r="44" spans="1:31" ht="15" customHeight="1">
      <c r="A44" s="117"/>
      <c r="B44" s="209" t="s">
        <v>289</v>
      </c>
      <c r="C44" s="161"/>
      <c r="D44" s="161"/>
      <c r="E44" s="161"/>
      <c r="F44" s="164"/>
      <c r="G44" s="211">
        <f>AVERAGE(D26,D38,D43)</f>
        <v>49.884615384615387</v>
      </c>
      <c r="H44" s="165"/>
      <c r="I44" s="164">
        <f>AVERAGE(I26,I38,I43)</f>
        <v>53.524358974358982</v>
      </c>
      <c r="J44" s="164">
        <f>AVERAGE(J26,J38,J43)</f>
        <v>78.28653846153847</v>
      </c>
      <c r="K44" s="118"/>
      <c r="L44" s="118"/>
      <c r="M44" s="118"/>
      <c r="N44" s="118"/>
      <c r="O44" s="119"/>
      <c r="P44" s="119"/>
      <c r="Q44" s="119"/>
      <c r="R44" s="120"/>
      <c r="S44" s="120"/>
      <c r="V44" s="45"/>
      <c r="W44" s="45"/>
      <c r="X44" s="45"/>
      <c r="Y44" s="45"/>
      <c r="Z44" s="13"/>
      <c r="AA44" s="13"/>
      <c r="AB44" s="13"/>
      <c r="AC44" s="13"/>
      <c r="AD44" s="13"/>
      <c r="AE44" s="13"/>
    </row>
    <row r="45" spans="1:31" ht="15" customHeight="1">
      <c r="A45" s="117"/>
      <c r="B45" s="209" t="s">
        <v>290</v>
      </c>
      <c r="C45" s="161"/>
      <c r="D45" s="161"/>
      <c r="E45" s="161"/>
      <c r="F45" s="164"/>
      <c r="G45" s="211">
        <f>J44-G44</f>
        <v>28.401923076923083</v>
      </c>
      <c r="H45" s="165"/>
      <c r="I45" s="166"/>
      <c r="J45" s="161"/>
      <c r="K45" s="118"/>
      <c r="L45" s="118"/>
      <c r="M45" s="118"/>
      <c r="N45" s="118"/>
      <c r="O45" s="119"/>
      <c r="P45" s="119"/>
      <c r="Q45" s="119"/>
      <c r="R45" s="120"/>
      <c r="S45" s="120"/>
      <c r="V45" s="45"/>
      <c r="W45" s="45"/>
      <c r="X45" s="45"/>
      <c r="Y45" s="45"/>
      <c r="Z45" s="13"/>
      <c r="AA45" s="13"/>
      <c r="AB45" s="13"/>
      <c r="AC45" s="13"/>
      <c r="AD45" s="13"/>
      <c r="AE45" s="13"/>
    </row>
    <row r="46" spans="1:31" ht="15" customHeight="1">
      <c r="A46" s="117"/>
      <c r="B46" s="210" t="s">
        <v>265</v>
      </c>
      <c r="C46" s="161"/>
      <c r="D46" s="118"/>
      <c r="E46" s="119"/>
      <c r="F46" s="119"/>
      <c r="G46" s="212">
        <f>10.16*1000</f>
        <v>10160</v>
      </c>
      <c r="H46" s="129"/>
      <c r="I46" s="131"/>
      <c r="J46" s="118"/>
      <c r="K46" s="118"/>
      <c r="L46" s="118"/>
      <c r="M46" s="118"/>
      <c r="N46" s="118"/>
      <c r="O46" s="119"/>
      <c r="P46" s="119"/>
      <c r="Q46" s="119"/>
      <c r="R46" s="120"/>
      <c r="S46" s="120"/>
      <c r="V46" s="45"/>
      <c r="W46" s="45"/>
      <c r="X46" s="45"/>
      <c r="Y46" s="45"/>
      <c r="Z46" s="13"/>
      <c r="AA46" s="13"/>
      <c r="AB46" s="13"/>
      <c r="AC46" s="13"/>
      <c r="AD46" s="13"/>
      <c r="AE46" s="13"/>
    </row>
    <row r="47" spans="1:31" ht="15" customHeight="1">
      <c r="A47" s="117"/>
      <c r="B47" s="209" t="s">
        <v>291</v>
      </c>
      <c r="C47" s="161"/>
      <c r="D47" s="118"/>
      <c r="E47" s="119"/>
      <c r="F47" s="162"/>
      <c r="G47" s="213">
        <f>1.25*1000</f>
        <v>1250</v>
      </c>
      <c r="H47" s="129"/>
      <c r="I47" s="131"/>
      <c r="J47" s="118"/>
      <c r="K47" s="118"/>
      <c r="L47" s="118"/>
      <c r="M47" s="118"/>
      <c r="N47" s="118"/>
      <c r="O47" s="119"/>
      <c r="P47" s="119"/>
      <c r="Q47" s="119"/>
      <c r="R47" s="120"/>
      <c r="S47" s="120"/>
      <c r="V47" s="45"/>
      <c r="W47" s="45"/>
      <c r="X47" s="45"/>
      <c r="Y47" s="45"/>
      <c r="Z47" s="13"/>
      <c r="AA47" s="13"/>
      <c r="AB47" s="13"/>
      <c r="AC47" s="13"/>
      <c r="AD47" s="13"/>
      <c r="AE47" s="13"/>
    </row>
    <row r="48" spans="1:31" ht="15" customHeight="1">
      <c r="A48" s="117"/>
      <c r="B48" s="209" t="s">
        <v>301</v>
      </c>
      <c r="C48" s="161"/>
      <c r="D48" s="118"/>
      <c r="E48" s="119"/>
      <c r="F48" s="167"/>
      <c r="G48" s="299">
        <f>G47/G46*100</f>
        <v>12.303149606299213</v>
      </c>
      <c r="H48" s="129"/>
      <c r="I48" s="131"/>
      <c r="J48" s="118"/>
      <c r="K48" s="118"/>
      <c r="L48" s="118"/>
      <c r="M48" s="118"/>
      <c r="N48" s="118"/>
      <c r="O48" s="119"/>
      <c r="P48" s="119"/>
      <c r="Q48" s="119"/>
      <c r="R48" s="120"/>
      <c r="S48" s="120"/>
      <c r="V48" s="45"/>
      <c r="W48" s="45"/>
      <c r="X48" s="45"/>
      <c r="Y48" s="45"/>
      <c r="Z48" s="13"/>
      <c r="AA48" s="13"/>
      <c r="AB48" s="13"/>
      <c r="AC48" s="13"/>
      <c r="AD48" s="13"/>
      <c r="AE48" s="13"/>
    </row>
    <row r="49" spans="1:31" ht="15" customHeight="1">
      <c r="B49" s="60"/>
      <c r="C49" s="114"/>
      <c r="D49" s="114"/>
      <c r="E49" s="114"/>
      <c r="F49" s="114"/>
      <c r="G49" s="60"/>
      <c r="H49" s="99"/>
      <c r="I49" s="114"/>
      <c r="J49" s="114"/>
      <c r="K49" s="114"/>
      <c r="L49" s="114"/>
      <c r="M49" s="114"/>
      <c r="N49" s="114"/>
      <c r="O49" s="114"/>
      <c r="P49" s="114"/>
      <c r="Q49" s="114"/>
      <c r="R49" s="61"/>
      <c r="S49" s="61"/>
      <c r="Y49" s="13"/>
      <c r="Z49" s="13"/>
      <c r="AA49" s="13"/>
      <c r="AB49" s="13"/>
      <c r="AC49" s="13"/>
      <c r="AD49" s="13"/>
      <c r="AE49" s="13"/>
    </row>
    <row r="50" spans="1:31" ht="15" customHeight="1">
      <c r="A50" s="61" t="s">
        <v>300</v>
      </c>
      <c r="B50" s="61"/>
      <c r="C50" s="114"/>
      <c r="D50" s="114"/>
      <c r="E50" s="114"/>
      <c r="F50" s="114"/>
      <c r="G50" s="60"/>
      <c r="H50" s="87"/>
      <c r="I50" s="114"/>
      <c r="J50" s="114"/>
      <c r="K50" s="114"/>
      <c r="L50" s="114"/>
      <c r="M50" s="114"/>
      <c r="N50" s="114"/>
      <c r="O50" s="114"/>
      <c r="P50" s="114"/>
      <c r="Q50" s="114"/>
      <c r="R50" s="61"/>
      <c r="S50" s="61"/>
      <c r="Y50" s="13"/>
      <c r="Z50" s="13"/>
      <c r="AA50" s="13"/>
      <c r="AB50" s="13"/>
      <c r="AC50" s="13"/>
      <c r="AD50" s="13"/>
      <c r="AE50" s="13"/>
    </row>
    <row r="51" spans="1:31" ht="15" customHeight="1">
      <c r="A51" s="61" t="s">
        <v>292</v>
      </c>
      <c r="B51" s="115"/>
      <c r="C51" s="114"/>
      <c r="D51" s="114"/>
      <c r="E51" s="114"/>
      <c r="F51" s="114"/>
      <c r="G51" s="60"/>
      <c r="H51" s="130"/>
      <c r="I51" s="114"/>
      <c r="J51" s="114"/>
      <c r="K51" s="114"/>
      <c r="L51" s="114"/>
      <c r="M51" s="114"/>
      <c r="N51" s="114"/>
      <c r="O51" s="114"/>
      <c r="P51" s="114"/>
      <c r="Q51" s="114"/>
      <c r="R51" s="61"/>
      <c r="S51" s="61"/>
      <c r="Y51" s="13"/>
      <c r="Z51" s="13"/>
      <c r="AA51" s="13"/>
      <c r="AB51" s="13"/>
      <c r="AC51" s="13"/>
      <c r="AD51" s="13"/>
      <c r="AE51" s="13"/>
    </row>
    <row r="52" spans="1:31" ht="15" customHeight="1">
      <c r="A52" s="115" t="s">
        <v>293</v>
      </c>
      <c r="Y52" s="13"/>
      <c r="Z52" s="13"/>
      <c r="AA52" s="13"/>
      <c r="AB52" s="13"/>
      <c r="AC52" s="13"/>
      <c r="AD52" s="13"/>
      <c r="AE52" s="13"/>
    </row>
    <row r="53" spans="1:31" ht="15" customHeight="1">
      <c r="Y53" s="13"/>
      <c r="Z53" s="13"/>
      <c r="AA53" s="13"/>
      <c r="AB53" s="13"/>
      <c r="AC53" s="13"/>
      <c r="AD53" s="13"/>
      <c r="AE53" s="13"/>
    </row>
    <row r="54" spans="1:31" ht="15" customHeight="1">
      <c r="V54" s="69"/>
      <c r="Y54" s="13"/>
      <c r="Z54" s="13"/>
      <c r="AA54" s="13"/>
      <c r="AB54" s="13"/>
      <c r="AC54" s="13"/>
      <c r="AD54" s="13"/>
      <c r="AE54" s="13"/>
    </row>
    <row r="55" spans="1:31" ht="15" customHeight="1">
      <c r="V55" s="69"/>
      <c r="Y55" s="13"/>
      <c r="Z55" s="13"/>
      <c r="AA55" s="13"/>
      <c r="AB55" s="13"/>
      <c r="AC55" s="13"/>
      <c r="AD55" s="13"/>
      <c r="AE55" s="13"/>
    </row>
    <row r="56" spans="1:31" ht="15" customHeight="1">
      <c r="V56" s="69"/>
      <c r="Y56" s="13"/>
      <c r="Z56" s="13"/>
      <c r="AA56" s="13"/>
      <c r="AB56" s="13"/>
      <c r="AC56" s="13"/>
      <c r="AD56" s="13"/>
      <c r="AE56" s="13"/>
    </row>
    <row r="57" spans="1:31" ht="15" customHeight="1">
      <c r="Y57" s="13"/>
      <c r="Z57" s="13"/>
      <c r="AA57" s="13"/>
      <c r="AB57" s="13"/>
      <c r="AC57" s="13"/>
      <c r="AD57" s="13"/>
      <c r="AE57" s="13"/>
    </row>
    <row r="58" spans="1:31" ht="15" customHeight="1">
      <c r="Y58" s="13"/>
      <c r="Z58" s="13"/>
      <c r="AA58" s="13"/>
      <c r="AB58" s="13"/>
      <c r="AC58" s="13"/>
      <c r="AD58" s="13"/>
      <c r="AE58" s="13"/>
    </row>
    <row r="59" spans="1:31" ht="15" customHeight="1">
      <c r="Y59" s="13"/>
      <c r="Z59" s="13"/>
      <c r="AA59" s="13"/>
      <c r="AB59" s="13"/>
      <c r="AC59" s="13"/>
      <c r="AD59" s="13"/>
      <c r="AE59" s="13"/>
    </row>
    <row r="60" spans="1:31" ht="15" customHeight="1">
      <c r="Y60" s="13"/>
      <c r="Z60" s="13"/>
      <c r="AA60" s="13"/>
      <c r="AB60" s="13"/>
      <c r="AC60" s="13"/>
      <c r="AD60" s="13"/>
      <c r="AE60" s="13"/>
    </row>
    <row r="61" spans="1:31" ht="15" customHeight="1">
      <c r="Y61" s="13"/>
      <c r="Z61" s="13"/>
      <c r="AA61" s="13"/>
      <c r="AB61" s="13"/>
      <c r="AC61" s="13"/>
      <c r="AD61" s="13"/>
      <c r="AE61" s="13"/>
    </row>
    <row r="62" spans="1:31" ht="15" customHeight="1">
      <c r="Y62" s="13"/>
      <c r="Z62" s="13"/>
      <c r="AA62" s="13"/>
      <c r="AB62" s="13"/>
      <c r="AC62" s="13"/>
      <c r="AD62" s="13"/>
      <c r="AE62" s="13"/>
    </row>
    <row r="63" spans="1:31" ht="15" customHeight="1">
      <c r="Y63" s="13"/>
      <c r="Z63" s="13"/>
      <c r="AA63" s="13"/>
      <c r="AB63" s="13"/>
      <c r="AC63" s="13"/>
      <c r="AD63" s="13"/>
      <c r="AE63" s="13"/>
    </row>
    <row r="64" spans="1:31" ht="15" customHeight="1">
      <c r="Y64" s="13"/>
      <c r="Z64" s="13"/>
      <c r="AA64" s="13"/>
      <c r="AB64" s="13"/>
      <c r="AC64" s="13"/>
      <c r="AD64" s="13"/>
      <c r="AE64" s="13"/>
    </row>
    <row r="65" spans="22:31" ht="15" customHeight="1">
      <c r="Y65" s="13"/>
      <c r="Z65" s="13"/>
      <c r="AA65" s="13"/>
      <c r="AB65" s="13"/>
      <c r="AC65" s="13"/>
      <c r="AD65" s="13"/>
      <c r="AE65" s="13"/>
    </row>
    <row r="66" spans="22:31" ht="15" customHeight="1">
      <c r="Y66" s="13"/>
      <c r="Z66" s="13"/>
      <c r="AA66" s="13"/>
      <c r="AB66" s="13"/>
      <c r="AC66" s="13"/>
      <c r="AD66" s="13"/>
      <c r="AE66" s="13"/>
    </row>
    <row r="67" spans="22:31" ht="15" customHeight="1">
      <c r="V67" s="45"/>
      <c r="W67" s="45"/>
      <c r="X67" s="45"/>
      <c r="Y67" s="13"/>
      <c r="Z67" s="13"/>
      <c r="AA67" s="13"/>
      <c r="AB67" s="13"/>
      <c r="AC67" s="13"/>
      <c r="AD67" s="13"/>
      <c r="AE67" s="13"/>
    </row>
    <row r="68" spans="22:31" ht="15" customHeight="1">
      <c r="Y68" s="13"/>
      <c r="Z68" s="13"/>
      <c r="AA68" s="13"/>
      <c r="AB68" s="13"/>
      <c r="AC68" s="13"/>
      <c r="AD68" s="13"/>
      <c r="AE68" s="13"/>
    </row>
    <row r="69" spans="22:31" ht="15" customHeight="1">
      <c r="V69" s="45"/>
      <c r="W69" s="45"/>
      <c r="X69" s="45"/>
      <c r="Y69" s="45"/>
      <c r="Z69" s="13"/>
      <c r="AA69" s="13"/>
      <c r="AB69" s="13"/>
      <c r="AC69" s="13"/>
      <c r="AD69" s="13"/>
      <c r="AE69" s="13"/>
    </row>
    <row r="70" spans="22:31" ht="15" customHeight="1">
      <c r="Y70" s="13"/>
      <c r="Z70" s="13"/>
      <c r="AA70" s="13"/>
      <c r="AB70" s="13"/>
      <c r="AC70" s="13"/>
      <c r="AD70" s="13"/>
      <c r="AE70" s="13"/>
    </row>
    <row r="71" spans="22:31" ht="15" customHeight="1">
      <c r="Y71" s="13"/>
      <c r="Z71" s="13"/>
      <c r="AA71" s="13"/>
      <c r="AB71" s="13"/>
      <c r="AC71" s="13"/>
      <c r="AD71" s="13"/>
      <c r="AE71" s="13"/>
    </row>
    <row r="72" spans="22:31" ht="15" customHeight="1">
      <c r="Y72" s="13"/>
      <c r="Z72" s="13"/>
      <c r="AA72" s="13"/>
      <c r="AB72" s="13"/>
      <c r="AC72" s="13"/>
      <c r="AD72" s="13"/>
      <c r="AE72" s="13"/>
    </row>
    <row r="73" spans="22:31" ht="15" customHeight="1">
      <c r="Y73" s="13"/>
      <c r="Z73" s="13"/>
      <c r="AA73" s="13"/>
      <c r="AB73" s="13"/>
      <c r="AC73" s="13"/>
      <c r="AD73" s="13"/>
      <c r="AE73" s="13"/>
    </row>
    <row r="74" spans="22:31" ht="15" customHeight="1"/>
    <row r="75" spans="22:31" ht="15" customHeight="1"/>
    <row r="76" spans="22:31" ht="15" customHeight="1"/>
    <row r="77" spans="22:31" ht="15" customHeight="1"/>
    <row r="78" spans="22:31" ht="15" customHeight="1"/>
    <row r="79" spans="22:31" ht="15" customHeight="1"/>
    <row r="80" spans="22:31" ht="15" customHeight="1"/>
    <row r="81" ht="15" customHeight="1"/>
    <row r="82" ht="15" customHeight="1"/>
    <row r="83" ht="15" customHeight="1"/>
  </sheetData>
  <mergeCells count="17">
    <mergeCell ref="R10:S10"/>
    <mergeCell ref="G10:G11"/>
    <mergeCell ref="B10:B11"/>
    <mergeCell ref="C10:C11"/>
    <mergeCell ref="D10:D11"/>
    <mergeCell ref="E10:E11"/>
    <mergeCell ref="F10:F11"/>
    <mergeCell ref="A10:A11"/>
    <mergeCell ref="C9:G9"/>
    <mergeCell ref="I10:J10"/>
    <mergeCell ref="L10:M10"/>
    <mergeCell ref="O10:P10"/>
    <mergeCell ref="H7:J7"/>
    <mergeCell ref="H5:J5"/>
    <mergeCell ref="H6:J6"/>
    <mergeCell ref="I9:S9"/>
    <mergeCell ref="A9:B9"/>
  </mergeCells>
  <conditionalFormatting sqref="D13:D25 L13:M25">
    <cfRule type="cellIs" dxfId="6" priority="1" operator="equal">
      <formula>1</formula>
    </cfRule>
    <cfRule type="cellIs" dxfId="5" priority="2" operator="equal">
      <formula>5</formula>
    </cfRule>
    <cfRule type="cellIs" dxfId="4" priority="3" operator="equal">
      <formula>4</formula>
    </cfRule>
    <cfRule type="cellIs" dxfId="3" priority="4" operator="equal">
      <formula>3</formula>
    </cfRule>
    <cfRule type="cellIs" dxfId="2" priority="5" operator="equal">
      <formula>2</formula>
    </cfRule>
  </conditionalFormatting>
  <pageMargins left="0.7" right="0.7" top="0.75" bottom="0.75" header="0.3" footer="0.3"/>
  <pageSetup paperSize="9" scale="40" orientation="landscape"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42C7B-A095-42CF-9F95-C1BAFDCA4C68}">
  <sheetPr>
    <tabColor rgb="FF002D5F"/>
  </sheetPr>
  <dimension ref="A1:AM34"/>
  <sheetViews>
    <sheetView showGridLines="0" zoomScale="80" zoomScaleNormal="80" workbookViewId="0">
      <selection activeCell="B23" sqref="B23:B24"/>
    </sheetView>
  </sheetViews>
  <sheetFormatPr defaultRowHeight="14.4"/>
  <cols>
    <col min="1" max="1" width="0.77734375" customWidth="1"/>
    <col min="2" max="2" width="34.21875" customWidth="1"/>
  </cols>
  <sheetData>
    <row r="1" spans="1:39" s="13" customFormat="1">
      <c r="C1" s="15"/>
      <c r="D1" s="15"/>
      <c r="E1" s="15"/>
      <c r="F1" s="15"/>
      <c r="G1" s="15"/>
      <c r="H1" s="15"/>
      <c r="I1" s="15"/>
      <c r="J1" s="15"/>
      <c r="K1" s="15"/>
      <c r="L1" s="15"/>
      <c r="M1" s="15"/>
      <c r="N1" s="15"/>
      <c r="O1" s="15"/>
      <c r="P1" s="15"/>
      <c r="Q1" s="15"/>
      <c r="R1" s="15"/>
      <c r="S1" s="15"/>
      <c r="T1" s="15"/>
      <c r="U1" s="15"/>
      <c r="V1" s="16"/>
      <c r="W1" s="16"/>
      <c r="X1" s="16"/>
      <c r="Y1" s="16"/>
      <c r="Z1" s="16"/>
      <c r="AA1" s="17"/>
    </row>
    <row r="2" spans="1:39" s="13" customFormat="1" ht="21">
      <c r="B2" s="14" t="s">
        <v>38</v>
      </c>
      <c r="C2" s="15"/>
      <c r="D2" s="15"/>
      <c r="E2" s="15"/>
      <c r="F2" s="15"/>
      <c r="G2" s="15"/>
      <c r="H2" s="15"/>
      <c r="I2" s="15"/>
      <c r="J2" s="15"/>
      <c r="K2" s="15"/>
      <c r="L2" s="15"/>
      <c r="M2" s="15"/>
      <c r="N2" s="15"/>
      <c r="O2" s="15"/>
      <c r="P2" s="15"/>
      <c r="Q2" s="15"/>
      <c r="R2" s="15"/>
      <c r="S2" s="15"/>
      <c r="T2" s="15"/>
      <c r="U2" s="15"/>
      <c r="V2" s="16"/>
      <c r="W2" s="16"/>
      <c r="X2" s="16"/>
      <c r="Y2" s="16"/>
      <c r="Z2" s="16"/>
    </row>
    <row r="3" spans="1:39" s="13" customFormat="1">
      <c r="B3" s="18"/>
      <c r="C3" s="19"/>
      <c r="D3" s="19"/>
      <c r="E3" s="19"/>
      <c r="F3" s="19"/>
      <c r="G3" s="19"/>
      <c r="H3" s="19"/>
      <c r="I3" s="19"/>
      <c r="J3" s="19"/>
      <c r="K3" s="19"/>
      <c r="L3" s="19"/>
      <c r="M3" s="19"/>
      <c r="N3" s="19"/>
      <c r="O3" s="19"/>
      <c r="P3" s="19"/>
      <c r="Q3" s="19"/>
      <c r="R3" s="19"/>
      <c r="S3" s="19"/>
      <c r="T3" s="19"/>
      <c r="U3" s="19"/>
      <c r="V3" s="20"/>
      <c r="W3" s="20"/>
      <c r="X3" s="20"/>
      <c r="Y3" s="20"/>
      <c r="Z3" s="20"/>
    </row>
    <row r="4" spans="1:39" ht="15" customHeight="1">
      <c r="A4" s="13"/>
      <c r="B4" s="349" t="s">
        <v>121</v>
      </c>
      <c r="C4" s="351" t="s">
        <v>267</v>
      </c>
      <c r="D4" s="351"/>
      <c r="E4" s="351"/>
      <c r="F4" s="351"/>
      <c r="G4" s="351"/>
      <c r="H4" s="351"/>
      <c r="I4" s="351"/>
      <c r="J4" s="351"/>
      <c r="K4" s="351"/>
      <c r="L4" s="351"/>
      <c r="M4" s="351"/>
      <c r="N4" s="351"/>
      <c r="O4" s="351"/>
      <c r="P4" s="351"/>
      <c r="Q4" s="351"/>
      <c r="R4" s="351"/>
      <c r="S4" s="351"/>
      <c r="T4" s="351"/>
      <c r="U4" s="351"/>
      <c r="V4" s="351"/>
      <c r="W4" s="351"/>
      <c r="X4" s="351"/>
      <c r="Y4" s="351"/>
      <c r="Z4" s="351"/>
      <c r="AA4" s="13"/>
      <c r="AB4" s="13"/>
      <c r="AC4" s="13"/>
      <c r="AD4" s="13"/>
      <c r="AE4" s="13"/>
      <c r="AF4" s="13"/>
      <c r="AG4" s="13"/>
      <c r="AH4" s="13"/>
      <c r="AI4" s="13"/>
      <c r="AJ4" s="13"/>
      <c r="AK4" s="13"/>
      <c r="AL4" s="13"/>
      <c r="AM4" s="13"/>
    </row>
    <row r="5" spans="1:39">
      <c r="A5" s="13"/>
      <c r="B5" s="350"/>
      <c r="C5" s="173" t="s">
        <v>127</v>
      </c>
      <c r="D5" s="173" t="s">
        <v>128</v>
      </c>
      <c r="E5" s="173" t="s">
        <v>129</v>
      </c>
      <c r="F5" s="173" t="s">
        <v>130</v>
      </c>
      <c r="G5" s="173" t="s">
        <v>131</v>
      </c>
      <c r="H5" s="173" t="s">
        <v>132</v>
      </c>
      <c r="I5" s="173" t="s">
        <v>133</v>
      </c>
      <c r="J5" s="173" t="s">
        <v>134</v>
      </c>
      <c r="K5" s="173" t="s">
        <v>135</v>
      </c>
      <c r="L5" s="173" t="s">
        <v>136</v>
      </c>
      <c r="M5" s="173" t="s">
        <v>137</v>
      </c>
      <c r="N5" s="173" t="s">
        <v>138</v>
      </c>
      <c r="O5" s="173" t="s">
        <v>139</v>
      </c>
      <c r="P5" s="173" t="s">
        <v>140</v>
      </c>
      <c r="Q5" s="173" t="s">
        <v>141</v>
      </c>
      <c r="R5" s="173" t="s">
        <v>142</v>
      </c>
      <c r="S5" s="173" t="s">
        <v>143</v>
      </c>
      <c r="T5" s="173" t="s">
        <v>144</v>
      </c>
      <c r="U5" s="173" t="s">
        <v>88</v>
      </c>
      <c r="V5" s="173" t="s">
        <v>145</v>
      </c>
      <c r="W5" s="173" t="s">
        <v>146</v>
      </c>
      <c r="X5" s="173" t="s">
        <v>147</v>
      </c>
      <c r="Y5" s="173" t="s">
        <v>148</v>
      </c>
      <c r="Z5" s="173" t="s">
        <v>89</v>
      </c>
      <c r="AA5" s="13"/>
      <c r="AB5" s="13"/>
      <c r="AC5" s="13"/>
      <c r="AD5" s="13"/>
      <c r="AE5" s="13"/>
      <c r="AF5" s="13"/>
      <c r="AG5" s="13"/>
      <c r="AH5" s="13"/>
      <c r="AI5" s="13"/>
      <c r="AJ5" s="13"/>
      <c r="AK5" s="13"/>
      <c r="AL5" s="13"/>
      <c r="AM5" s="13"/>
    </row>
    <row r="6" spans="1:39">
      <c r="B6" s="196" t="s">
        <v>205</v>
      </c>
      <c r="C6" s="177">
        <v>1.3</v>
      </c>
      <c r="D6" s="177">
        <v>1.3</v>
      </c>
      <c r="E6" s="177">
        <v>1.4</v>
      </c>
      <c r="F6" s="177">
        <v>1.5</v>
      </c>
      <c r="G6" s="177">
        <v>1.5</v>
      </c>
      <c r="H6" s="177">
        <v>1.6</v>
      </c>
      <c r="I6" s="177">
        <v>1.7</v>
      </c>
      <c r="J6" s="177">
        <v>1.8</v>
      </c>
      <c r="K6" s="177">
        <v>1.9</v>
      </c>
      <c r="L6" s="177">
        <v>1.9</v>
      </c>
      <c r="M6" s="177">
        <v>2</v>
      </c>
      <c r="N6" s="177">
        <v>2</v>
      </c>
      <c r="O6" s="177">
        <v>2.1</v>
      </c>
      <c r="P6" s="177">
        <v>2.1</v>
      </c>
      <c r="Q6" s="177">
        <v>2.1</v>
      </c>
      <c r="R6" s="177">
        <v>2.1</v>
      </c>
      <c r="S6" s="177">
        <v>2.1</v>
      </c>
      <c r="T6" s="177">
        <v>2.1</v>
      </c>
      <c r="U6" s="177">
        <v>2.1</v>
      </c>
      <c r="V6" s="177">
        <v>2.1</v>
      </c>
      <c r="W6" s="177">
        <v>2.1</v>
      </c>
      <c r="X6" s="56">
        <v>2.1167097741040899</v>
      </c>
      <c r="Y6" s="56">
        <v>2.1335525084703701</v>
      </c>
      <c r="Z6" s="56">
        <v>2.1505292610683502</v>
      </c>
    </row>
    <row r="7" spans="1:39">
      <c r="B7" s="22" t="s">
        <v>302</v>
      </c>
      <c r="C7" s="23">
        <v>1.3</v>
      </c>
      <c r="D7" s="23">
        <v>1.3</v>
      </c>
      <c r="E7" s="23">
        <v>1.4</v>
      </c>
      <c r="F7" s="23">
        <v>1.5</v>
      </c>
      <c r="G7" s="23">
        <v>1.5</v>
      </c>
      <c r="H7" s="23">
        <v>1.6</v>
      </c>
      <c r="I7" s="23">
        <v>1.7</v>
      </c>
      <c r="J7" s="23">
        <v>1.8</v>
      </c>
      <c r="K7" s="23">
        <v>1.9</v>
      </c>
      <c r="L7" s="23">
        <v>1.9</v>
      </c>
      <c r="M7" s="23">
        <v>2</v>
      </c>
      <c r="N7" s="23">
        <v>2</v>
      </c>
      <c r="O7" s="23">
        <v>2.1</v>
      </c>
      <c r="P7" s="23">
        <v>2.1</v>
      </c>
      <c r="Q7" s="23">
        <v>2.1</v>
      </c>
      <c r="R7" s="23">
        <v>2.1</v>
      </c>
      <c r="S7" s="23">
        <v>2.1</v>
      </c>
      <c r="T7" s="23">
        <v>2.1</v>
      </c>
      <c r="U7" s="23">
        <v>2.1</v>
      </c>
      <c r="V7" s="23">
        <v>2.1</v>
      </c>
      <c r="W7" s="23">
        <v>2.1</v>
      </c>
      <c r="X7" s="56">
        <v>2.1167097741040899</v>
      </c>
      <c r="Y7" s="56">
        <v>2.1335525084703701</v>
      </c>
      <c r="Z7" s="56">
        <v>2.1505292610683502</v>
      </c>
    </row>
    <row r="8" spans="1:39">
      <c r="B8" s="22" t="s">
        <v>303</v>
      </c>
      <c r="C8" s="23"/>
      <c r="D8" s="23"/>
      <c r="E8" s="23"/>
      <c r="F8" s="23"/>
      <c r="G8" s="23"/>
      <c r="H8" s="23"/>
      <c r="I8" s="23"/>
      <c r="J8" s="23"/>
      <c r="K8" s="23"/>
      <c r="L8" s="23"/>
      <c r="M8" s="23"/>
      <c r="N8" s="23"/>
      <c r="O8" s="23"/>
      <c r="P8" s="23"/>
      <c r="Q8" s="23"/>
      <c r="R8" s="23"/>
      <c r="S8" s="23"/>
      <c r="T8" s="23"/>
      <c r="U8" s="23"/>
      <c r="V8" s="23"/>
      <c r="W8" s="23"/>
      <c r="X8" s="56"/>
      <c r="Y8" s="56"/>
      <c r="Z8" s="56"/>
    </row>
    <row r="9" spans="1:39">
      <c r="B9" s="22" t="s">
        <v>305</v>
      </c>
      <c r="C9" s="23">
        <v>8.1999999999999993</v>
      </c>
      <c r="D9" s="23">
        <v>8.5</v>
      </c>
      <c r="E9" s="23">
        <v>8.9</v>
      </c>
      <c r="F9" s="23">
        <v>9.3000000000000007</v>
      </c>
      <c r="G9" s="23">
        <v>9.8000000000000007</v>
      </c>
      <c r="H9" s="23">
        <v>10.3</v>
      </c>
      <c r="I9" s="23">
        <v>10.7</v>
      </c>
      <c r="J9" s="23">
        <v>11.2</v>
      </c>
      <c r="K9" s="23">
        <v>11.7</v>
      </c>
      <c r="L9" s="23">
        <v>12.3</v>
      </c>
      <c r="M9" s="23">
        <v>13</v>
      </c>
      <c r="N9" s="23">
        <v>13.6</v>
      </c>
      <c r="O9" s="23">
        <v>14.2</v>
      </c>
      <c r="P9" s="23">
        <v>14.9</v>
      </c>
      <c r="Q9" s="23">
        <v>15.5</v>
      </c>
      <c r="R9" s="23">
        <v>16.100000000000001</v>
      </c>
      <c r="S9" s="23">
        <v>16.7</v>
      </c>
      <c r="T9" s="56">
        <v>17.3</v>
      </c>
      <c r="U9" s="56">
        <v>17.7</v>
      </c>
      <c r="V9" s="56">
        <v>18.2</v>
      </c>
      <c r="W9" s="56">
        <v>18.5</v>
      </c>
      <c r="X9" s="56">
        <v>19.232410791745501</v>
      </c>
      <c r="Y9" s="56">
        <v>19.9938175601323</v>
      </c>
      <c r="Z9" s="56">
        <v>20.785368249280001</v>
      </c>
    </row>
    <row r="10" spans="1:39">
      <c r="B10" s="22" t="s">
        <v>307</v>
      </c>
      <c r="C10" s="57"/>
      <c r="D10" s="57"/>
      <c r="E10" s="57"/>
      <c r="F10" s="57"/>
      <c r="G10" s="57"/>
      <c r="H10" s="57"/>
      <c r="I10" s="57"/>
      <c r="J10" s="57"/>
      <c r="K10" s="57"/>
      <c r="L10" s="57"/>
      <c r="M10" s="57"/>
      <c r="N10" s="57"/>
      <c r="O10" s="57"/>
      <c r="P10" s="57"/>
      <c r="Q10" s="57"/>
      <c r="R10" s="57"/>
      <c r="S10" s="57"/>
      <c r="T10" s="57"/>
      <c r="U10" s="23"/>
      <c r="V10" s="57"/>
      <c r="W10" s="57"/>
      <c r="X10" s="57"/>
      <c r="Y10" s="57"/>
      <c r="Z10" s="57"/>
    </row>
    <row r="11" spans="1:39">
      <c r="B11" s="22" t="s">
        <v>308</v>
      </c>
      <c r="C11" s="23">
        <v>9.4</v>
      </c>
      <c r="D11" s="23">
        <v>9.6</v>
      </c>
      <c r="E11" s="23">
        <v>9.9</v>
      </c>
      <c r="F11" s="23">
        <v>10.199999999999999</v>
      </c>
      <c r="G11" s="23">
        <v>10.4</v>
      </c>
      <c r="H11" s="23">
        <v>10.6</v>
      </c>
      <c r="I11" s="23">
        <v>10.8</v>
      </c>
      <c r="J11" s="23">
        <v>11</v>
      </c>
      <c r="K11" s="23">
        <v>11.1</v>
      </c>
      <c r="L11" s="23">
        <v>11.3</v>
      </c>
      <c r="M11" s="23">
        <v>11.4</v>
      </c>
      <c r="N11" s="23">
        <v>11.6</v>
      </c>
      <c r="O11" s="23">
        <v>11.7</v>
      </c>
      <c r="P11" s="23">
        <v>11.9</v>
      </c>
      <c r="Q11" s="23">
        <v>12.1</v>
      </c>
      <c r="R11" s="23">
        <v>12.2</v>
      </c>
      <c r="S11" s="23">
        <v>12.4</v>
      </c>
      <c r="T11" s="23">
        <v>12.7</v>
      </c>
      <c r="U11" s="23">
        <v>12.8</v>
      </c>
      <c r="V11" s="23">
        <v>13</v>
      </c>
      <c r="W11" s="56">
        <v>13.2</v>
      </c>
      <c r="X11" s="56">
        <v>13.4</v>
      </c>
      <c r="Y11" s="56">
        <v>13.6</v>
      </c>
      <c r="Z11" s="56">
        <v>13.7</v>
      </c>
    </row>
    <row r="12" spans="1:39">
      <c r="B12" s="22" t="s">
        <v>309</v>
      </c>
      <c r="C12" s="23"/>
      <c r="D12" s="23"/>
      <c r="E12" s="23"/>
      <c r="F12" s="23"/>
      <c r="G12" s="23"/>
      <c r="H12" s="23"/>
      <c r="I12" s="23"/>
      <c r="J12" s="23"/>
      <c r="K12" s="23"/>
      <c r="L12" s="23"/>
      <c r="M12" s="23"/>
      <c r="N12" s="23"/>
      <c r="O12" s="23"/>
      <c r="P12" s="23"/>
      <c r="Q12" s="23"/>
      <c r="R12" s="23"/>
      <c r="S12" s="23"/>
      <c r="T12" s="23"/>
      <c r="U12" s="23">
        <v>25</v>
      </c>
      <c r="V12" s="23"/>
      <c r="W12" s="56"/>
      <c r="X12" s="56"/>
      <c r="Y12" s="56"/>
      <c r="Z12" s="56"/>
    </row>
    <row r="13" spans="1:39">
      <c r="B13" s="22" t="s">
        <v>310</v>
      </c>
      <c r="C13" s="23"/>
      <c r="D13" s="23"/>
      <c r="E13" s="23"/>
      <c r="F13" s="23"/>
      <c r="G13" s="23"/>
      <c r="H13" s="23"/>
      <c r="I13" s="23"/>
      <c r="J13" s="23"/>
      <c r="K13" s="23"/>
      <c r="L13" s="23"/>
      <c r="M13" s="23"/>
      <c r="N13" s="23"/>
      <c r="O13" s="23"/>
      <c r="P13" s="23"/>
      <c r="Q13" s="23"/>
      <c r="R13" s="23"/>
      <c r="S13" s="23"/>
      <c r="T13" s="23"/>
      <c r="U13" s="56"/>
      <c r="V13" s="56"/>
      <c r="W13" s="56"/>
      <c r="X13" s="56"/>
      <c r="Y13" s="56"/>
      <c r="Z13" s="56"/>
    </row>
    <row r="14" spans="1:39">
      <c r="B14" s="22" t="s">
        <v>311</v>
      </c>
      <c r="C14" s="23">
        <v>12.7003</v>
      </c>
      <c r="D14" s="23">
        <v>12.1502</v>
      </c>
      <c r="E14" s="23">
        <v>11.3238</v>
      </c>
      <c r="F14" s="23">
        <v>10.4808</v>
      </c>
      <c r="G14" s="23">
        <v>10.253299999999999</v>
      </c>
      <c r="H14" s="23">
        <v>11.175700000000001</v>
      </c>
      <c r="I14" s="23">
        <v>10.6457</v>
      </c>
      <c r="J14" s="23">
        <v>10.879200000000001</v>
      </c>
      <c r="K14" s="23">
        <v>11.5762</v>
      </c>
      <c r="L14" s="23">
        <v>11.2385</v>
      </c>
      <c r="M14" s="23">
        <v>11.6844</v>
      </c>
      <c r="N14" s="23">
        <v>11.2193</v>
      </c>
      <c r="O14" s="23">
        <v>11.7423</v>
      </c>
      <c r="P14" s="23">
        <v>11.511200000000001</v>
      </c>
      <c r="Q14" s="23">
        <v>12.6557</v>
      </c>
      <c r="R14" s="23">
        <v>13.2249</v>
      </c>
      <c r="S14" s="23">
        <v>12.169700000000001</v>
      </c>
      <c r="T14" s="23">
        <v>13.134499999999999</v>
      </c>
      <c r="U14" s="56">
        <v>12.446099999999999</v>
      </c>
      <c r="V14" s="56">
        <v>12.4975</v>
      </c>
      <c r="W14" s="56">
        <v>12.526634407864201</v>
      </c>
      <c r="X14" s="56">
        <v>12.4634950996537</v>
      </c>
      <c r="Y14" s="56">
        <v>12.401245761783001</v>
      </c>
      <c r="Z14" s="56">
        <v>12.339149567220399</v>
      </c>
    </row>
    <row r="15" spans="1:39">
      <c r="B15" s="22" t="s">
        <v>312</v>
      </c>
      <c r="C15" s="177">
        <v>9.8623410000000007</v>
      </c>
      <c r="D15" s="177">
        <v>9.3307120000000108</v>
      </c>
      <c r="E15" s="177">
        <v>9.1127610000000008</v>
      </c>
      <c r="F15" s="177">
        <v>8.5150129999999997</v>
      </c>
      <c r="G15" s="177">
        <v>8.2093980000000109</v>
      </c>
      <c r="H15" s="177">
        <v>8.3108079999999998</v>
      </c>
      <c r="I15" s="177">
        <v>8.0287240000000004</v>
      </c>
      <c r="J15" s="177">
        <v>7.9029129999999999</v>
      </c>
      <c r="K15" s="177">
        <v>7.12066</v>
      </c>
      <c r="L15" s="177">
        <v>7.1491450000000096</v>
      </c>
      <c r="M15" s="177">
        <v>6.5494040000000098</v>
      </c>
      <c r="N15" s="177">
        <v>5.9322030000000003</v>
      </c>
      <c r="O15" s="177">
        <v>5.8461530000000099</v>
      </c>
      <c r="P15" s="177">
        <v>5.2634040000000004</v>
      </c>
      <c r="Q15" s="177">
        <v>5.3652189999999997</v>
      </c>
      <c r="R15" s="177">
        <v>5.1937740000000003</v>
      </c>
      <c r="S15" s="177">
        <v>5.5682150000000004</v>
      </c>
      <c r="T15" s="177">
        <v>5.1950380000000003</v>
      </c>
      <c r="U15" s="56">
        <v>4.79251800000001</v>
      </c>
      <c r="V15" s="56">
        <v>4.9391389999999999</v>
      </c>
      <c r="W15" s="56">
        <v>4.7690719959846497</v>
      </c>
      <c r="X15" s="56">
        <v>4.6644792195830203</v>
      </c>
      <c r="Y15" s="56">
        <v>4.5618217035833899</v>
      </c>
      <c r="Z15" s="56">
        <v>4.4609675441624299</v>
      </c>
    </row>
    <row r="16" spans="1:39">
      <c r="B16" s="22" t="s">
        <v>313</v>
      </c>
      <c r="C16" s="177">
        <v>98.166569999999993</v>
      </c>
      <c r="D16" s="177">
        <v>98.166569999999993</v>
      </c>
      <c r="E16" s="177">
        <v>98.166569999999993</v>
      </c>
      <c r="F16" s="177">
        <v>98.226969999999994</v>
      </c>
      <c r="G16" s="177">
        <v>98.287379999999999</v>
      </c>
      <c r="H16" s="177">
        <v>98.347790000000003</v>
      </c>
      <c r="I16" s="177">
        <v>98.408230000000003</v>
      </c>
      <c r="J16" s="177">
        <v>98.46866</v>
      </c>
      <c r="K16" s="177">
        <v>98.529110000000003</v>
      </c>
      <c r="L16" s="177">
        <v>98.589569999999995</v>
      </c>
      <c r="M16" s="177">
        <v>98.650030000000001</v>
      </c>
      <c r="N16" s="177">
        <v>98.710509999999999</v>
      </c>
      <c r="O16" s="177">
        <v>98.771000000000001</v>
      </c>
      <c r="P16" s="177">
        <v>98.780879999999996</v>
      </c>
      <c r="Q16" s="177">
        <v>98.790769999999995</v>
      </c>
      <c r="R16" s="177">
        <v>98.800650000000005</v>
      </c>
      <c r="S16" s="177">
        <v>98.800650000000005</v>
      </c>
      <c r="T16" s="177">
        <v>98.800650000000005</v>
      </c>
      <c r="U16" s="56">
        <v>98.802279450334794</v>
      </c>
      <c r="V16" s="56">
        <v>98.8025506503419</v>
      </c>
      <c r="W16" s="56">
        <v>98.802826967543197</v>
      </c>
      <c r="X16" s="56">
        <v>98.803106127980101</v>
      </c>
      <c r="Y16" s="56">
        <v>98.803387236388701</v>
      </c>
      <c r="Z16" s="56">
        <v>98.803670013585304</v>
      </c>
    </row>
    <row r="17" spans="2:26">
      <c r="B17" s="22" t="s">
        <v>314</v>
      </c>
      <c r="C17" s="177">
        <v>64.212990000000005</v>
      </c>
      <c r="D17" s="177">
        <v>64.212990000000005</v>
      </c>
      <c r="E17" s="177">
        <v>64.212990000000005</v>
      </c>
      <c r="F17" s="177">
        <v>64.212990000000005</v>
      </c>
      <c r="G17" s="177">
        <v>64.212990000000005</v>
      </c>
      <c r="H17" s="177">
        <v>65.091980000000007</v>
      </c>
      <c r="I17" s="177">
        <v>65.970969999999994</v>
      </c>
      <c r="J17" s="177">
        <v>66.849959999999996</v>
      </c>
      <c r="K17" s="177">
        <v>67.728949999999998</v>
      </c>
      <c r="L17" s="177">
        <v>68.607939999999999</v>
      </c>
      <c r="M17" s="177">
        <v>69.486930000000001</v>
      </c>
      <c r="N17" s="177">
        <v>70.365920000000003</v>
      </c>
      <c r="O17" s="177">
        <v>71.244919999999993</v>
      </c>
      <c r="P17" s="177">
        <v>72.123909999999995</v>
      </c>
      <c r="Q17" s="177">
        <v>73.002899999999997</v>
      </c>
      <c r="R17" s="177">
        <v>73.881889999999999</v>
      </c>
      <c r="S17" s="177">
        <v>74.76088</v>
      </c>
      <c r="T17" s="177">
        <v>75.639870000000002</v>
      </c>
      <c r="U17" s="56">
        <v>76.488744212270603</v>
      </c>
      <c r="V17" s="56">
        <v>77.326622732826607</v>
      </c>
      <c r="W17" s="56">
        <v>78.147425525595494</v>
      </c>
      <c r="X17" s="56">
        <v>78.950879030689606</v>
      </c>
      <c r="Y17" s="56">
        <v>79.736744134439903</v>
      </c>
      <c r="Z17" s="56">
        <v>80.504821017838694</v>
      </c>
    </row>
    <row r="18" spans="2:26">
      <c r="B18" s="22" t="s">
        <v>315</v>
      </c>
      <c r="C18" s="177">
        <v>100</v>
      </c>
      <c r="D18" s="177">
        <v>100</v>
      </c>
      <c r="E18" s="177">
        <v>100</v>
      </c>
      <c r="F18" s="177">
        <v>100</v>
      </c>
      <c r="G18" s="177">
        <v>100</v>
      </c>
      <c r="H18" s="177">
        <v>100</v>
      </c>
      <c r="I18" s="177">
        <v>100</v>
      </c>
      <c r="J18" s="177">
        <v>100</v>
      </c>
      <c r="K18" s="177">
        <v>100</v>
      </c>
      <c r="L18" s="177">
        <v>100</v>
      </c>
      <c r="M18" s="177">
        <v>100</v>
      </c>
      <c r="N18" s="177">
        <v>100</v>
      </c>
      <c r="O18" s="177">
        <v>100</v>
      </c>
      <c r="P18" s="177">
        <v>100</v>
      </c>
      <c r="Q18" s="177">
        <v>100</v>
      </c>
      <c r="R18" s="177">
        <v>100</v>
      </c>
      <c r="S18" s="177">
        <v>100</v>
      </c>
      <c r="T18" s="177">
        <v>100</v>
      </c>
      <c r="U18" s="56">
        <v>100</v>
      </c>
      <c r="V18" s="56">
        <v>100</v>
      </c>
      <c r="W18" s="56">
        <v>100</v>
      </c>
      <c r="X18" s="56">
        <v>100</v>
      </c>
      <c r="Y18" s="56">
        <v>100</v>
      </c>
      <c r="Z18" s="56">
        <v>100</v>
      </c>
    </row>
    <row r="19" spans="2:26">
      <c r="B19" s="22" t="s">
        <v>316</v>
      </c>
      <c r="C19" s="177">
        <v>11.74239843</v>
      </c>
      <c r="D19" s="177">
        <v>11.74239843</v>
      </c>
      <c r="E19" s="177">
        <v>11.658084949999999</v>
      </c>
      <c r="F19" s="177">
        <v>11.77659794</v>
      </c>
      <c r="G19" s="177">
        <v>11.954447</v>
      </c>
      <c r="H19" s="177">
        <v>12.08455932</v>
      </c>
      <c r="I19" s="177">
        <v>12.36537233</v>
      </c>
      <c r="J19" s="177">
        <v>12.542793380000001</v>
      </c>
      <c r="K19" s="177">
        <v>12.66070577</v>
      </c>
      <c r="L19" s="177">
        <v>12.639828189999999</v>
      </c>
      <c r="M19" s="177">
        <v>12.390613849999999</v>
      </c>
      <c r="N19" s="177">
        <v>12.033276130000001</v>
      </c>
      <c r="O19" s="177">
        <v>11.647670740000001</v>
      </c>
      <c r="P19" s="177">
        <v>11.31924094</v>
      </c>
      <c r="Q19" s="177">
        <v>11.02125921</v>
      </c>
      <c r="R19" s="177">
        <v>10.83320996</v>
      </c>
      <c r="S19" s="177">
        <v>10.61050891</v>
      </c>
      <c r="T19" s="177">
        <v>10.5127288</v>
      </c>
      <c r="U19" s="56">
        <v>10.358288140000001</v>
      </c>
      <c r="V19" s="56">
        <v>10.358288140000001</v>
      </c>
      <c r="W19" s="56">
        <v>10.358288140000001</v>
      </c>
      <c r="X19" s="56">
        <v>10.358288140000001</v>
      </c>
      <c r="Y19" s="56">
        <v>10.358288140000001</v>
      </c>
      <c r="Z19" s="56">
        <v>10.358288140000001</v>
      </c>
    </row>
    <row r="20" spans="2:26">
      <c r="B20" s="22" t="s">
        <v>441</v>
      </c>
      <c r="C20" s="177">
        <v>1</v>
      </c>
      <c r="D20" s="177">
        <v>1</v>
      </c>
      <c r="E20" s="177">
        <v>1</v>
      </c>
      <c r="F20" s="177">
        <v>1</v>
      </c>
      <c r="G20" s="177">
        <v>1</v>
      </c>
      <c r="H20" s="177">
        <v>1</v>
      </c>
      <c r="I20" s="177">
        <v>1</v>
      </c>
      <c r="J20" s="177">
        <v>1</v>
      </c>
      <c r="K20" s="177">
        <v>1</v>
      </c>
      <c r="L20" s="177">
        <v>1</v>
      </c>
      <c r="M20" s="177">
        <v>1</v>
      </c>
      <c r="N20" s="177">
        <v>1</v>
      </c>
      <c r="O20" s="177">
        <v>1</v>
      </c>
      <c r="P20" s="177">
        <v>1</v>
      </c>
      <c r="Q20" s="177">
        <v>1</v>
      </c>
      <c r="R20" s="177">
        <v>1</v>
      </c>
      <c r="S20" s="177">
        <v>1</v>
      </c>
      <c r="T20" s="177">
        <v>1</v>
      </c>
      <c r="U20" s="56">
        <v>1</v>
      </c>
      <c r="V20" s="56">
        <v>1</v>
      </c>
      <c r="W20" s="56">
        <v>1</v>
      </c>
      <c r="X20" s="56">
        <v>1</v>
      </c>
      <c r="Y20" s="56">
        <v>1</v>
      </c>
      <c r="Z20" s="56">
        <v>1</v>
      </c>
    </row>
    <row r="21" spans="2:26">
      <c r="B21" s="22" t="s">
        <v>318</v>
      </c>
      <c r="C21" s="177"/>
      <c r="D21" s="177"/>
      <c r="E21" s="177"/>
      <c r="F21" s="177"/>
      <c r="G21" s="177"/>
      <c r="H21" s="177"/>
      <c r="I21" s="177"/>
      <c r="J21" s="177"/>
      <c r="K21" s="177"/>
      <c r="L21" s="177"/>
      <c r="M21" s="177">
        <v>7.4391432240000004</v>
      </c>
      <c r="N21" s="177">
        <v>7.2302317650000001</v>
      </c>
      <c r="O21" s="177">
        <v>7.6046173760000002</v>
      </c>
      <c r="P21" s="177">
        <v>7.3547160150000002</v>
      </c>
      <c r="Q21" s="177">
        <v>7.2157716440000002</v>
      </c>
      <c r="R21" s="177">
        <v>7.1871724889999999</v>
      </c>
      <c r="S21" s="177">
        <v>7.1417921079999998</v>
      </c>
      <c r="T21" s="177">
        <v>7.1178827330000001</v>
      </c>
      <c r="U21" s="56">
        <v>7.072311043</v>
      </c>
      <c r="V21" s="56">
        <v>7.027405441</v>
      </c>
      <c r="W21" s="56">
        <v>6.9831561879999997</v>
      </c>
      <c r="X21" s="56">
        <v>6.9395536929999997</v>
      </c>
      <c r="Y21" s="56">
        <v>6.8965885020000002</v>
      </c>
      <c r="Z21" s="56">
        <v>6.8542512999999996</v>
      </c>
    </row>
    <row r="22" spans="2:26">
      <c r="B22" s="22" t="s">
        <v>320</v>
      </c>
      <c r="C22" s="177">
        <v>27.2</v>
      </c>
      <c r="D22" s="177">
        <v>26.4</v>
      </c>
      <c r="E22" s="177">
        <v>25.6</v>
      </c>
      <c r="F22" s="177">
        <v>24.8</v>
      </c>
      <c r="G22" s="177">
        <v>24</v>
      </c>
      <c r="H22" s="177">
        <v>23.2</v>
      </c>
      <c r="I22" s="177">
        <v>22.52</v>
      </c>
      <c r="J22" s="177">
        <v>21.84</v>
      </c>
      <c r="K22" s="177">
        <v>21.16</v>
      </c>
      <c r="L22" s="177">
        <v>20.48</v>
      </c>
      <c r="M22" s="177">
        <v>19.8</v>
      </c>
      <c r="N22" s="177">
        <v>19.2</v>
      </c>
      <c r="O22" s="177">
        <v>18.600000000000001</v>
      </c>
      <c r="P22" s="177">
        <v>18</v>
      </c>
      <c r="Q22" s="177">
        <v>17.5</v>
      </c>
      <c r="R22" s="177">
        <v>17</v>
      </c>
      <c r="S22" s="177">
        <v>16.5</v>
      </c>
      <c r="T22" s="177">
        <v>16</v>
      </c>
      <c r="U22" s="56">
        <v>15.5</v>
      </c>
      <c r="V22" s="56">
        <v>15</v>
      </c>
      <c r="W22" s="56">
        <v>14.6</v>
      </c>
      <c r="X22" s="56">
        <v>14.133333329999999</v>
      </c>
      <c r="Y22" s="56">
        <v>13.66666667</v>
      </c>
      <c r="Z22" s="56">
        <v>13.2</v>
      </c>
    </row>
    <row r="23" spans="2:26">
      <c r="B23" s="22" t="s">
        <v>323</v>
      </c>
      <c r="C23" s="177">
        <v>21</v>
      </c>
      <c r="D23" s="177">
        <v>21.7</v>
      </c>
      <c r="E23" s="177">
        <v>22.3</v>
      </c>
      <c r="F23" s="177">
        <v>22.9</v>
      </c>
      <c r="G23" s="177">
        <v>23.5</v>
      </c>
      <c r="H23" s="177">
        <v>24</v>
      </c>
      <c r="I23" s="177">
        <v>24.6</v>
      </c>
      <c r="J23" s="177">
        <v>25.1</v>
      </c>
      <c r="K23" s="177">
        <v>25.7</v>
      </c>
      <c r="L23" s="177">
        <v>26.2</v>
      </c>
      <c r="M23" s="177">
        <v>26.7</v>
      </c>
      <c r="N23" s="177">
        <v>27.3</v>
      </c>
      <c r="O23" s="177">
        <v>27.9</v>
      </c>
      <c r="P23" s="177">
        <v>28.5</v>
      </c>
      <c r="Q23" s="177">
        <v>29.1</v>
      </c>
      <c r="R23" s="177">
        <v>29.8</v>
      </c>
      <c r="S23" s="177">
        <v>30.4</v>
      </c>
      <c r="T23" s="177">
        <v>30.8</v>
      </c>
      <c r="U23" s="56">
        <v>31.4</v>
      </c>
      <c r="V23" s="56">
        <v>32</v>
      </c>
      <c r="W23" s="56">
        <v>32.6</v>
      </c>
      <c r="X23" s="56">
        <v>33.1</v>
      </c>
      <c r="Y23" s="56">
        <v>33.700000000000003</v>
      </c>
      <c r="Z23" s="56">
        <v>34.299999999999997</v>
      </c>
    </row>
    <row r="24" spans="2:26">
      <c r="B24" s="22" t="s">
        <v>325</v>
      </c>
      <c r="C24" s="177"/>
      <c r="D24" s="177"/>
      <c r="E24" s="177"/>
      <c r="F24" s="177"/>
      <c r="G24" s="177"/>
      <c r="H24" s="177"/>
      <c r="I24" s="177"/>
      <c r="J24" s="177"/>
      <c r="K24" s="177"/>
      <c r="L24" s="177"/>
      <c r="M24" s="177"/>
      <c r="N24" s="177"/>
      <c r="O24" s="177"/>
      <c r="P24" s="177"/>
      <c r="Q24" s="177"/>
      <c r="R24" s="177"/>
      <c r="S24" s="177"/>
      <c r="T24" s="177"/>
      <c r="U24" s="56"/>
      <c r="V24" s="56"/>
      <c r="W24" s="56"/>
      <c r="X24" s="56"/>
      <c r="Y24" s="56"/>
      <c r="Z24" s="56"/>
    </row>
    <row r="25" spans="2:26">
      <c r="B25" s="22" t="s">
        <v>327</v>
      </c>
      <c r="C25" s="177">
        <v>21</v>
      </c>
      <c r="D25" s="177">
        <v>21.7</v>
      </c>
      <c r="E25" s="177">
        <v>22.3</v>
      </c>
      <c r="F25" s="177">
        <v>22.9</v>
      </c>
      <c r="G25" s="177">
        <v>23.5</v>
      </c>
      <c r="H25" s="177">
        <v>24</v>
      </c>
      <c r="I25" s="177">
        <v>24.6</v>
      </c>
      <c r="J25" s="177">
        <v>25.1</v>
      </c>
      <c r="K25" s="177">
        <v>25.7</v>
      </c>
      <c r="L25" s="177">
        <v>26.2</v>
      </c>
      <c r="M25" s="177">
        <v>26.7</v>
      </c>
      <c r="N25" s="177">
        <v>27.3</v>
      </c>
      <c r="O25" s="177">
        <v>27.9</v>
      </c>
      <c r="P25" s="177">
        <v>28.5</v>
      </c>
      <c r="Q25" s="177">
        <v>29.1</v>
      </c>
      <c r="R25" s="177">
        <v>29.8</v>
      </c>
      <c r="S25" s="177">
        <v>30.4</v>
      </c>
      <c r="T25" s="177">
        <v>30.8</v>
      </c>
      <c r="U25" s="56">
        <v>31.4</v>
      </c>
      <c r="V25" s="56">
        <v>32</v>
      </c>
      <c r="W25" s="56">
        <v>32.6</v>
      </c>
      <c r="X25" s="56">
        <v>33.1</v>
      </c>
      <c r="Y25" s="56">
        <v>33.700000000000003</v>
      </c>
      <c r="Z25" s="56">
        <v>34.299999999999997</v>
      </c>
    </row>
    <row r="26" spans="2:26">
      <c r="B26" s="22" t="s">
        <v>329</v>
      </c>
      <c r="C26" s="177">
        <v>21</v>
      </c>
      <c r="D26" s="177">
        <v>21.7</v>
      </c>
      <c r="E26" s="177">
        <v>22.3</v>
      </c>
      <c r="F26" s="177">
        <v>22.9</v>
      </c>
      <c r="G26" s="177">
        <v>23.5</v>
      </c>
      <c r="H26" s="177">
        <v>24</v>
      </c>
      <c r="I26" s="177">
        <v>24.6</v>
      </c>
      <c r="J26" s="177">
        <v>25.1</v>
      </c>
      <c r="K26" s="177">
        <v>25.7</v>
      </c>
      <c r="L26" s="177">
        <v>26.2</v>
      </c>
      <c r="M26" s="177">
        <v>26.7</v>
      </c>
      <c r="N26" s="177">
        <v>27.3</v>
      </c>
      <c r="O26" s="177">
        <v>27.9</v>
      </c>
      <c r="P26" s="177">
        <v>28.5</v>
      </c>
      <c r="Q26" s="177">
        <v>29.1</v>
      </c>
      <c r="R26" s="177">
        <v>29.8</v>
      </c>
      <c r="S26" s="177">
        <v>30.4</v>
      </c>
      <c r="T26" s="177">
        <v>30.8</v>
      </c>
      <c r="U26" s="56">
        <v>31.4</v>
      </c>
      <c r="V26" s="56">
        <v>32</v>
      </c>
      <c r="W26" s="56">
        <v>32.6</v>
      </c>
      <c r="X26" s="56">
        <v>33.1</v>
      </c>
      <c r="Y26" s="56">
        <v>33.700000000000003</v>
      </c>
      <c r="Z26" s="56">
        <v>34.299999999999997</v>
      </c>
    </row>
    <row r="27" spans="2:26">
      <c r="B27" s="22" t="s">
        <v>331</v>
      </c>
      <c r="C27" s="177">
        <v>21</v>
      </c>
      <c r="D27" s="177">
        <v>21.7</v>
      </c>
      <c r="E27" s="177">
        <v>22.3</v>
      </c>
      <c r="F27" s="177">
        <v>22.9</v>
      </c>
      <c r="G27" s="177">
        <v>23.5</v>
      </c>
      <c r="H27" s="177">
        <v>24</v>
      </c>
      <c r="I27" s="177">
        <v>24.6</v>
      </c>
      <c r="J27" s="177">
        <v>25.1</v>
      </c>
      <c r="K27" s="177">
        <v>25.7</v>
      </c>
      <c r="L27" s="177">
        <v>26.2</v>
      </c>
      <c r="M27" s="177">
        <v>26.7</v>
      </c>
      <c r="N27" s="177">
        <v>27.3</v>
      </c>
      <c r="O27" s="177">
        <v>27.9</v>
      </c>
      <c r="P27" s="177">
        <v>28.5</v>
      </c>
      <c r="Q27" s="177">
        <v>29.1</v>
      </c>
      <c r="R27" s="177">
        <v>29.8</v>
      </c>
      <c r="S27" s="177">
        <v>30.4</v>
      </c>
      <c r="T27" s="177">
        <v>30.8</v>
      </c>
      <c r="U27" s="56">
        <v>31.4</v>
      </c>
      <c r="V27" s="56">
        <v>32</v>
      </c>
      <c r="W27" s="56">
        <v>32.6</v>
      </c>
      <c r="X27" s="56">
        <v>33.1</v>
      </c>
      <c r="Y27" s="56">
        <v>33.700000000000003</v>
      </c>
      <c r="Z27" s="56">
        <v>34.299999999999997</v>
      </c>
    </row>
    <row r="28" spans="2:26">
      <c r="B28" s="22" t="s">
        <v>438</v>
      </c>
      <c r="C28" s="177">
        <v>1</v>
      </c>
      <c r="D28" s="177">
        <v>1</v>
      </c>
      <c r="E28" s="177">
        <v>1</v>
      </c>
      <c r="F28" s="177">
        <v>1</v>
      </c>
      <c r="G28" s="177">
        <v>1</v>
      </c>
      <c r="H28" s="177">
        <v>1</v>
      </c>
      <c r="I28" s="177">
        <v>1</v>
      </c>
      <c r="J28" s="177">
        <v>1</v>
      </c>
      <c r="K28" s="177">
        <v>1</v>
      </c>
      <c r="L28" s="177">
        <v>1</v>
      </c>
      <c r="M28" s="177">
        <v>1</v>
      </c>
      <c r="N28" s="177">
        <v>1</v>
      </c>
      <c r="O28" s="177">
        <v>1</v>
      </c>
      <c r="P28" s="177">
        <v>1</v>
      </c>
      <c r="Q28" s="177">
        <v>1</v>
      </c>
      <c r="R28" s="177">
        <v>1</v>
      </c>
      <c r="S28" s="177">
        <v>1</v>
      </c>
      <c r="T28" s="177">
        <v>1</v>
      </c>
      <c r="U28" s="56">
        <v>1</v>
      </c>
      <c r="V28" s="56">
        <v>1</v>
      </c>
      <c r="W28" s="56">
        <v>1</v>
      </c>
      <c r="X28" s="56">
        <v>1</v>
      </c>
      <c r="Y28" s="56">
        <v>1</v>
      </c>
      <c r="Z28" s="56">
        <v>1</v>
      </c>
    </row>
    <row r="29" spans="2:26">
      <c r="B29" s="22" t="s">
        <v>284</v>
      </c>
      <c r="C29" s="177">
        <v>21</v>
      </c>
      <c r="D29" s="177">
        <v>21.7</v>
      </c>
      <c r="E29" s="177">
        <v>22.3</v>
      </c>
      <c r="F29" s="177">
        <v>22.9</v>
      </c>
      <c r="G29" s="177">
        <v>23.5</v>
      </c>
      <c r="H29" s="177">
        <v>24</v>
      </c>
      <c r="I29" s="177">
        <v>24.6</v>
      </c>
      <c r="J29" s="177">
        <v>25.1</v>
      </c>
      <c r="K29" s="177">
        <v>25.7</v>
      </c>
      <c r="L29" s="177">
        <v>26.2</v>
      </c>
      <c r="M29" s="177">
        <v>26.7</v>
      </c>
      <c r="N29" s="177">
        <v>27.3</v>
      </c>
      <c r="O29" s="177">
        <v>27.9</v>
      </c>
      <c r="P29" s="177">
        <v>28.5</v>
      </c>
      <c r="Q29" s="177">
        <v>29.1</v>
      </c>
      <c r="R29" s="177">
        <v>29.8</v>
      </c>
      <c r="S29" s="177">
        <v>30.4</v>
      </c>
      <c r="T29" s="177">
        <v>30.8</v>
      </c>
      <c r="U29" s="56">
        <v>31.4</v>
      </c>
      <c r="V29" s="56">
        <v>32</v>
      </c>
      <c r="W29" s="56">
        <v>32.6</v>
      </c>
      <c r="X29" s="56">
        <v>33.1</v>
      </c>
      <c r="Y29" s="56">
        <v>33.700000000000003</v>
      </c>
      <c r="Z29" s="56">
        <v>34.299999999999997</v>
      </c>
    </row>
    <row r="30" spans="2:26">
      <c r="B30" s="22" t="s">
        <v>287</v>
      </c>
      <c r="C30" s="177">
        <v>21</v>
      </c>
      <c r="D30" s="177">
        <v>21.7</v>
      </c>
      <c r="E30" s="177">
        <v>22.3</v>
      </c>
      <c r="F30" s="177">
        <v>22.9</v>
      </c>
      <c r="G30" s="177">
        <v>23.5</v>
      </c>
      <c r="H30" s="177">
        <v>24</v>
      </c>
      <c r="I30" s="177">
        <v>24.6</v>
      </c>
      <c r="J30" s="177">
        <v>25.1</v>
      </c>
      <c r="K30" s="177">
        <v>25.7</v>
      </c>
      <c r="L30" s="177">
        <v>26.2</v>
      </c>
      <c r="M30" s="177">
        <v>26.7</v>
      </c>
      <c r="N30" s="177">
        <v>27.3</v>
      </c>
      <c r="O30" s="177">
        <v>27.9</v>
      </c>
      <c r="P30" s="177">
        <v>28.5</v>
      </c>
      <c r="Q30" s="177">
        <v>29.1</v>
      </c>
      <c r="R30" s="177">
        <v>29.8</v>
      </c>
      <c r="S30" s="177">
        <v>30.4</v>
      </c>
      <c r="T30" s="177">
        <v>30.8</v>
      </c>
      <c r="U30" s="56">
        <v>31.4</v>
      </c>
      <c r="V30" s="56">
        <v>32</v>
      </c>
      <c r="W30" s="56">
        <v>32.6</v>
      </c>
      <c r="X30" s="56">
        <v>33.1</v>
      </c>
      <c r="Y30" s="56">
        <v>33.700000000000003</v>
      </c>
      <c r="Z30" s="56">
        <v>34.299999999999997</v>
      </c>
    </row>
    <row r="31" spans="2:26">
      <c r="B31" s="22" t="s">
        <v>288</v>
      </c>
      <c r="C31" s="177">
        <v>21</v>
      </c>
      <c r="D31" s="177">
        <v>21.7</v>
      </c>
      <c r="E31" s="177">
        <v>22.3</v>
      </c>
      <c r="F31" s="177">
        <v>22.9</v>
      </c>
      <c r="G31" s="177">
        <v>23.5</v>
      </c>
      <c r="H31" s="177">
        <v>24</v>
      </c>
      <c r="I31" s="177">
        <v>24.6</v>
      </c>
      <c r="J31" s="177">
        <v>25.1</v>
      </c>
      <c r="K31" s="177">
        <v>25.7</v>
      </c>
      <c r="L31" s="177">
        <v>26.2</v>
      </c>
      <c r="M31" s="177">
        <v>26.7</v>
      </c>
      <c r="N31" s="177">
        <v>27.3</v>
      </c>
      <c r="O31" s="177">
        <v>27.9</v>
      </c>
      <c r="P31" s="177">
        <v>28.5</v>
      </c>
      <c r="Q31" s="177">
        <v>29.1</v>
      </c>
      <c r="R31" s="177">
        <v>29.8</v>
      </c>
      <c r="S31" s="177">
        <v>30.4</v>
      </c>
      <c r="T31" s="177">
        <v>30.8</v>
      </c>
      <c r="U31" s="56">
        <v>31.4</v>
      </c>
      <c r="V31" s="56">
        <v>32</v>
      </c>
      <c r="W31" s="56">
        <v>32.6</v>
      </c>
      <c r="X31" s="56">
        <v>33.1</v>
      </c>
      <c r="Y31" s="56">
        <v>33.700000000000003</v>
      </c>
      <c r="Z31" s="56">
        <v>34.299999999999997</v>
      </c>
    </row>
    <row r="32" spans="2:26">
      <c r="B32" s="22" t="s">
        <v>289</v>
      </c>
      <c r="C32" s="177">
        <v>1</v>
      </c>
      <c r="D32" s="177">
        <v>1</v>
      </c>
      <c r="E32" s="177">
        <v>1</v>
      </c>
      <c r="F32" s="177">
        <v>1</v>
      </c>
      <c r="G32" s="177">
        <v>1</v>
      </c>
      <c r="H32" s="177">
        <v>1</v>
      </c>
      <c r="I32" s="177">
        <v>1</v>
      </c>
      <c r="J32" s="177">
        <v>1</v>
      </c>
      <c r="K32" s="177">
        <v>1</v>
      </c>
      <c r="L32" s="177">
        <v>1</v>
      </c>
      <c r="M32" s="177">
        <v>1</v>
      </c>
      <c r="N32" s="177">
        <v>1</v>
      </c>
      <c r="O32" s="177">
        <v>1</v>
      </c>
      <c r="P32" s="177">
        <v>1</v>
      </c>
      <c r="Q32" s="177">
        <v>1</v>
      </c>
      <c r="R32" s="177">
        <v>1</v>
      </c>
      <c r="S32" s="177">
        <v>1</v>
      </c>
      <c r="T32" s="177">
        <v>1</v>
      </c>
      <c r="U32" s="177">
        <v>1</v>
      </c>
      <c r="V32" s="177">
        <v>1</v>
      </c>
      <c r="W32" s="177">
        <v>1</v>
      </c>
      <c r="X32" s="177">
        <v>1</v>
      </c>
      <c r="Y32" s="177">
        <v>1</v>
      </c>
      <c r="Z32" s="177">
        <v>1</v>
      </c>
    </row>
    <row r="34" spans="2:2">
      <c r="B34" s="174" t="s">
        <v>149</v>
      </c>
    </row>
  </sheetData>
  <mergeCells count="2">
    <mergeCell ref="B4:B5"/>
    <mergeCell ref="C4:Z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23B73-A2D0-4D2D-96D7-1B5D1D8F8899}">
  <sheetPr>
    <tabColor rgb="FF002D5F"/>
  </sheetPr>
  <dimension ref="A1:T24"/>
  <sheetViews>
    <sheetView showGridLines="0" zoomScaleNormal="100" workbookViewId="0">
      <selection activeCell="D22" sqref="D22"/>
    </sheetView>
  </sheetViews>
  <sheetFormatPr defaultRowHeight="14.4"/>
  <cols>
    <col min="3" max="3" width="9.21875" customWidth="1"/>
    <col min="10" max="10" width="12.77734375" customWidth="1"/>
    <col min="12" max="12" width="5.21875" customWidth="1"/>
  </cols>
  <sheetData>
    <row r="1" spans="1:12">
      <c r="A1" s="225"/>
      <c r="B1" s="225"/>
      <c r="C1" s="225"/>
      <c r="D1" s="225"/>
      <c r="E1" s="225"/>
      <c r="F1" s="225"/>
      <c r="G1" s="225"/>
      <c r="H1" s="225"/>
      <c r="I1" s="225"/>
      <c r="J1" s="225"/>
      <c r="K1" s="225"/>
      <c r="L1" s="225"/>
    </row>
    <row r="21" spans="2:20" ht="33.75" customHeight="1"/>
    <row r="22" spans="2:20" ht="50.4">
      <c r="B22" s="5"/>
      <c r="D22" s="198" t="str">
        <f>HEP_Inter!A3</f>
        <v>HEPI</v>
      </c>
      <c r="E22" s="37"/>
      <c r="F22" s="198" t="str">
        <f>HEP_Inter!A4</f>
        <v>Prepare</v>
      </c>
      <c r="G22" s="37"/>
      <c r="H22" s="198" t="str">
        <f>HEP_Inter!A5</f>
        <v>Prevent</v>
      </c>
      <c r="I22" s="198"/>
      <c r="J22" s="226" t="str">
        <f>HEP_Inter!A6</f>
        <v>Detect and Respond</v>
      </c>
      <c r="K22" s="4"/>
      <c r="L22" s="4"/>
      <c r="M22" s="4"/>
      <c r="N22" s="4"/>
      <c r="O22" s="4"/>
      <c r="P22" s="4"/>
      <c r="Q22" s="4"/>
      <c r="R22" s="4"/>
      <c r="S22" s="4"/>
      <c r="T22" s="5"/>
    </row>
    <row r="23" spans="2:20">
      <c r="B23" s="1"/>
    </row>
    <row r="24" spans="2:20">
      <c r="B24" s="1"/>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29823-9692-4F09-A870-DAD6350F7753}">
  <sheetPr>
    <tabColor rgb="FF002D5F"/>
  </sheetPr>
  <dimension ref="A2:K25"/>
  <sheetViews>
    <sheetView workbookViewId="0">
      <selection activeCell="D4" sqref="D4"/>
    </sheetView>
  </sheetViews>
  <sheetFormatPr defaultRowHeight="14.4"/>
  <cols>
    <col min="1" max="1" width="35.77734375" style="3" customWidth="1"/>
  </cols>
  <sheetData>
    <row r="2" spans="1:11">
      <c r="A2" s="47"/>
      <c r="B2" s="47"/>
      <c r="C2" s="45">
        <v>2018</v>
      </c>
      <c r="D2" s="45">
        <v>2023</v>
      </c>
      <c r="E2" s="45" t="s">
        <v>34</v>
      </c>
      <c r="F2" s="45" t="s">
        <v>35</v>
      </c>
      <c r="G2" s="45" t="s">
        <v>0</v>
      </c>
      <c r="H2" s="45" t="s">
        <v>1</v>
      </c>
      <c r="I2" s="45" t="s">
        <v>37</v>
      </c>
    </row>
    <row r="3" spans="1:11">
      <c r="A3" s="215" t="s">
        <v>289</v>
      </c>
      <c r="B3" s="49">
        <v>1</v>
      </c>
      <c r="C3" s="50">
        <f>HEP_summary!I44</f>
        <v>53.524358974358982</v>
      </c>
      <c r="D3" s="50">
        <f>HEP_summary!J44</f>
        <v>78.28653846153847</v>
      </c>
      <c r="E3" s="50">
        <f>IF(OR(D3-C3&gt;0),D3,#N/A)</f>
        <v>78.28653846153847</v>
      </c>
      <c r="F3" s="50" t="e">
        <f>IF(D3-C3&lt;0,D3,#N/A)</f>
        <v>#N/A</v>
      </c>
      <c r="G3" s="50">
        <f>IF(D3-C3&gt;0,D3-C3,#N/A)</f>
        <v>24.762179487179488</v>
      </c>
      <c r="H3" s="50" t="e">
        <f>IF(D3-C3&lt;0,ABS(D3-C3),#N/A)</f>
        <v>#N/A</v>
      </c>
      <c r="I3" s="52">
        <f>D2</f>
        <v>2023</v>
      </c>
    </row>
    <row r="4" spans="1:11">
      <c r="A4" s="215" t="s">
        <v>271</v>
      </c>
      <c r="B4" s="49">
        <v>2</v>
      </c>
      <c r="C4" s="50">
        <f>HEP_summary!I26</f>
        <v>57.92307692307692</v>
      </c>
      <c r="D4" s="50">
        <f>HEP_summary!J26</f>
        <v>58.92307692307692</v>
      </c>
      <c r="E4" s="50">
        <f t="shared" ref="E4:E6" si="0">IF(OR(D4-C4&gt;0),D4,#N/A)</f>
        <v>58.92307692307692</v>
      </c>
      <c r="F4" s="50" t="e">
        <f t="shared" ref="F4:F6" si="1">IF(D4-C4&lt;0,D4,#N/A)</f>
        <v>#N/A</v>
      </c>
      <c r="G4" s="50">
        <f t="shared" ref="G4:G6" si="2">IF(D4-C4&gt;0,D4-C4,#N/A)</f>
        <v>1</v>
      </c>
      <c r="H4" s="50" t="e">
        <f t="shared" ref="H4:H6" si="3">IF(D4-C4&lt;0,ABS(D4-C4),#N/A)</f>
        <v>#N/A</v>
      </c>
      <c r="I4" s="52">
        <f>D2</f>
        <v>2023</v>
      </c>
      <c r="K4" s="21"/>
    </row>
    <row r="5" spans="1:11">
      <c r="A5" s="215" t="s">
        <v>272</v>
      </c>
      <c r="B5" s="49">
        <v>3</v>
      </c>
      <c r="C5" s="50">
        <f>HEP_summary!I38</f>
        <v>97.65</v>
      </c>
      <c r="D5" s="50">
        <f>HEP_summary!J38</f>
        <v>97.65</v>
      </c>
      <c r="E5" s="50" t="e">
        <f t="shared" si="0"/>
        <v>#N/A</v>
      </c>
      <c r="F5" s="50" t="e">
        <f t="shared" si="1"/>
        <v>#N/A</v>
      </c>
      <c r="G5" s="50" t="e">
        <f t="shared" si="2"/>
        <v>#N/A</v>
      </c>
      <c r="H5" s="50" t="e">
        <f t="shared" si="3"/>
        <v>#N/A</v>
      </c>
      <c r="I5" s="52">
        <f>D2</f>
        <v>2023</v>
      </c>
    </row>
    <row r="6" spans="1:11">
      <c r="A6" s="215" t="s">
        <v>283</v>
      </c>
      <c r="B6" s="49">
        <v>4</v>
      </c>
      <c r="C6" s="50">
        <f>HEP_summary!I43</f>
        <v>5</v>
      </c>
      <c r="D6" s="50" t="str">
        <f>HEP_summary!J43</f>
        <v/>
      </c>
      <c r="E6" s="50" t="e">
        <f t="shared" si="0"/>
        <v>#VALUE!</v>
      </c>
      <c r="F6" s="50" t="e">
        <f t="shared" si="1"/>
        <v>#VALUE!</v>
      </c>
      <c r="G6" s="50" t="e">
        <f t="shared" si="2"/>
        <v>#VALUE!</v>
      </c>
      <c r="H6" s="50" t="e">
        <f t="shared" si="3"/>
        <v>#VALUE!</v>
      </c>
      <c r="I6" s="52">
        <f>D2</f>
        <v>2023</v>
      </c>
    </row>
    <row r="7" spans="1:11">
      <c r="A7" s="22"/>
      <c r="B7" s="49"/>
      <c r="C7" s="50"/>
      <c r="D7" s="50"/>
      <c r="E7" s="50"/>
      <c r="F7" s="50"/>
      <c r="G7" s="50"/>
      <c r="H7" s="50"/>
      <c r="I7" s="52"/>
    </row>
    <row r="8" spans="1:11">
      <c r="A8" s="22"/>
      <c r="B8" s="49"/>
      <c r="C8" s="50"/>
      <c r="D8" s="50"/>
      <c r="E8" s="50"/>
      <c r="F8" s="50"/>
      <c r="G8" s="50"/>
      <c r="H8" s="50"/>
      <c r="I8" s="52"/>
    </row>
    <row r="9" spans="1:11">
      <c r="A9" s="22"/>
      <c r="B9" s="49"/>
      <c r="C9" s="50"/>
      <c r="D9" s="50"/>
      <c r="E9" s="50"/>
      <c r="F9" s="50"/>
      <c r="G9" s="50"/>
      <c r="H9" s="50"/>
      <c r="I9" s="52"/>
    </row>
    <row r="10" spans="1:11">
      <c r="A10" s="22"/>
      <c r="B10" s="49"/>
      <c r="C10" s="50"/>
      <c r="D10" s="50"/>
      <c r="E10" s="50"/>
      <c r="F10" s="50"/>
      <c r="G10" s="50"/>
      <c r="H10" s="50"/>
      <c r="I10" s="52"/>
    </row>
    <row r="11" spans="1:11">
      <c r="A11" s="22"/>
      <c r="B11" s="49"/>
      <c r="C11" s="50"/>
      <c r="D11" s="50"/>
      <c r="E11" s="50"/>
      <c r="F11" s="50"/>
      <c r="G11" s="50"/>
      <c r="H11" s="50"/>
      <c r="I11" s="52"/>
    </row>
    <row r="12" spans="1:11">
      <c r="A12" s="22"/>
      <c r="B12" s="49"/>
      <c r="C12" s="50"/>
      <c r="D12" s="50"/>
      <c r="E12" s="50"/>
      <c r="F12" s="50"/>
      <c r="G12" s="50"/>
      <c r="H12" s="50"/>
      <c r="I12" s="52"/>
    </row>
    <row r="13" spans="1:11">
      <c r="A13" s="22"/>
      <c r="B13" s="49"/>
      <c r="C13" s="50"/>
      <c r="D13" s="50"/>
      <c r="E13" s="50"/>
      <c r="F13" s="50"/>
      <c r="G13" s="50"/>
      <c r="H13" s="50"/>
      <c r="I13" s="52"/>
    </row>
    <row r="14" spans="1:11">
      <c r="A14" s="22"/>
      <c r="B14" s="49"/>
      <c r="C14" s="50"/>
      <c r="D14" s="50"/>
      <c r="E14" s="50"/>
      <c r="F14" s="50"/>
      <c r="G14" s="50"/>
      <c r="H14" s="50"/>
      <c r="I14" s="52"/>
    </row>
    <row r="15" spans="1:11">
      <c r="A15" s="22"/>
      <c r="B15" s="49"/>
      <c r="C15" s="50"/>
      <c r="D15" s="50"/>
      <c r="E15" s="50"/>
      <c r="F15" s="50"/>
      <c r="G15" s="50"/>
      <c r="H15" s="50"/>
      <c r="I15" s="52"/>
    </row>
    <row r="16" spans="1:11">
      <c r="A16" s="22"/>
      <c r="B16" s="49"/>
      <c r="C16" s="50"/>
      <c r="D16" s="50"/>
      <c r="E16" s="50"/>
      <c r="F16" s="50"/>
      <c r="G16" s="50"/>
      <c r="H16" s="50"/>
      <c r="I16" s="52"/>
    </row>
    <row r="17" spans="1:9">
      <c r="A17" s="22"/>
      <c r="B17" s="49"/>
      <c r="C17" s="50"/>
      <c r="D17" s="50"/>
      <c r="E17" s="50"/>
      <c r="F17" s="50"/>
      <c r="G17" s="50"/>
      <c r="H17" s="50"/>
      <c r="I17" s="52"/>
    </row>
    <row r="18" spans="1:9">
      <c r="A18" s="22"/>
      <c r="B18" s="49"/>
      <c r="C18" s="50"/>
      <c r="D18" s="50"/>
      <c r="E18" s="50"/>
      <c r="F18" s="50"/>
      <c r="G18" s="50"/>
      <c r="H18" s="50"/>
      <c r="I18" s="52"/>
    </row>
    <row r="19" spans="1:9">
      <c r="A19" s="22"/>
      <c r="B19" s="49"/>
      <c r="C19" s="50"/>
      <c r="D19" s="50"/>
      <c r="E19" s="50"/>
      <c r="F19" s="50"/>
      <c r="G19" s="50"/>
      <c r="H19" s="50"/>
      <c r="I19" s="52"/>
    </row>
    <row r="20" spans="1:9">
      <c r="A20" s="22"/>
      <c r="B20" s="49"/>
      <c r="C20" s="50"/>
      <c r="D20" s="50"/>
      <c r="E20" s="50"/>
      <c r="F20" s="50"/>
      <c r="G20" s="50"/>
      <c r="H20" s="50"/>
      <c r="I20" s="52"/>
    </row>
    <row r="21" spans="1:9">
      <c r="A21" s="22"/>
      <c r="B21" s="49"/>
      <c r="C21" s="50"/>
      <c r="D21" s="50"/>
      <c r="E21" s="50"/>
      <c r="F21" s="50"/>
      <c r="G21" s="50"/>
      <c r="H21" s="50"/>
      <c r="I21" s="52"/>
    </row>
    <row r="22" spans="1:9">
      <c r="A22" s="22"/>
      <c r="B22" s="49"/>
      <c r="C22" s="50"/>
      <c r="D22" s="50"/>
      <c r="E22" s="50"/>
      <c r="F22" s="50"/>
      <c r="G22" s="50"/>
      <c r="H22" s="50"/>
      <c r="I22" s="52"/>
    </row>
    <row r="23" spans="1:9">
      <c r="A23" s="22"/>
      <c r="B23" s="49"/>
      <c r="C23" s="50"/>
      <c r="D23" s="50"/>
      <c r="E23" s="50"/>
      <c r="F23" s="50"/>
      <c r="G23" s="50"/>
      <c r="H23" s="50"/>
      <c r="I23" s="52"/>
    </row>
    <row r="24" spans="1:9">
      <c r="A24" s="22"/>
      <c r="B24" s="49"/>
      <c r="C24" s="50"/>
      <c r="D24" s="50"/>
      <c r="E24" s="50"/>
      <c r="F24" s="50"/>
      <c r="G24" s="50"/>
      <c r="H24" s="50"/>
      <c r="I24" s="52"/>
    </row>
    <row r="25" spans="1:9">
      <c r="A25" s="22"/>
      <c r="B25" s="49"/>
      <c r="C25" s="50"/>
      <c r="D25" s="50"/>
      <c r="E25" s="50"/>
      <c r="F25" s="50"/>
      <c r="G25" s="50"/>
      <c r="H25" s="50"/>
      <c r="I25" s="52"/>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86908-52C4-4634-9730-6554F2B24DDD}">
  <sheetPr>
    <tabColor rgb="FF008DCA"/>
    <pageSetUpPr fitToPage="1"/>
  </sheetPr>
  <dimension ref="A1:AF76"/>
  <sheetViews>
    <sheetView tabSelected="1" topLeftCell="A10" zoomScale="85" zoomScaleNormal="85" workbookViewId="0">
      <pane xSplit="2" topLeftCell="E1" activePane="topRight" state="frozen"/>
      <selection pane="topRight" activeCell="H17" sqref="H17"/>
    </sheetView>
  </sheetViews>
  <sheetFormatPr defaultColWidth="11.44140625" defaultRowHeight="14.4"/>
  <cols>
    <col min="1" max="1" width="9.77734375" customWidth="1"/>
    <col min="2" max="2" width="22.77734375" customWidth="1"/>
    <col min="3" max="3" width="9.5546875" customWidth="1"/>
    <col min="4" max="4" width="9.21875" customWidth="1"/>
    <col min="5" max="5" width="6.21875" bestFit="1" customWidth="1"/>
    <col min="6" max="6" width="9.21875" bestFit="1" customWidth="1"/>
    <col min="7" max="7" width="29.77734375" customWidth="1"/>
    <col min="8" max="9" width="10.21875" customWidth="1"/>
    <col min="10" max="10" width="0.77734375" style="17" customWidth="1"/>
    <col min="11" max="12" width="6.77734375" customWidth="1"/>
    <col min="13" max="13" width="0.77734375" customWidth="1"/>
    <col min="14" max="15" width="6.77734375" customWidth="1"/>
    <col min="16" max="16" width="0.77734375" customWidth="1"/>
    <col min="17" max="17" width="9.21875" bestFit="1" customWidth="1"/>
    <col min="18" max="18" width="8.77734375" bestFit="1" customWidth="1"/>
    <col min="19" max="19" width="0.77734375" customWidth="1"/>
    <col min="20" max="21" width="29.77734375" customWidth="1"/>
    <col min="22" max="22" width="0.77734375" style="17" customWidth="1"/>
    <col min="23" max="23" width="15.33203125" customWidth="1"/>
    <col min="24" max="26" width="13.21875" customWidth="1"/>
    <col min="27" max="32" width="11.44140625" style="13"/>
  </cols>
  <sheetData>
    <row r="1" spans="1:32">
      <c r="A1" s="13"/>
      <c r="B1" s="13"/>
      <c r="C1" s="13"/>
      <c r="D1" s="13"/>
      <c r="E1" s="13"/>
      <c r="F1" s="13"/>
      <c r="G1" s="13"/>
      <c r="H1" s="13"/>
      <c r="I1" s="13"/>
      <c r="K1" s="13"/>
      <c r="L1" s="13"/>
      <c r="M1" s="13"/>
      <c r="N1" s="13"/>
      <c r="O1" s="13"/>
      <c r="P1" s="13"/>
      <c r="Q1" s="13"/>
      <c r="R1" s="13"/>
      <c r="S1" s="13"/>
      <c r="T1" s="13"/>
      <c r="U1" s="13"/>
      <c r="W1" s="13"/>
      <c r="X1" s="13"/>
      <c r="Y1" s="13"/>
      <c r="Z1" s="13"/>
    </row>
    <row r="2" spans="1:32" ht="23.4">
      <c r="A2" s="155" t="s">
        <v>338</v>
      </c>
      <c r="B2" s="24"/>
      <c r="C2" s="13"/>
      <c r="D2" s="13"/>
      <c r="E2" s="13"/>
      <c r="F2" s="13"/>
      <c r="G2" s="13"/>
      <c r="H2" s="13"/>
      <c r="I2" s="13"/>
      <c r="J2" s="27"/>
      <c r="K2" s="13"/>
      <c r="L2" s="13"/>
      <c r="M2" s="13"/>
      <c r="N2" s="13"/>
      <c r="O2" s="13"/>
      <c r="P2" s="13"/>
      <c r="Q2" s="13"/>
      <c r="R2" s="13"/>
      <c r="S2" s="13"/>
      <c r="T2" s="13"/>
      <c r="U2" s="13"/>
      <c r="V2" s="27"/>
      <c r="W2" s="13"/>
      <c r="X2" s="13"/>
      <c r="Y2" s="13"/>
      <c r="Z2" s="13"/>
    </row>
    <row r="3" spans="1:32" ht="15" customHeight="1">
      <c r="A3" s="13"/>
      <c r="B3" s="13"/>
      <c r="C3" s="13"/>
      <c r="D3" s="13"/>
      <c r="E3" s="13"/>
      <c r="F3" s="13"/>
      <c r="G3" s="13"/>
      <c r="H3" s="13"/>
      <c r="I3" s="13"/>
      <c r="K3" s="13"/>
      <c r="L3" s="13"/>
      <c r="M3" s="13"/>
      <c r="N3" s="13"/>
      <c r="O3" s="13"/>
      <c r="P3" s="13"/>
      <c r="Q3" s="13"/>
      <c r="R3" s="13"/>
      <c r="S3" s="13"/>
      <c r="T3" s="13"/>
      <c r="U3" s="13"/>
      <c r="W3" s="13"/>
      <c r="X3" s="13"/>
      <c r="Y3" s="13"/>
      <c r="Z3" s="13"/>
    </row>
    <row r="4" spans="1:32" ht="21">
      <c r="A4" s="156" t="s">
        <v>76</v>
      </c>
      <c r="B4" s="25"/>
      <c r="C4" s="13"/>
      <c r="D4" s="13"/>
      <c r="E4" s="13"/>
      <c r="F4" s="13"/>
      <c r="G4" s="13"/>
      <c r="H4" s="13"/>
      <c r="I4" s="13"/>
      <c r="J4" s="28"/>
      <c r="K4" s="13"/>
      <c r="L4" s="13"/>
      <c r="M4" s="13"/>
      <c r="N4" s="13"/>
      <c r="O4" s="13"/>
      <c r="P4" s="13"/>
      <c r="Q4" s="13"/>
      <c r="R4" s="13"/>
      <c r="S4" s="13"/>
      <c r="T4" s="13"/>
      <c r="U4" s="13"/>
      <c r="V4" s="28"/>
      <c r="W4" s="13"/>
      <c r="X4" s="13"/>
      <c r="Y4" s="13"/>
      <c r="Z4" s="13"/>
    </row>
    <row r="5" spans="1:32" ht="15" customHeight="1">
      <c r="A5" s="126" t="s">
        <v>151</v>
      </c>
      <c r="B5" s="163"/>
      <c r="C5" s="163"/>
      <c r="D5" s="13"/>
      <c r="E5" s="58">
        <f>Y34/1000000</f>
        <v>0.96901349010521087</v>
      </c>
      <c r="F5" s="58" t="s">
        <v>152</v>
      </c>
      <c r="G5" s="13"/>
      <c r="H5" s="13"/>
      <c r="I5" s="13"/>
      <c r="J5" s="28"/>
      <c r="K5" s="13"/>
      <c r="L5" s="13"/>
      <c r="M5" s="13"/>
      <c r="N5" s="13"/>
      <c r="O5" s="13"/>
      <c r="P5" s="13"/>
      <c r="Q5" s="13"/>
      <c r="R5" s="13"/>
      <c r="S5" s="13"/>
      <c r="T5" s="13"/>
      <c r="U5" s="13"/>
      <c r="V5" s="28"/>
      <c r="W5" s="13"/>
      <c r="X5" s="13"/>
      <c r="Y5" s="13"/>
      <c r="Z5" s="13"/>
    </row>
    <row r="6" spans="1:32" ht="15" customHeight="1">
      <c r="A6" s="126" t="s">
        <v>448</v>
      </c>
      <c r="B6" s="163"/>
      <c r="C6" s="163"/>
      <c r="D6" s="13"/>
      <c r="E6" s="58">
        <f>Y35</f>
        <v>3.6784375539831999</v>
      </c>
      <c r="F6" s="59" t="s">
        <v>46</v>
      </c>
      <c r="G6" s="13"/>
      <c r="H6" s="13"/>
      <c r="I6" s="13"/>
      <c r="J6" s="28"/>
      <c r="K6" s="13"/>
      <c r="L6" s="13"/>
      <c r="M6" s="13"/>
      <c r="N6" s="13"/>
      <c r="O6" s="13"/>
      <c r="P6" s="13"/>
      <c r="Q6" s="13"/>
      <c r="R6" s="13"/>
      <c r="S6" s="13"/>
      <c r="T6" s="13"/>
      <c r="U6" s="13"/>
      <c r="V6" s="28"/>
      <c r="W6" s="13"/>
      <c r="X6" s="13"/>
      <c r="Y6" s="13"/>
      <c r="Z6" s="13"/>
    </row>
    <row r="7" spans="1:32" ht="15" customHeight="1">
      <c r="A7" s="268" t="s">
        <v>451</v>
      </c>
      <c r="B7" s="13"/>
      <c r="C7" s="13"/>
      <c r="D7" s="13"/>
      <c r="E7" s="249"/>
      <c r="F7" s="249" t="s">
        <v>152</v>
      </c>
      <c r="G7" s="13"/>
      <c r="H7" s="13"/>
      <c r="I7" s="13"/>
      <c r="K7" s="13"/>
      <c r="L7" s="13"/>
      <c r="M7" s="13"/>
      <c r="N7" s="13"/>
      <c r="O7" s="13"/>
      <c r="P7" s="13"/>
      <c r="Q7" s="13"/>
      <c r="R7" s="13"/>
      <c r="S7" s="13"/>
      <c r="T7" s="13"/>
      <c r="U7" s="13"/>
      <c r="W7" s="13"/>
      <c r="X7" s="13"/>
      <c r="Y7" s="13"/>
      <c r="Z7" s="13"/>
    </row>
    <row r="8" spans="1:32">
      <c r="A8" s="13"/>
      <c r="B8" s="13"/>
      <c r="C8" s="13"/>
      <c r="D8" s="13"/>
      <c r="E8" s="13"/>
      <c r="F8" s="13"/>
      <c r="G8" s="13"/>
      <c r="H8" s="13"/>
      <c r="I8" s="13"/>
      <c r="K8" s="13"/>
      <c r="L8" s="13"/>
      <c r="M8" s="13"/>
      <c r="N8" s="13"/>
      <c r="O8" s="13"/>
      <c r="P8" s="13"/>
      <c r="Q8" s="13"/>
      <c r="R8" s="13"/>
      <c r="S8" s="13"/>
      <c r="T8" s="13"/>
      <c r="U8" s="13"/>
      <c r="W8" s="13"/>
      <c r="X8" s="13"/>
      <c r="Y8" s="13"/>
      <c r="Z8" s="13"/>
    </row>
    <row r="9" spans="1:32" ht="15" customHeight="1">
      <c r="A9" s="362" t="s">
        <v>77</v>
      </c>
      <c r="B9" s="362"/>
      <c r="C9" s="360" t="s">
        <v>80</v>
      </c>
      <c r="D9" s="360"/>
      <c r="E9" s="360"/>
      <c r="F9" s="360"/>
      <c r="G9" s="360"/>
      <c r="H9" s="360"/>
      <c r="I9" s="360"/>
      <c r="J9" s="29"/>
      <c r="K9" s="361" t="s">
        <v>78</v>
      </c>
      <c r="L9" s="361"/>
      <c r="M9" s="361"/>
      <c r="N9" s="361"/>
      <c r="O9" s="361"/>
      <c r="P9" s="361"/>
      <c r="Q9" s="361"/>
      <c r="R9" s="361"/>
      <c r="S9" s="361"/>
      <c r="T9" s="361"/>
      <c r="U9" s="361"/>
      <c r="V9" s="29"/>
      <c r="W9" s="357" t="s">
        <v>79</v>
      </c>
      <c r="X9" s="358"/>
      <c r="Y9" s="358"/>
      <c r="Z9" s="359"/>
    </row>
    <row r="10" spans="1:32">
      <c r="A10" s="352" t="s">
        <v>122</v>
      </c>
      <c r="B10" s="352" t="s">
        <v>121</v>
      </c>
      <c r="C10" s="352" t="s">
        <v>81</v>
      </c>
      <c r="D10" s="352" t="s">
        <v>86</v>
      </c>
      <c r="E10" s="352" t="s">
        <v>120</v>
      </c>
      <c r="F10" s="352" t="s">
        <v>84</v>
      </c>
      <c r="G10" s="352" t="s">
        <v>85</v>
      </c>
      <c r="H10" s="355" t="s">
        <v>113</v>
      </c>
      <c r="I10" s="355" t="s">
        <v>114</v>
      </c>
      <c r="J10" s="30"/>
      <c r="K10" s="356" t="s">
        <v>81</v>
      </c>
      <c r="L10" s="356" t="s">
        <v>82</v>
      </c>
      <c r="M10" s="79"/>
      <c r="N10" s="356" t="s">
        <v>83</v>
      </c>
      <c r="O10" s="356" t="s">
        <v>82</v>
      </c>
      <c r="P10" s="79"/>
      <c r="Q10" s="356" t="s">
        <v>84</v>
      </c>
      <c r="R10" s="356" t="s">
        <v>82</v>
      </c>
      <c r="S10" s="79"/>
      <c r="T10" s="356" t="s">
        <v>85</v>
      </c>
      <c r="U10" s="356" t="s">
        <v>82</v>
      </c>
      <c r="V10" s="30"/>
      <c r="W10" s="354" t="s">
        <v>118</v>
      </c>
      <c r="X10" s="354" t="s">
        <v>115</v>
      </c>
      <c r="Y10" s="354" t="s">
        <v>116</v>
      </c>
      <c r="Z10" s="352" t="s">
        <v>117</v>
      </c>
    </row>
    <row r="11" spans="1:32" ht="15" customHeight="1">
      <c r="A11" s="353"/>
      <c r="B11" s="353"/>
      <c r="C11" s="353"/>
      <c r="D11" s="353"/>
      <c r="E11" s="353"/>
      <c r="F11" s="353"/>
      <c r="G11" s="353"/>
      <c r="H11" s="353"/>
      <c r="I11" s="353"/>
      <c r="J11" s="30"/>
      <c r="K11" s="288">
        <v>2018</v>
      </c>
      <c r="L11" s="288">
        <v>2023</v>
      </c>
      <c r="M11" s="288"/>
      <c r="N11" s="288">
        <v>2018</v>
      </c>
      <c r="O11" s="288">
        <v>2023</v>
      </c>
      <c r="P11" s="288"/>
      <c r="Q11" s="288">
        <v>2018</v>
      </c>
      <c r="R11" s="288">
        <v>2023</v>
      </c>
      <c r="S11" s="288"/>
      <c r="T11" s="288">
        <v>2018</v>
      </c>
      <c r="U11" s="288">
        <v>2023</v>
      </c>
      <c r="V11" s="30"/>
      <c r="W11" s="353"/>
      <c r="X11" s="353"/>
      <c r="Y11" s="353"/>
      <c r="Z11" s="353"/>
    </row>
    <row r="12" spans="1:32" s="3" customFormat="1" ht="22.05" customHeight="1">
      <c r="A12" s="289" t="s">
        <v>44</v>
      </c>
      <c r="B12" s="289" t="s">
        <v>2</v>
      </c>
      <c r="C12" s="290">
        <v>2.1</v>
      </c>
      <c r="D12" s="291">
        <v>97.9</v>
      </c>
      <c r="E12" s="292">
        <v>2020</v>
      </c>
      <c r="F12" s="293" t="s">
        <v>90</v>
      </c>
      <c r="G12" s="294" t="s">
        <v>92</v>
      </c>
      <c r="H12" s="292">
        <v>21</v>
      </c>
      <c r="I12" s="292">
        <v>9</v>
      </c>
      <c r="J12" s="38"/>
      <c r="K12" s="290">
        <v>2.1</v>
      </c>
      <c r="L12" s="291">
        <v>2.1505292610683502</v>
      </c>
      <c r="M12" s="291"/>
      <c r="N12" s="291">
        <v>97.9</v>
      </c>
      <c r="O12" s="295">
        <v>97.849470738931601</v>
      </c>
      <c r="P12" s="293"/>
      <c r="Q12" s="293" t="s">
        <v>90</v>
      </c>
      <c r="R12" s="293" t="s">
        <v>91</v>
      </c>
      <c r="S12" s="296"/>
      <c r="T12" s="297" t="s">
        <v>92</v>
      </c>
      <c r="U12" s="294" t="s">
        <v>93</v>
      </c>
      <c r="V12" s="38"/>
      <c r="W12" s="290">
        <v>-5.0529261068405197E-2</v>
      </c>
      <c r="X12" s="298">
        <v>1674.905</v>
      </c>
      <c r="Y12" s="298">
        <v>-0.84631712009777194</v>
      </c>
      <c r="Z12" s="290">
        <v>-3.2126742392498101E-3</v>
      </c>
      <c r="AA12" s="33"/>
      <c r="AB12" s="33"/>
      <c r="AC12" s="33"/>
      <c r="AD12" s="33"/>
      <c r="AE12" s="33"/>
      <c r="AF12" s="33"/>
    </row>
    <row r="13" spans="1:32" s="3" customFormat="1" ht="22.05" customHeight="1">
      <c r="A13" s="175" t="s">
        <v>47</v>
      </c>
      <c r="B13" s="175" t="s">
        <v>9</v>
      </c>
      <c r="C13" s="229"/>
      <c r="D13" s="230"/>
      <c r="E13" s="231"/>
      <c r="F13" s="39"/>
      <c r="G13" s="40"/>
      <c r="H13" s="231"/>
      <c r="I13" s="231"/>
      <c r="J13" s="38"/>
      <c r="K13" s="229"/>
      <c r="L13" s="230"/>
      <c r="M13" s="230"/>
      <c r="N13" s="230"/>
      <c r="O13" s="235"/>
      <c r="P13" s="39"/>
      <c r="Q13" s="39"/>
      <c r="R13" s="39"/>
      <c r="S13" s="34"/>
      <c r="T13" s="43"/>
      <c r="U13" s="40"/>
      <c r="V13" s="38"/>
      <c r="W13" s="229"/>
      <c r="X13" s="227"/>
      <c r="Y13" s="227"/>
      <c r="Z13" s="229"/>
      <c r="AA13" s="33"/>
      <c r="AB13" s="33"/>
      <c r="AC13" s="33"/>
      <c r="AD13" s="33"/>
      <c r="AE13" s="33"/>
      <c r="AF13" s="33"/>
    </row>
    <row r="14" spans="1:32" s="3" customFormat="1" ht="22.05" customHeight="1">
      <c r="A14" s="175" t="s">
        <v>49</v>
      </c>
      <c r="B14" s="175" t="s">
        <v>3</v>
      </c>
      <c r="C14" s="229">
        <v>18.5</v>
      </c>
      <c r="D14" s="230">
        <v>81.5</v>
      </c>
      <c r="E14" s="231">
        <v>2020</v>
      </c>
      <c r="F14" s="39" t="s">
        <v>90</v>
      </c>
      <c r="G14" s="40" t="s">
        <v>92</v>
      </c>
      <c r="H14" s="231">
        <v>21</v>
      </c>
      <c r="I14" s="231">
        <v>9</v>
      </c>
      <c r="J14" s="38"/>
      <c r="K14" s="229">
        <v>17.7</v>
      </c>
      <c r="L14" s="230">
        <v>20.785368249280001</v>
      </c>
      <c r="M14" s="230"/>
      <c r="N14" s="230">
        <v>82.3</v>
      </c>
      <c r="O14" s="235">
        <v>79.214631750720002</v>
      </c>
      <c r="P14" s="39"/>
      <c r="Q14" s="39" t="s">
        <v>90</v>
      </c>
      <c r="R14" s="39" t="s">
        <v>91</v>
      </c>
      <c r="S14" s="34"/>
      <c r="T14" s="43" t="s">
        <v>92</v>
      </c>
      <c r="U14" s="40" t="s">
        <v>93</v>
      </c>
      <c r="V14" s="38"/>
      <c r="W14" s="229">
        <v>-3.0853682492799899</v>
      </c>
      <c r="X14" s="227">
        <v>1674.905</v>
      </c>
      <c r="Y14" s="227">
        <v>-51.676987075603101</v>
      </c>
      <c r="Z14" s="229">
        <v>-0.19616916779452101</v>
      </c>
      <c r="AA14" s="33"/>
      <c r="AB14" s="33"/>
      <c r="AC14" s="33"/>
      <c r="AD14" s="33"/>
      <c r="AE14" s="33"/>
      <c r="AF14" s="33"/>
    </row>
    <row r="15" spans="1:32" s="3" customFormat="1" ht="22.05" customHeight="1">
      <c r="A15" s="175" t="s">
        <v>123</v>
      </c>
      <c r="B15" s="175" t="s">
        <v>94</v>
      </c>
      <c r="C15" s="229"/>
      <c r="D15" s="230"/>
      <c r="E15" s="231"/>
      <c r="F15" s="39"/>
      <c r="G15" s="40"/>
      <c r="H15" s="231"/>
      <c r="I15" s="231"/>
      <c r="J15" s="38"/>
      <c r="K15" s="229"/>
      <c r="L15" s="230"/>
      <c r="M15" s="230"/>
      <c r="N15" s="230"/>
      <c r="O15" s="235"/>
      <c r="P15" s="39"/>
      <c r="Q15" s="39"/>
      <c r="R15" s="39"/>
      <c r="S15" s="34"/>
      <c r="T15" s="43"/>
      <c r="U15" s="40"/>
      <c r="V15" s="38"/>
      <c r="W15" s="229"/>
      <c r="X15" s="227">
        <v>0</v>
      </c>
      <c r="Y15" s="227">
        <v>0</v>
      </c>
      <c r="Z15" s="229"/>
      <c r="AA15" s="33"/>
      <c r="AB15" s="33"/>
      <c r="AC15" s="33"/>
      <c r="AD15" s="33"/>
      <c r="AE15" s="33"/>
      <c r="AF15" s="33"/>
    </row>
    <row r="16" spans="1:32" s="3" customFormat="1" ht="22.05" customHeight="1">
      <c r="A16" s="175" t="s">
        <v>51</v>
      </c>
      <c r="B16" s="175" t="s">
        <v>12</v>
      </c>
      <c r="C16" s="229">
        <v>12.4</v>
      </c>
      <c r="D16" s="230">
        <v>87.6</v>
      </c>
      <c r="E16" s="231">
        <v>2016</v>
      </c>
      <c r="F16" s="39" t="s">
        <v>90</v>
      </c>
      <c r="G16" s="40" t="s">
        <v>95</v>
      </c>
      <c r="H16" s="231">
        <v>17</v>
      </c>
      <c r="I16" s="231">
        <v>5</v>
      </c>
      <c r="J16" s="38"/>
      <c r="K16" s="229">
        <v>12.8</v>
      </c>
      <c r="L16" s="230">
        <v>13.7</v>
      </c>
      <c r="M16" s="230"/>
      <c r="N16" s="230">
        <v>87.2</v>
      </c>
      <c r="O16" s="235">
        <v>86.3</v>
      </c>
      <c r="P16" s="39"/>
      <c r="Q16" s="39" t="s">
        <v>91</v>
      </c>
      <c r="R16" s="39" t="s">
        <v>91</v>
      </c>
      <c r="S16" s="34"/>
      <c r="T16" s="43" t="s">
        <v>95</v>
      </c>
      <c r="U16" s="40" t="s">
        <v>95</v>
      </c>
      <c r="V16" s="38"/>
      <c r="W16" s="229">
        <v>-0.90000000000000602</v>
      </c>
      <c r="X16" s="227">
        <v>5000.2759999999998</v>
      </c>
      <c r="Y16" s="227">
        <v>-45.002484000000301</v>
      </c>
      <c r="Z16" s="229">
        <v>-0.170832324687406</v>
      </c>
      <c r="AA16" s="33"/>
      <c r="AB16" s="33"/>
      <c r="AC16" s="33"/>
      <c r="AD16" s="33"/>
      <c r="AE16" s="33"/>
      <c r="AF16" s="33"/>
    </row>
    <row r="17" spans="1:32" s="3" customFormat="1" ht="22.05" customHeight="1">
      <c r="A17" s="175" t="s">
        <v>53</v>
      </c>
      <c r="B17" s="175" t="s">
        <v>33</v>
      </c>
      <c r="C17" s="229">
        <v>25</v>
      </c>
      <c r="D17" s="230">
        <v>75</v>
      </c>
      <c r="E17" s="231">
        <v>2018</v>
      </c>
      <c r="F17" s="39" t="s">
        <v>90</v>
      </c>
      <c r="G17" s="40" t="s">
        <v>96</v>
      </c>
      <c r="H17" s="231">
        <v>1</v>
      </c>
      <c r="I17" s="231">
        <v>1</v>
      </c>
      <c r="J17" s="38"/>
      <c r="K17" s="229">
        <v>25</v>
      </c>
      <c r="L17" s="230"/>
      <c r="M17" s="230"/>
      <c r="N17" s="230">
        <v>75</v>
      </c>
      <c r="O17" s="235"/>
      <c r="P17" s="39"/>
      <c r="Q17" s="39" t="s">
        <v>90</v>
      </c>
      <c r="R17" s="39"/>
      <c r="S17" s="34"/>
      <c r="T17" s="43" t="s">
        <v>96</v>
      </c>
      <c r="U17" s="40"/>
      <c r="V17" s="38"/>
      <c r="W17" s="229"/>
      <c r="X17" s="227"/>
      <c r="Y17" s="227"/>
      <c r="Z17" s="229"/>
      <c r="AA17" s="33"/>
      <c r="AB17" s="33"/>
      <c r="AC17" s="33"/>
      <c r="AD17" s="33"/>
      <c r="AE17" s="33"/>
      <c r="AF17" s="33"/>
    </row>
    <row r="18" spans="1:32" s="3" customFormat="1" ht="22.05" customHeight="1">
      <c r="A18" s="175" t="s">
        <v>55</v>
      </c>
      <c r="B18" s="175" t="s">
        <v>13</v>
      </c>
      <c r="C18" s="229"/>
      <c r="D18" s="230"/>
      <c r="E18" s="231"/>
      <c r="F18" s="39"/>
      <c r="G18" s="40"/>
      <c r="H18" s="231"/>
      <c r="I18" s="231"/>
      <c r="J18" s="38"/>
      <c r="K18" s="229"/>
      <c r="L18" s="230"/>
      <c r="M18" s="230"/>
      <c r="N18" s="230"/>
      <c r="O18" s="235"/>
      <c r="P18" s="39"/>
      <c r="Q18" s="39"/>
      <c r="R18" s="39"/>
      <c r="S18" s="34"/>
      <c r="T18" s="43"/>
      <c r="U18" s="40"/>
      <c r="V18" s="38"/>
      <c r="W18" s="229"/>
      <c r="X18" s="227"/>
      <c r="Y18" s="227"/>
      <c r="Z18" s="229"/>
      <c r="AA18" s="33"/>
      <c r="AB18" s="33"/>
      <c r="AC18" s="33"/>
      <c r="AD18" s="33"/>
      <c r="AE18" s="33"/>
      <c r="AF18" s="33"/>
    </row>
    <row r="19" spans="1:32" s="3" customFormat="1" ht="22.05" customHeight="1">
      <c r="A19" s="175" t="s">
        <v>57</v>
      </c>
      <c r="B19" s="175" t="s">
        <v>8</v>
      </c>
      <c r="C19" s="229">
        <v>12.4975</v>
      </c>
      <c r="D19" s="230">
        <v>98.750249999999994</v>
      </c>
      <c r="E19" s="231">
        <v>2019</v>
      </c>
      <c r="F19" s="39" t="s">
        <v>90</v>
      </c>
      <c r="G19" s="40" t="s">
        <v>97</v>
      </c>
      <c r="H19" s="231">
        <v>20</v>
      </c>
      <c r="I19" s="231">
        <v>8</v>
      </c>
      <c r="J19" s="38"/>
      <c r="K19" s="229">
        <v>12.446099999999999</v>
      </c>
      <c r="L19" s="230">
        <v>12.339149567220399</v>
      </c>
      <c r="M19" s="230"/>
      <c r="N19" s="230">
        <v>98.755390000000006</v>
      </c>
      <c r="O19" s="235">
        <v>98.766085043277997</v>
      </c>
      <c r="P19" s="39"/>
      <c r="Q19" s="39" t="s">
        <v>90</v>
      </c>
      <c r="R19" s="39" t="s">
        <v>91</v>
      </c>
      <c r="S19" s="34"/>
      <c r="T19" s="43" t="s">
        <v>97</v>
      </c>
      <c r="U19" s="40" t="s">
        <v>93</v>
      </c>
      <c r="V19" s="38"/>
      <c r="W19" s="229">
        <v>1.06950432779911E-2</v>
      </c>
      <c r="X19" s="227">
        <v>26343.073</v>
      </c>
      <c r="Y19" s="227">
        <v>2.8174030581027902</v>
      </c>
      <c r="Z19" s="229">
        <v>1.06950432779911E-2</v>
      </c>
      <c r="AA19" s="33"/>
      <c r="AB19" s="33"/>
      <c r="AC19" s="33"/>
      <c r="AD19" s="33"/>
      <c r="AE19" s="33"/>
      <c r="AF19" s="33"/>
    </row>
    <row r="20" spans="1:32" s="3" customFormat="1" ht="22.05" customHeight="1">
      <c r="A20" s="175" t="s">
        <v>59</v>
      </c>
      <c r="B20" s="175" t="s">
        <v>7</v>
      </c>
      <c r="C20" s="229">
        <v>4.9391389999999999</v>
      </c>
      <c r="D20" s="230">
        <v>97.047324360326897</v>
      </c>
      <c r="E20" s="231">
        <v>2019</v>
      </c>
      <c r="F20" s="39" t="s">
        <v>90</v>
      </c>
      <c r="G20" s="40" t="s">
        <v>97</v>
      </c>
      <c r="H20" s="231">
        <v>20</v>
      </c>
      <c r="I20" s="231">
        <v>8</v>
      </c>
      <c r="J20" s="38"/>
      <c r="K20" s="229">
        <v>4.79251800000001</v>
      </c>
      <c r="L20" s="230">
        <v>4.4609675441624299</v>
      </c>
      <c r="M20" s="230"/>
      <c r="N20" s="230">
        <v>97.134976126143698</v>
      </c>
      <c r="O20" s="235">
        <v>97.333180905210298</v>
      </c>
      <c r="P20" s="39"/>
      <c r="Q20" s="39" t="s">
        <v>90</v>
      </c>
      <c r="R20" s="39" t="s">
        <v>91</v>
      </c>
      <c r="S20" s="34"/>
      <c r="T20" s="43" t="s">
        <v>97</v>
      </c>
      <c r="U20" s="40" t="s">
        <v>93</v>
      </c>
      <c r="V20" s="38"/>
      <c r="W20" s="229">
        <v>0.1982047790666</v>
      </c>
      <c r="X20" s="227">
        <v>26343.073</v>
      </c>
      <c r="Y20" s="227">
        <v>52.213229639003195</v>
      </c>
      <c r="Z20" s="229">
        <v>0.1982047790666</v>
      </c>
      <c r="AA20" s="33"/>
      <c r="AB20" s="33"/>
      <c r="AC20" s="33"/>
      <c r="AD20" s="33"/>
      <c r="AE20" s="33"/>
      <c r="AF20" s="33"/>
    </row>
    <row r="21" spans="1:32" s="3" customFormat="1" ht="22.05" customHeight="1">
      <c r="A21" s="175" t="s">
        <v>61</v>
      </c>
      <c r="B21" s="175" t="s">
        <v>98</v>
      </c>
      <c r="C21" s="229">
        <v>98.800650000000005</v>
      </c>
      <c r="D21" s="230">
        <v>98.800650000000005</v>
      </c>
      <c r="E21" s="231">
        <v>2017</v>
      </c>
      <c r="F21" s="39" t="s">
        <v>90</v>
      </c>
      <c r="G21" s="40" t="s">
        <v>99</v>
      </c>
      <c r="H21" s="231">
        <v>18</v>
      </c>
      <c r="I21" s="231">
        <v>6</v>
      </c>
      <c r="J21" s="38"/>
      <c r="K21" s="229">
        <v>98.802279450334794</v>
      </c>
      <c r="L21" s="230">
        <v>98.803670013585304</v>
      </c>
      <c r="M21" s="230"/>
      <c r="N21" s="230">
        <v>98.802279450334794</v>
      </c>
      <c r="O21" s="235">
        <v>98.803670013585304</v>
      </c>
      <c r="P21" s="39"/>
      <c r="Q21" s="39" t="s">
        <v>91</v>
      </c>
      <c r="R21" s="39" t="s">
        <v>91</v>
      </c>
      <c r="S21" s="34"/>
      <c r="T21" s="43" t="s">
        <v>93</v>
      </c>
      <c r="U21" s="40" t="s">
        <v>93</v>
      </c>
      <c r="V21" s="38"/>
      <c r="W21" s="229">
        <v>1.3905632505100099E-3</v>
      </c>
      <c r="X21" s="227">
        <v>22658.133999999998</v>
      </c>
      <c r="Y21" s="227">
        <v>0.31507569483061004</v>
      </c>
      <c r="Z21" s="229">
        <v>1.1960476092922399E-3</v>
      </c>
      <c r="AA21" s="33"/>
      <c r="AB21" s="33"/>
      <c r="AC21" s="33"/>
      <c r="AD21" s="33"/>
      <c r="AE21" s="33"/>
      <c r="AF21" s="33"/>
    </row>
    <row r="22" spans="1:32" s="3" customFormat="1" ht="22.05" customHeight="1">
      <c r="A22" s="175" t="s">
        <v>63</v>
      </c>
      <c r="B22" s="175" t="s">
        <v>5</v>
      </c>
      <c r="C22" s="229">
        <v>75.639870000000002</v>
      </c>
      <c r="D22" s="230">
        <v>75.639870000000002</v>
      </c>
      <c r="E22" s="231">
        <v>2017</v>
      </c>
      <c r="F22" s="39" t="s">
        <v>90</v>
      </c>
      <c r="G22" s="40" t="s">
        <v>99</v>
      </c>
      <c r="H22" s="231">
        <v>18</v>
      </c>
      <c r="I22" s="231">
        <v>6</v>
      </c>
      <c r="J22" s="38"/>
      <c r="K22" s="229">
        <v>76.488744212270603</v>
      </c>
      <c r="L22" s="230">
        <v>80.504821017838694</v>
      </c>
      <c r="M22" s="230"/>
      <c r="N22" s="230">
        <v>76.488744212270603</v>
      </c>
      <c r="O22" s="235">
        <v>80.504821017838694</v>
      </c>
      <c r="P22" s="39"/>
      <c r="Q22" s="39" t="s">
        <v>91</v>
      </c>
      <c r="R22" s="39" t="s">
        <v>91</v>
      </c>
      <c r="S22" s="34"/>
      <c r="T22" s="43" t="s">
        <v>93</v>
      </c>
      <c r="U22" s="40" t="s">
        <v>93</v>
      </c>
      <c r="V22" s="38"/>
      <c r="W22" s="229">
        <v>4.0160768055680904</v>
      </c>
      <c r="X22" s="227">
        <v>26343.073</v>
      </c>
      <c r="Y22" s="227">
        <v>1057.9580446268699</v>
      </c>
      <c r="Z22" s="229">
        <v>4.0160768055680904</v>
      </c>
      <c r="AA22" s="33"/>
      <c r="AB22" s="33"/>
      <c r="AC22" s="33"/>
      <c r="AD22" s="33"/>
      <c r="AE22" s="33"/>
      <c r="AF22" s="33"/>
    </row>
    <row r="23" spans="1:32" s="3" customFormat="1" ht="22.05" customHeight="1">
      <c r="A23" s="175" t="s">
        <v>65</v>
      </c>
      <c r="B23" s="175" t="s">
        <v>10</v>
      </c>
      <c r="C23" s="229">
        <v>100</v>
      </c>
      <c r="D23" s="230">
        <v>100</v>
      </c>
      <c r="E23" s="231">
        <v>2018</v>
      </c>
      <c r="F23" s="39" t="s">
        <v>90</v>
      </c>
      <c r="G23" s="40" t="s">
        <v>100</v>
      </c>
      <c r="H23" s="231">
        <v>19</v>
      </c>
      <c r="I23" s="231">
        <v>7</v>
      </c>
      <c r="J23" s="38"/>
      <c r="K23" s="229">
        <v>100</v>
      </c>
      <c r="L23" s="230">
        <v>100</v>
      </c>
      <c r="M23" s="230"/>
      <c r="N23" s="230">
        <v>100</v>
      </c>
      <c r="O23" s="235">
        <v>100</v>
      </c>
      <c r="P23" s="39"/>
      <c r="Q23" s="39" t="s">
        <v>90</v>
      </c>
      <c r="R23" s="39" t="s">
        <v>91</v>
      </c>
      <c r="S23" s="34"/>
      <c r="T23" s="43" t="s">
        <v>100</v>
      </c>
      <c r="U23" s="40" t="s">
        <v>100</v>
      </c>
      <c r="V23" s="38"/>
      <c r="W23" s="229">
        <v>0</v>
      </c>
      <c r="X23" s="227">
        <v>26343.073</v>
      </c>
      <c r="Y23" s="227">
        <v>0</v>
      </c>
      <c r="Z23" s="229">
        <v>0</v>
      </c>
      <c r="AA23" s="33"/>
      <c r="AB23" s="33"/>
      <c r="AC23" s="33"/>
      <c r="AD23" s="33"/>
      <c r="AE23" s="33"/>
      <c r="AF23" s="33"/>
    </row>
    <row r="24" spans="1:32" s="3" customFormat="1" ht="22.05" customHeight="1">
      <c r="A24" s="175" t="s">
        <v>67</v>
      </c>
      <c r="B24" s="175" t="s">
        <v>4</v>
      </c>
      <c r="C24" s="229">
        <v>10.358288140000001</v>
      </c>
      <c r="D24" s="230">
        <v>58.566847439999997</v>
      </c>
      <c r="E24" s="231">
        <v>2019</v>
      </c>
      <c r="F24" s="39" t="s">
        <v>90</v>
      </c>
      <c r="G24" s="40" t="s">
        <v>101</v>
      </c>
      <c r="H24" s="231">
        <v>20</v>
      </c>
      <c r="I24" s="231">
        <v>8</v>
      </c>
      <c r="J24" s="38"/>
      <c r="K24" s="229">
        <v>10.358288140000001</v>
      </c>
      <c r="L24" s="230">
        <v>10.358288140000001</v>
      </c>
      <c r="M24" s="230"/>
      <c r="N24" s="230">
        <v>58.566847439999997</v>
      </c>
      <c r="O24" s="235">
        <v>58.566847439999997</v>
      </c>
      <c r="P24" s="39"/>
      <c r="Q24" s="39" t="s">
        <v>90</v>
      </c>
      <c r="R24" s="39" t="s">
        <v>91</v>
      </c>
      <c r="S24" s="34"/>
      <c r="T24" s="43" t="s">
        <v>101</v>
      </c>
      <c r="U24" s="40" t="s">
        <v>93</v>
      </c>
      <c r="V24" s="38"/>
      <c r="W24" s="229">
        <v>0</v>
      </c>
      <c r="X24" s="227">
        <v>21291.331999999999</v>
      </c>
      <c r="Y24" s="227">
        <v>0</v>
      </c>
      <c r="Z24" s="229">
        <v>0</v>
      </c>
      <c r="AA24" s="33"/>
      <c r="AB24" s="33"/>
      <c r="AC24" s="33"/>
      <c r="AD24" s="33"/>
      <c r="AE24" s="33"/>
      <c r="AF24" s="33"/>
    </row>
    <row r="25" spans="1:32" s="3" customFormat="1" ht="22.05" customHeight="1">
      <c r="A25" s="175" t="s">
        <v>69</v>
      </c>
      <c r="B25" s="175" t="s">
        <v>14</v>
      </c>
      <c r="C25" s="229">
        <v>7.1417921079999998</v>
      </c>
      <c r="D25" s="230">
        <v>92.858207891999996</v>
      </c>
      <c r="E25" s="231">
        <v>2016</v>
      </c>
      <c r="F25" s="39" t="s">
        <v>90</v>
      </c>
      <c r="G25" s="40" t="s">
        <v>102</v>
      </c>
      <c r="H25" s="231">
        <v>7</v>
      </c>
      <c r="I25" s="231">
        <v>5</v>
      </c>
      <c r="J25" s="38"/>
      <c r="K25" s="229">
        <v>7.072311043</v>
      </c>
      <c r="L25" s="230">
        <v>6.8542512999999996</v>
      </c>
      <c r="M25" s="230"/>
      <c r="N25" s="230">
        <v>92.927688957000001</v>
      </c>
      <c r="O25" s="235">
        <v>93.145748699999999</v>
      </c>
      <c r="P25" s="39"/>
      <c r="Q25" s="39" t="s">
        <v>91</v>
      </c>
      <c r="R25" s="39" t="s">
        <v>91</v>
      </c>
      <c r="S25" s="34"/>
      <c r="T25" s="43" t="s">
        <v>102</v>
      </c>
      <c r="U25" s="40" t="s">
        <v>102</v>
      </c>
      <c r="V25" s="38"/>
      <c r="W25" s="229">
        <v>0.218059742999998</v>
      </c>
      <c r="X25" s="227">
        <v>26343.073</v>
      </c>
      <c r="Y25" s="227">
        <v>57.443637282101804</v>
      </c>
      <c r="Z25" s="229">
        <v>0.218059742999998</v>
      </c>
      <c r="AA25" s="33"/>
      <c r="AB25" s="33"/>
      <c r="AC25" s="33"/>
      <c r="AD25" s="33"/>
      <c r="AE25" s="33"/>
      <c r="AF25" s="33"/>
    </row>
    <row r="26" spans="1:32" s="3" customFormat="1" ht="22.05" customHeight="1">
      <c r="A26" s="175" t="s">
        <v>71</v>
      </c>
      <c r="B26" s="175" t="s">
        <v>6</v>
      </c>
      <c r="C26" s="229">
        <v>15.5</v>
      </c>
      <c r="D26" s="230">
        <v>84.5</v>
      </c>
      <c r="E26" s="231">
        <v>2018</v>
      </c>
      <c r="F26" s="39" t="s">
        <v>90</v>
      </c>
      <c r="G26" s="40" t="s">
        <v>103</v>
      </c>
      <c r="H26" s="231">
        <v>9</v>
      </c>
      <c r="I26" s="231">
        <v>6</v>
      </c>
      <c r="J26" s="38"/>
      <c r="K26" s="229">
        <v>15.5</v>
      </c>
      <c r="L26" s="230">
        <v>13.2</v>
      </c>
      <c r="M26" s="230"/>
      <c r="N26" s="230">
        <v>84.5</v>
      </c>
      <c r="O26" s="235">
        <v>86.8</v>
      </c>
      <c r="P26" s="39"/>
      <c r="Q26" s="39" t="s">
        <v>90</v>
      </c>
      <c r="R26" s="39" t="s">
        <v>91</v>
      </c>
      <c r="S26" s="34"/>
      <c r="T26" s="43" t="s">
        <v>103</v>
      </c>
      <c r="U26" s="40" t="s">
        <v>103</v>
      </c>
      <c r="V26" s="38"/>
      <c r="W26" s="229">
        <v>2.2999999999999998</v>
      </c>
      <c r="X26" s="227">
        <v>21291.331999999999</v>
      </c>
      <c r="Y26" s="227">
        <v>489.70063599999901</v>
      </c>
      <c r="Z26" s="229">
        <v>1.85893512119865</v>
      </c>
      <c r="AA26" s="33"/>
      <c r="AB26" s="33"/>
      <c r="AC26" s="33"/>
      <c r="AD26" s="33"/>
      <c r="AE26" s="33"/>
      <c r="AF26" s="33"/>
    </row>
    <row r="27" spans="1:32" s="3" customFormat="1" ht="22.05" customHeight="1">
      <c r="A27" s="175" t="s">
        <v>73</v>
      </c>
      <c r="B27" s="175" t="s">
        <v>11</v>
      </c>
      <c r="C27" s="229">
        <v>30.4</v>
      </c>
      <c r="D27" s="230">
        <v>69.599999999999994</v>
      </c>
      <c r="E27" s="231">
        <v>2016</v>
      </c>
      <c r="F27" s="39" t="s">
        <v>90</v>
      </c>
      <c r="G27" s="40" t="s">
        <v>95</v>
      </c>
      <c r="H27" s="231">
        <v>17</v>
      </c>
      <c r="I27" s="231">
        <v>5</v>
      </c>
      <c r="J27" s="38"/>
      <c r="K27" s="229">
        <v>31.4</v>
      </c>
      <c r="L27" s="230">
        <v>34.299999999999997</v>
      </c>
      <c r="M27" s="230"/>
      <c r="N27" s="230">
        <v>68.599999999999994</v>
      </c>
      <c r="O27" s="235">
        <v>65.7</v>
      </c>
      <c r="P27" s="39"/>
      <c r="Q27" s="39" t="s">
        <v>91</v>
      </c>
      <c r="R27" s="39" t="s">
        <v>91</v>
      </c>
      <c r="S27" s="34"/>
      <c r="T27" s="43" t="s">
        <v>95</v>
      </c>
      <c r="U27" s="40" t="s">
        <v>95</v>
      </c>
      <c r="V27" s="38"/>
      <c r="W27" s="229">
        <v>-2.8999999999999901</v>
      </c>
      <c r="X27" s="227">
        <v>20479.612000000001</v>
      </c>
      <c r="Y27" s="227">
        <v>-593.90874799999801</v>
      </c>
      <c r="Z27" s="229">
        <v>-2.25451581901625</v>
      </c>
      <c r="AA27" s="33"/>
      <c r="AB27" s="33"/>
      <c r="AC27" s="33"/>
      <c r="AD27" s="33"/>
      <c r="AE27" s="33"/>
      <c r="AF27" s="33"/>
    </row>
    <row r="28" spans="1:32" s="3" customFormat="1" ht="22.05" customHeight="1">
      <c r="A28" s="176" t="s">
        <v>51</v>
      </c>
      <c r="B28" s="176" t="s">
        <v>15</v>
      </c>
      <c r="C28" s="232"/>
      <c r="D28" s="233"/>
      <c r="E28" s="234"/>
      <c r="F28" s="41"/>
      <c r="G28" s="42"/>
      <c r="H28" s="234"/>
      <c r="I28" s="234"/>
      <c r="J28" s="38"/>
      <c r="K28" s="232"/>
      <c r="L28" s="233"/>
      <c r="M28" s="233"/>
      <c r="N28" s="233"/>
      <c r="O28" s="236"/>
      <c r="P28" s="41"/>
      <c r="Q28" s="41"/>
      <c r="R28" s="41"/>
      <c r="S28" s="35"/>
      <c r="T28" s="44"/>
      <c r="U28" s="42"/>
      <c r="V28" s="38"/>
      <c r="W28" s="240"/>
      <c r="X28" s="228">
        <v>0</v>
      </c>
      <c r="Y28" s="228">
        <v>0</v>
      </c>
      <c r="Z28" s="240"/>
      <c r="AA28" s="33"/>
      <c r="AB28" s="33"/>
      <c r="AC28" s="33"/>
      <c r="AD28" s="33"/>
      <c r="AE28" s="33"/>
      <c r="AF28" s="33"/>
    </row>
    <row r="29" spans="1:32" ht="15" customHeight="1">
      <c r="A29" s="13"/>
      <c r="B29" s="13"/>
      <c r="C29" s="13"/>
      <c r="D29" s="13"/>
      <c r="E29" s="13"/>
      <c r="F29" s="13"/>
      <c r="G29" s="13"/>
      <c r="H29" s="13"/>
      <c r="I29" s="13"/>
      <c r="K29" s="13"/>
      <c r="L29" s="13"/>
      <c r="M29" s="13"/>
      <c r="N29" s="13"/>
      <c r="O29" s="13"/>
      <c r="P29" s="13"/>
      <c r="Q29" s="13"/>
      <c r="R29" s="13"/>
      <c r="S29" s="13"/>
      <c r="T29" s="13"/>
      <c r="U29" s="13"/>
      <c r="W29" s="13"/>
      <c r="X29" s="13"/>
      <c r="Y29" s="13"/>
      <c r="Z29" s="13"/>
    </row>
    <row r="30" spans="1:32" ht="15" customHeight="1">
      <c r="A30" s="46" t="s">
        <v>119</v>
      </c>
      <c r="B30" s="46"/>
      <c r="C30" s="13"/>
      <c r="D30" s="13"/>
      <c r="E30" s="13"/>
      <c r="F30" s="13"/>
      <c r="G30" s="13"/>
      <c r="H30" s="13"/>
      <c r="I30" s="13"/>
      <c r="K30" s="13"/>
      <c r="L30" s="13"/>
      <c r="M30" s="13"/>
      <c r="N30" s="13"/>
      <c r="O30" s="13"/>
      <c r="P30" s="13"/>
      <c r="Q30" s="13"/>
      <c r="R30" s="13"/>
      <c r="S30" s="13"/>
      <c r="T30" s="13"/>
      <c r="U30" s="13"/>
      <c r="W30" s="313" t="s">
        <v>104</v>
      </c>
      <c r="X30" s="314"/>
      <c r="Y30" s="311" t="s">
        <v>105</v>
      </c>
      <c r="Z30" s="312"/>
    </row>
    <row r="31" spans="1:32" ht="15" customHeight="1">
      <c r="A31" s="45" t="s">
        <v>106</v>
      </c>
      <c r="B31" s="26"/>
      <c r="C31" s="13"/>
      <c r="D31" s="13"/>
      <c r="E31" s="13"/>
      <c r="F31" s="13"/>
      <c r="G31" s="13"/>
      <c r="H31" s="13"/>
      <c r="I31" s="13"/>
      <c r="J31" s="26"/>
      <c r="K31" s="26"/>
      <c r="L31" s="26"/>
      <c r="M31" s="26"/>
      <c r="N31" s="26"/>
      <c r="O31" s="13"/>
      <c r="P31" s="26"/>
      <c r="Q31" s="13"/>
      <c r="R31" s="13"/>
      <c r="S31" s="26"/>
      <c r="T31" s="13"/>
      <c r="U31" s="13"/>
      <c r="V31" s="26"/>
      <c r="W31" s="315" t="s">
        <v>107</v>
      </c>
      <c r="X31" s="316"/>
      <c r="Y31" s="310" t="s">
        <v>126</v>
      </c>
      <c r="Z31" s="310" t="s">
        <v>125</v>
      </c>
    </row>
    <row r="32" spans="1:32" ht="15" customHeight="1">
      <c r="A32" s="53" t="s">
        <v>108</v>
      </c>
      <c r="B32" s="26"/>
      <c r="C32" s="13"/>
      <c r="D32" s="13"/>
      <c r="E32" s="13"/>
      <c r="F32" s="13"/>
      <c r="G32" s="13"/>
      <c r="H32" s="13"/>
      <c r="I32" s="13"/>
      <c r="J32" s="26"/>
      <c r="K32" s="17"/>
      <c r="L32" s="17"/>
      <c r="M32" s="17"/>
      <c r="N32" s="17"/>
      <c r="O32" s="13"/>
      <c r="P32" s="17"/>
      <c r="Q32" s="13"/>
      <c r="R32" s="13"/>
      <c r="S32" s="17"/>
      <c r="T32" s="13"/>
      <c r="U32" s="13"/>
      <c r="V32" s="26"/>
      <c r="W32" s="307" t="s">
        <v>109</v>
      </c>
      <c r="X32" s="307"/>
      <c r="Y32" s="307">
        <v>1660448.0263009099</v>
      </c>
      <c r="Z32" s="307">
        <v>1634119.5355378301</v>
      </c>
      <c r="AA32" s="31"/>
    </row>
    <row r="33" spans="1:27" ht="15" customHeight="1">
      <c r="A33" s="45" t="s">
        <v>110</v>
      </c>
      <c r="B33" s="26"/>
      <c r="C33" s="13"/>
      <c r="D33" s="13"/>
      <c r="E33" s="13"/>
      <c r="F33" s="13"/>
      <c r="G33" s="13"/>
      <c r="H33" s="13"/>
      <c r="I33" s="13"/>
      <c r="J33" s="26"/>
      <c r="K33" s="13"/>
      <c r="L33" s="13"/>
      <c r="M33" s="13"/>
      <c r="N33" s="13"/>
      <c r="O33" s="13"/>
      <c r="P33" s="13"/>
      <c r="Q33" s="13"/>
      <c r="R33" s="13"/>
      <c r="S33" s="13"/>
      <c r="T33" s="13"/>
      <c r="U33" s="13"/>
      <c r="V33" s="26"/>
      <c r="W33" s="307" t="s">
        <v>111</v>
      </c>
      <c r="X33" s="307"/>
      <c r="Y33" s="307">
        <v>-691434.53619569901</v>
      </c>
      <c r="Z33" s="307">
        <v>-691196.56527598796</v>
      </c>
      <c r="AA33" s="31"/>
    </row>
    <row r="34" spans="1:27" ht="15" customHeight="1">
      <c r="A34" s="45" t="s">
        <v>124</v>
      </c>
      <c r="B34" s="13"/>
      <c r="C34" s="13"/>
      <c r="D34" s="13"/>
      <c r="E34" s="13"/>
      <c r="F34" s="13"/>
      <c r="G34" s="13"/>
      <c r="H34" s="13"/>
      <c r="I34" s="13"/>
      <c r="K34" s="13"/>
      <c r="L34" s="13"/>
      <c r="M34" s="13"/>
      <c r="N34" s="13"/>
      <c r="O34" s="13"/>
      <c r="P34" s="13"/>
      <c r="Q34" s="13"/>
      <c r="R34" s="13"/>
      <c r="S34" s="13"/>
      <c r="T34" s="13"/>
      <c r="U34" s="13"/>
      <c r="W34" s="308" t="s">
        <v>444</v>
      </c>
      <c r="X34" s="309"/>
      <c r="Y34" s="239">
        <f>Y32+Y33</f>
        <v>969013.49010521092</v>
      </c>
      <c r="Z34" s="237">
        <f>942922.970261842/1000</f>
        <v>942.92297026184201</v>
      </c>
      <c r="AA34" s="55"/>
    </row>
    <row r="35" spans="1:27" ht="15" customHeight="1">
      <c r="A35" s="13"/>
      <c r="B35" s="13"/>
      <c r="C35" s="13"/>
      <c r="D35" s="13"/>
      <c r="E35" s="13"/>
      <c r="F35" s="13"/>
      <c r="G35" s="13"/>
      <c r="H35" s="13"/>
      <c r="I35" s="13"/>
      <c r="K35" s="13"/>
      <c r="L35" s="13"/>
      <c r="M35" s="13"/>
      <c r="N35" s="13"/>
      <c r="O35" s="13"/>
      <c r="P35" s="13"/>
      <c r="Q35" s="13"/>
      <c r="R35" s="13"/>
      <c r="S35" s="13"/>
      <c r="T35" s="13"/>
      <c r="U35" s="13"/>
      <c r="W35" s="307" t="s">
        <v>112</v>
      </c>
      <c r="X35" s="307"/>
      <c r="Y35" s="307">
        <v>3.6784375539831999</v>
      </c>
      <c r="Z35" s="238">
        <v>3.5793962620148401</v>
      </c>
      <c r="AA35" s="55"/>
    </row>
    <row r="36" spans="1:27" ht="15" customHeight="1">
      <c r="A36" s="13"/>
      <c r="B36" s="13"/>
      <c r="C36" s="13"/>
      <c r="D36" s="13"/>
      <c r="E36" s="13"/>
      <c r="F36" s="13"/>
      <c r="G36" s="13"/>
      <c r="H36" s="13"/>
      <c r="I36" s="13"/>
      <c r="K36" s="13"/>
      <c r="L36" s="13"/>
      <c r="M36" s="13"/>
      <c r="N36" s="13"/>
      <c r="O36" s="13"/>
      <c r="P36" s="13"/>
      <c r="Q36" s="13"/>
      <c r="R36" s="13"/>
      <c r="S36" s="13"/>
      <c r="T36" s="13"/>
      <c r="U36" s="13"/>
      <c r="W36" s="13"/>
      <c r="X36" s="13"/>
      <c r="Y36" s="13"/>
      <c r="Z36" s="13"/>
    </row>
    <row r="37" spans="1:27" ht="15" customHeight="1">
      <c r="A37" s="13"/>
      <c r="B37" s="13"/>
      <c r="C37" s="13"/>
      <c r="D37" s="13"/>
      <c r="E37" s="13"/>
      <c r="F37" s="13"/>
      <c r="G37" s="13"/>
      <c r="H37" s="13"/>
      <c r="I37" s="13"/>
      <c r="K37" s="13"/>
      <c r="L37" s="13"/>
      <c r="M37" s="13"/>
      <c r="N37" s="13"/>
      <c r="O37" s="13"/>
      <c r="P37" s="13"/>
      <c r="Q37" s="13"/>
      <c r="R37" s="13"/>
      <c r="S37" s="13"/>
      <c r="T37" s="13"/>
      <c r="U37" s="13"/>
      <c r="W37" s="13"/>
      <c r="X37" s="13"/>
      <c r="Y37" s="13"/>
      <c r="Z37" s="13"/>
    </row>
    <row r="38" spans="1:27" ht="15" customHeight="1">
      <c r="A38" s="13"/>
      <c r="B38" s="13"/>
      <c r="C38" s="13"/>
      <c r="D38" s="13"/>
      <c r="E38" s="13"/>
      <c r="F38" s="13"/>
      <c r="G38" s="13"/>
      <c r="H38" s="13"/>
      <c r="I38" s="13"/>
      <c r="K38" s="13"/>
      <c r="L38" s="13"/>
      <c r="M38" s="13"/>
      <c r="N38" s="13"/>
      <c r="O38" s="13"/>
      <c r="P38" s="13"/>
      <c r="Q38" s="13"/>
      <c r="R38" s="13"/>
      <c r="S38" s="13"/>
      <c r="T38" s="13"/>
      <c r="U38" s="13"/>
      <c r="W38" s="13"/>
      <c r="X38" s="13"/>
      <c r="Y38" s="13"/>
      <c r="Z38" s="13"/>
    </row>
    <row r="39" spans="1:27" ht="15" customHeight="1">
      <c r="A39" s="13"/>
      <c r="B39" s="13"/>
      <c r="C39" s="13"/>
      <c r="D39" s="13"/>
      <c r="E39" s="13"/>
      <c r="F39" s="13"/>
      <c r="G39" s="13"/>
      <c r="H39" s="13"/>
      <c r="I39" s="13"/>
      <c r="K39" s="13"/>
      <c r="L39" s="13"/>
      <c r="M39" s="13"/>
      <c r="N39" s="13"/>
      <c r="O39" s="13"/>
      <c r="P39" s="13"/>
      <c r="Q39" s="13"/>
      <c r="R39" s="13"/>
      <c r="S39" s="13"/>
      <c r="T39" s="13"/>
      <c r="U39" s="13"/>
      <c r="W39" s="13"/>
      <c r="X39" s="13"/>
      <c r="Y39" s="13"/>
      <c r="Z39" s="13"/>
    </row>
    <row r="40" spans="1:27" ht="15" customHeight="1">
      <c r="A40" s="13"/>
      <c r="B40" s="13"/>
      <c r="C40" s="13"/>
      <c r="D40" s="13"/>
      <c r="E40" s="13"/>
      <c r="F40" s="13"/>
      <c r="G40" s="13"/>
      <c r="H40" s="13"/>
      <c r="I40" s="13"/>
      <c r="K40" s="13"/>
      <c r="L40" s="13"/>
      <c r="M40" s="13"/>
      <c r="N40" s="13"/>
      <c r="O40" s="13"/>
      <c r="P40" s="13"/>
      <c r="Q40" s="13"/>
      <c r="R40" s="13"/>
      <c r="S40" s="13"/>
      <c r="T40" s="13"/>
      <c r="U40" s="13"/>
      <c r="W40" s="13"/>
      <c r="X40" s="13"/>
      <c r="Y40" s="13"/>
      <c r="Z40" s="13"/>
    </row>
    <row r="41" spans="1:27" ht="15" customHeight="1">
      <c r="A41" s="13"/>
      <c r="B41" s="13"/>
      <c r="C41" s="13"/>
      <c r="D41" s="13"/>
      <c r="E41" s="13"/>
      <c r="F41" s="13"/>
      <c r="G41" s="13"/>
      <c r="H41" s="13"/>
      <c r="I41" s="13"/>
      <c r="K41" s="13"/>
      <c r="L41" s="13"/>
      <c r="M41" s="13"/>
      <c r="N41" s="13"/>
      <c r="O41" s="13"/>
      <c r="P41" s="13"/>
      <c r="Q41" s="13"/>
      <c r="R41" s="13"/>
      <c r="S41" s="13"/>
      <c r="T41" s="13"/>
      <c r="U41" s="13"/>
      <c r="W41" s="13"/>
      <c r="X41" s="13"/>
      <c r="Y41" s="13"/>
      <c r="Z41" s="13"/>
    </row>
    <row r="42" spans="1:27" ht="15" customHeight="1">
      <c r="A42" s="13"/>
      <c r="B42" s="13"/>
      <c r="C42" s="13"/>
      <c r="D42" s="13"/>
      <c r="E42" s="13"/>
      <c r="F42" s="13"/>
      <c r="G42" s="13"/>
      <c r="H42" s="13"/>
      <c r="I42" s="13"/>
      <c r="K42" s="13"/>
      <c r="L42" s="13"/>
      <c r="M42" s="13"/>
      <c r="N42" s="13"/>
      <c r="O42" s="13"/>
      <c r="P42" s="13"/>
      <c r="Q42" s="13"/>
      <c r="R42" s="13"/>
      <c r="S42" s="13"/>
      <c r="T42" s="13"/>
      <c r="U42" s="13"/>
      <c r="W42" s="13"/>
      <c r="X42" s="13"/>
      <c r="Y42" s="13"/>
      <c r="Z42" s="13"/>
    </row>
    <row r="43" spans="1:27" ht="15" customHeight="1">
      <c r="A43" s="13"/>
      <c r="B43" s="13"/>
      <c r="C43" s="13"/>
      <c r="D43" s="13"/>
      <c r="E43" s="13"/>
      <c r="F43" s="13"/>
      <c r="G43" s="13"/>
      <c r="H43" s="13"/>
      <c r="I43" s="13"/>
      <c r="K43" s="13"/>
      <c r="L43" s="13"/>
      <c r="M43" s="13"/>
      <c r="N43" s="13"/>
      <c r="O43" s="13"/>
      <c r="P43" s="13"/>
      <c r="Q43" s="13"/>
      <c r="R43" s="13"/>
      <c r="S43" s="13"/>
      <c r="T43" s="13"/>
      <c r="U43" s="13"/>
      <c r="W43" s="13"/>
      <c r="X43" s="13"/>
      <c r="Y43" s="13"/>
      <c r="Z43" s="13"/>
    </row>
    <row r="44" spans="1:27" ht="15" customHeight="1">
      <c r="A44" s="13"/>
      <c r="B44" s="13"/>
      <c r="C44" s="13"/>
      <c r="D44" s="13"/>
      <c r="E44" s="13"/>
      <c r="F44" s="13"/>
      <c r="G44" s="13"/>
      <c r="H44" s="13"/>
      <c r="I44" s="13"/>
      <c r="K44" s="13"/>
      <c r="L44" s="13"/>
      <c r="M44" s="13"/>
      <c r="N44" s="13"/>
      <c r="O44" s="13"/>
      <c r="P44" s="13"/>
      <c r="Q44" s="13"/>
      <c r="R44" s="13"/>
      <c r="S44" s="13"/>
      <c r="T44" s="13"/>
      <c r="U44" s="13"/>
      <c r="W44" s="13"/>
      <c r="X44" s="13"/>
      <c r="Y44" s="13"/>
      <c r="Z44" s="13"/>
    </row>
    <row r="45" spans="1:27" ht="15" customHeight="1">
      <c r="A45" s="13"/>
      <c r="B45" s="13"/>
      <c r="C45" s="13"/>
      <c r="D45" s="13"/>
      <c r="E45" s="13"/>
      <c r="F45" s="13"/>
      <c r="G45" s="13"/>
      <c r="H45" s="13"/>
      <c r="I45" s="13"/>
      <c r="K45" s="13"/>
      <c r="L45" s="13"/>
      <c r="M45" s="13"/>
      <c r="N45" s="13"/>
      <c r="O45" s="13"/>
      <c r="P45" s="13"/>
      <c r="Q45" s="13"/>
      <c r="R45" s="13"/>
      <c r="S45" s="13"/>
      <c r="T45" s="13"/>
      <c r="U45" s="13"/>
      <c r="W45" s="13"/>
      <c r="X45" s="13"/>
      <c r="Y45" s="13"/>
      <c r="Z45" s="13"/>
    </row>
    <row r="46" spans="1:27" ht="15" customHeight="1">
      <c r="A46" s="13"/>
      <c r="B46" s="13"/>
      <c r="C46" s="13"/>
      <c r="D46" s="13"/>
      <c r="E46" s="13"/>
      <c r="F46" s="13"/>
      <c r="G46" s="13"/>
      <c r="H46" s="13"/>
      <c r="I46" s="13"/>
      <c r="K46" s="13"/>
      <c r="L46" s="13"/>
      <c r="M46" s="13"/>
      <c r="N46" s="13"/>
      <c r="O46" s="13"/>
      <c r="P46" s="13"/>
      <c r="Q46" s="13"/>
      <c r="R46" s="13"/>
      <c r="S46" s="13"/>
      <c r="T46" s="13"/>
      <c r="U46" s="13"/>
      <c r="W46" s="13"/>
      <c r="X46" s="13"/>
      <c r="Y46" s="13"/>
      <c r="Z46" s="13"/>
    </row>
    <row r="47" spans="1:27" ht="15" customHeight="1">
      <c r="A47" s="13"/>
      <c r="B47" s="13"/>
      <c r="C47" s="13"/>
      <c r="D47" s="13"/>
      <c r="E47" s="13"/>
      <c r="F47" s="13"/>
      <c r="G47" s="13"/>
      <c r="H47" s="13"/>
      <c r="I47" s="13"/>
      <c r="K47" s="13"/>
      <c r="L47" s="13"/>
      <c r="M47" s="13"/>
      <c r="N47" s="13"/>
      <c r="O47" s="13"/>
      <c r="P47" s="13"/>
      <c r="Q47" s="13"/>
      <c r="R47" s="13"/>
      <c r="S47" s="13"/>
      <c r="T47" s="13"/>
      <c r="U47" s="13"/>
      <c r="W47" s="13"/>
      <c r="X47" s="13"/>
      <c r="Y47" s="13"/>
      <c r="Z47" s="13"/>
    </row>
    <row r="48" spans="1:27" ht="15" customHeight="1">
      <c r="A48" s="13"/>
      <c r="B48" s="13"/>
      <c r="C48" s="13"/>
      <c r="D48" s="13"/>
      <c r="E48" s="13"/>
      <c r="F48" s="13"/>
      <c r="G48" s="13"/>
      <c r="H48" s="13"/>
      <c r="I48" s="13"/>
      <c r="K48" s="13"/>
      <c r="L48" s="13"/>
      <c r="M48" s="13"/>
      <c r="N48" s="13"/>
      <c r="O48" s="13"/>
      <c r="P48" s="13"/>
      <c r="Q48" s="13"/>
      <c r="R48" s="13"/>
      <c r="S48" s="13"/>
      <c r="T48" s="13"/>
      <c r="U48" s="13"/>
      <c r="W48" s="13"/>
      <c r="X48" s="13"/>
      <c r="Y48" s="13"/>
      <c r="Z48" s="13"/>
    </row>
    <row r="49" spans="1:26" ht="15" customHeight="1">
      <c r="A49" s="13"/>
      <c r="B49" s="13"/>
      <c r="C49" s="13"/>
      <c r="D49" s="13"/>
      <c r="E49" s="13"/>
      <c r="F49" s="13"/>
      <c r="G49" s="13"/>
      <c r="H49" s="13"/>
      <c r="I49" s="13"/>
      <c r="K49" s="13"/>
      <c r="L49" s="13"/>
      <c r="M49" s="13"/>
      <c r="N49" s="13"/>
      <c r="O49" s="13"/>
      <c r="P49" s="13"/>
      <c r="Q49" s="13"/>
      <c r="R49" s="13"/>
      <c r="S49" s="13"/>
      <c r="T49" s="13"/>
      <c r="U49" s="13"/>
      <c r="W49" s="13"/>
      <c r="X49" s="13"/>
      <c r="Y49" s="13"/>
      <c r="Z49" s="13"/>
    </row>
    <row r="50" spans="1:26" ht="15" customHeight="1"/>
    <row r="51" spans="1:26" ht="15" customHeight="1"/>
    <row r="52" spans="1:26" ht="15" customHeight="1"/>
    <row r="53" spans="1:26" ht="15" customHeight="1"/>
    <row r="54" spans="1:26" ht="15" customHeight="1"/>
    <row r="55" spans="1:26" ht="15" customHeight="1"/>
    <row r="56" spans="1:26" ht="15" customHeight="1"/>
    <row r="57" spans="1:26" ht="15" customHeight="1"/>
    <row r="58" spans="1:26" ht="15" customHeight="1"/>
    <row r="59" spans="1:26" ht="15" customHeight="1"/>
    <row r="60" spans="1:26" ht="15" customHeight="1"/>
    <row r="61" spans="1:26" ht="15" customHeight="1"/>
    <row r="62" spans="1:26" ht="15" customHeight="1"/>
    <row r="63" spans="1:26" ht="15" customHeight="1"/>
    <row r="64" spans="1:26"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sheetData>
  <mergeCells count="21">
    <mergeCell ref="A9:B9"/>
    <mergeCell ref="B10:B11"/>
    <mergeCell ref="Y10:Y11"/>
    <mergeCell ref="W9:Z9"/>
    <mergeCell ref="Z10:Z11"/>
    <mergeCell ref="C9:I9"/>
    <mergeCell ref="K9:U9"/>
    <mergeCell ref="H10:H11"/>
    <mergeCell ref="C10:C11"/>
    <mergeCell ref="A10:A11"/>
    <mergeCell ref="W10:W11"/>
    <mergeCell ref="X10:X11"/>
    <mergeCell ref="I10:I11"/>
    <mergeCell ref="K10:L10"/>
    <mergeCell ref="N10:O10"/>
    <mergeCell ref="Q10:R10"/>
    <mergeCell ref="T10:U10"/>
    <mergeCell ref="D10:D11"/>
    <mergeCell ref="E10:E11"/>
    <mergeCell ref="F10:F11"/>
    <mergeCell ref="G10:G11"/>
  </mergeCells>
  <conditionalFormatting sqref="E12:E28">
    <cfRule type="expression" dxfId="1" priority="2">
      <formula>IF(I12 &gt;1,TRUE,FALSE)</formula>
    </cfRule>
  </conditionalFormatting>
  <conditionalFormatting sqref="Z12:Z28">
    <cfRule type="cellIs" dxfId="0" priority="1" operator="lessThan">
      <formula>0</formula>
    </cfRule>
  </conditionalFormatting>
  <pageMargins left="0.7" right="0.7" top="0.75" bottom="0.75" header="0.3" footer="0.3"/>
  <pageSetup paperSize="9" scale="40" orientation="landscape" horizont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DB6D1-3E24-4C29-B4C1-2B3121C00289}">
  <sheetPr>
    <tabColor rgb="FF008DCA"/>
  </sheetPr>
  <dimension ref="A1:AM23"/>
  <sheetViews>
    <sheetView showGridLines="0" zoomScale="80" zoomScaleNormal="80" workbookViewId="0">
      <selection activeCell="I16" sqref="I16"/>
    </sheetView>
  </sheetViews>
  <sheetFormatPr defaultRowHeight="14.4"/>
  <cols>
    <col min="1" max="1" width="0.77734375" customWidth="1"/>
    <col min="2" max="2" width="27.77734375" customWidth="1"/>
  </cols>
  <sheetData>
    <row r="1" spans="1:39" s="13" customFormat="1">
      <c r="C1" s="15"/>
      <c r="D1" s="15"/>
      <c r="E1" s="15"/>
      <c r="F1" s="15"/>
      <c r="G1" s="15"/>
      <c r="H1" s="15"/>
      <c r="I1" s="15"/>
      <c r="J1" s="15"/>
      <c r="K1" s="15"/>
      <c r="L1" s="15"/>
      <c r="M1" s="15"/>
      <c r="N1" s="15"/>
      <c r="O1" s="15"/>
      <c r="P1" s="15"/>
      <c r="Q1" s="15"/>
      <c r="R1" s="15"/>
      <c r="S1" s="15"/>
      <c r="T1" s="15"/>
      <c r="U1" s="15"/>
      <c r="V1" s="16"/>
      <c r="W1" s="16"/>
      <c r="X1" s="16"/>
      <c r="Y1" s="16"/>
      <c r="Z1" s="16"/>
      <c r="AA1" s="17"/>
    </row>
    <row r="2" spans="1:39" s="13" customFormat="1" ht="21">
      <c r="B2" s="14" t="s">
        <v>38</v>
      </c>
      <c r="C2" s="15"/>
      <c r="D2" s="15"/>
      <c r="E2" s="15"/>
      <c r="F2" s="15"/>
      <c r="G2" s="15"/>
      <c r="H2" s="15"/>
      <c r="I2" s="15"/>
      <c r="J2" s="15"/>
      <c r="K2" s="15"/>
      <c r="L2" s="15"/>
      <c r="M2" s="15"/>
      <c r="N2" s="15"/>
      <c r="O2" s="15"/>
      <c r="P2" s="15"/>
      <c r="Q2" s="15"/>
      <c r="R2" s="15"/>
      <c r="S2" s="15"/>
      <c r="T2" s="15"/>
      <c r="U2" s="15"/>
      <c r="V2" s="16"/>
      <c r="W2" s="16"/>
      <c r="X2" s="16"/>
      <c r="Y2" s="16"/>
      <c r="Z2" s="16"/>
    </row>
    <row r="3" spans="1:39" s="13" customFormat="1">
      <c r="B3" s="18"/>
      <c r="C3" s="19"/>
      <c r="D3" s="19"/>
      <c r="E3" s="19"/>
      <c r="F3" s="19"/>
      <c r="G3" s="19"/>
      <c r="H3" s="19"/>
      <c r="I3" s="19"/>
      <c r="J3" s="19"/>
      <c r="K3" s="19"/>
      <c r="L3" s="19"/>
      <c r="M3" s="19"/>
      <c r="N3" s="19"/>
      <c r="O3" s="19"/>
      <c r="P3" s="19"/>
      <c r="Q3" s="19"/>
      <c r="R3" s="19"/>
      <c r="S3" s="19"/>
      <c r="T3" s="19"/>
      <c r="U3" s="19"/>
      <c r="V3" s="20"/>
      <c r="W3" s="20"/>
      <c r="X3" s="20"/>
      <c r="Y3" s="20"/>
      <c r="Z3" s="20"/>
    </row>
    <row r="4" spans="1:39" ht="15" customHeight="1">
      <c r="A4" s="13"/>
      <c r="B4" s="364" t="s">
        <v>121</v>
      </c>
      <c r="C4" s="363" t="s">
        <v>267</v>
      </c>
      <c r="D4" s="363"/>
      <c r="E4" s="363"/>
      <c r="F4" s="363"/>
      <c r="G4" s="363"/>
      <c r="H4" s="363"/>
      <c r="I4" s="363"/>
      <c r="J4" s="363"/>
      <c r="K4" s="363"/>
      <c r="L4" s="363"/>
      <c r="M4" s="363"/>
      <c r="N4" s="363"/>
      <c r="O4" s="363"/>
      <c r="P4" s="363"/>
      <c r="Q4" s="363"/>
      <c r="R4" s="363"/>
      <c r="S4" s="363"/>
      <c r="T4" s="363"/>
      <c r="U4" s="363"/>
      <c r="V4" s="363"/>
      <c r="W4" s="363"/>
      <c r="X4" s="363"/>
      <c r="Y4" s="363"/>
      <c r="Z4" s="363"/>
      <c r="AA4" s="13"/>
      <c r="AB4" s="13"/>
      <c r="AC4" s="13"/>
      <c r="AD4" s="13"/>
      <c r="AE4" s="13"/>
      <c r="AF4" s="13"/>
      <c r="AG4" s="13"/>
      <c r="AH4" s="13"/>
      <c r="AI4" s="13"/>
      <c r="AJ4" s="13"/>
      <c r="AK4" s="13"/>
      <c r="AL4" s="13"/>
      <c r="AM4" s="13"/>
    </row>
    <row r="5" spans="1:39">
      <c r="A5" s="13"/>
      <c r="B5" s="365"/>
      <c r="C5" s="241" t="s">
        <v>127</v>
      </c>
      <c r="D5" s="241" t="s">
        <v>128</v>
      </c>
      <c r="E5" s="241" t="s">
        <v>129</v>
      </c>
      <c r="F5" s="241" t="s">
        <v>130</v>
      </c>
      <c r="G5" s="241" t="s">
        <v>131</v>
      </c>
      <c r="H5" s="241" t="s">
        <v>132</v>
      </c>
      <c r="I5" s="241" t="s">
        <v>133</v>
      </c>
      <c r="J5" s="241" t="s">
        <v>134</v>
      </c>
      <c r="K5" s="241" t="s">
        <v>135</v>
      </c>
      <c r="L5" s="241" t="s">
        <v>136</v>
      </c>
      <c r="M5" s="241" t="s">
        <v>137</v>
      </c>
      <c r="N5" s="241" t="s">
        <v>138</v>
      </c>
      <c r="O5" s="241" t="s">
        <v>139</v>
      </c>
      <c r="P5" s="241" t="s">
        <v>140</v>
      </c>
      <c r="Q5" s="241" t="s">
        <v>141</v>
      </c>
      <c r="R5" s="241" t="s">
        <v>142</v>
      </c>
      <c r="S5" s="241" t="s">
        <v>143</v>
      </c>
      <c r="T5" s="241" t="s">
        <v>144</v>
      </c>
      <c r="U5" s="241" t="s">
        <v>88</v>
      </c>
      <c r="V5" s="241" t="s">
        <v>145</v>
      </c>
      <c r="W5" s="241" t="s">
        <v>146</v>
      </c>
      <c r="X5" s="241" t="s">
        <v>147</v>
      </c>
      <c r="Y5" s="241" t="s">
        <v>148</v>
      </c>
      <c r="Z5" s="241" t="s">
        <v>89</v>
      </c>
      <c r="AA5" s="13"/>
      <c r="AB5" s="13"/>
      <c r="AC5" s="13"/>
      <c r="AD5" s="13"/>
      <c r="AE5" s="13"/>
      <c r="AF5" s="13"/>
      <c r="AG5" s="13"/>
      <c r="AH5" s="13"/>
      <c r="AI5" s="13"/>
      <c r="AJ5" s="13"/>
      <c r="AK5" s="13"/>
      <c r="AL5" s="13"/>
      <c r="AM5" s="13"/>
    </row>
    <row r="6" spans="1:39">
      <c r="B6" s="23" t="s">
        <v>2</v>
      </c>
      <c r="C6" s="242">
        <v>1.3</v>
      </c>
      <c r="D6" s="242">
        <v>1.3</v>
      </c>
      <c r="E6" s="242">
        <v>1.4</v>
      </c>
      <c r="F6" s="242">
        <v>1.5</v>
      </c>
      <c r="G6" s="242">
        <v>1.5</v>
      </c>
      <c r="H6" s="242">
        <v>1.6</v>
      </c>
      <c r="I6" s="242">
        <v>1.7</v>
      </c>
      <c r="J6" s="242">
        <v>1.8</v>
      </c>
      <c r="K6" s="242">
        <v>1.9</v>
      </c>
      <c r="L6" s="242">
        <v>1.9</v>
      </c>
      <c r="M6" s="242">
        <v>2</v>
      </c>
      <c r="N6" s="242">
        <v>2</v>
      </c>
      <c r="O6" s="242">
        <v>2.1</v>
      </c>
      <c r="P6" s="242">
        <v>2.1</v>
      </c>
      <c r="Q6" s="242">
        <v>2.1</v>
      </c>
      <c r="R6" s="242">
        <v>2.1</v>
      </c>
      <c r="S6" s="242">
        <v>2.1</v>
      </c>
      <c r="T6" s="242">
        <v>2.1</v>
      </c>
      <c r="U6" s="242">
        <v>2.1</v>
      </c>
      <c r="V6" s="242">
        <v>2.1</v>
      </c>
      <c r="W6" s="242">
        <v>2.1</v>
      </c>
      <c r="X6" s="243">
        <v>2.1167097741040899</v>
      </c>
      <c r="Y6" s="243">
        <v>2.1335525084703701</v>
      </c>
      <c r="Z6" s="243">
        <v>2.1505292610683502</v>
      </c>
    </row>
    <row r="7" spans="1:39">
      <c r="B7" s="23" t="s">
        <v>9</v>
      </c>
      <c r="C7" s="242"/>
      <c r="D7" s="242"/>
      <c r="E7" s="242"/>
      <c r="F7" s="242"/>
      <c r="G7" s="242"/>
      <c r="H7" s="242"/>
      <c r="I7" s="242"/>
      <c r="J7" s="242"/>
      <c r="K7" s="242"/>
      <c r="L7" s="242"/>
      <c r="M7" s="242"/>
      <c r="N7" s="242"/>
      <c r="O7" s="242"/>
      <c r="P7" s="242"/>
      <c r="Q7" s="242"/>
      <c r="R7" s="242"/>
      <c r="S7" s="242"/>
      <c r="T7" s="242"/>
      <c r="U7" s="242"/>
      <c r="V7" s="242"/>
      <c r="W7" s="242"/>
      <c r="X7" s="243"/>
      <c r="Y7" s="243"/>
      <c r="Z7" s="243"/>
    </row>
    <row r="8" spans="1:39">
      <c r="B8" s="23" t="s">
        <v>3</v>
      </c>
      <c r="C8" s="242">
        <v>8.1999999999999993</v>
      </c>
      <c r="D8" s="242">
        <v>8.5</v>
      </c>
      <c r="E8" s="242">
        <v>8.9</v>
      </c>
      <c r="F8" s="242">
        <v>9.3000000000000007</v>
      </c>
      <c r="G8" s="242">
        <v>9.8000000000000007</v>
      </c>
      <c r="H8" s="242">
        <v>10.3</v>
      </c>
      <c r="I8" s="242">
        <v>10.7</v>
      </c>
      <c r="J8" s="242">
        <v>11.2</v>
      </c>
      <c r="K8" s="242">
        <v>11.7</v>
      </c>
      <c r="L8" s="242">
        <v>12.3</v>
      </c>
      <c r="M8" s="242">
        <v>13</v>
      </c>
      <c r="N8" s="242">
        <v>13.6</v>
      </c>
      <c r="O8" s="242">
        <v>14.2</v>
      </c>
      <c r="P8" s="242">
        <v>14.9</v>
      </c>
      <c r="Q8" s="242">
        <v>15.5</v>
      </c>
      <c r="R8" s="242">
        <v>16.100000000000001</v>
      </c>
      <c r="S8" s="242">
        <v>16.7</v>
      </c>
      <c r="T8" s="243">
        <v>17.3</v>
      </c>
      <c r="U8" s="243">
        <v>17.7</v>
      </c>
      <c r="V8" s="243">
        <v>18.2</v>
      </c>
      <c r="W8" s="243">
        <v>18.5</v>
      </c>
      <c r="X8" s="243">
        <v>19.232410791745501</v>
      </c>
      <c r="Y8" s="243">
        <v>19.9938175601323</v>
      </c>
      <c r="Z8" s="243">
        <v>20.785368249280001</v>
      </c>
    </row>
    <row r="9" spans="1:39">
      <c r="B9" s="23" t="s">
        <v>94</v>
      </c>
      <c r="C9" s="244"/>
      <c r="D9" s="244"/>
      <c r="E9" s="244"/>
      <c r="F9" s="244"/>
      <c r="G9" s="244"/>
      <c r="H9" s="244"/>
      <c r="I9" s="244"/>
      <c r="J9" s="244"/>
      <c r="K9" s="244"/>
      <c r="L9" s="244"/>
      <c r="M9" s="244"/>
      <c r="N9" s="244"/>
      <c r="O9" s="244"/>
      <c r="P9" s="244"/>
      <c r="Q9" s="244"/>
      <c r="R9" s="244"/>
      <c r="S9" s="244"/>
      <c r="T9" s="244"/>
      <c r="U9" s="242"/>
      <c r="V9" s="244"/>
      <c r="W9" s="244"/>
      <c r="X9" s="244"/>
      <c r="Y9" s="244"/>
      <c r="Z9" s="244"/>
    </row>
    <row r="10" spans="1:39">
      <c r="B10" s="23" t="s">
        <v>12</v>
      </c>
      <c r="C10" s="242">
        <v>9.4</v>
      </c>
      <c r="D10" s="242">
        <v>9.6</v>
      </c>
      <c r="E10" s="242">
        <v>9.9</v>
      </c>
      <c r="F10" s="242">
        <v>10.199999999999999</v>
      </c>
      <c r="G10" s="242">
        <v>10.4</v>
      </c>
      <c r="H10" s="242">
        <v>10.6</v>
      </c>
      <c r="I10" s="242">
        <v>10.8</v>
      </c>
      <c r="J10" s="242">
        <v>11</v>
      </c>
      <c r="K10" s="242">
        <v>11.1</v>
      </c>
      <c r="L10" s="242">
        <v>11.3</v>
      </c>
      <c r="M10" s="242">
        <v>11.4</v>
      </c>
      <c r="N10" s="242">
        <v>11.6</v>
      </c>
      <c r="O10" s="242">
        <v>11.7</v>
      </c>
      <c r="P10" s="242">
        <v>11.9</v>
      </c>
      <c r="Q10" s="242">
        <v>12.1</v>
      </c>
      <c r="R10" s="242">
        <v>12.2</v>
      </c>
      <c r="S10" s="242">
        <v>12.4</v>
      </c>
      <c r="T10" s="242">
        <v>12.7</v>
      </c>
      <c r="U10" s="242">
        <v>12.8</v>
      </c>
      <c r="V10" s="242">
        <v>13</v>
      </c>
      <c r="W10" s="243">
        <v>13.2</v>
      </c>
      <c r="X10" s="243">
        <v>13.4</v>
      </c>
      <c r="Y10" s="243">
        <v>13.6</v>
      </c>
      <c r="Z10" s="243">
        <v>13.7</v>
      </c>
    </row>
    <row r="11" spans="1:39">
      <c r="B11" s="23" t="s">
        <v>33</v>
      </c>
      <c r="C11" s="242"/>
      <c r="D11" s="242"/>
      <c r="E11" s="242"/>
      <c r="F11" s="242"/>
      <c r="G11" s="242"/>
      <c r="H11" s="242"/>
      <c r="I11" s="242"/>
      <c r="J11" s="242"/>
      <c r="K11" s="242"/>
      <c r="L11" s="242"/>
      <c r="M11" s="242"/>
      <c r="N11" s="242"/>
      <c r="O11" s="242"/>
      <c r="P11" s="242"/>
      <c r="Q11" s="242"/>
      <c r="R11" s="242"/>
      <c r="S11" s="242"/>
      <c r="T11" s="242"/>
      <c r="U11" s="242">
        <v>25</v>
      </c>
      <c r="V11" s="242"/>
      <c r="W11" s="243"/>
      <c r="X11" s="243"/>
      <c r="Y11" s="243"/>
      <c r="Z11" s="243"/>
    </row>
    <row r="12" spans="1:39">
      <c r="B12" s="23" t="s">
        <v>13</v>
      </c>
      <c r="C12" s="242"/>
      <c r="D12" s="242"/>
      <c r="E12" s="242"/>
      <c r="F12" s="242"/>
      <c r="G12" s="242"/>
      <c r="H12" s="242"/>
      <c r="I12" s="242"/>
      <c r="J12" s="242"/>
      <c r="K12" s="242"/>
      <c r="L12" s="242"/>
      <c r="M12" s="242"/>
      <c r="N12" s="242"/>
      <c r="O12" s="242"/>
      <c r="P12" s="242"/>
      <c r="Q12" s="242"/>
      <c r="R12" s="242"/>
      <c r="S12" s="242"/>
      <c r="T12" s="242"/>
      <c r="U12" s="243"/>
      <c r="V12" s="243"/>
      <c r="W12" s="243"/>
      <c r="X12" s="243"/>
      <c r="Y12" s="243"/>
      <c r="Z12" s="243"/>
    </row>
    <row r="13" spans="1:39">
      <c r="B13" s="23" t="s">
        <v>8</v>
      </c>
      <c r="C13" s="242">
        <v>12.7003</v>
      </c>
      <c r="D13" s="242">
        <v>12.1502</v>
      </c>
      <c r="E13" s="242">
        <v>11.3238</v>
      </c>
      <c r="F13" s="242">
        <v>10.4808</v>
      </c>
      <c r="G13" s="242">
        <v>10.253299999999999</v>
      </c>
      <c r="H13" s="242">
        <v>11.175700000000001</v>
      </c>
      <c r="I13" s="242">
        <v>10.6457</v>
      </c>
      <c r="J13" s="242">
        <v>10.879200000000001</v>
      </c>
      <c r="K13" s="242">
        <v>11.5762</v>
      </c>
      <c r="L13" s="242">
        <v>11.2385</v>
      </c>
      <c r="M13" s="242">
        <v>11.6844</v>
      </c>
      <c r="N13" s="242">
        <v>11.2193</v>
      </c>
      <c r="O13" s="242">
        <v>11.7423</v>
      </c>
      <c r="P13" s="242">
        <v>11.511200000000001</v>
      </c>
      <c r="Q13" s="242">
        <v>12.6557</v>
      </c>
      <c r="R13" s="242">
        <v>13.2249</v>
      </c>
      <c r="S13" s="242">
        <v>12.169700000000001</v>
      </c>
      <c r="T13" s="242">
        <v>13.134499999999999</v>
      </c>
      <c r="U13" s="243">
        <v>12.446099999999999</v>
      </c>
      <c r="V13" s="243">
        <v>12.4975</v>
      </c>
      <c r="W13" s="243">
        <v>12.526634407864201</v>
      </c>
      <c r="X13" s="243">
        <v>12.4634950996537</v>
      </c>
      <c r="Y13" s="243">
        <v>12.401245761783001</v>
      </c>
      <c r="Z13" s="243">
        <v>12.339149567220399</v>
      </c>
    </row>
    <row r="14" spans="1:39">
      <c r="B14" s="23" t="s">
        <v>7</v>
      </c>
      <c r="C14" s="242">
        <v>9.8623410000000007</v>
      </c>
      <c r="D14" s="242">
        <v>9.3307120000000108</v>
      </c>
      <c r="E14" s="242">
        <v>9.1127610000000008</v>
      </c>
      <c r="F14" s="242">
        <v>8.5150129999999997</v>
      </c>
      <c r="G14" s="242">
        <v>8.2093980000000109</v>
      </c>
      <c r="H14" s="242">
        <v>8.3108079999999998</v>
      </c>
      <c r="I14" s="242">
        <v>8.0287240000000004</v>
      </c>
      <c r="J14" s="242">
        <v>7.9029129999999999</v>
      </c>
      <c r="K14" s="242">
        <v>7.12066</v>
      </c>
      <c r="L14" s="242">
        <v>7.1491450000000096</v>
      </c>
      <c r="M14" s="242">
        <v>6.5494040000000098</v>
      </c>
      <c r="N14" s="242">
        <v>5.9322030000000003</v>
      </c>
      <c r="O14" s="242">
        <v>5.8461530000000099</v>
      </c>
      <c r="P14" s="242">
        <v>5.2634040000000004</v>
      </c>
      <c r="Q14" s="242">
        <v>5.3652189999999997</v>
      </c>
      <c r="R14" s="242">
        <v>5.1937740000000003</v>
      </c>
      <c r="S14" s="242">
        <v>5.5682150000000004</v>
      </c>
      <c r="T14" s="242">
        <v>5.1950380000000003</v>
      </c>
      <c r="U14" s="242">
        <v>4.79251800000001</v>
      </c>
      <c r="V14" s="243">
        <v>4.9391389999999999</v>
      </c>
      <c r="W14" s="243">
        <v>4.7690719959846497</v>
      </c>
      <c r="X14" s="243">
        <v>4.6644792195830203</v>
      </c>
      <c r="Y14" s="243">
        <v>4.5618217035833899</v>
      </c>
      <c r="Z14" s="243">
        <v>4.4609675441624299</v>
      </c>
    </row>
    <row r="15" spans="1:39">
      <c r="B15" s="23" t="s">
        <v>98</v>
      </c>
      <c r="C15" s="242">
        <v>98.166569999999993</v>
      </c>
      <c r="D15" s="242">
        <v>98.166569999999993</v>
      </c>
      <c r="E15" s="242">
        <v>98.166569999999993</v>
      </c>
      <c r="F15" s="242">
        <v>98.226969999999994</v>
      </c>
      <c r="G15" s="242">
        <v>98.287379999999999</v>
      </c>
      <c r="H15" s="242">
        <v>98.347790000000003</v>
      </c>
      <c r="I15" s="242">
        <v>98.408230000000003</v>
      </c>
      <c r="J15" s="242">
        <v>98.46866</v>
      </c>
      <c r="K15" s="242">
        <v>98.529110000000003</v>
      </c>
      <c r="L15" s="242">
        <v>98.589569999999995</v>
      </c>
      <c r="M15" s="242">
        <v>98.650030000000001</v>
      </c>
      <c r="N15" s="242">
        <v>98.710509999999999</v>
      </c>
      <c r="O15" s="242">
        <v>98.771000000000001</v>
      </c>
      <c r="P15" s="242">
        <v>98.780879999999996</v>
      </c>
      <c r="Q15" s="242">
        <v>98.790769999999995</v>
      </c>
      <c r="R15" s="242">
        <v>98.800650000000005</v>
      </c>
      <c r="S15" s="242">
        <v>98.800650000000005</v>
      </c>
      <c r="T15" s="242">
        <v>98.800650000000005</v>
      </c>
      <c r="U15" s="242">
        <v>98.802279450334794</v>
      </c>
      <c r="V15" s="242">
        <v>98.8025506503419</v>
      </c>
      <c r="W15" s="243">
        <v>98.802826967543197</v>
      </c>
      <c r="X15" s="243">
        <v>98.803106127980101</v>
      </c>
      <c r="Y15" s="243">
        <v>98.803387236388701</v>
      </c>
      <c r="Z15" s="243">
        <v>98.803670013585304</v>
      </c>
    </row>
    <row r="16" spans="1:39">
      <c r="B16" s="23" t="s">
        <v>5</v>
      </c>
      <c r="C16" s="244">
        <v>64.212990000000005</v>
      </c>
      <c r="D16" s="244">
        <v>64.212990000000005</v>
      </c>
      <c r="E16" s="244">
        <v>64.212990000000005</v>
      </c>
      <c r="F16" s="244">
        <v>64.212990000000005</v>
      </c>
      <c r="G16" s="244">
        <v>64.212990000000005</v>
      </c>
      <c r="H16" s="244">
        <v>65.091980000000007</v>
      </c>
      <c r="I16" s="244">
        <v>65.970969999999994</v>
      </c>
      <c r="J16" s="244">
        <v>66.849959999999996</v>
      </c>
      <c r="K16" s="244">
        <v>67.728949999999998</v>
      </c>
      <c r="L16" s="244">
        <v>68.607939999999999</v>
      </c>
      <c r="M16" s="242">
        <v>69.486930000000001</v>
      </c>
      <c r="N16" s="242">
        <v>70.365920000000003</v>
      </c>
      <c r="O16" s="242">
        <v>71.244919999999993</v>
      </c>
      <c r="P16" s="242">
        <v>72.123909999999995</v>
      </c>
      <c r="Q16" s="242">
        <v>73.002899999999997</v>
      </c>
      <c r="R16" s="242">
        <v>73.881889999999999</v>
      </c>
      <c r="S16" s="242">
        <v>74.76088</v>
      </c>
      <c r="T16" s="243">
        <v>75.639870000000002</v>
      </c>
      <c r="U16" s="243">
        <v>76.488744212270603</v>
      </c>
      <c r="V16" s="243">
        <v>77.326622732826607</v>
      </c>
      <c r="W16" s="243">
        <v>78.147425525595494</v>
      </c>
      <c r="X16" s="243">
        <v>78.950879030689606</v>
      </c>
      <c r="Y16" s="243">
        <v>79.736744134439903</v>
      </c>
      <c r="Z16" s="243">
        <v>80.504821017838694</v>
      </c>
    </row>
    <row r="17" spans="2:26">
      <c r="B17" s="23" t="s">
        <v>10</v>
      </c>
      <c r="C17" s="242">
        <v>100</v>
      </c>
      <c r="D17" s="243">
        <v>100</v>
      </c>
      <c r="E17" s="243">
        <v>100</v>
      </c>
      <c r="F17" s="243">
        <v>100</v>
      </c>
      <c r="G17" s="243">
        <v>100</v>
      </c>
      <c r="H17" s="242">
        <v>100</v>
      </c>
      <c r="I17" s="243">
        <v>100</v>
      </c>
      <c r="J17" s="243">
        <v>100</v>
      </c>
      <c r="K17" s="243">
        <v>100</v>
      </c>
      <c r="L17" s="243">
        <v>100</v>
      </c>
      <c r="M17" s="242">
        <v>100</v>
      </c>
      <c r="N17" s="243">
        <v>100</v>
      </c>
      <c r="O17" s="243">
        <v>100</v>
      </c>
      <c r="P17" s="242">
        <v>100</v>
      </c>
      <c r="Q17" s="242">
        <v>100</v>
      </c>
      <c r="R17" s="242">
        <v>100</v>
      </c>
      <c r="S17" s="242">
        <v>100</v>
      </c>
      <c r="T17" s="242">
        <v>100</v>
      </c>
      <c r="U17" s="242">
        <v>100</v>
      </c>
      <c r="V17" s="243">
        <v>100</v>
      </c>
      <c r="W17" s="243">
        <v>100</v>
      </c>
      <c r="X17" s="243">
        <v>100</v>
      </c>
      <c r="Y17" s="243">
        <v>100</v>
      </c>
      <c r="Z17" s="243">
        <v>100</v>
      </c>
    </row>
    <row r="18" spans="2:26">
      <c r="B18" s="23" t="s">
        <v>4</v>
      </c>
      <c r="C18" s="242">
        <v>11.74239843</v>
      </c>
      <c r="D18" s="242">
        <v>11.74239843</v>
      </c>
      <c r="E18" s="242">
        <v>11.658084949999999</v>
      </c>
      <c r="F18" s="242">
        <v>11.77659794</v>
      </c>
      <c r="G18" s="242">
        <v>11.954447</v>
      </c>
      <c r="H18" s="242">
        <v>12.08455932</v>
      </c>
      <c r="I18" s="242">
        <v>12.36537233</v>
      </c>
      <c r="J18" s="242">
        <v>12.542793380000001</v>
      </c>
      <c r="K18" s="242">
        <v>12.66070577</v>
      </c>
      <c r="L18" s="242">
        <v>12.639828189999999</v>
      </c>
      <c r="M18" s="242">
        <v>12.390613849999999</v>
      </c>
      <c r="N18" s="242">
        <v>12.033276130000001</v>
      </c>
      <c r="O18" s="242">
        <v>11.647670740000001</v>
      </c>
      <c r="P18" s="242">
        <v>11.31924094</v>
      </c>
      <c r="Q18" s="242">
        <v>11.02125921</v>
      </c>
      <c r="R18" s="242">
        <v>10.83320996</v>
      </c>
      <c r="S18" s="242">
        <v>10.61050891</v>
      </c>
      <c r="T18" s="243">
        <v>10.5127288</v>
      </c>
      <c r="U18" s="243">
        <v>10.358288140000001</v>
      </c>
      <c r="V18" s="243">
        <v>10.358288140000001</v>
      </c>
      <c r="W18" s="243">
        <v>10.358288140000001</v>
      </c>
      <c r="X18" s="243">
        <v>10.358288140000001</v>
      </c>
      <c r="Y18" s="243">
        <v>10.358288140000001</v>
      </c>
      <c r="Z18" s="243">
        <v>10.358288140000001</v>
      </c>
    </row>
    <row r="19" spans="2:26">
      <c r="B19" s="23" t="s">
        <v>14</v>
      </c>
      <c r="C19" s="242"/>
      <c r="D19" s="242"/>
      <c r="E19" s="242"/>
      <c r="F19" s="242"/>
      <c r="G19" s="242"/>
      <c r="H19" s="242"/>
      <c r="I19" s="242"/>
      <c r="J19" s="242"/>
      <c r="K19" s="242"/>
      <c r="L19" s="242"/>
      <c r="M19" s="242">
        <v>7.4391432240000004</v>
      </c>
      <c r="N19" s="242">
        <v>7.2302317650000001</v>
      </c>
      <c r="O19" s="242">
        <v>7.6046173760000002</v>
      </c>
      <c r="P19" s="242">
        <v>7.3547160150000002</v>
      </c>
      <c r="Q19" s="242">
        <v>7.2157716440000002</v>
      </c>
      <c r="R19" s="242">
        <v>7.1871724889999999</v>
      </c>
      <c r="S19" s="242">
        <v>7.1417921079999998</v>
      </c>
      <c r="T19" s="242">
        <v>7.1178827330000001</v>
      </c>
      <c r="U19" s="242">
        <v>7.072311043</v>
      </c>
      <c r="V19" s="242">
        <v>7.027405441</v>
      </c>
      <c r="W19" s="242">
        <v>6.9831561879999997</v>
      </c>
      <c r="X19" s="242">
        <v>6.9395536929999997</v>
      </c>
      <c r="Y19" s="242">
        <v>6.8965885020000002</v>
      </c>
      <c r="Z19" s="242">
        <v>6.8542512999999996</v>
      </c>
    </row>
    <row r="20" spans="2:26">
      <c r="B20" s="23" t="s">
        <v>6</v>
      </c>
      <c r="C20" s="242">
        <v>27.2</v>
      </c>
      <c r="D20" s="242">
        <v>26.4</v>
      </c>
      <c r="E20" s="242">
        <v>25.6</v>
      </c>
      <c r="F20" s="242">
        <v>24.8</v>
      </c>
      <c r="G20" s="242">
        <v>24</v>
      </c>
      <c r="H20" s="242">
        <v>23.2</v>
      </c>
      <c r="I20" s="242">
        <v>22.52</v>
      </c>
      <c r="J20" s="242">
        <v>21.84</v>
      </c>
      <c r="K20" s="242">
        <v>21.16</v>
      </c>
      <c r="L20" s="242">
        <v>20.48</v>
      </c>
      <c r="M20" s="242">
        <v>19.8</v>
      </c>
      <c r="N20" s="242">
        <v>19.2</v>
      </c>
      <c r="O20" s="242">
        <v>18.600000000000001</v>
      </c>
      <c r="P20" s="242">
        <v>18</v>
      </c>
      <c r="Q20" s="242">
        <v>17.5</v>
      </c>
      <c r="R20" s="242">
        <v>17</v>
      </c>
      <c r="S20" s="242">
        <v>16.5</v>
      </c>
      <c r="T20" s="242">
        <v>16</v>
      </c>
      <c r="U20" s="242">
        <v>15.5</v>
      </c>
      <c r="V20" s="242">
        <v>15</v>
      </c>
      <c r="W20" s="242">
        <v>14.6</v>
      </c>
      <c r="X20" s="242">
        <v>14.133333329999999</v>
      </c>
      <c r="Y20" s="242">
        <v>13.66666667</v>
      </c>
      <c r="Z20" s="242">
        <v>13.2</v>
      </c>
    </row>
    <row r="21" spans="2:26">
      <c r="B21" s="32" t="s">
        <v>11</v>
      </c>
      <c r="C21" s="242">
        <v>21</v>
      </c>
      <c r="D21" s="242">
        <v>21.7</v>
      </c>
      <c r="E21" s="242">
        <v>22.3</v>
      </c>
      <c r="F21" s="242">
        <v>22.9</v>
      </c>
      <c r="G21" s="242">
        <v>23.5</v>
      </c>
      <c r="H21" s="242">
        <v>24</v>
      </c>
      <c r="I21" s="242">
        <v>24.6</v>
      </c>
      <c r="J21" s="242">
        <v>25.1</v>
      </c>
      <c r="K21" s="242">
        <v>25.7</v>
      </c>
      <c r="L21" s="242">
        <v>26.2</v>
      </c>
      <c r="M21" s="242">
        <v>26.7</v>
      </c>
      <c r="N21" s="242">
        <v>27.3</v>
      </c>
      <c r="O21" s="242">
        <v>27.9</v>
      </c>
      <c r="P21" s="242">
        <v>28.5</v>
      </c>
      <c r="Q21" s="242">
        <v>29.1</v>
      </c>
      <c r="R21" s="242">
        <v>29.8</v>
      </c>
      <c r="S21" s="242">
        <v>30.4</v>
      </c>
      <c r="T21" s="242">
        <v>30.8</v>
      </c>
      <c r="U21" s="242">
        <v>31.4</v>
      </c>
      <c r="V21" s="242">
        <v>32</v>
      </c>
      <c r="W21" s="242">
        <v>32.6</v>
      </c>
      <c r="X21" s="242">
        <v>33.1</v>
      </c>
      <c r="Y21" s="242">
        <v>33.700000000000003</v>
      </c>
      <c r="Z21" s="242">
        <v>34.299999999999997</v>
      </c>
    </row>
    <row r="22" spans="2:26">
      <c r="B22" s="23" t="s">
        <v>15</v>
      </c>
      <c r="C22" s="242"/>
      <c r="D22" s="242"/>
      <c r="E22" s="242"/>
      <c r="F22" s="242"/>
      <c r="G22" s="242"/>
      <c r="H22" s="242"/>
      <c r="I22" s="242"/>
      <c r="J22" s="242"/>
      <c r="K22" s="242"/>
      <c r="L22" s="242"/>
      <c r="M22" s="242"/>
      <c r="N22" s="242"/>
      <c r="O22" s="242"/>
      <c r="P22" s="242"/>
      <c r="Q22" s="242"/>
      <c r="R22" s="242"/>
      <c r="S22" s="242"/>
      <c r="T22" s="242"/>
      <c r="U22" s="242"/>
      <c r="V22" s="242"/>
      <c r="W22" s="242"/>
      <c r="X22" s="242"/>
      <c r="Y22" s="242"/>
      <c r="Z22" s="242"/>
    </row>
    <row r="23" spans="2:26">
      <c r="B23" s="366"/>
      <c r="C23" s="366"/>
      <c r="D23" s="366"/>
      <c r="E23" s="366"/>
      <c r="F23" s="366"/>
      <c r="G23" s="366"/>
      <c r="H23" s="366"/>
      <c r="I23" s="366"/>
      <c r="J23" s="366"/>
      <c r="K23" s="366"/>
      <c r="L23" s="366"/>
      <c r="M23" s="366"/>
      <c r="N23" s="366"/>
      <c r="O23" s="366"/>
      <c r="P23" s="366"/>
      <c r="Q23" s="366"/>
      <c r="R23" s="366"/>
      <c r="S23" s="366"/>
      <c r="T23" s="366"/>
      <c r="U23" s="366"/>
      <c r="V23" s="366"/>
      <c r="W23" s="366"/>
    </row>
  </sheetData>
  <mergeCells count="3">
    <mergeCell ref="C4:Z4"/>
    <mergeCell ref="B4:B5"/>
    <mergeCell ref="B23:W2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1309E-2B32-4BD1-9B01-D02FE7F81D8E}">
  <sheetPr>
    <tabColor rgb="FF008DCA"/>
  </sheetPr>
  <dimension ref="A1:T24"/>
  <sheetViews>
    <sheetView showGridLines="0" zoomScale="80" zoomScaleNormal="80" workbookViewId="0">
      <selection activeCell="V12" sqref="V12"/>
    </sheetView>
  </sheetViews>
  <sheetFormatPr defaultRowHeight="14.4"/>
  <cols>
    <col min="20" max="20" width="7" customWidth="1"/>
  </cols>
  <sheetData>
    <row r="1" spans="1:20">
      <c r="A1" s="245"/>
      <c r="B1" s="245"/>
      <c r="C1" s="245"/>
      <c r="D1" s="245"/>
      <c r="E1" s="245"/>
      <c r="F1" s="245"/>
      <c r="G1" s="245"/>
      <c r="H1" s="245"/>
      <c r="I1" s="245"/>
      <c r="J1" s="245"/>
      <c r="K1" s="245"/>
      <c r="L1" s="245"/>
      <c r="M1" s="245"/>
      <c r="N1" s="245"/>
      <c r="O1" s="245"/>
      <c r="P1" s="245"/>
      <c r="Q1" s="245"/>
      <c r="R1" s="245"/>
      <c r="S1" s="245"/>
      <c r="T1" s="245"/>
    </row>
    <row r="21" spans="2:20" ht="33.75" customHeight="1"/>
    <row r="22" spans="2:20" ht="162" customHeight="1">
      <c r="B22" s="5"/>
      <c r="C22" s="4" t="str">
        <f>HPOP_Inter!A3</f>
        <v>Childhood Stunting</v>
      </c>
      <c r="D22" s="4" t="str">
        <f>HPOP_Inter!A4</f>
        <v>Childhood Wasting</v>
      </c>
      <c r="E22" s="4" t="str">
        <f>HPOP_Inter!A5</f>
        <v>Childhood Overweight</v>
      </c>
      <c r="F22" s="4" t="str">
        <f>HPOP_Inter!A6</f>
        <v>Developmentally on Track</v>
      </c>
      <c r="G22" s="4" t="str">
        <f>HPOP_Inter!A7</f>
        <v>Adolescent/ Child Obesity</v>
      </c>
      <c r="H22" s="4" t="str">
        <f>HPOP_Inter!A8</f>
        <v>Intimate Partner Violence (F)</v>
      </c>
      <c r="I22" s="4" t="str">
        <f>HPOP_Inter!A9</f>
        <v>Violence Against Children</v>
      </c>
      <c r="J22" s="4" t="str">
        <f>HPOP_Inter!A10</f>
        <v>Suicide Mortality</v>
      </c>
      <c r="K22" s="4" t="str">
        <f>HPOP_Inter!A11</f>
        <v>Road Deaths</v>
      </c>
      <c r="L22" s="4" t="str">
        <f>HPOP_Inter!A12</f>
        <v>Safely Managed Water (urban)</v>
      </c>
      <c r="M22" s="4" t="str">
        <f>HPOP_Inter!A13</f>
        <v>Safely Managed Sanitation</v>
      </c>
      <c r="N22" s="4" t="str">
        <f>HPOP_Inter!A14</f>
        <v>Clean Household Fuels</v>
      </c>
      <c r="O22" s="4" t="str">
        <f>HPOP_Inter!A15</f>
        <v>Alcohol Consumption</v>
      </c>
      <c r="P22" s="4" t="str">
        <f>HPOP_Inter!A16</f>
        <v>Mean Particulates (PM 2.5)</v>
      </c>
      <c r="Q22" s="4" t="str">
        <f>HPOP_Inter!A17</f>
        <v>Tobacco Use</v>
      </c>
      <c r="R22" s="4" t="str">
        <f>HPOP_Inter!A18</f>
        <v>Adult Obesity</v>
      </c>
      <c r="S22" s="4" t="str">
        <f>HPOP_Inter!A19</f>
        <v>Trans Fat Policy</v>
      </c>
      <c r="T22" s="5"/>
    </row>
    <row r="23" spans="2:20">
      <c r="B23" s="1"/>
    </row>
    <row r="24" spans="2:20">
      <c r="B24" s="1" t="s">
        <v>39</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9ADA0-9FC1-425A-BF34-F0C669B1F93B}">
  <sheetPr>
    <tabColor rgb="FF008DCA"/>
  </sheetPr>
  <dimension ref="A2:L20"/>
  <sheetViews>
    <sheetView workbookViewId="0">
      <selection activeCell="J23" sqref="J23"/>
    </sheetView>
  </sheetViews>
  <sheetFormatPr defaultRowHeight="14.4"/>
  <cols>
    <col min="1" max="1" width="35.77734375" style="3" customWidth="1"/>
  </cols>
  <sheetData>
    <row r="2" spans="1:12">
      <c r="A2" s="47"/>
      <c r="B2" s="47"/>
      <c r="C2" s="45">
        <v>2018</v>
      </c>
      <c r="D2" s="45">
        <v>2023</v>
      </c>
      <c r="E2" s="45" t="s">
        <v>34</v>
      </c>
      <c r="F2" s="45" t="s">
        <v>35</v>
      </c>
      <c r="G2" s="45" t="s">
        <v>0</v>
      </c>
      <c r="H2" s="45" t="s">
        <v>1</v>
      </c>
      <c r="I2" s="45" t="s">
        <v>36</v>
      </c>
      <c r="J2" s="45" t="s">
        <v>37</v>
      </c>
    </row>
    <row r="3" spans="1:12">
      <c r="A3" s="48" t="s">
        <v>2</v>
      </c>
      <c r="B3" s="49">
        <v>1</v>
      </c>
      <c r="C3" s="50">
        <f>IF(HPOP_summary!N12&lt;&gt;"",HPOP_summary!N12,#N/A)</f>
        <v>97.9</v>
      </c>
      <c r="D3" s="50">
        <f>IF(HPOP_summary!O12&lt;&gt;"",HPOP_summary!O12,#N/A)</f>
        <v>97.849470738931601</v>
      </c>
      <c r="E3" s="50" t="e">
        <f>IF(OR(D3-C3&gt;0),D3,#N/A)</f>
        <v>#N/A</v>
      </c>
      <c r="F3" s="50">
        <f>IF(D3-C3&lt;0,D3,#N/A)</f>
        <v>97.849470738931601</v>
      </c>
      <c r="G3" s="50" t="e">
        <f>IF(D3-C3&gt;0,D3-C3,#N/A)</f>
        <v>#N/A</v>
      </c>
      <c r="H3" s="50">
        <f>IF(D3-C3&lt;0,ABS(D3-C3),#N/A)</f>
        <v>5.0529261068405162E-2</v>
      </c>
      <c r="I3" s="51">
        <f>IF(HPOP_summary!D12&lt;&gt;"",HPOP_summary!D12,#N/A)</f>
        <v>97.9</v>
      </c>
      <c r="J3" s="52">
        <f>IF(HPOP_summary!E12&lt;&gt;"",HPOP_summary!E12,#N/A)</f>
        <v>2020</v>
      </c>
    </row>
    <row r="4" spans="1:12">
      <c r="A4" s="48" t="s">
        <v>9</v>
      </c>
      <c r="B4" s="49">
        <v>2</v>
      </c>
      <c r="C4" s="50" t="e">
        <f>IF(HPOP_summary!N13&lt;&gt;"",HPOP_summary!N13,#N/A)</f>
        <v>#N/A</v>
      </c>
      <c r="D4" s="50" t="e">
        <f>IF(HPOP_summary!O13&lt;&gt;"",HPOP_summary!O13,#N/A)</f>
        <v>#N/A</v>
      </c>
      <c r="E4" s="50" t="e">
        <f t="shared" ref="E4:E19" si="0">IF(OR(D4-C4&gt;0),D4,#N/A)</f>
        <v>#N/A</v>
      </c>
      <c r="F4" s="50" t="e">
        <f t="shared" ref="F4:F19" si="1">IF(D4-C4&lt;0,D4,#N/A)</f>
        <v>#N/A</v>
      </c>
      <c r="G4" s="50" t="e">
        <f t="shared" ref="G4:G19" si="2">IF(D4-C4&gt;0,D4-C4,#N/A)</f>
        <v>#N/A</v>
      </c>
      <c r="H4" s="50" t="e">
        <f t="shared" ref="H4:H19" si="3">IF(D4-C4&lt;0,ABS(D4-C4),#N/A)</f>
        <v>#N/A</v>
      </c>
      <c r="I4" s="51" t="e">
        <f>IF(HPOP_summary!D13&lt;&gt;"",HPOP_summary!D13,#N/A)</f>
        <v>#N/A</v>
      </c>
      <c r="J4" s="52" t="e">
        <f>IF(HPOP_summary!E13&lt;&gt;"",HPOP_summary!E13,#N/A)</f>
        <v>#N/A</v>
      </c>
      <c r="L4" s="21"/>
    </row>
    <row r="5" spans="1:12">
      <c r="A5" s="48" t="s">
        <v>3</v>
      </c>
      <c r="B5" s="49">
        <v>3</v>
      </c>
      <c r="C5" s="50">
        <f>IF(HPOP_summary!N14&lt;&gt;"",HPOP_summary!N14,#N/A)</f>
        <v>82.3</v>
      </c>
      <c r="D5" s="50">
        <f>IF(HPOP_summary!O14&lt;&gt;"",HPOP_summary!O14,#N/A)</f>
        <v>79.214631750720002</v>
      </c>
      <c r="E5" s="50" t="e">
        <f t="shared" si="0"/>
        <v>#N/A</v>
      </c>
      <c r="F5" s="50">
        <f t="shared" si="1"/>
        <v>79.214631750720002</v>
      </c>
      <c r="G5" s="50" t="e">
        <f t="shared" si="2"/>
        <v>#N/A</v>
      </c>
      <c r="H5" s="50">
        <f t="shared" si="3"/>
        <v>3.0853682492799948</v>
      </c>
      <c r="I5" s="51">
        <f>IF(HPOP_summary!D14&lt;&gt;"",HPOP_summary!D14,#N/A)</f>
        <v>81.5</v>
      </c>
      <c r="J5" s="52">
        <f>IF(HPOP_summary!E14&lt;&gt;"",HPOP_summary!E14,#N/A)</f>
        <v>2020</v>
      </c>
    </row>
    <row r="6" spans="1:12">
      <c r="A6" s="48" t="s">
        <v>94</v>
      </c>
      <c r="B6" s="49">
        <v>4</v>
      </c>
      <c r="C6" s="50" t="e">
        <f>IF(HPOP_summary!N15&lt;&gt;"",HPOP_summary!N15,#N/A)</f>
        <v>#N/A</v>
      </c>
      <c r="D6" s="50" t="e">
        <f>IF(HPOP_summary!O15&lt;&gt;"",HPOP_summary!O15,#N/A)</f>
        <v>#N/A</v>
      </c>
      <c r="E6" s="50" t="e">
        <f t="shared" si="0"/>
        <v>#N/A</v>
      </c>
      <c r="F6" s="50" t="e">
        <f t="shared" si="1"/>
        <v>#N/A</v>
      </c>
      <c r="G6" s="50" t="e">
        <f t="shared" si="2"/>
        <v>#N/A</v>
      </c>
      <c r="H6" s="50" t="e">
        <f t="shared" si="3"/>
        <v>#N/A</v>
      </c>
      <c r="I6" s="51" t="e">
        <f>IF(HPOP_summary!D15&lt;&gt;"",HPOP_summary!D15,#N/A)</f>
        <v>#N/A</v>
      </c>
      <c r="J6" s="52" t="e">
        <f>IF(HPOP_summary!E15&lt;&gt;"",HPOP_summary!E15,#N/A)</f>
        <v>#N/A</v>
      </c>
    </row>
    <row r="7" spans="1:12">
      <c r="A7" s="48" t="s">
        <v>12</v>
      </c>
      <c r="B7" s="49">
        <v>5</v>
      </c>
      <c r="C7" s="50">
        <f>IF(HPOP_summary!N16&lt;&gt;"",HPOP_summary!N16,#N/A)</f>
        <v>87.2</v>
      </c>
      <c r="D7" s="50">
        <f>IF(HPOP_summary!O16&lt;&gt;"",HPOP_summary!O16,#N/A)</f>
        <v>86.3</v>
      </c>
      <c r="E7" s="50" t="e">
        <f t="shared" si="0"/>
        <v>#N/A</v>
      </c>
      <c r="F7" s="50">
        <f t="shared" si="1"/>
        <v>86.3</v>
      </c>
      <c r="G7" s="50" t="e">
        <f t="shared" si="2"/>
        <v>#N/A</v>
      </c>
      <c r="H7" s="50">
        <f t="shared" si="3"/>
        <v>0.90000000000000568</v>
      </c>
      <c r="I7" s="51">
        <f>IF(HPOP_summary!D16&lt;&gt;"",HPOP_summary!D16,#N/A)</f>
        <v>87.6</v>
      </c>
      <c r="J7" s="52">
        <f>IF(HPOP_summary!E16&lt;&gt;"",HPOP_summary!E16,#N/A)</f>
        <v>2016</v>
      </c>
    </row>
    <row r="8" spans="1:12">
      <c r="A8" s="48" t="s">
        <v>33</v>
      </c>
      <c r="B8" s="49">
        <v>6</v>
      </c>
      <c r="C8" s="50">
        <f>IF(HPOP_summary!N17&lt;&gt;"",HPOP_summary!N17,#N/A)</f>
        <v>75</v>
      </c>
      <c r="D8" s="50" t="e">
        <f>IF(HPOP_summary!O17&lt;&gt;"",HPOP_summary!O17,#N/A)</f>
        <v>#N/A</v>
      </c>
      <c r="E8" s="50" t="e">
        <f t="shared" si="0"/>
        <v>#N/A</v>
      </c>
      <c r="F8" s="50" t="e">
        <f t="shared" si="1"/>
        <v>#N/A</v>
      </c>
      <c r="G8" s="50" t="e">
        <f t="shared" si="2"/>
        <v>#N/A</v>
      </c>
      <c r="H8" s="50" t="e">
        <f t="shared" si="3"/>
        <v>#N/A</v>
      </c>
      <c r="I8" s="51">
        <f>IF(HPOP_summary!D17&lt;&gt;"",HPOP_summary!D17,#N/A)</f>
        <v>75</v>
      </c>
      <c r="J8" s="52">
        <f>IF(HPOP_summary!E17&lt;&gt;"",HPOP_summary!E17,#N/A)</f>
        <v>2018</v>
      </c>
    </row>
    <row r="9" spans="1:12">
      <c r="A9" s="48" t="s">
        <v>13</v>
      </c>
      <c r="B9" s="49">
        <v>7</v>
      </c>
      <c r="C9" s="50" t="e">
        <f>IF(HPOP_summary!N18&lt;&gt;"",HPOP_summary!N18,#N/A)</f>
        <v>#N/A</v>
      </c>
      <c r="D9" s="50" t="e">
        <f>IF(HPOP_summary!O18&lt;&gt;"",HPOP_summary!O18,#N/A)</f>
        <v>#N/A</v>
      </c>
      <c r="E9" s="50" t="e">
        <f t="shared" si="0"/>
        <v>#N/A</v>
      </c>
      <c r="F9" s="50" t="e">
        <f t="shared" si="1"/>
        <v>#N/A</v>
      </c>
      <c r="G9" s="50" t="e">
        <f t="shared" si="2"/>
        <v>#N/A</v>
      </c>
      <c r="H9" s="50" t="e">
        <f t="shared" si="3"/>
        <v>#N/A</v>
      </c>
      <c r="I9" s="51" t="e">
        <f>IF(HPOP_summary!D18&lt;&gt;"",HPOP_summary!D18,#N/A)</f>
        <v>#N/A</v>
      </c>
      <c r="J9" s="52" t="e">
        <f>IF(HPOP_summary!E18&lt;&gt;"",HPOP_summary!E18,#N/A)</f>
        <v>#N/A</v>
      </c>
    </row>
    <row r="10" spans="1:12">
      <c r="A10" s="48" t="s">
        <v>8</v>
      </c>
      <c r="B10" s="49">
        <v>8</v>
      </c>
      <c r="C10" s="50">
        <f>IF(HPOP_summary!N19&lt;&gt;"",HPOP_summary!N19,#N/A)</f>
        <v>98.755390000000006</v>
      </c>
      <c r="D10" s="50">
        <f>IF(HPOP_summary!O19&lt;&gt;"",HPOP_summary!O19,#N/A)</f>
        <v>98.766085043277997</v>
      </c>
      <c r="E10" s="50">
        <f t="shared" si="0"/>
        <v>98.766085043277997</v>
      </c>
      <c r="F10" s="50" t="e">
        <f t="shared" si="1"/>
        <v>#N/A</v>
      </c>
      <c r="G10" s="50">
        <f t="shared" si="2"/>
        <v>1.069504327799109E-2</v>
      </c>
      <c r="H10" s="50" t="e">
        <f t="shared" si="3"/>
        <v>#N/A</v>
      </c>
      <c r="I10" s="51">
        <f>IF(HPOP_summary!D19&lt;&gt;"",HPOP_summary!D19,#N/A)</f>
        <v>98.750249999999994</v>
      </c>
      <c r="J10" s="52">
        <f>IF(HPOP_summary!E19&lt;&gt;"",HPOP_summary!E19,#N/A)</f>
        <v>2019</v>
      </c>
    </row>
    <row r="11" spans="1:12">
      <c r="A11" s="48" t="s">
        <v>7</v>
      </c>
      <c r="B11" s="49">
        <v>9</v>
      </c>
      <c r="C11" s="50">
        <f>IF(HPOP_summary!N20&lt;&gt;"",HPOP_summary!N20,#N/A)</f>
        <v>97.134976126143698</v>
      </c>
      <c r="D11" s="50">
        <f>IF(HPOP_summary!O20&lt;&gt;"",HPOP_summary!O20,#N/A)</f>
        <v>97.333180905210298</v>
      </c>
      <c r="E11" s="50">
        <f t="shared" si="0"/>
        <v>97.333180905210298</v>
      </c>
      <c r="F11" s="50" t="e">
        <f t="shared" si="1"/>
        <v>#N/A</v>
      </c>
      <c r="G11" s="50">
        <f t="shared" si="2"/>
        <v>0.19820477906660017</v>
      </c>
      <c r="H11" s="50" t="e">
        <f t="shared" si="3"/>
        <v>#N/A</v>
      </c>
      <c r="I11" s="51">
        <f>IF(HPOP_summary!D20&lt;&gt;"",HPOP_summary!D20,#N/A)</f>
        <v>97.047324360326897</v>
      </c>
      <c r="J11" s="52">
        <f>IF(HPOP_summary!E20&lt;&gt;"",HPOP_summary!E20,#N/A)</f>
        <v>2019</v>
      </c>
    </row>
    <row r="12" spans="1:12">
      <c r="A12" s="48" t="s">
        <v>98</v>
      </c>
      <c r="B12" s="49">
        <v>10</v>
      </c>
      <c r="C12" s="50">
        <f>IF(HPOP_summary!N21&lt;&gt;"",HPOP_summary!N21,#N/A)</f>
        <v>98.802279450334794</v>
      </c>
      <c r="D12" s="50">
        <f>IF(HPOP_summary!O21&lt;&gt;"",HPOP_summary!O21,#N/A)</f>
        <v>98.803670013585304</v>
      </c>
      <c r="E12" s="50">
        <f t="shared" si="0"/>
        <v>98.803670013585304</v>
      </c>
      <c r="F12" s="50" t="e">
        <f t="shared" si="1"/>
        <v>#N/A</v>
      </c>
      <c r="G12" s="50">
        <f t="shared" si="2"/>
        <v>1.3905632505100129E-3</v>
      </c>
      <c r="H12" s="50" t="e">
        <f t="shared" si="3"/>
        <v>#N/A</v>
      </c>
      <c r="I12" s="51">
        <f>IF(HPOP_summary!D21&lt;&gt;"",HPOP_summary!D21,#N/A)</f>
        <v>98.800650000000005</v>
      </c>
      <c r="J12" s="52">
        <f>IF(HPOP_summary!E21&lt;&gt;"",HPOP_summary!E21,#N/A)</f>
        <v>2017</v>
      </c>
    </row>
    <row r="13" spans="1:12">
      <c r="A13" s="48" t="s">
        <v>5</v>
      </c>
      <c r="B13" s="49">
        <v>11</v>
      </c>
      <c r="C13" s="50">
        <f>IF(HPOP_summary!N22&lt;&gt;"",HPOP_summary!N22,#N/A)</f>
        <v>76.488744212270603</v>
      </c>
      <c r="D13" s="50">
        <f>IF(HPOP_summary!O22&lt;&gt;"",HPOP_summary!O22,#N/A)</f>
        <v>80.504821017838694</v>
      </c>
      <c r="E13" s="50">
        <f t="shared" si="0"/>
        <v>80.504821017838694</v>
      </c>
      <c r="F13" s="50" t="e">
        <f t="shared" si="1"/>
        <v>#N/A</v>
      </c>
      <c r="G13" s="50">
        <f t="shared" si="2"/>
        <v>4.0160768055680904</v>
      </c>
      <c r="H13" s="50" t="e">
        <f t="shared" si="3"/>
        <v>#N/A</v>
      </c>
      <c r="I13" s="51">
        <f>IF(HPOP_summary!D22&lt;&gt;"",HPOP_summary!D22,#N/A)</f>
        <v>75.639870000000002</v>
      </c>
      <c r="J13" s="52">
        <f>IF(HPOP_summary!E22&lt;&gt;"",HPOP_summary!E22,#N/A)</f>
        <v>2017</v>
      </c>
    </row>
    <row r="14" spans="1:12">
      <c r="A14" s="48" t="s">
        <v>10</v>
      </c>
      <c r="B14" s="49">
        <v>12</v>
      </c>
      <c r="C14" s="50">
        <f>IF(HPOP_summary!N23&lt;&gt;"",HPOP_summary!N23,#N/A)</f>
        <v>100</v>
      </c>
      <c r="D14" s="50">
        <f>IF(HPOP_summary!O23&lt;&gt;"",HPOP_summary!O23,#N/A)</f>
        <v>100</v>
      </c>
      <c r="E14" s="50" t="e">
        <f t="shared" si="0"/>
        <v>#N/A</v>
      </c>
      <c r="F14" s="50" t="e">
        <f t="shared" si="1"/>
        <v>#N/A</v>
      </c>
      <c r="G14" s="50" t="e">
        <f t="shared" si="2"/>
        <v>#N/A</v>
      </c>
      <c r="H14" s="50" t="e">
        <f t="shared" si="3"/>
        <v>#N/A</v>
      </c>
      <c r="I14" s="51">
        <f>IF(HPOP_summary!D23&lt;&gt;"",HPOP_summary!D23,#N/A)</f>
        <v>100</v>
      </c>
      <c r="J14" s="52">
        <f>IF(HPOP_summary!E23&lt;&gt;"",HPOP_summary!E23,#N/A)</f>
        <v>2018</v>
      </c>
    </row>
    <row r="15" spans="1:12">
      <c r="A15" s="48" t="s">
        <v>4</v>
      </c>
      <c r="B15" s="49">
        <v>13</v>
      </c>
      <c r="C15" s="50">
        <f>IF(HPOP_summary!N24&lt;&gt;"",HPOP_summary!N24,#N/A)</f>
        <v>58.566847439999997</v>
      </c>
      <c r="D15" s="50">
        <f>IF(HPOP_summary!O24&lt;&gt;"",HPOP_summary!O24,#N/A)</f>
        <v>58.566847439999997</v>
      </c>
      <c r="E15" s="50" t="e">
        <f t="shared" si="0"/>
        <v>#N/A</v>
      </c>
      <c r="F15" s="50" t="e">
        <f t="shared" si="1"/>
        <v>#N/A</v>
      </c>
      <c r="G15" s="50" t="e">
        <f t="shared" si="2"/>
        <v>#N/A</v>
      </c>
      <c r="H15" s="50" t="e">
        <f t="shared" si="3"/>
        <v>#N/A</v>
      </c>
      <c r="I15" s="51">
        <f>IF(HPOP_summary!D24&lt;&gt;"",HPOP_summary!D24,#N/A)</f>
        <v>58.566847439999997</v>
      </c>
      <c r="J15" s="52">
        <f>IF(HPOP_summary!E24&lt;&gt;"",HPOP_summary!E24,#N/A)</f>
        <v>2019</v>
      </c>
    </row>
    <row r="16" spans="1:12">
      <c r="A16" s="48" t="s">
        <v>14</v>
      </c>
      <c r="B16" s="49">
        <v>14</v>
      </c>
      <c r="C16" s="50">
        <f>IF(HPOP_summary!N25&lt;&gt;"",HPOP_summary!N25,#N/A)</f>
        <v>92.927688957000001</v>
      </c>
      <c r="D16" s="50">
        <f>IF(HPOP_summary!O25&lt;&gt;"",HPOP_summary!O25,#N/A)</f>
        <v>93.145748699999999</v>
      </c>
      <c r="E16" s="50">
        <f t="shared" si="0"/>
        <v>93.145748699999999</v>
      </c>
      <c r="F16" s="50" t="e">
        <f t="shared" si="1"/>
        <v>#N/A</v>
      </c>
      <c r="G16" s="50">
        <f t="shared" si="2"/>
        <v>0.21805974299999775</v>
      </c>
      <c r="H16" s="50" t="e">
        <f t="shared" si="3"/>
        <v>#N/A</v>
      </c>
      <c r="I16" s="51">
        <f>IF(HPOP_summary!D25&lt;&gt;"",HPOP_summary!D25,#N/A)</f>
        <v>92.858207891999996</v>
      </c>
      <c r="J16" s="52">
        <f>IF(HPOP_summary!E25&lt;&gt;"",HPOP_summary!E25,#N/A)</f>
        <v>2016</v>
      </c>
    </row>
    <row r="17" spans="1:10">
      <c r="A17" s="48" t="s">
        <v>6</v>
      </c>
      <c r="B17" s="49">
        <v>15</v>
      </c>
      <c r="C17" s="50">
        <f>IF(HPOP_summary!N26&lt;&gt;"",HPOP_summary!N26,#N/A)</f>
        <v>84.5</v>
      </c>
      <c r="D17" s="50">
        <f>IF(HPOP_summary!O26&lt;&gt;"",HPOP_summary!O26,#N/A)</f>
        <v>86.8</v>
      </c>
      <c r="E17" s="50">
        <f t="shared" si="0"/>
        <v>86.8</v>
      </c>
      <c r="F17" s="50" t="e">
        <f t="shared" si="1"/>
        <v>#N/A</v>
      </c>
      <c r="G17" s="50">
        <f t="shared" si="2"/>
        <v>2.2999999999999972</v>
      </c>
      <c r="H17" s="50" t="e">
        <f t="shared" si="3"/>
        <v>#N/A</v>
      </c>
      <c r="I17" s="51">
        <f>IF(HPOP_summary!D26&lt;&gt;"",HPOP_summary!D26,#N/A)</f>
        <v>84.5</v>
      </c>
      <c r="J17" s="52">
        <f>IF(HPOP_summary!E26&lt;&gt;"",HPOP_summary!E26,#N/A)</f>
        <v>2018</v>
      </c>
    </row>
    <row r="18" spans="1:10">
      <c r="A18" s="48" t="s">
        <v>11</v>
      </c>
      <c r="B18" s="49">
        <v>16</v>
      </c>
      <c r="C18" s="50">
        <f>IF(HPOP_summary!N27&lt;&gt;"",HPOP_summary!N27,#N/A)</f>
        <v>68.599999999999994</v>
      </c>
      <c r="D18" s="50">
        <f>IF(HPOP_summary!O27&lt;&gt;"",HPOP_summary!O27,#N/A)</f>
        <v>65.7</v>
      </c>
      <c r="E18" s="50" t="e">
        <f t="shared" si="0"/>
        <v>#N/A</v>
      </c>
      <c r="F18" s="50">
        <f t="shared" si="1"/>
        <v>65.7</v>
      </c>
      <c r="G18" s="50" t="e">
        <f t="shared" si="2"/>
        <v>#N/A</v>
      </c>
      <c r="H18" s="50">
        <f t="shared" si="3"/>
        <v>2.8999999999999915</v>
      </c>
      <c r="I18" s="51">
        <f>IF(HPOP_summary!D27&lt;&gt;"",HPOP_summary!D27,#N/A)</f>
        <v>69.599999999999994</v>
      </c>
      <c r="J18" s="52">
        <f>IF(HPOP_summary!E27&lt;&gt;"",HPOP_summary!E27,#N/A)</f>
        <v>2016</v>
      </c>
    </row>
    <row r="19" spans="1:10">
      <c r="A19" s="48" t="s">
        <v>15</v>
      </c>
      <c r="B19" s="49">
        <v>17</v>
      </c>
      <c r="C19" s="50" t="e">
        <f>IF(HPOP_summary!N28&lt;&gt;"",HPOP_summary!N28,#N/A)</f>
        <v>#N/A</v>
      </c>
      <c r="D19" s="50" t="e">
        <f>IF(HPOP_summary!O28&lt;&gt;"",HPOP_summary!O28,#N/A)</f>
        <v>#N/A</v>
      </c>
      <c r="E19" s="50" t="e">
        <f t="shared" si="0"/>
        <v>#N/A</v>
      </c>
      <c r="F19" s="50" t="e">
        <f t="shared" si="1"/>
        <v>#N/A</v>
      </c>
      <c r="G19" s="50" t="e">
        <f t="shared" si="2"/>
        <v>#N/A</v>
      </c>
      <c r="H19" s="50" t="e">
        <f t="shared" si="3"/>
        <v>#N/A</v>
      </c>
      <c r="I19" s="51" t="e">
        <f>IF(HPOP_summary!D28&lt;&gt;"",HPOP_summary!D28,#N/A)</f>
        <v>#N/A</v>
      </c>
      <c r="J19" s="52" t="e">
        <f>IF(HPOP_summary!E28&lt;&gt;"",HPOP_summary!E28,#N/A)</f>
        <v>#N/A</v>
      </c>
    </row>
    <row r="20" spans="1:10">
      <c r="B20"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B6FBD5E95BAB542B810C32545CA4E3B" ma:contentTypeVersion="11" ma:contentTypeDescription="Create a new document." ma:contentTypeScope="" ma:versionID="c88f4da8c98e9c6f14dc759bd92b3b9d">
  <xsd:schema xmlns:xsd="http://www.w3.org/2001/XMLSchema" xmlns:xs="http://www.w3.org/2001/XMLSchema" xmlns:p="http://schemas.microsoft.com/office/2006/metadata/properties" xmlns:ns3="f244dd4c-ee25-4b14-a7cd-a89d47e877b9" xmlns:ns4="7d5efbb1-7b5c-4600-961f-d0c91f173691" targetNamespace="http://schemas.microsoft.com/office/2006/metadata/properties" ma:root="true" ma:fieldsID="e11dd0c1a7b4f1799f1daf73497fb7c0" ns3:_="" ns4:_="">
    <xsd:import namespace="f244dd4c-ee25-4b14-a7cd-a89d47e877b9"/>
    <xsd:import namespace="7d5efbb1-7b5c-4600-961f-d0c91f17369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44dd4c-ee25-4b14-a7cd-a89d47e877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5efbb1-7b5c-4600-961f-d0c91f17369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68EAE9-BE2F-449B-83FE-5638B2ED2DF4}">
  <ds:schemaRefs>
    <ds:schemaRef ds:uri="http://schemas.microsoft.com/sharepoint/v3/contenttype/forms"/>
  </ds:schemaRefs>
</ds:datastoreItem>
</file>

<file path=customXml/itemProps2.xml><?xml version="1.0" encoding="utf-8"?>
<ds:datastoreItem xmlns:ds="http://schemas.openxmlformats.org/officeDocument/2006/customXml" ds:itemID="{B8C5798F-31D9-455C-A266-3CF2A88C6872}">
  <ds:schemaRefs>
    <ds:schemaRef ds:uri="http://schemas.openxmlformats.org/package/2006/metadata/core-properties"/>
    <ds:schemaRef ds:uri="http://schemas.microsoft.com/office/infopath/2007/PartnerControls"/>
    <ds:schemaRef ds:uri="http://www.w3.org/XML/1998/namespace"/>
    <ds:schemaRef ds:uri="http://schemas.microsoft.com/office/2006/metadata/properties"/>
    <ds:schemaRef ds:uri="http://purl.org/dc/dcmitype/"/>
    <ds:schemaRef ds:uri="7d5efbb1-7b5c-4600-961f-d0c91f173691"/>
    <ds:schemaRef ds:uri="http://schemas.microsoft.com/office/2006/documentManagement/types"/>
    <ds:schemaRef ds:uri="f244dd4c-ee25-4b14-a7cd-a89d47e877b9"/>
    <ds:schemaRef ds:uri="http://purl.org/dc/terms/"/>
    <ds:schemaRef ds:uri="http://purl.org/dc/elements/1.1/"/>
  </ds:schemaRefs>
</ds:datastoreItem>
</file>

<file path=customXml/itemProps3.xml><?xml version="1.0" encoding="utf-8"?>
<ds:datastoreItem xmlns:ds="http://schemas.openxmlformats.org/officeDocument/2006/customXml" ds:itemID="{B491DB35-4E91-4B2D-816E-03001B21F1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44dd4c-ee25-4b14-a7cd-a89d47e877b9"/>
    <ds:schemaRef ds:uri="7d5efbb1-7b5c-4600-961f-d0c91f1736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Intro</vt:lpstr>
      <vt:lpstr>Indicator List</vt:lpstr>
      <vt:lpstr>UHC_summary</vt:lpstr>
      <vt:lpstr>UHC_Time Series</vt:lpstr>
      <vt:lpstr>UHC_Chart</vt:lpstr>
      <vt:lpstr>UHC_Inter</vt:lpstr>
      <vt:lpstr>HEP_summary</vt:lpstr>
      <vt:lpstr>HEP_Time Series</vt:lpstr>
      <vt:lpstr>HEP_Chart</vt:lpstr>
      <vt:lpstr>HEP_Inter</vt:lpstr>
      <vt:lpstr>HPOP_summary</vt:lpstr>
      <vt:lpstr>HPOP_Time Series</vt:lpstr>
      <vt:lpstr>HPOP_Chart</vt:lpstr>
      <vt:lpstr>HPOP_Inter</vt:lpstr>
      <vt:lpstr>HEP_summary!Print_Area</vt:lpstr>
      <vt:lpstr>HPOP_summary!Print_Area</vt:lpstr>
      <vt:lpstr>UHC_summary!Print_Area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lmerdad@who.int</dc:creator>
  <cp:lastModifiedBy>Elliott Messeiller</cp:lastModifiedBy>
  <cp:lastPrinted>2021-07-12T10:01:31Z</cp:lastPrinted>
  <dcterms:created xsi:type="dcterms:W3CDTF">2020-11-10T11:52:23Z</dcterms:created>
  <dcterms:modified xsi:type="dcterms:W3CDTF">2021-10-04T18:03:50Z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0x010100FB6FBD5E95BAB542B810C32545CA4E3B</vt:lpwstr>
  </property>
</Properties>
</file>