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1BB05E88-9FFB-4CD2-A140-1F29D86BB93B}" xr6:coauthVersionLast="47" xr6:coauthVersionMax="47" xr10:uidLastSave="{00000000-0000-0000-0000-000000000000}"/>
  <bookViews>
    <workbookView xWindow="-108" yWindow="-108" windowWidth="26136" windowHeight="16896" tabRatio="942"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3" l="1"/>
  <c r="O15" i="13"/>
  <c r="O14" i="13"/>
  <c r="O13" i="13"/>
  <c r="O34" i="13"/>
  <c r="O33" i="13"/>
  <c r="O32" i="13"/>
  <c r="O30" i="13"/>
  <c r="O27" i="13"/>
  <c r="O26" i="13"/>
  <c r="O25" i="13"/>
  <c r="O22" i="13"/>
  <c r="O21" i="13"/>
  <c r="O20" i="13"/>
  <c r="O19"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C14" i="17" l="1"/>
  <c r="G14" i="17" s="1"/>
  <c r="O31" i="13"/>
  <c r="O37" i="13"/>
  <c r="F14" i="17"/>
  <c r="H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E14" i="17" l="1"/>
  <c r="L36" i="13"/>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<sst xmlns="http://schemas.openxmlformats.org/spreadsheetml/2006/main" count="1065" uniqueCount="467">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</sst>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3" xfId="0" applyNumberFormat="1" applyFont="1" applyFill="1" applyBorder="1" applyAlignment="1" applyProtection="1">
      <alignment horizontal="left" vertical="center"/>
      <protection hidden="1"/>
    </xf>
    <xf numFmtId="0" fontId="1" fillId="2" borderId="23" xfId="0" applyFont="1" applyFill="1" applyBorder="1" applyAlignment="1" applyProtection="1">
      <alignment horizontal="left" vertical="center"/>
      <protection hidden="1"/>
    </xf>
    <xf numFmtId="1" fontId="13" fillId="3" borderId="15"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3" xfId="0" applyNumberFormat="1" applyFont="1" applyFill="1" applyBorder="1" applyAlignment="1" applyProtection="1">
      <alignment horizontal="left" vertical="center"/>
      <protection hidden="1"/>
    </xf>
    <xf numFmtId="164" fontId="1" fillId="2" borderId="23"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3" xfId="0" applyNumberFormat="1" applyFont="1" applyFill="1" applyBorder="1" applyAlignment="1">
      <alignment horizontal="center" vertical="center"/>
    </xf>
    <xf numFmtId="2" fontId="1" fillId="2" borderId="15" xfId="0" applyNumberFormat="1" applyFont="1" applyFill="1" applyBorder="1" applyAlignment="1">
      <alignment horizontal="center" vertical="center"/>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49" fontId="52" fillId="3" borderId="0" xfId="0" applyNumberFormat="1" applyFont="1" applyFill="1" applyBorder="1" applyAlignment="1">
      <alignment horizontal="left"/>
    </xf>
    <xf numFmtId="0" fontId="2" fillId="9" borderId="23" xfId="0" applyFont="1" applyFill="1" applyBorder="1" applyAlignment="1">
      <alignment horizontal="left" vertical="center" wrapText="1"/>
    </xf>
    <xf numFmtId="0" fontId="1" fillId="9" borderId="23"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3" xfId="0" applyNumberFormat="1" applyFont="1" applyFill="1" applyBorder="1" applyAlignment="1">
      <alignment horizontal="left" vertical="center"/>
    </xf>
    <xf numFmtId="2" fontId="2" fillId="9" borderId="23" xfId="0" applyNumberFormat="1" applyFont="1" applyFill="1" applyBorder="1" applyAlignment="1">
      <alignment horizontal="left" vertical="center"/>
    </xf>
    <xf numFmtId="2" fontId="1" fillId="9" borderId="23"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#N/A</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E6B23ED7-2B81-4EAD-BCDD-0E8E8FC2014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7FE7F67E-56B2-4FB8-B0BB-FDE96C6DC61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3035BF6E-4794-44BA-9995-812EB0B485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CEF29C0A-3901-4393-A2A3-5633A2167DC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8D82353C-7588-4A0E-9659-B4BAA63FC43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1D47E769-E12A-45CD-A70F-9D6A7B8260B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C0AE541F-B2D4-4D12-BD0B-2E552E87117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180C6F1D-F514-4538-B3B4-AAB96292131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B8866A79-4F83-4618-AD2A-1C81C745C43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#N/A</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5290EA7F-600F-4465-AA23-362CC23DFD9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A8B6DD72-01FB-4239-8BF5-B8B5BEFF8F6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0387F53E-B1D7-4169-BD70-910F55076B9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5B2144B6-4ED1-4D0C-BBE4-AB045DAA1D1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81D06E8D-45FF-4D72-A180-0A0A7F91FB5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3B9CB8B6-BEB1-4F7C-80FC-CAA04226E09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35D0EF57-024C-4BE8-98CD-E4C2BCA77A4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9650D304-40A4-4BE2-8F47-24C77074930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24564938-49E6-410A-8B3D-CE4CD5C9F5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EC0831A9-3161-4B99-A449-8DD7F0BB68F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77E2BB94-D25E-4C5A-9287-38379E3A495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78942973-4F53-41F1-A3C7-0F32F0C778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B922833B-B807-477C-9E2C-7F3C890B676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10" sqref="B10:L10"/>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295" t="s">
        <v>339</v>
      </c>
      <c r="C2" s="295"/>
      <c r="D2" s="295"/>
      <c r="E2" s="295"/>
      <c r="F2" s="295"/>
      <c r="G2" s="295"/>
      <c r="H2" s="295"/>
      <c r="I2" s="295"/>
      <c r="J2" s="295"/>
      <c r="K2" s="295"/>
      <c r="L2" s="295"/>
      <c r="M2" s="295"/>
      <c r="N2" s="68"/>
      <c r="O2" s="68"/>
    </row>
    <row r="3" spans="2:15" ht="15" customHeight="1">
      <c r="B3" s="296" t="s">
        <v>437</v>
      </c>
      <c r="C3" s="296"/>
      <c r="D3" s="296"/>
      <c r="E3" s="296"/>
      <c r="F3" s="296"/>
      <c r="G3" s="296"/>
      <c r="H3" s="296"/>
      <c r="I3" s="296"/>
      <c r="J3" s="296"/>
      <c r="K3" s="296"/>
      <c r="L3" s="296"/>
      <c r="M3" s="296"/>
      <c r="N3" s="210"/>
      <c r="O3" s="210"/>
    </row>
    <row r="4" spans="2:15" ht="18.75" customHeight="1">
      <c r="B4" s="292" t="s">
        <v>340</v>
      </c>
      <c r="C4" s="292"/>
      <c r="D4" s="292"/>
      <c r="E4" s="292"/>
      <c r="F4" s="292"/>
      <c r="G4" s="292"/>
      <c r="H4" s="292"/>
      <c r="I4" s="292"/>
      <c r="J4" s="292"/>
      <c r="K4" s="292"/>
      <c r="L4" s="292"/>
      <c r="M4" s="292"/>
      <c r="N4" s="211"/>
      <c r="O4" s="211"/>
    </row>
    <row r="5" spans="2:15" ht="15" customHeight="1">
      <c r="B5" s="293" t="s">
        <v>360</v>
      </c>
      <c r="C5" s="293"/>
      <c r="D5" s="293"/>
      <c r="E5" s="293"/>
      <c r="F5" s="293"/>
      <c r="G5" s="293"/>
      <c r="H5" s="293"/>
      <c r="I5" s="293"/>
      <c r="J5" s="293"/>
      <c r="K5" s="293"/>
      <c r="L5" s="293"/>
      <c r="M5" s="293"/>
      <c r="N5" s="210"/>
      <c r="O5" s="210"/>
    </row>
    <row r="6" spans="2:15" ht="15" customHeight="1">
      <c r="B6" s="291" t="s">
        <v>361</v>
      </c>
      <c r="C6" s="291"/>
      <c r="D6" s="291"/>
      <c r="E6" s="291"/>
      <c r="F6" s="291"/>
      <c r="G6" s="291"/>
      <c r="H6" s="291"/>
      <c r="I6" s="291"/>
      <c r="J6" s="291"/>
      <c r="K6" s="291"/>
      <c r="L6" s="291"/>
      <c r="M6" s="291"/>
      <c r="N6" s="212"/>
      <c r="O6" s="212"/>
    </row>
    <row r="7" spans="2:15" ht="15" customHeight="1">
      <c r="B7" s="291" t="s">
        <v>362</v>
      </c>
      <c r="C7" s="291"/>
      <c r="D7" s="291"/>
      <c r="E7" s="291"/>
      <c r="F7" s="291"/>
      <c r="G7" s="291"/>
      <c r="H7" s="291"/>
      <c r="I7" s="291"/>
      <c r="J7" s="291"/>
      <c r="K7" s="291"/>
      <c r="L7" s="291"/>
      <c r="M7" s="291"/>
      <c r="N7" s="212"/>
      <c r="O7" s="212"/>
    </row>
    <row r="8" spans="2:15" ht="21.75" customHeight="1">
      <c r="B8" s="291" t="s">
        <v>363</v>
      </c>
      <c r="C8" s="291"/>
      <c r="D8" s="291"/>
      <c r="E8" s="291"/>
      <c r="F8" s="291"/>
      <c r="G8" s="291"/>
      <c r="H8" s="291"/>
      <c r="I8" s="291"/>
      <c r="J8" s="291"/>
      <c r="K8" s="291"/>
      <c r="L8" s="291"/>
      <c r="M8" s="291"/>
      <c r="N8" s="212"/>
      <c r="O8" s="212"/>
    </row>
    <row r="9" spans="2:15" ht="30" customHeight="1">
      <c r="B9" s="293" t="s">
        <v>341</v>
      </c>
      <c r="C9" s="293"/>
      <c r="D9" s="293"/>
      <c r="E9" s="293"/>
      <c r="F9" s="293"/>
      <c r="G9" s="293"/>
      <c r="H9" s="293"/>
      <c r="I9" s="293"/>
      <c r="J9" s="293"/>
      <c r="K9" s="293"/>
      <c r="L9" s="293"/>
    </row>
    <row r="10" spans="2:15" ht="33.75" customHeight="1">
      <c r="B10" s="293" t="s">
        <v>342</v>
      </c>
      <c r="C10" s="293"/>
      <c r="D10" s="293"/>
      <c r="E10" s="293"/>
      <c r="F10" s="293"/>
      <c r="G10" s="293"/>
      <c r="H10" s="293"/>
      <c r="I10" s="293"/>
      <c r="J10" s="293"/>
      <c r="K10" s="293"/>
      <c r="L10" s="293"/>
    </row>
    <row r="11" spans="2:15" ht="21" customHeight="1">
      <c r="B11" s="292" t="s">
        <v>343</v>
      </c>
      <c r="C11" s="292"/>
      <c r="D11" s="292"/>
      <c r="E11" s="292"/>
      <c r="F11" s="292"/>
      <c r="G11" s="292"/>
      <c r="H11" s="292"/>
      <c r="I11" s="292"/>
      <c r="J11" s="292"/>
      <c r="K11" s="292"/>
      <c r="L11" s="292"/>
      <c r="M11" s="292"/>
      <c r="N11" s="69"/>
      <c r="O11" s="69"/>
    </row>
    <row r="12" spans="2:15">
      <c r="B12" s="293" t="s">
        <v>344</v>
      </c>
      <c r="C12" s="293"/>
      <c r="D12" s="293"/>
      <c r="E12" s="293"/>
      <c r="F12" s="293"/>
      <c r="G12" s="293"/>
      <c r="H12" s="293"/>
      <c r="I12" s="293"/>
      <c r="J12" s="293"/>
      <c r="K12" s="293"/>
      <c r="L12" s="293"/>
      <c r="M12" s="293"/>
    </row>
    <row r="13" spans="2:15">
      <c r="B13" s="294" t="s">
        <v>369</v>
      </c>
      <c r="C13" s="291"/>
      <c r="D13" s="291"/>
      <c r="E13" s="291"/>
      <c r="F13" s="291"/>
      <c r="G13" s="291"/>
      <c r="H13" s="291"/>
      <c r="I13" s="291"/>
      <c r="J13" s="291"/>
      <c r="K13" s="291"/>
      <c r="L13" s="291"/>
      <c r="M13" s="291"/>
    </row>
    <row r="14" spans="2:15">
      <c r="B14" s="294" t="s">
        <v>370</v>
      </c>
      <c r="C14" s="291"/>
      <c r="D14" s="291"/>
      <c r="E14" s="291"/>
      <c r="F14" s="291"/>
      <c r="G14" s="291"/>
      <c r="H14" s="291"/>
      <c r="I14" s="291"/>
      <c r="J14" s="291"/>
      <c r="K14" s="291"/>
      <c r="L14" s="291"/>
      <c r="M14" s="291"/>
    </row>
    <row r="15" spans="2:15" ht="17.25" customHeight="1">
      <c r="B15" s="294" t="s">
        <v>371</v>
      </c>
      <c r="C15" s="291"/>
      <c r="D15" s="291"/>
      <c r="E15" s="291"/>
      <c r="F15" s="291"/>
      <c r="G15" s="291"/>
      <c r="H15" s="291"/>
      <c r="I15" s="291"/>
      <c r="J15" s="291"/>
      <c r="K15" s="291"/>
      <c r="L15" s="291"/>
      <c r="M15" s="291"/>
    </row>
    <row r="16" spans="2:15">
      <c r="B16" s="293" t="s">
        <v>368</v>
      </c>
      <c r="C16" s="293"/>
      <c r="D16" s="293"/>
      <c r="E16" s="293"/>
      <c r="F16" s="293"/>
      <c r="G16" s="293"/>
      <c r="H16" s="293"/>
      <c r="I16" s="293"/>
      <c r="J16" s="293"/>
      <c r="K16" s="293"/>
      <c r="L16" s="293"/>
      <c r="M16" s="293"/>
    </row>
    <row r="17" spans="2:13" ht="18">
      <c r="B17" s="292" t="s">
        <v>345</v>
      </c>
      <c r="C17" s="292"/>
      <c r="D17" s="292"/>
      <c r="E17" s="292"/>
      <c r="F17" s="292"/>
      <c r="G17" s="292"/>
      <c r="H17" s="292"/>
      <c r="I17" s="292"/>
      <c r="J17" s="292"/>
      <c r="K17" s="292"/>
      <c r="L17" s="292"/>
      <c r="M17" s="292"/>
    </row>
    <row r="18" spans="2:13">
      <c r="B18" s="293" t="s">
        <v>346</v>
      </c>
      <c r="C18" s="293"/>
      <c r="D18" s="293"/>
      <c r="E18" s="293"/>
      <c r="F18" s="293"/>
      <c r="G18" s="293"/>
      <c r="H18" s="293"/>
      <c r="I18" s="293"/>
      <c r="J18" s="293"/>
      <c r="K18" s="293"/>
      <c r="L18" s="293"/>
      <c r="M18" s="293"/>
    </row>
    <row r="19" spans="2:13" ht="14.4" customHeight="1">
      <c r="B19" s="280"/>
      <c r="C19" s="297" t="s">
        <v>364</v>
      </c>
      <c r="D19" s="297"/>
      <c r="E19" s="297"/>
      <c r="F19" s="297"/>
      <c r="G19" s="297"/>
      <c r="H19" s="297"/>
      <c r="I19" s="297"/>
      <c r="J19" s="297"/>
      <c r="K19" s="297"/>
      <c r="L19" s="297"/>
      <c r="M19" s="297"/>
    </row>
    <row r="20" spans="2:13">
      <c r="B20" s="280"/>
      <c r="C20" s="297" t="s">
        <v>365</v>
      </c>
      <c r="D20" s="297"/>
      <c r="E20" s="297"/>
      <c r="F20" s="297"/>
      <c r="G20" s="297"/>
      <c r="H20" s="297"/>
      <c r="I20" s="297"/>
      <c r="J20" s="297"/>
      <c r="K20" s="297"/>
      <c r="L20" s="297"/>
      <c r="M20" s="297"/>
    </row>
    <row r="21" spans="2:13" ht="14.4" customHeight="1">
      <c r="B21" s="280"/>
      <c r="C21" s="297" t="s">
        <v>464</v>
      </c>
      <c r="D21" s="297"/>
      <c r="E21" s="297"/>
      <c r="F21" s="297"/>
      <c r="G21" s="297"/>
      <c r="H21" s="297"/>
      <c r="I21" s="297"/>
      <c r="J21" s="297"/>
      <c r="K21" s="297"/>
      <c r="L21" s="297"/>
      <c r="M21" s="297"/>
    </row>
    <row r="22" spans="2:13">
      <c r="B22" s="280"/>
      <c r="C22" s="297" t="s">
        <v>460</v>
      </c>
      <c r="D22" s="297"/>
      <c r="E22" s="297"/>
      <c r="F22" s="297"/>
      <c r="G22" s="297"/>
      <c r="H22" s="297"/>
      <c r="I22" s="297"/>
      <c r="J22" s="297"/>
      <c r="K22" s="297"/>
      <c r="L22" s="297"/>
      <c r="M22" s="297"/>
    </row>
    <row r="23" spans="2:13" ht="14.4" customHeight="1">
      <c r="B23" s="280"/>
      <c r="C23" s="280"/>
      <c r="D23" s="297" t="s">
        <v>456</v>
      </c>
      <c r="E23" s="297"/>
      <c r="F23" s="297"/>
      <c r="G23" s="297"/>
      <c r="H23" s="297"/>
      <c r="I23" s="297"/>
      <c r="J23" s="297"/>
      <c r="K23" s="297"/>
      <c r="L23" s="297"/>
      <c r="M23" s="297"/>
    </row>
    <row r="24" spans="2:13" ht="14.4" customHeight="1">
      <c r="B24" s="280"/>
      <c r="C24" s="280"/>
      <c r="D24" s="297" t="s">
        <v>457</v>
      </c>
      <c r="E24" s="297"/>
      <c r="F24" s="297"/>
      <c r="G24" s="297"/>
      <c r="H24" s="297"/>
      <c r="I24" s="297"/>
      <c r="J24" s="297"/>
      <c r="K24" s="297"/>
      <c r="L24" s="297"/>
      <c r="M24" s="297"/>
    </row>
    <row r="25" spans="2:13">
      <c r="B25" s="277"/>
      <c r="C25" s="278"/>
      <c r="D25" s="293" t="s">
        <v>458</v>
      </c>
      <c r="E25" s="293"/>
      <c r="F25" s="293"/>
      <c r="G25" s="293"/>
      <c r="H25" s="293"/>
      <c r="I25" s="293"/>
      <c r="J25" s="293"/>
      <c r="K25" s="293"/>
      <c r="L25" s="293"/>
      <c r="M25" s="293"/>
    </row>
    <row r="26" spans="2:13">
      <c r="B26" s="277"/>
      <c r="C26" s="278"/>
      <c r="D26" s="297" t="s">
        <v>459</v>
      </c>
      <c r="E26" s="297"/>
      <c r="F26" s="297"/>
      <c r="G26" s="297"/>
      <c r="H26" s="297"/>
      <c r="I26" s="297"/>
      <c r="J26" s="297"/>
      <c r="K26" s="297"/>
      <c r="L26" s="297"/>
      <c r="M26" s="297"/>
    </row>
    <row r="27" spans="2:13" ht="15" customHeight="1">
      <c r="B27" s="294" t="s">
        <v>366</v>
      </c>
      <c r="C27" s="291"/>
      <c r="D27" s="291"/>
      <c r="E27" s="291"/>
      <c r="F27" s="291"/>
      <c r="G27" s="291"/>
      <c r="H27" s="291"/>
      <c r="I27" s="291"/>
      <c r="J27" s="291"/>
      <c r="K27" s="291"/>
      <c r="L27" s="291"/>
      <c r="M27" s="291"/>
    </row>
    <row r="28" spans="2:13" ht="15" customHeight="1">
      <c r="B28" s="294" t="s">
        <v>367</v>
      </c>
      <c r="C28" s="291"/>
      <c r="D28" s="291"/>
      <c r="E28" s="291"/>
      <c r="F28" s="291"/>
      <c r="G28" s="291"/>
      <c r="H28" s="291"/>
      <c r="I28" s="291"/>
      <c r="J28" s="291"/>
      <c r="K28" s="291"/>
      <c r="L28" s="291"/>
      <c r="M28" s="291"/>
    </row>
    <row r="29" spans="2:13">
      <c r="B29" s="209"/>
    </row>
    <row r="30" spans="2:13" ht="18">
      <c r="B30" s="292" t="s">
        <v>347</v>
      </c>
      <c r="C30" s="292"/>
      <c r="D30" s="292"/>
      <c r="E30" s="292"/>
      <c r="F30" s="292"/>
      <c r="G30" s="292"/>
      <c r="H30" s="292"/>
      <c r="I30" s="292"/>
      <c r="J30" s="292"/>
      <c r="K30" s="292"/>
      <c r="L30" s="292"/>
      <c r="M30" s="292"/>
    </row>
    <row r="31" spans="2:13" ht="15" customHeight="1">
      <c r="B31" s="293" t="s">
        <v>372</v>
      </c>
      <c r="C31" s="293"/>
      <c r="D31" s="293"/>
      <c r="E31" s="293"/>
      <c r="F31" s="293"/>
      <c r="G31" s="293"/>
      <c r="H31" s="293"/>
      <c r="I31" s="293"/>
      <c r="J31" s="293"/>
      <c r="K31" s="293"/>
      <c r="L31" s="293"/>
      <c r="M31" s="293"/>
    </row>
    <row r="32" spans="2:13" ht="31.5" customHeight="1">
      <c r="B32" s="293" t="s">
        <v>348</v>
      </c>
      <c r="C32" s="293"/>
      <c r="D32" s="293"/>
      <c r="E32" s="293"/>
      <c r="F32" s="293"/>
      <c r="G32" s="293"/>
      <c r="H32" s="293"/>
      <c r="I32" s="293"/>
      <c r="J32" s="293"/>
      <c r="K32" s="293"/>
      <c r="L32" s="293"/>
      <c r="M32" s="293"/>
    </row>
    <row r="33" spans="2:13" ht="28.5" customHeight="1">
      <c r="B33" s="293" t="s">
        <v>349</v>
      </c>
      <c r="C33" s="293"/>
      <c r="D33" s="293"/>
      <c r="E33" s="293"/>
      <c r="F33" s="293"/>
      <c r="G33" s="293"/>
      <c r="H33" s="293"/>
      <c r="I33" s="293"/>
      <c r="J33" s="293"/>
      <c r="K33" s="293"/>
      <c r="L33" s="293"/>
      <c r="M33" s="293"/>
    </row>
    <row r="34" spans="2:13">
      <c r="B34" s="293" t="s">
        <v>350</v>
      </c>
      <c r="C34" s="293"/>
      <c r="D34" s="293"/>
      <c r="E34" s="293"/>
      <c r="F34" s="293"/>
      <c r="G34" s="293"/>
      <c r="H34" s="293"/>
      <c r="I34" s="293"/>
      <c r="J34" s="293"/>
      <c r="K34" s="293"/>
      <c r="L34" s="293"/>
      <c r="M34" s="293"/>
    </row>
    <row r="35" spans="2:13">
      <c r="B35" s="293" t="s">
        <v>351</v>
      </c>
      <c r="C35" s="293"/>
      <c r="D35" s="293"/>
      <c r="E35" s="293"/>
      <c r="F35" s="293"/>
      <c r="G35" s="293"/>
      <c r="H35" s="293"/>
      <c r="I35" s="293"/>
      <c r="J35" s="293"/>
      <c r="K35" s="293"/>
      <c r="L35" s="293"/>
      <c r="M35" s="293"/>
    </row>
    <row r="36" spans="2:13" ht="18">
      <c r="B36" s="292" t="s">
        <v>352</v>
      </c>
      <c r="C36" s="292"/>
      <c r="D36" s="292"/>
      <c r="E36" s="292"/>
      <c r="F36" s="292"/>
      <c r="G36" s="292"/>
      <c r="H36" s="292"/>
      <c r="I36" s="292"/>
      <c r="J36" s="292"/>
      <c r="K36" s="292"/>
      <c r="L36" s="292"/>
      <c r="M36" s="292"/>
    </row>
    <row r="37" spans="2:13" ht="30.75" customHeight="1">
      <c r="B37" s="293" t="s">
        <v>353</v>
      </c>
      <c r="C37" s="293"/>
      <c r="D37" s="293"/>
      <c r="E37" s="293"/>
      <c r="F37" s="293"/>
      <c r="G37" s="293"/>
      <c r="H37" s="293"/>
      <c r="I37" s="293"/>
      <c r="J37" s="293"/>
      <c r="K37" s="293"/>
      <c r="L37" s="293"/>
      <c r="M37" s="293"/>
    </row>
    <row r="38" spans="2:13">
      <c r="B38" s="293" t="s">
        <v>354</v>
      </c>
      <c r="C38" s="293"/>
      <c r="D38" s="293"/>
      <c r="E38" s="293"/>
      <c r="F38" s="293"/>
      <c r="G38" s="293"/>
      <c r="H38" s="293"/>
      <c r="I38" s="293"/>
      <c r="J38" s="293"/>
      <c r="K38" s="293"/>
      <c r="L38" s="293"/>
      <c r="M38" s="293"/>
    </row>
    <row r="39" spans="2:13">
      <c r="B39" s="209"/>
    </row>
    <row r="40" spans="2:13" ht="18">
      <c r="B40" s="292" t="s">
        <v>355</v>
      </c>
      <c r="C40" s="292"/>
      <c r="D40" s="292"/>
      <c r="E40" s="292"/>
      <c r="F40" s="292"/>
      <c r="G40" s="292"/>
      <c r="H40" s="292"/>
      <c r="I40" s="292"/>
      <c r="J40" s="292"/>
      <c r="K40" s="292"/>
      <c r="L40" s="292"/>
      <c r="M40" s="292"/>
    </row>
    <row r="41" spans="2:13">
      <c r="B41" s="299" t="s">
        <v>356</v>
      </c>
      <c r="C41" s="299"/>
      <c r="D41" s="299"/>
      <c r="E41" s="299"/>
      <c r="F41" s="299"/>
      <c r="G41" s="299"/>
      <c r="H41" s="299"/>
      <c r="I41" s="299"/>
      <c r="J41" s="299"/>
      <c r="K41" s="299"/>
      <c r="L41" s="299"/>
      <c r="M41" s="299"/>
    </row>
    <row r="42" spans="2:13">
      <c r="B42" s="299" t="s">
        <v>357</v>
      </c>
      <c r="C42" s="299"/>
      <c r="D42" s="299"/>
      <c r="E42" s="299"/>
      <c r="F42" s="299"/>
      <c r="G42" s="299"/>
      <c r="H42" s="299"/>
      <c r="I42" s="299"/>
      <c r="J42" s="299"/>
      <c r="K42" s="299"/>
      <c r="L42" s="299"/>
      <c r="M42" s="299"/>
    </row>
    <row r="43" spans="2:13">
      <c r="B43" s="299" t="s">
        <v>358</v>
      </c>
      <c r="C43" s="299"/>
      <c r="D43" s="299"/>
      <c r="E43" s="299"/>
      <c r="F43" s="299"/>
      <c r="G43" s="299"/>
      <c r="H43" s="299"/>
      <c r="I43" s="299"/>
      <c r="J43" s="299"/>
      <c r="K43" s="299"/>
      <c r="L43" s="299"/>
      <c r="M43" s="299"/>
    </row>
    <row r="44" spans="2:13">
      <c r="B44" s="270" t="s">
        <v>450</v>
      </c>
      <c r="C44" s="268"/>
      <c r="D44" s="268"/>
      <c r="E44" s="268"/>
      <c r="F44" s="268"/>
      <c r="G44" s="268"/>
      <c r="H44" s="268"/>
      <c r="I44" s="268"/>
      <c r="J44" s="268"/>
      <c r="K44" s="268"/>
      <c r="L44" s="268"/>
      <c r="M44" s="268"/>
    </row>
    <row r="45" spans="2:13" ht="18">
      <c r="B45" s="292" t="s">
        <v>359</v>
      </c>
      <c r="C45" s="292"/>
      <c r="D45" s="292"/>
      <c r="E45" s="292"/>
      <c r="F45" s="292"/>
      <c r="G45" s="292"/>
      <c r="H45" s="292"/>
      <c r="I45" s="292"/>
      <c r="J45" s="292"/>
      <c r="K45" s="292"/>
      <c r="L45" s="292"/>
      <c r="M45" s="292"/>
    </row>
    <row r="46" spans="2:13">
      <c r="B46" s="293" t="s">
        <v>463</v>
      </c>
      <c r="C46" s="293"/>
      <c r="D46" s="293"/>
      <c r="E46" s="293"/>
      <c r="F46" s="293"/>
      <c r="G46" s="293"/>
      <c r="H46" s="293"/>
      <c r="I46" s="293"/>
      <c r="J46" s="293"/>
      <c r="K46" s="293"/>
      <c r="L46" s="293"/>
      <c r="M46" s="293"/>
    </row>
    <row r="47" spans="2:13">
      <c r="B47" s="298" t="s">
        <v>449</v>
      </c>
      <c r="C47" s="298"/>
      <c r="D47" s="298"/>
      <c r="E47" s="298"/>
      <c r="F47" s="298"/>
      <c r="G47" s="298"/>
      <c r="H47" s="298"/>
      <c r="I47" s="298"/>
      <c r="J47" s="298"/>
      <c r="K47" s="298"/>
      <c r="L47" s="298"/>
      <c r="M47" s="298"/>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25"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25"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25"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25"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25" zoomScaleNormal="100" workbookViewId="0">
      <pane xSplit="2" topLeftCell="C1" activePane="topRight" state="frozen"/>
      <selection pane="topRight" activeCell="C5" sqref="C5"/>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63"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64"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34" t="s">
        <v>151</v>
      </c>
      <c r="B5" s="171"/>
      <c r="C5" s="171"/>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34" t="s">
        <v>448</v>
      </c>
      <c r="B6" s="171"/>
      <c r="C6" s="171"/>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350" t="s">
        <v>451</v>
      </c>
      <c r="B7" s="13"/>
      <c r="C7" s="13"/>
      <c r="D7" s="13"/>
      <c r="E7" s="269"/>
      <c r="F7" s="269"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45" t="s">
        <v>77</v>
      </c>
      <c r="B9" s="345"/>
      <c r="C9" s="343" t="s">
        <v>80</v>
      </c>
      <c r="D9" s="343"/>
      <c r="E9" s="343"/>
      <c r="F9" s="343"/>
      <c r="G9" s="343"/>
      <c r="H9" s="343"/>
      <c r="I9" s="343"/>
      <c r="J9" s="30"/>
      <c r="K9" s="344" t="s">
        <v>78</v>
      </c>
      <c r="L9" s="344"/>
      <c r="M9" s="344"/>
      <c r="N9" s="344"/>
      <c r="O9" s="344"/>
      <c r="P9" s="344"/>
      <c r="Q9" s="344"/>
      <c r="R9" s="344"/>
      <c r="S9" s="344"/>
      <c r="T9" s="344"/>
      <c r="U9" s="344"/>
      <c r="V9" s="30"/>
      <c r="W9" s="340" t="s">
        <v>79</v>
      </c>
      <c r="X9" s="341"/>
      <c r="Y9" s="341"/>
      <c r="Z9" s="342"/>
    </row>
    <row r="10" spans="1:32">
      <c r="A10" s="329" t="s">
        <v>122</v>
      </c>
      <c r="B10" s="329" t="s">
        <v>121</v>
      </c>
      <c r="C10" s="329" t="s">
        <v>81</v>
      </c>
      <c r="D10" s="329" t="s">
        <v>86</v>
      </c>
      <c r="E10" s="329" t="s">
        <v>120</v>
      </c>
      <c r="F10" s="329" t="s">
        <v>84</v>
      </c>
      <c r="G10" s="329" t="s">
        <v>85</v>
      </c>
      <c r="H10" s="331" t="s">
        <v>113</v>
      </c>
      <c r="I10" s="331" t="s">
        <v>114</v>
      </c>
      <c r="J10" s="31"/>
      <c r="K10" s="333" t="s">
        <v>81</v>
      </c>
      <c r="L10" s="333" t="s">
        <v>82</v>
      </c>
      <c r="M10" s="85"/>
      <c r="N10" s="333" t="s">
        <v>83</v>
      </c>
      <c r="O10" s="333" t="s">
        <v>82</v>
      </c>
      <c r="P10" s="85"/>
      <c r="Q10" s="333" t="s">
        <v>84</v>
      </c>
      <c r="R10" s="333" t="s">
        <v>82</v>
      </c>
      <c r="S10" s="85"/>
      <c r="T10" s="333" t="s">
        <v>85</v>
      </c>
      <c r="U10" s="333" t="s">
        <v>82</v>
      </c>
      <c r="V10" s="31"/>
      <c r="W10" s="330" t="s">
        <v>118</v>
      </c>
      <c r="X10" s="329" t="s">
        <v>115</v>
      </c>
      <c r="Y10" s="329" t="s">
        <v>116</v>
      </c>
      <c r="Z10" s="329" t="s">
        <v>117</v>
      </c>
    </row>
    <row r="11" spans="1:32" ht="15" customHeight="1">
      <c r="A11" s="329"/>
      <c r="B11" s="329"/>
      <c r="C11" s="332"/>
      <c r="D11" s="332"/>
      <c r="E11" s="332"/>
      <c r="F11" s="332"/>
      <c r="G11" s="332"/>
      <c r="H11" s="332"/>
      <c r="I11" s="332"/>
      <c r="J11" s="31"/>
      <c r="K11" s="27">
        <v>2018</v>
      </c>
      <c r="L11" s="27">
        <v>2023</v>
      </c>
      <c r="M11" s="27"/>
      <c r="N11" s="27">
        <v>2018</v>
      </c>
      <c r="O11" s="27">
        <v>2023</v>
      </c>
      <c r="P11" s="27"/>
      <c r="Q11" s="27">
        <v>2018</v>
      </c>
      <c r="R11" s="27">
        <v>2023</v>
      </c>
      <c r="S11" s="27"/>
      <c r="T11" s="27">
        <v>2018</v>
      </c>
      <c r="U11" s="27">
        <v>2023</v>
      </c>
      <c r="V11" s="31"/>
      <c r="W11" s="330"/>
      <c r="X11" s="329"/>
      <c r="Y11" s="329"/>
      <c r="Z11" s="329"/>
    </row>
    <row r="12" spans="1:32" s="3" customFormat="1" ht="22.05" customHeight="1">
      <c r="A12" s="183" t="s">
        <v>44</v>
      </c>
      <c r="B12" s="183" t="s">
        <v>2</v>
      </c>
      <c r="C12" s="240">
        <v>2.1</v>
      </c>
      <c r="D12" s="241">
        <v>97.9</v>
      </c>
      <c r="E12" s="242">
        <v>2020</v>
      </c>
      <c r="F12" s="42" t="s">
        <v>90</v>
      </c>
      <c r="G12" s="43" t="s">
        <v>92</v>
      </c>
      <c r="H12" s="242">
        <v>21</v>
      </c>
      <c r="I12" s="242">
        <v>9</v>
      </c>
      <c r="J12" s="41"/>
      <c r="K12" s="240">
        <v>2.1</v>
      </c>
      <c r="L12" s="241">
        <v>2.1505292610683502</v>
      </c>
      <c r="M12" s="241"/>
      <c r="N12" s="241">
        <v>97.9</v>
      </c>
      <c r="O12" s="249">
        <v>97.849470738931601</v>
      </c>
      <c r="P12" s="42"/>
      <c r="Q12" s="42" t="s">
        <v>90</v>
      </c>
      <c r="R12" s="42" t="s">
        <v>91</v>
      </c>
      <c r="S12" s="34"/>
      <c r="T12" s="48" t="s">
        <v>92</v>
      </c>
      <c r="U12" s="43" t="s">
        <v>93</v>
      </c>
      <c r="V12" s="41"/>
      <c r="W12" s="256">
        <v>-5.0529261068405197E-2</v>
      </c>
      <c r="X12" s="237">
        <v>1674.905</v>
      </c>
      <c r="Y12" s="237">
        <v>-0.84631712009777194</v>
      </c>
      <c r="Z12" s="259">
        <v>-3.2126742392498101E-3</v>
      </c>
      <c r="AA12" s="35"/>
      <c r="AB12" s="35"/>
      <c r="AC12" s="35"/>
      <c r="AD12" s="35"/>
      <c r="AE12" s="35"/>
      <c r="AF12" s="35"/>
    </row>
    <row r="13" spans="1:32" s="3" customFormat="1" ht="22.05" customHeight="1">
      <c r="A13" s="184" t="s">
        <v>47</v>
      </c>
      <c r="B13" s="184" t="s">
        <v>9</v>
      </c>
      <c r="C13" s="243"/>
      <c r="D13" s="244"/>
      <c r="E13" s="245"/>
      <c r="F13" s="44"/>
      <c r="G13" s="45"/>
      <c r="H13" s="245"/>
      <c r="I13" s="245"/>
      <c r="J13" s="41"/>
      <c r="K13" s="243"/>
      <c r="L13" s="244"/>
      <c r="M13" s="244"/>
      <c r="N13" s="244"/>
      <c r="O13" s="250"/>
      <c r="P13" s="44"/>
      <c r="Q13" s="44"/>
      <c r="R13" s="44"/>
      <c r="S13" s="36"/>
      <c r="T13" s="49"/>
      <c r="U13" s="45"/>
      <c r="V13" s="41"/>
      <c r="W13" s="257"/>
      <c r="X13" s="238"/>
      <c r="Y13" s="238"/>
      <c r="Z13" s="243"/>
      <c r="AA13" s="35"/>
      <c r="AB13" s="35"/>
      <c r="AC13" s="35"/>
      <c r="AD13" s="35"/>
      <c r="AE13" s="35"/>
      <c r="AF13" s="35"/>
    </row>
    <row r="14" spans="1:32" s="3" customFormat="1" ht="22.05" customHeight="1">
      <c r="A14" s="184" t="s">
        <v>49</v>
      </c>
      <c r="B14" s="184" t="s">
        <v>3</v>
      </c>
      <c r="C14" s="243">
        <v>18.5</v>
      </c>
      <c r="D14" s="244">
        <v>81.5</v>
      </c>
      <c r="E14" s="245">
        <v>2020</v>
      </c>
      <c r="F14" s="44" t="s">
        <v>90</v>
      </c>
      <c r="G14" s="45" t="s">
        <v>92</v>
      </c>
      <c r="H14" s="245">
        <v>21</v>
      </c>
      <c r="I14" s="245">
        <v>9</v>
      </c>
      <c r="J14" s="41"/>
      <c r="K14" s="243">
        <v>17.7</v>
      </c>
      <c r="L14" s="244">
        <v>20.785368249280001</v>
      </c>
      <c r="M14" s="244"/>
      <c r="N14" s="244">
        <v>82.3</v>
      </c>
      <c r="O14" s="250">
        <v>79.214631750720002</v>
      </c>
      <c r="P14" s="44"/>
      <c r="Q14" s="44" t="s">
        <v>90</v>
      </c>
      <c r="R14" s="44" t="s">
        <v>91</v>
      </c>
      <c r="S14" s="36"/>
      <c r="T14" s="49" t="s">
        <v>92</v>
      </c>
      <c r="U14" s="45" t="s">
        <v>93</v>
      </c>
      <c r="V14" s="41"/>
      <c r="W14" s="257">
        <v>-3.0853682492799899</v>
      </c>
      <c r="X14" s="238">
        <v>1674.905</v>
      </c>
      <c r="Y14" s="238">
        <v>-51.676987075603101</v>
      </c>
      <c r="Z14" s="243">
        <v>-0.19616916779452101</v>
      </c>
      <c r="AA14" s="35"/>
      <c r="AB14" s="35"/>
      <c r="AC14" s="35"/>
      <c r="AD14" s="35"/>
      <c r="AE14" s="35"/>
      <c r="AF14" s="35"/>
    </row>
    <row r="15" spans="1:32" s="3" customFormat="1" ht="22.05" customHeight="1">
      <c r="A15" s="184" t="s">
        <v>123</v>
      </c>
      <c r="B15" s="184" t="s">
        <v>94</v>
      </c>
      <c r="C15" s="243"/>
      <c r="D15" s="244"/>
      <c r="E15" s="245"/>
      <c r="F15" s="44"/>
      <c r="G15" s="45"/>
      <c r="H15" s="245"/>
      <c r="I15" s="245"/>
      <c r="J15" s="41"/>
      <c r="K15" s="243"/>
      <c r="L15" s="244"/>
      <c r="M15" s="244"/>
      <c r="N15" s="244"/>
      <c r="O15" s="250"/>
      <c r="P15" s="44"/>
      <c r="Q15" s="44"/>
      <c r="R15" s="44"/>
      <c r="S15" s="36"/>
      <c r="T15" s="49"/>
      <c r="U15" s="45"/>
      <c r="V15" s="41"/>
      <c r="W15" s="257"/>
      <c r="X15" s="238">
        <v>0</v>
      </c>
      <c r="Y15" s="238">
        <v>0</v>
      </c>
      <c r="Z15" s="243"/>
      <c r="AA15" s="35"/>
      <c r="AB15" s="35"/>
      <c r="AC15" s="35"/>
      <c r="AD15" s="35"/>
      <c r="AE15" s="35"/>
      <c r="AF15" s="35"/>
    </row>
    <row r="16" spans="1:32" s="3" customFormat="1" ht="22.05" customHeight="1">
      <c r="A16" s="184" t="s">
        <v>51</v>
      </c>
      <c r="B16" s="184" t="s">
        <v>12</v>
      </c>
      <c r="C16" s="243">
        <v>12.4</v>
      </c>
      <c r="D16" s="244">
        <v>87.6</v>
      </c>
      <c r="E16" s="245">
        <v>2016</v>
      </c>
      <c r="F16" s="44" t="s">
        <v>90</v>
      </c>
      <c r="G16" s="45" t="s">
        <v>95</v>
      </c>
      <c r="H16" s="245">
        <v>17</v>
      </c>
      <c r="I16" s="245">
        <v>5</v>
      </c>
      <c r="J16" s="41"/>
      <c r="K16" s="243">
        <v>12.8</v>
      </c>
      <c r="L16" s="244">
        <v>13.7</v>
      </c>
      <c r="M16" s="244"/>
      <c r="N16" s="244">
        <v>87.2</v>
      </c>
      <c r="O16" s="250">
        <v>86.3</v>
      </c>
      <c r="P16" s="44"/>
      <c r="Q16" s="44" t="s">
        <v>91</v>
      </c>
      <c r="R16" s="44" t="s">
        <v>91</v>
      </c>
      <c r="S16" s="36"/>
      <c r="T16" s="49" t="s">
        <v>95</v>
      </c>
      <c r="U16" s="45" t="s">
        <v>95</v>
      </c>
      <c r="V16" s="41"/>
      <c r="W16" s="257">
        <v>-0.90000000000000602</v>
      </c>
      <c r="X16" s="238">
        <v>5000.2759999999998</v>
      </c>
      <c r="Y16" s="238">
        <v>-45.002484000000301</v>
      </c>
      <c r="Z16" s="243">
        <v>-0.170832324687406</v>
      </c>
      <c r="AA16" s="35"/>
      <c r="AB16" s="35"/>
      <c r="AC16" s="35"/>
      <c r="AD16" s="35"/>
      <c r="AE16" s="35"/>
      <c r="AF16" s="35"/>
    </row>
    <row r="17" spans="1:32" s="3" customFormat="1" ht="22.05" customHeight="1">
      <c r="A17" s="184" t="s">
        <v>53</v>
      </c>
      <c r="B17" s="184" t="s">
        <v>33</v>
      </c>
      <c r="C17" s="243">
        <v>25</v>
      </c>
      <c r="D17" s="244">
        <v>75</v>
      </c>
      <c r="E17" s="245">
        <v>2018</v>
      </c>
      <c r="F17" s="44" t="s">
        <v>90</v>
      </c>
      <c r="G17" s="45" t="s">
        <v>96</v>
      </c>
      <c r="H17" s="245">
        <v>1</v>
      </c>
      <c r="I17" s="245">
        <v>1</v>
      </c>
      <c r="J17" s="41"/>
      <c r="K17" s="243">
        <v>25</v>
      </c>
      <c r="L17" s="244"/>
      <c r="M17" s="244"/>
      <c r="N17" s="244">
        <v>75</v>
      </c>
      <c r="O17" s="250"/>
      <c r="P17" s="44"/>
      <c r="Q17" s="44" t="s">
        <v>90</v>
      </c>
      <c r="R17" s="44"/>
      <c r="S17" s="36"/>
      <c r="T17" s="49" t="s">
        <v>96</v>
      </c>
      <c r="U17" s="45"/>
      <c r="V17" s="41"/>
      <c r="W17" s="257"/>
      <c r="X17" s="238"/>
      <c r="Y17" s="238"/>
      <c r="Z17" s="243"/>
      <c r="AA17" s="35"/>
      <c r="AB17" s="35"/>
      <c r="AC17" s="35"/>
      <c r="AD17" s="35"/>
      <c r="AE17" s="35"/>
      <c r="AF17" s="35"/>
    </row>
    <row r="18" spans="1:32" s="3" customFormat="1" ht="22.05" customHeight="1">
      <c r="A18" s="184" t="s">
        <v>55</v>
      </c>
      <c r="B18" s="184" t="s">
        <v>13</v>
      </c>
      <c r="C18" s="243"/>
      <c r="D18" s="244"/>
      <c r="E18" s="245"/>
      <c r="F18" s="44"/>
      <c r="G18" s="45"/>
      <c r="H18" s="245"/>
      <c r="I18" s="245"/>
      <c r="J18" s="41"/>
      <c r="K18" s="243"/>
      <c r="L18" s="244"/>
      <c r="M18" s="244"/>
      <c r="N18" s="244"/>
      <c r="O18" s="250"/>
      <c r="P18" s="44"/>
      <c r="Q18" s="44"/>
      <c r="R18" s="44"/>
      <c r="S18" s="36"/>
      <c r="T18" s="49"/>
      <c r="U18" s="45"/>
      <c r="V18" s="41"/>
      <c r="W18" s="257"/>
      <c r="X18" s="238"/>
      <c r="Y18" s="238"/>
      <c r="Z18" s="243"/>
      <c r="AA18" s="35"/>
      <c r="AB18" s="35"/>
      <c r="AC18" s="35"/>
      <c r="AD18" s="35"/>
      <c r="AE18" s="35"/>
      <c r="AF18" s="35"/>
    </row>
    <row r="19" spans="1:32" s="3" customFormat="1" ht="22.05" customHeight="1">
      <c r="A19" s="184" t="s">
        <v>57</v>
      </c>
      <c r="B19" s="184" t="s">
        <v>8</v>
      </c>
      <c r="C19" s="243">
        <v>12.4975</v>
      </c>
      <c r="D19" s="244">
        <v>98.750249999999994</v>
      </c>
      <c r="E19" s="245">
        <v>2019</v>
      </c>
      <c r="F19" s="44" t="s">
        <v>90</v>
      </c>
      <c r="G19" s="45" t="s">
        <v>97</v>
      </c>
      <c r="H19" s="245">
        <v>20</v>
      </c>
      <c r="I19" s="245">
        <v>8</v>
      </c>
      <c r="J19" s="41"/>
      <c r="K19" s="243">
        <v>12.446099999999999</v>
      </c>
      <c r="L19" s="244">
        <v>12.339149567220399</v>
      </c>
      <c r="M19" s="244"/>
      <c r="N19" s="244">
        <v>98.755390000000006</v>
      </c>
      <c r="O19" s="250">
        <v>98.766085043277997</v>
      </c>
      <c r="P19" s="44"/>
      <c r="Q19" s="44" t="s">
        <v>90</v>
      </c>
      <c r="R19" s="44" t="s">
        <v>91</v>
      </c>
      <c r="S19" s="36"/>
      <c r="T19" s="49" t="s">
        <v>97</v>
      </c>
      <c r="U19" s="45" t="s">
        <v>93</v>
      </c>
      <c r="V19" s="41"/>
      <c r="W19" s="257">
        <v>1.06950432779911E-2</v>
      </c>
      <c r="X19" s="238">
        <v>26343.073</v>
      </c>
      <c r="Y19" s="238">
        <v>2.8174030581027902</v>
      </c>
      <c r="Z19" s="243">
        <v>1.06950432779911E-2</v>
      </c>
      <c r="AA19" s="35"/>
      <c r="AB19" s="35"/>
      <c r="AC19" s="35"/>
      <c r="AD19" s="35"/>
      <c r="AE19" s="35"/>
      <c r="AF19" s="35"/>
    </row>
    <row r="20" spans="1:32" s="3" customFormat="1" ht="22.05" customHeight="1">
      <c r="A20" s="184" t="s">
        <v>59</v>
      </c>
      <c r="B20" s="184" t="s">
        <v>7</v>
      </c>
      <c r="C20" s="243">
        <v>4.9391389999999999</v>
      </c>
      <c r="D20" s="244">
        <v>97.047324360326897</v>
      </c>
      <c r="E20" s="245">
        <v>2019</v>
      </c>
      <c r="F20" s="44" t="s">
        <v>90</v>
      </c>
      <c r="G20" s="45" t="s">
        <v>97</v>
      </c>
      <c r="H20" s="245">
        <v>20</v>
      </c>
      <c r="I20" s="245">
        <v>8</v>
      </c>
      <c r="J20" s="41"/>
      <c r="K20" s="243">
        <v>4.79251800000001</v>
      </c>
      <c r="L20" s="244">
        <v>4.4609675441624299</v>
      </c>
      <c r="M20" s="244"/>
      <c r="N20" s="244">
        <v>97.134976126143698</v>
      </c>
      <c r="O20" s="250">
        <v>97.333180905210298</v>
      </c>
      <c r="P20" s="44"/>
      <c r="Q20" s="44" t="s">
        <v>90</v>
      </c>
      <c r="R20" s="44" t="s">
        <v>91</v>
      </c>
      <c r="S20" s="36"/>
      <c r="T20" s="49" t="s">
        <v>97</v>
      </c>
      <c r="U20" s="45" t="s">
        <v>93</v>
      </c>
      <c r="V20" s="41"/>
      <c r="W20" s="257">
        <v>0.1982047790666</v>
      </c>
      <c r="X20" s="238">
        <v>26343.073</v>
      </c>
      <c r="Y20" s="238">
        <v>52.213229639003195</v>
      </c>
      <c r="Z20" s="243">
        <v>0.1982047790666</v>
      </c>
      <c r="AA20" s="35"/>
      <c r="AB20" s="35"/>
      <c r="AC20" s="35"/>
      <c r="AD20" s="35"/>
      <c r="AE20" s="35"/>
      <c r="AF20" s="35"/>
    </row>
    <row r="21" spans="1:32" s="3" customFormat="1" ht="22.05" customHeight="1">
      <c r="A21" s="184" t="s">
        <v>61</v>
      </c>
      <c r="B21" s="184" t="s">
        <v>98</v>
      </c>
      <c r="C21" s="243">
        <v>98.800650000000005</v>
      </c>
      <c r="D21" s="244">
        <v>98.800650000000005</v>
      </c>
      <c r="E21" s="245">
        <v>2017</v>
      </c>
      <c r="F21" s="44" t="s">
        <v>90</v>
      </c>
      <c r="G21" s="45" t="s">
        <v>99</v>
      </c>
      <c r="H21" s="245">
        <v>18</v>
      </c>
      <c r="I21" s="245">
        <v>6</v>
      </c>
      <c r="J21" s="41"/>
      <c r="K21" s="243">
        <v>98.802279450334794</v>
      </c>
      <c r="L21" s="244">
        <v>98.803670013585304</v>
      </c>
      <c r="M21" s="244"/>
      <c r="N21" s="244">
        <v>98.802279450334794</v>
      </c>
      <c r="O21" s="250">
        <v>98.803670013585304</v>
      </c>
      <c r="P21" s="44"/>
      <c r="Q21" s="44" t="s">
        <v>91</v>
      </c>
      <c r="R21" s="44" t="s">
        <v>91</v>
      </c>
      <c r="S21" s="36"/>
      <c r="T21" s="49" t="s">
        <v>93</v>
      </c>
      <c r="U21" s="45" t="s">
        <v>93</v>
      </c>
      <c r="V21" s="41"/>
      <c r="W21" s="257">
        <v>1.3905632505100099E-3</v>
      </c>
      <c r="X21" s="238">
        <v>22658.133999999998</v>
      </c>
      <c r="Y21" s="238">
        <v>0.31507569483061004</v>
      </c>
      <c r="Z21" s="243">
        <v>1.1960476092922399E-3</v>
      </c>
      <c r="AA21" s="35"/>
      <c r="AB21" s="35"/>
      <c r="AC21" s="35"/>
      <c r="AD21" s="35"/>
      <c r="AE21" s="35"/>
      <c r="AF21" s="35"/>
    </row>
    <row r="22" spans="1:32" s="3" customFormat="1" ht="22.05" customHeight="1">
      <c r="A22" s="184" t="s">
        <v>63</v>
      </c>
      <c r="B22" s="184" t="s">
        <v>5</v>
      </c>
      <c r="C22" s="243">
        <v>75.639870000000002</v>
      </c>
      <c r="D22" s="244">
        <v>75.639870000000002</v>
      </c>
      <c r="E22" s="245">
        <v>2017</v>
      </c>
      <c r="F22" s="44" t="s">
        <v>90</v>
      </c>
      <c r="G22" s="45" t="s">
        <v>99</v>
      </c>
      <c r="H22" s="245">
        <v>18</v>
      </c>
      <c r="I22" s="245">
        <v>6</v>
      </c>
      <c r="J22" s="41"/>
      <c r="K22" s="243">
        <v>76.488744212270603</v>
      </c>
      <c r="L22" s="244">
        <v>80.504821017838694</v>
      </c>
      <c r="M22" s="244"/>
      <c r="N22" s="244">
        <v>76.488744212270603</v>
      </c>
      <c r="O22" s="250">
        <v>80.504821017838694</v>
      </c>
      <c r="P22" s="44"/>
      <c r="Q22" s="44" t="s">
        <v>91</v>
      </c>
      <c r="R22" s="44" t="s">
        <v>91</v>
      </c>
      <c r="S22" s="36"/>
      <c r="T22" s="49" t="s">
        <v>93</v>
      </c>
      <c r="U22" s="45" t="s">
        <v>93</v>
      </c>
      <c r="V22" s="41"/>
      <c r="W22" s="257">
        <v>4.0160768055680904</v>
      </c>
      <c r="X22" s="238">
        <v>26343.073</v>
      </c>
      <c r="Y22" s="238">
        <v>1057.9580446268699</v>
      </c>
      <c r="Z22" s="243">
        <v>4.0160768055680904</v>
      </c>
      <c r="AA22" s="35"/>
      <c r="AB22" s="35"/>
      <c r="AC22" s="35"/>
      <c r="AD22" s="35"/>
      <c r="AE22" s="35"/>
      <c r="AF22" s="35"/>
    </row>
    <row r="23" spans="1:32" s="3" customFormat="1" ht="22.05" customHeight="1">
      <c r="A23" s="184" t="s">
        <v>65</v>
      </c>
      <c r="B23" s="184" t="s">
        <v>10</v>
      </c>
      <c r="C23" s="243">
        <v>100</v>
      </c>
      <c r="D23" s="244">
        <v>100</v>
      </c>
      <c r="E23" s="245">
        <v>2018</v>
      </c>
      <c r="F23" s="44" t="s">
        <v>90</v>
      </c>
      <c r="G23" s="45" t="s">
        <v>100</v>
      </c>
      <c r="H23" s="245">
        <v>19</v>
      </c>
      <c r="I23" s="245">
        <v>7</v>
      </c>
      <c r="J23" s="41"/>
      <c r="K23" s="243">
        <v>100</v>
      </c>
      <c r="L23" s="244">
        <v>100</v>
      </c>
      <c r="M23" s="244"/>
      <c r="N23" s="244">
        <v>100</v>
      </c>
      <c r="O23" s="250">
        <v>100</v>
      </c>
      <c r="P23" s="44"/>
      <c r="Q23" s="44" t="s">
        <v>90</v>
      </c>
      <c r="R23" s="44" t="s">
        <v>91</v>
      </c>
      <c r="S23" s="36"/>
      <c r="T23" s="49" t="s">
        <v>100</v>
      </c>
      <c r="U23" s="45" t="s">
        <v>100</v>
      </c>
      <c r="V23" s="41"/>
      <c r="W23" s="257">
        <v>0</v>
      </c>
      <c r="X23" s="238">
        <v>26343.073</v>
      </c>
      <c r="Y23" s="238">
        <v>0</v>
      </c>
      <c r="Z23" s="243">
        <v>0</v>
      </c>
      <c r="AA23" s="35"/>
      <c r="AB23" s="35"/>
      <c r="AC23" s="35"/>
      <c r="AD23" s="35"/>
      <c r="AE23" s="35"/>
      <c r="AF23" s="35"/>
    </row>
    <row r="24" spans="1:32" s="3" customFormat="1" ht="22.05" customHeight="1">
      <c r="A24" s="184" t="s">
        <v>67</v>
      </c>
      <c r="B24" s="184" t="s">
        <v>4</v>
      </c>
      <c r="C24" s="243">
        <v>10.358288140000001</v>
      </c>
      <c r="D24" s="244">
        <v>58.566847439999997</v>
      </c>
      <c r="E24" s="245">
        <v>2019</v>
      </c>
      <c r="F24" s="44" t="s">
        <v>90</v>
      </c>
      <c r="G24" s="45" t="s">
        <v>101</v>
      </c>
      <c r="H24" s="245">
        <v>20</v>
      </c>
      <c r="I24" s="245">
        <v>8</v>
      </c>
      <c r="J24" s="41"/>
      <c r="K24" s="243">
        <v>10.358288140000001</v>
      </c>
      <c r="L24" s="244">
        <v>10.358288140000001</v>
      </c>
      <c r="M24" s="244"/>
      <c r="N24" s="244">
        <v>58.566847439999997</v>
      </c>
      <c r="O24" s="250">
        <v>58.566847439999997</v>
      </c>
      <c r="P24" s="44"/>
      <c r="Q24" s="44" t="s">
        <v>90</v>
      </c>
      <c r="R24" s="44" t="s">
        <v>91</v>
      </c>
      <c r="S24" s="36"/>
      <c r="T24" s="49" t="s">
        <v>101</v>
      </c>
      <c r="U24" s="45" t="s">
        <v>93</v>
      </c>
      <c r="V24" s="41"/>
      <c r="W24" s="257">
        <v>0</v>
      </c>
      <c r="X24" s="238">
        <v>21291.331999999999</v>
      </c>
      <c r="Y24" s="238">
        <v>0</v>
      </c>
      <c r="Z24" s="243">
        <v>0</v>
      </c>
      <c r="AA24" s="35"/>
      <c r="AB24" s="35"/>
      <c r="AC24" s="35"/>
      <c r="AD24" s="35"/>
      <c r="AE24" s="35"/>
      <c r="AF24" s="35"/>
    </row>
    <row r="25" spans="1:32" s="3" customFormat="1" ht="22.05" customHeight="1">
      <c r="A25" s="184" t="s">
        <v>69</v>
      </c>
      <c r="B25" s="184" t="s">
        <v>14</v>
      </c>
      <c r="C25" s="243">
        <v>7.1417921079999998</v>
      </c>
      <c r="D25" s="244">
        <v>92.858207891999996</v>
      </c>
      <c r="E25" s="245">
        <v>2016</v>
      </c>
      <c r="F25" s="44" t="s">
        <v>90</v>
      </c>
      <c r="G25" s="45" t="s">
        <v>102</v>
      </c>
      <c r="H25" s="245">
        <v>7</v>
      </c>
      <c r="I25" s="245">
        <v>5</v>
      </c>
      <c r="J25" s="41"/>
      <c r="K25" s="243">
        <v>7.072311043</v>
      </c>
      <c r="L25" s="244">
        <v>6.8542512999999996</v>
      </c>
      <c r="M25" s="244"/>
      <c r="N25" s="244">
        <v>92.927688957000001</v>
      </c>
      <c r="O25" s="250">
        <v>93.145748699999999</v>
      </c>
      <c r="P25" s="44"/>
      <c r="Q25" s="44" t="s">
        <v>91</v>
      </c>
      <c r="R25" s="44" t="s">
        <v>91</v>
      </c>
      <c r="S25" s="36"/>
      <c r="T25" s="49" t="s">
        <v>102</v>
      </c>
      <c r="U25" s="45" t="s">
        <v>102</v>
      </c>
      <c r="V25" s="41"/>
      <c r="W25" s="257">
        <v>0.218059742999998</v>
      </c>
      <c r="X25" s="238">
        <v>26343.073</v>
      </c>
      <c r="Y25" s="238">
        <v>57.443637282101804</v>
      </c>
      <c r="Z25" s="243">
        <v>0.218059742999998</v>
      </c>
      <c r="AA25" s="35"/>
      <c r="AB25" s="35"/>
      <c r="AC25" s="35"/>
      <c r="AD25" s="35"/>
      <c r="AE25" s="35"/>
      <c r="AF25" s="35"/>
    </row>
    <row r="26" spans="1:32" s="3" customFormat="1" ht="22.05" customHeight="1">
      <c r="A26" s="184" t="s">
        <v>71</v>
      </c>
      <c r="B26" s="184" t="s">
        <v>6</v>
      </c>
      <c r="C26" s="243">
        <v>15.5</v>
      </c>
      <c r="D26" s="244">
        <v>84.5</v>
      </c>
      <c r="E26" s="245">
        <v>2018</v>
      </c>
      <c r="F26" s="44" t="s">
        <v>90</v>
      </c>
      <c r="G26" s="45" t="s">
        <v>103</v>
      </c>
      <c r="H26" s="245">
        <v>9</v>
      </c>
      <c r="I26" s="245">
        <v>6</v>
      </c>
      <c r="J26" s="41"/>
      <c r="K26" s="243">
        <v>15.5</v>
      </c>
      <c r="L26" s="244">
        <v>13.2</v>
      </c>
      <c r="M26" s="244"/>
      <c r="N26" s="244">
        <v>84.5</v>
      </c>
      <c r="O26" s="250">
        <v>86.8</v>
      </c>
      <c r="P26" s="44"/>
      <c r="Q26" s="44" t="s">
        <v>90</v>
      </c>
      <c r="R26" s="44" t="s">
        <v>91</v>
      </c>
      <c r="S26" s="36"/>
      <c r="T26" s="49" t="s">
        <v>103</v>
      </c>
      <c r="U26" s="45" t="s">
        <v>103</v>
      </c>
      <c r="V26" s="41"/>
      <c r="W26" s="257">
        <v>2.2999999999999998</v>
      </c>
      <c r="X26" s="238">
        <v>21291.331999999999</v>
      </c>
      <c r="Y26" s="238">
        <v>489.70063599999901</v>
      </c>
      <c r="Z26" s="243">
        <v>1.85893512119865</v>
      </c>
      <c r="AA26" s="35"/>
      <c r="AB26" s="35"/>
      <c r="AC26" s="35"/>
      <c r="AD26" s="35"/>
      <c r="AE26" s="35"/>
      <c r="AF26" s="35"/>
    </row>
    <row r="27" spans="1:32" s="3" customFormat="1" ht="22.05" customHeight="1">
      <c r="A27" s="184" t="s">
        <v>73</v>
      </c>
      <c r="B27" s="184" t="s">
        <v>11</v>
      </c>
      <c r="C27" s="243">
        <v>30.4</v>
      </c>
      <c r="D27" s="244">
        <v>69.599999999999994</v>
      </c>
      <c r="E27" s="245">
        <v>2016</v>
      </c>
      <c r="F27" s="44" t="s">
        <v>90</v>
      </c>
      <c r="G27" s="45" t="s">
        <v>95</v>
      </c>
      <c r="H27" s="245">
        <v>17</v>
      </c>
      <c r="I27" s="245">
        <v>5</v>
      </c>
      <c r="J27" s="41"/>
      <c r="K27" s="243">
        <v>31.4</v>
      </c>
      <c r="L27" s="244">
        <v>34.299999999999997</v>
      </c>
      <c r="M27" s="244"/>
      <c r="N27" s="244">
        <v>68.599999999999994</v>
      </c>
      <c r="O27" s="250">
        <v>65.7</v>
      </c>
      <c r="P27" s="44"/>
      <c r="Q27" s="44" t="s">
        <v>91</v>
      </c>
      <c r="R27" s="44" t="s">
        <v>91</v>
      </c>
      <c r="S27" s="36"/>
      <c r="T27" s="49" t="s">
        <v>95</v>
      </c>
      <c r="U27" s="45" t="s">
        <v>95</v>
      </c>
      <c r="V27" s="41"/>
      <c r="W27" s="257">
        <v>-2.8999999999999901</v>
      </c>
      <c r="X27" s="238">
        <v>20479.612000000001</v>
      </c>
      <c r="Y27" s="238">
        <v>-593.90874799999801</v>
      </c>
      <c r="Z27" s="243">
        <v>-2.25451581901625</v>
      </c>
      <c r="AA27" s="35"/>
      <c r="AB27" s="35"/>
      <c r="AC27" s="35"/>
      <c r="AD27" s="35"/>
      <c r="AE27" s="35"/>
      <c r="AF27" s="35"/>
    </row>
    <row r="28" spans="1:32" s="3" customFormat="1" ht="22.05" customHeight="1">
      <c r="A28" s="185" t="s">
        <v>51</v>
      </c>
      <c r="B28" s="185" t="s">
        <v>15</v>
      </c>
      <c r="C28" s="246"/>
      <c r="D28" s="247"/>
      <c r="E28" s="248"/>
      <c r="F28" s="46"/>
      <c r="G28" s="47"/>
      <c r="H28" s="248"/>
      <c r="I28" s="248"/>
      <c r="J28" s="41"/>
      <c r="K28" s="246"/>
      <c r="L28" s="247"/>
      <c r="M28" s="247"/>
      <c r="N28" s="247"/>
      <c r="O28" s="251"/>
      <c r="P28" s="46"/>
      <c r="Q28" s="46"/>
      <c r="R28" s="46"/>
      <c r="S28" s="37"/>
      <c r="T28" s="50"/>
      <c r="U28" s="47"/>
      <c r="V28" s="41"/>
      <c r="W28" s="258"/>
      <c r="X28" s="239">
        <v>0</v>
      </c>
      <c r="Y28" s="239">
        <v>0</v>
      </c>
      <c r="Z28" s="260"/>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34" t="s">
        <v>104</v>
      </c>
      <c r="X30" s="335"/>
      <c r="Y30" s="336" t="s">
        <v>105</v>
      </c>
      <c r="Z30" s="337"/>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38" t="s">
        <v>107</v>
      </c>
      <c r="X31" s="339"/>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26" t="s">
        <v>109</v>
      </c>
      <c r="X32" s="326"/>
      <c r="Y32" s="254">
        <v>1660448.0263009099</v>
      </c>
      <c r="Z32" s="254">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26" t="s">
        <v>111</v>
      </c>
      <c r="X33" s="326"/>
      <c r="Y33" s="254">
        <v>-691434.53619569901</v>
      </c>
      <c r="Z33" s="254">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27" t="s">
        <v>444</v>
      </c>
      <c r="X34" s="328"/>
      <c r="Y34" s="255">
        <f>Y32+Y33</f>
        <v>969013.49010521092</v>
      </c>
      <c r="Z34" s="252">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26" t="s">
        <v>112</v>
      </c>
      <c r="X35" s="326"/>
      <c r="Y35" s="254">
        <v>3.6784375539831999</v>
      </c>
      <c r="Z35" s="253">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47" t="s">
        <v>121</v>
      </c>
      <c r="C4" s="346" t="s">
        <v>267</v>
      </c>
      <c r="D4" s="346"/>
      <c r="E4" s="346"/>
      <c r="F4" s="346"/>
      <c r="G4" s="346"/>
      <c r="H4" s="346"/>
      <c r="I4" s="346"/>
      <c r="J4" s="346"/>
      <c r="K4" s="346"/>
      <c r="L4" s="346"/>
      <c r="M4" s="346"/>
      <c r="N4" s="346"/>
      <c r="O4" s="346"/>
      <c r="P4" s="346"/>
      <c r="Q4" s="346"/>
      <c r="R4" s="346"/>
      <c r="S4" s="346"/>
      <c r="T4" s="346"/>
      <c r="U4" s="346"/>
      <c r="V4" s="346"/>
      <c r="W4" s="346"/>
      <c r="X4" s="346"/>
      <c r="Y4" s="346"/>
      <c r="Z4" s="346"/>
      <c r="AA4" s="13"/>
      <c r="AB4" s="13"/>
      <c r="AC4" s="13"/>
      <c r="AD4" s="13"/>
      <c r="AE4" s="13"/>
      <c r="AF4" s="13"/>
      <c r="AG4" s="13"/>
      <c r="AH4" s="13"/>
      <c r="AI4" s="13"/>
      <c r="AJ4" s="13"/>
      <c r="AK4" s="13"/>
      <c r="AL4" s="13"/>
      <c r="AM4" s="13"/>
    </row>
    <row r="5" spans="1:39">
      <c r="A5" s="13"/>
      <c r="B5" s="348"/>
      <c r="C5" s="261" t="s">
        <v>127</v>
      </c>
      <c r="D5" s="261" t="s">
        <v>128</v>
      </c>
      <c r="E5" s="261" t="s">
        <v>129</v>
      </c>
      <c r="F5" s="261" t="s">
        <v>130</v>
      </c>
      <c r="G5" s="261" t="s">
        <v>131</v>
      </c>
      <c r="H5" s="261" t="s">
        <v>132</v>
      </c>
      <c r="I5" s="261" t="s">
        <v>133</v>
      </c>
      <c r="J5" s="261" t="s">
        <v>134</v>
      </c>
      <c r="K5" s="261" t="s">
        <v>135</v>
      </c>
      <c r="L5" s="261" t="s">
        <v>136</v>
      </c>
      <c r="M5" s="261" t="s">
        <v>137</v>
      </c>
      <c r="N5" s="261" t="s">
        <v>138</v>
      </c>
      <c r="O5" s="261" t="s">
        <v>139</v>
      </c>
      <c r="P5" s="261" t="s">
        <v>140</v>
      </c>
      <c r="Q5" s="261" t="s">
        <v>141</v>
      </c>
      <c r="R5" s="261" t="s">
        <v>142</v>
      </c>
      <c r="S5" s="261" t="s">
        <v>143</v>
      </c>
      <c r="T5" s="261" t="s">
        <v>144</v>
      </c>
      <c r="U5" s="261" t="s">
        <v>88</v>
      </c>
      <c r="V5" s="261" t="s">
        <v>145</v>
      </c>
      <c r="W5" s="261" t="s">
        <v>146</v>
      </c>
      <c r="X5" s="261" t="s">
        <v>147</v>
      </c>
      <c r="Y5" s="261" t="s">
        <v>148</v>
      </c>
      <c r="Z5" s="261" t="s">
        <v>89</v>
      </c>
      <c r="AA5" s="13"/>
      <c r="AB5" s="13"/>
      <c r="AC5" s="13"/>
      <c r="AD5" s="13"/>
      <c r="AE5" s="13"/>
      <c r="AF5" s="13"/>
      <c r="AG5" s="13"/>
      <c r="AH5" s="13"/>
      <c r="AI5" s="13"/>
      <c r="AJ5" s="13"/>
      <c r="AK5" s="13"/>
      <c r="AL5" s="13"/>
      <c r="AM5" s="13"/>
    </row>
    <row r="6" spans="1:39">
      <c r="B6" s="23" t="s">
        <v>2</v>
      </c>
      <c r="C6" s="262">
        <v>1.3</v>
      </c>
      <c r="D6" s="262">
        <v>1.3</v>
      </c>
      <c r="E6" s="262">
        <v>1.4</v>
      </c>
      <c r="F6" s="262">
        <v>1.5</v>
      </c>
      <c r="G6" s="262">
        <v>1.5</v>
      </c>
      <c r="H6" s="262">
        <v>1.6</v>
      </c>
      <c r="I6" s="262">
        <v>1.7</v>
      </c>
      <c r="J6" s="262">
        <v>1.8</v>
      </c>
      <c r="K6" s="262">
        <v>1.9</v>
      </c>
      <c r="L6" s="262">
        <v>1.9</v>
      </c>
      <c r="M6" s="262">
        <v>2</v>
      </c>
      <c r="N6" s="262">
        <v>2</v>
      </c>
      <c r="O6" s="262">
        <v>2.1</v>
      </c>
      <c r="P6" s="262">
        <v>2.1</v>
      </c>
      <c r="Q6" s="262">
        <v>2.1</v>
      </c>
      <c r="R6" s="262">
        <v>2.1</v>
      </c>
      <c r="S6" s="262">
        <v>2.1</v>
      </c>
      <c r="T6" s="262">
        <v>2.1</v>
      </c>
      <c r="U6" s="262">
        <v>2.1</v>
      </c>
      <c r="V6" s="262">
        <v>2.1</v>
      </c>
      <c r="W6" s="262">
        <v>2.1</v>
      </c>
      <c r="X6" s="263">
        <v>2.1167097741040899</v>
      </c>
      <c r="Y6" s="263">
        <v>2.1335525084703701</v>
      </c>
      <c r="Z6" s="263">
        <v>2.1505292610683502</v>
      </c>
    </row>
    <row r="7" spans="1:39">
      <c r="B7" s="23" t="s">
        <v>9</v>
      </c>
      <c r="C7" s="262"/>
      <c r="D7" s="262"/>
      <c r="E7" s="262"/>
      <c r="F7" s="262"/>
      <c r="G7" s="262"/>
      <c r="H7" s="262"/>
      <c r="I7" s="262"/>
      <c r="J7" s="262"/>
      <c r="K7" s="262"/>
      <c r="L7" s="262"/>
      <c r="M7" s="262"/>
      <c r="N7" s="262"/>
      <c r="O7" s="262"/>
      <c r="P7" s="262"/>
      <c r="Q7" s="262"/>
      <c r="R7" s="262"/>
      <c r="S7" s="262"/>
      <c r="T7" s="262"/>
      <c r="U7" s="262"/>
      <c r="V7" s="262"/>
      <c r="W7" s="262"/>
      <c r="X7" s="263"/>
      <c r="Y7" s="263"/>
      <c r="Z7" s="263"/>
    </row>
    <row r="8" spans="1:39">
      <c r="B8" s="23" t="s">
        <v>3</v>
      </c>
      <c r="C8" s="262">
        <v>8.1999999999999993</v>
      </c>
      <c r="D8" s="262">
        <v>8.5</v>
      </c>
      <c r="E8" s="262">
        <v>8.9</v>
      </c>
      <c r="F8" s="262">
        <v>9.3000000000000007</v>
      </c>
      <c r="G8" s="262">
        <v>9.8000000000000007</v>
      </c>
      <c r="H8" s="262">
        <v>10.3</v>
      </c>
      <c r="I8" s="262">
        <v>10.7</v>
      </c>
      <c r="J8" s="262">
        <v>11.2</v>
      </c>
      <c r="K8" s="262">
        <v>11.7</v>
      </c>
      <c r="L8" s="262">
        <v>12.3</v>
      </c>
      <c r="M8" s="262">
        <v>13</v>
      </c>
      <c r="N8" s="262">
        <v>13.6</v>
      </c>
      <c r="O8" s="262">
        <v>14.2</v>
      </c>
      <c r="P8" s="262">
        <v>14.9</v>
      </c>
      <c r="Q8" s="262">
        <v>15.5</v>
      </c>
      <c r="R8" s="262">
        <v>16.100000000000001</v>
      </c>
      <c r="S8" s="262">
        <v>16.7</v>
      </c>
      <c r="T8" s="263">
        <v>17.3</v>
      </c>
      <c r="U8" s="263">
        <v>17.7</v>
      </c>
      <c r="V8" s="263">
        <v>18.2</v>
      </c>
      <c r="W8" s="263">
        <v>18.5</v>
      </c>
      <c r="X8" s="263">
        <v>19.232410791745501</v>
      </c>
      <c r="Y8" s="263">
        <v>19.9938175601323</v>
      </c>
      <c r="Z8" s="263">
        <v>20.785368249280001</v>
      </c>
    </row>
    <row r="9" spans="1:39">
      <c r="B9" s="23" t="s">
        <v>94</v>
      </c>
      <c r="C9" s="264"/>
      <c r="D9" s="264"/>
      <c r="E9" s="264"/>
      <c r="F9" s="264"/>
      <c r="G9" s="264"/>
      <c r="H9" s="264"/>
      <c r="I9" s="264"/>
      <c r="J9" s="264"/>
      <c r="K9" s="264"/>
      <c r="L9" s="264"/>
      <c r="M9" s="264"/>
      <c r="N9" s="264"/>
      <c r="O9" s="264"/>
      <c r="P9" s="264"/>
      <c r="Q9" s="264"/>
      <c r="R9" s="264"/>
      <c r="S9" s="264"/>
      <c r="T9" s="264"/>
      <c r="U9" s="262"/>
      <c r="V9" s="264"/>
      <c r="W9" s="264"/>
      <c r="X9" s="264"/>
      <c r="Y9" s="264"/>
      <c r="Z9" s="264"/>
    </row>
    <row r="10" spans="1:39">
      <c r="B10" s="23" t="s">
        <v>12</v>
      </c>
      <c r="C10" s="262">
        <v>9.4</v>
      </c>
      <c r="D10" s="262">
        <v>9.6</v>
      </c>
      <c r="E10" s="262">
        <v>9.9</v>
      </c>
      <c r="F10" s="262">
        <v>10.199999999999999</v>
      </c>
      <c r="G10" s="262">
        <v>10.4</v>
      </c>
      <c r="H10" s="262">
        <v>10.6</v>
      </c>
      <c r="I10" s="262">
        <v>10.8</v>
      </c>
      <c r="J10" s="262">
        <v>11</v>
      </c>
      <c r="K10" s="262">
        <v>11.1</v>
      </c>
      <c r="L10" s="262">
        <v>11.3</v>
      </c>
      <c r="M10" s="262">
        <v>11.4</v>
      </c>
      <c r="N10" s="262">
        <v>11.6</v>
      </c>
      <c r="O10" s="262">
        <v>11.7</v>
      </c>
      <c r="P10" s="262">
        <v>11.9</v>
      </c>
      <c r="Q10" s="262">
        <v>12.1</v>
      </c>
      <c r="R10" s="262">
        <v>12.2</v>
      </c>
      <c r="S10" s="262">
        <v>12.4</v>
      </c>
      <c r="T10" s="262">
        <v>12.7</v>
      </c>
      <c r="U10" s="262">
        <v>12.8</v>
      </c>
      <c r="V10" s="262">
        <v>13</v>
      </c>
      <c r="W10" s="263">
        <v>13.2</v>
      </c>
      <c r="X10" s="263">
        <v>13.4</v>
      </c>
      <c r="Y10" s="263">
        <v>13.6</v>
      </c>
      <c r="Z10" s="263">
        <v>13.7</v>
      </c>
    </row>
    <row r="11" spans="1:39">
      <c r="B11" s="23" t="s">
        <v>33</v>
      </c>
      <c r="C11" s="262"/>
      <c r="D11" s="262"/>
      <c r="E11" s="262"/>
      <c r="F11" s="262"/>
      <c r="G11" s="262"/>
      <c r="H11" s="262"/>
      <c r="I11" s="262"/>
      <c r="J11" s="262"/>
      <c r="K11" s="262"/>
      <c r="L11" s="262"/>
      <c r="M11" s="262"/>
      <c r="N11" s="262"/>
      <c r="O11" s="262"/>
      <c r="P11" s="262"/>
      <c r="Q11" s="262"/>
      <c r="R11" s="262"/>
      <c r="S11" s="262"/>
      <c r="T11" s="262"/>
      <c r="U11" s="262">
        <v>25</v>
      </c>
      <c r="V11" s="262"/>
      <c r="W11" s="263"/>
      <c r="X11" s="263"/>
      <c r="Y11" s="263"/>
      <c r="Z11" s="263"/>
    </row>
    <row r="12" spans="1:39">
      <c r="B12" s="23" t="s">
        <v>13</v>
      </c>
      <c r="C12" s="262"/>
      <c r="D12" s="262"/>
      <c r="E12" s="262"/>
      <c r="F12" s="262"/>
      <c r="G12" s="262"/>
      <c r="H12" s="262"/>
      <c r="I12" s="262"/>
      <c r="J12" s="262"/>
      <c r="K12" s="262"/>
      <c r="L12" s="262"/>
      <c r="M12" s="262"/>
      <c r="N12" s="262"/>
      <c r="O12" s="262"/>
      <c r="P12" s="262"/>
      <c r="Q12" s="262"/>
      <c r="R12" s="262"/>
      <c r="S12" s="262"/>
      <c r="T12" s="262"/>
      <c r="U12" s="263"/>
      <c r="V12" s="263"/>
      <c r="W12" s="263"/>
      <c r="X12" s="263"/>
      <c r="Y12" s="263"/>
      <c r="Z12" s="263"/>
    </row>
    <row r="13" spans="1:39">
      <c r="B13" s="23" t="s">
        <v>8</v>
      </c>
      <c r="C13" s="262">
        <v>12.7003</v>
      </c>
      <c r="D13" s="262">
        <v>12.1502</v>
      </c>
      <c r="E13" s="262">
        <v>11.3238</v>
      </c>
      <c r="F13" s="262">
        <v>10.4808</v>
      </c>
      <c r="G13" s="262">
        <v>10.253299999999999</v>
      </c>
      <c r="H13" s="262">
        <v>11.175700000000001</v>
      </c>
      <c r="I13" s="262">
        <v>10.6457</v>
      </c>
      <c r="J13" s="262">
        <v>10.879200000000001</v>
      </c>
      <c r="K13" s="262">
        <v>11.5762</v>
      </c>
      <c r="L13" s="262">
        <v>11.2385</v>
      </c>
      <c r="M13" s="262">
        <v>11.6844</v>
      </c>
      <c r="N13" s="262">
        <v>11.2193</v>
      </c>
      <c r="O13" s="262">
        <v>11.7423</v>
      </c>
      <c r="P13" s="262">
        <v>11.511200000000001</v>
      </c>
      <c r="Q13" s="262">
        <v>12.6557</v>
      </c>
      <c r="R13" s="262">
        <v>13.2249</v>
      </c>
      <c r="S13" s="262">
        <v>12.169700000000001</v>
      </c>
      <c r="T13" s="262">
        <v>13.134499999999999</v>
      </c>
      <c r="U13" s="263">
        <v>12.446099999999999</v>
      </c>
      <c r="V13" s="263">
        <v>12.4975</v>
      </c>
      <c r="W13" s="263">
        <v>12.526634407864201</v>
      </c>
      <c r="X13" s="263">
        <v>12.4634950996537</v>
      </c>
      <c r="Y13" s="263">
        <v>12.401245761783001</v>
      </c>
      <c r="Z13" s="263">
        <v>12.339149567220399</v>
      </c>
    </row>
    <row r="14" spans="1:39">
      <c r="B14" s="23" t="s">
        <v>7</v>
      </c>
      <c r="C14" s="262">
        <v>9.8623410000000007</v>
      </c>
      <c r="D14" s="262">
        <v>9.3307120000000108</v>
      </c>
      <c r="E14" s="262">
        <v>9.1127610000000008</v>
      </c>
      <c r="F14" s="262">
        <v>8.5150129999999997</v>
      </c>
      <c r="G14" s="262">
        <v>8.2093980000000109</v>
      </c>
      <c r="H14" s="262">
        <v>8.3108079999999998</v>
      </c>
      <c r="I14" s="262">
        <v>8.0287240000000004</v>
      </c>
      <c r="J14" s="262">
        <v>7.9029129999999999</v>
      </c>
      <c r="K14" s="262">
        <v>7.12066</v>
      </c>
      <c r="L14" s="262">
        <v>7.1491450000000096</v>
      </c>
      <c r="M14" s="262">
        <v>6.5494040000000098</v>
      </c>
      <c r="N14" s="262">
        <v>5.9322030000000003</v>
      </c>
      <c r="O14" s="262">
        <v>5.8461530000000099</v>
      </c>
      <c r="P14" s="262">
        <v>5.2634040000000004</v>
      </c>
      <c r="Q14" s="262">
        <v>5.3652189999999997</v>
      </c>
      <c r="R14" s="262">
        <v>5.1937740000000003</v>
      </c>
      <c r="S14" s="262">
        <v>5.5682150000000004</v>
      </c>
      <c r="T14" s="262">
        <v>5.1950380000000003</v>
      </c>
      <c r="U14" s="262">
        <v>4.79251800000001</v>
      </c>
      <c r="V14" s="263">
        <v>4.9391389999999999</v>
      </c>
      <c r="W14" s="263">
        <v>4.7690719959846497</v>
      </c>
      <c r="X14" s="263">
        <v>4.6644792195830203</v>
      </c>
      <c r="Y14" s="263">
        <v>4.5618217035833899</v>
      </c>
      <c r="Z14" s="263">
        <v>4.4609675441624299</v>
      </c>
    </row>
    <row r="15" spans="1:39">
      <c r="B15" s="23" t="s">
        <v>98</v>
      </c>
      <c r="C15" s="262">
        <v>98.166569999999993</v>
      </c>
      <c r="D15" s="262">
        <v>98.166569999999993</v>
      </c>
      <c r="E15" s="262">
        <v>98.166569999999993</v>
      </c>
      <c r="F15" s="262">
        <v>98.226969999999994</v>
      </c>
      <c r="G15" s="262">
        <v>98.287379999999999</v>
      </c>
      <c r="H15" s="262">
        <v>98.347790000000003</v>
      </c>
      <c r="I15" s="262">
        <v>98.408230000000003</v>
      </c>
      <c r="J15" s="262">
        <v>98.46866</v>
      </c>
      <c r="K15" s="262">
        <v>98.529110000000003</v>
      </c>
      <c r="L15" s="262">
        <v>98.589569999999995</v>
      </c>
      <c r="M15" s="262">
        <v>98.650030000000001</v>
      </c>
      <c r="N15" s="262">
        <v>98.710509999999999</v>
      </c>
      <c r="O15" s="262">
        <v>98.771000000000001</v>
      </c>
      <c r="P15" s="262">
        <v>98.780879999999996</v>
      </c>
      <c r="Q15" s="262">
        <v>98.790769999999995</v>
      </c>
      <c r="R15" s="262">
        <v>98.800650000000005</v>
      </c>
      <c r="S15" s="262">
        <v>98.800650000000005</v>
      </c>
      <c r="T15" s="262">
        <v>98.800650000000005</v>
      </c>
      <c r="U15" s="262">
        <v>98.802279450334794</v>
      </c>
      <c r="V15" s="262">
        <v>98.8025506503419</v>
      </c>
      <c r="W15" s="263">
        <v>98.802826967543197</v>
      </c>
      <c r="X15" s="263">
        <v>98.803106127980101</v>
      </c>
      <c r="Y15" s="263">
        <v>98.803387236388701</v>
      </c>
      <c r="Z15" s="263">
        <v>98.803670013585304</v>
      </c>
    </row>
    <row r="16" spans="1:39">
      <c r="B16" s="23" t="s">
        <v>5</v>
      </c>
      <c r="C16" s="264">
        <v>64.212990000000005</v>
      </c>
      <c r="D16" s="264">
        <v>64.212990000000005</v>
      </c>
      <c r="E16" s="264">
        <v>64.212990000000005</v>
      </c>
      <c r="F16" s="264">
        <v>64.212990000000005</v>
      </c>
      <c r="G16" s="264">
        <v>64.212990000000005</v>
      </c>
      <c r="H16" s="264">
        <v>65.091980000000007</v>
      </c>
      <c r="I16" s="264">
        <v>65.970969999999994</v>
      </c>
      <c r="J16" s="264">
        <v>66.849959999999996</v>
      </c>
      <c r="K16" s="264">
        <v>67.728949999999998</v>
      </c>
      <c r="L16" s="264">
        <v>68.607939999999999</v>
      </c>
      <c r="M16" s="262">
        <v>69.486930000000001</v>
      </c>
      <c r="N16" s="262">
        <v>70.365920000000003</v>
      </c>
      <c r="O16" s="262">
        <v>71.244919999999993</v>
      </c>
      <c r="P16" s="262">
        <v>72.123909999999995</v>
      </c>
      <c r="Q16" s="262">
        <v>73.002899999999997</v>
      </c>
      <c r="R16" s="262">
        <v>73.881889999999999</v>
      </c>
      <c r="S16" s="262">
        <v>74.76088</v>
      </c>
      <c r="T16" s="263">
        <v>75.639870000000002</v>
      </c>
      <c r="U16" s="263">
        <v>76.488744212270603</v>
      </c>
      <c r="V16" s="263">
        <v>77.326622732826607</v>
      </c>
      <c r="W16" s="263">
        <v>78.147425525595494</v>
      </c>
      <c r="X16" s="263">
        <v>78.950879030689606</v>
      </c>
      <c r="Y16" s="263">
        <v>79.736744134439903</v>
      </c>
      <c r="Z16" s="263">
        <v>80.504821017838694</v>
      </c>
    </row>
    <row r="17" spans="2:26">
      <c r="B17" s="23" t="s">
        <v>10</v>
      </c>
      <c r="C17" s="262">
        <v>100</v>
      </c>
      <c r="D17" s="263">
        <v>100</v>
      </c>
      <c r="E17" s="263">
        <v>100</v>
      </c>
      <c r="F17" s="263">
        <v>100</v>
      </c>
      <c r="G17" s="263">
        <v>100</v>
      </c>
      <c r="H17" s="262">
        <v>100</v>
      </c>
      <c r="I17" s="263">
        <v>100</v>
      </c>
      <c r="J17" s="263">
        <v>100</v>
      </c>
      <c r="K17" s="263">
        <v>100</v>
      </c>
      <c r="L17" s="263">
        <v>100</v>
      </c>
      <c r="M17" s="262">
        <v>100</v>
      </c>
      <c r="N17" s="263">
        <v>100</v>
      </c>
      <c r="O17" s="263">
        <v>100</v>
      </c>
      <c r="P17" s="262">
        <v>100</v>
      </c>
      <c r="Q17" s="262">
        <v>100</v>
      </c>
      <c r="R17" s="262">
        <v>100</v>
      </c>
      <c r="S17" s="262">
        <v>100</v>
      </c>
      <c r="T17" s="262">
        <v>100</v>
      </c>
      <c r="U17" s="262">
        <v>100</v>
      </c>
      <c r="V17" s="263">
        <v>100</v>
      </c>
      <c r="W17" s="263">
        <v>100</v>
      </c>
      <c r="X17" s="263">
        <v>100</v>
      </c>
      <c r="Y17" s="263">
        <v>100</v>
      </c>
      <c r="Z17" s="263">
        <v>100</v>
      </c>
    </row>
    <row r="18" spans="2:26">
      <c r="B18" s="23" t="s">
        <v>4</v>
      </c>
      <c r="C18" s="262">
        <v>11.74239843</v>
      </c>
      <c r="D18" s="262">
        <v>11.74239843</v>
      </c>
      <c r="E18" s="262">
        <v>11.658084949999999</v>
      </c>
      <c r="F18" s="262">
        <v>11.77659794</v>
      </c>
      <c r="G18" s="262">
        <v>11.954447</v>
      </c>
      <c r="H18" s="262">
        <v>12.08455932</v>
      </c>
      <c r="I18" s="262">
        <v>12.36537233</v>
      </c>
      <c r="J18" s="262">
        <v>12.542793380000001</v>
      </c>
      <c r="K18" s="262">
        <v>12.66070577</v>
      </c>
      <c r="L18" s="262">
        <v>12.639828189999999</v>
      </c>
      <c r="M18" s="262">
        <v>12.390613849999999</v>
      </c>
      <c r="N18" s="262">
        <v>12.033276130000001</v>
      </c>
      <c r="O18" s="262">
        <v>11.647670740000001</v>
      </c>
      <c r="P18" s="262">
        <v>11.31924094</v>
      </c>
      <c r="Q18" s="262">
        <v>11.02125921</v>
      </c>
      <c r="R18" s="262">
        <v>10.83320996</v>
      </c>
      <c r="S18" s="262">
        <v>10.61050891</v>
      </c>
      <c r="T18" s="263">
        <v>10.5127288</v>
      </c>
      <c r="U18" s="263">
        <v>10.358288140000001</v>
      </c>
      <c r="V18" s="263">
        <v>10.358288140000001</v>
      </c>
      <c r="W18" s="263">
        <v>10.358288140000001</v>
      </c>
      <c r="X18" s="263">
        <v>10.358288140000001</v>
      </c>
      <c r="Y18" s="263">
        <v>10.358288140000001</v>
      </c>
      <c r="Z18" s="263">
        <v>10.358288140000001</v>
      </c>
    </row>
    <row r="19" spans="2:26">
      <c r="B19" s="23" t="s">
        <v>14</v>
      </c>
      <c r="C19" s="262"/>
      <c r="D19" s="262"/>
      <c r="E19" s="262"/>
      <c r="F19" s="262"/>
      <c r="G19" s="262"/>
      <c r="H19" s="262"/>
      <c r="I19" s="262"/>
      <c r="J19" s="262"/>
      <c r="K19" s="262"/>
      <c r="L19" s="262"/>
      <c r="M19" s="262">
        <v>7.4391432240000004</v>
      </c>
      <c r="N19" s="262">
        <v>7.2302317650000001</v>
      </c>
      <c r="O19" s="262">
        <v>7.6046173760000002</v>
      </c>
      <c r="P19" s="262">
        <v>7.3547160150000002</v>
      </c>
      <c r="Q19" s="262">
        <v>7.2157716440000002</v>
      </c>
      <c r="R19" s="262">
        <v>7.1871724889999999</v>
      </c>
      <c r="S19" s="262">
        <v>7.1417921079999998</v>
      </c>
      <c r="T19" s="262">
        <v>7.1178827330000001</v>
      </c>
      <c r="U19" s="262">
        <v>7.072311043</v>
      </c>
      <c r="V19" s="262">
        <v>7.027405441</v>
      </c>
      <c r="W19" s="262">
        <v>6.9831561879999997</v>
      </c>
      <c r="X19" s="262">
        <v>6.9395536929999997</v>
      </c>
      <c r="Y19" s="262">
        <v>6.8965885020000002</v>
      </c>
      <c r="Z19" s="262">
        <v>6.8542512999999996</v>
      </c>
    </row>
    <row r="20" spans="2:26">
      <c r="B20" s="23" t="s">
        <v>6</v>
      </c>
      <c r="C20" s="262">
        <v>27.2</v>
      </c>
      <c r="D20" s="262">
        <v>26.4</v>
      </c>
      <c r="E20" s="262">
        <v>25.6</v>
      </c>
      <c r="F20" s="262">
        <v>24.8</v>
      </c>
      <c r="G20" s="262">
        <v>24</v>
      </c>
      <c r="H20" s="262">
        <v>23.2</v>
      </c>
      <c r="I20" s="262">
        <v>22.52</v>
      </c>
      <c r="J20" s="262">
        <v>21.84</v>
      </c>
      <c r="K20" s="262">
        <v>21.16</v>
      </c>
      <c r="L20" s="262">
        <v>20.48</v>
      </c>
      <c r="M20" s="262">
        <v>19.8</v>
      </c>
      <c r="N20" s="262">
        <v>19.2</v>
      </c>
      <c r="O20" s="262">
        <v>18.600000000000001</v>
      </c>
      <c r="P20" s="262">
        <v>18</v>
      </c>
      <c r="Q20" s="262">
        <v>17.5</v>
      </c>
      <c r="R20" s="262">
        <v>17</v>
      </c>
      <c r="S20" s="262">
        <v>16.5</v>
      </c>
      <c r="T20" s="262">
        <v>16</v>
      </c>
      <c r="U20" s="262">
        <v>15.5</v>
      </c>
      <c r="V20" s="262">
        <v>15</v>
      </c>
      <c r="W20" s="262">
        <v>14.6</v>
      </c>
      <c r="X20" s="262">
        <v>14.133333329999999</v>
      </c>
      <c r="Y20" s="262">
        <v>13.66666667</v>
      </c>
      <c r="Z20" s="262">
        <v>13.2</v>
      </c>
    </row>
    <row r="21" spans="2:26">
      <c r="B21" s="33" t="s">
        <v>11</v>
      </c>
      <c r="C21" s="262">
        <v>21</v>
      </c>
      <c r="D21" s="262">
        <v>21.7</v>
      </c>
      <c r="E21" s="262">
        <v>22.3</v>
      </c>
      <c r="F21" s="262">
        <v>22.9</v>
      </c>
      <c r="G21" s="262">
        <v>23.5</v>
      </c>
      <c r="H21" s="262">
        <v>24</v>
      </c>
      <c r="I21" s="262">
        <v>24.6</v>
      </c>
      <c r="J21" s="262">
        <v>25.1</v>
      </c>
      <c r="K21" s="262">
        <v>25.7</v>
      </c>
      <c r="L21" s="262">
        <v>26.2</v>
      </c>
      <c r="M21" s="262">
        <v>26.7</v>
      </c>
      <c r="N21" s="262">
        <v>27.3</v>
      </c>
      <c r="O21" s="262">
        <v>27.9</v>
      </c>
      <c r="P21" s="262">
        <v>28.5</v>
      </c>
      <c r="Q21" s="262">
        <v>29.1</v>
      </c>
      <c r="R21" s="262">
        <v>29.8</v>
      </c>
      <c r="S21" s="262">
        <v>30.4</v>
      </c>
      <c r="T21" s="262">
        <v>30.8</v>
      </c>
      <c r="U21" s="262">
        <v>31.4</v>
      </c>
      <c r="V21" s="262">
        <v>32</v>
      </c>
      <c r="W21" s="262">
        <v>32.6</v>
      </c>
      <c r="X21" s="262">
        <v>33.1</v>
      </c>
      <c r="Y21" s="262">
        <v>33.700000000000003</v>
      </c>
      <c r="Z21" s="262">
        <v>34.299999999999997</v>
      </c>
    </row>
    <row r="22" spans="2:26">
      <c r="B22" s="23" t="s">
        <v>15</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row>
    <row r="23" spans="2:26">
      <c r="B23" s="349"/>
      <c r="C23" s="349"/>
      <c r="D23" s="349"/>
      <c r="E23" s="349"/>
      <c r="F23" s="349"/>
      <c r="G23" s="349"/>
      <c r="H23" s="349"/>
      <c r="I23" s="349"/>
      <c r="J23" s="349"/>
      <c r="K23" s="349"/>
      <c r="L23" s="349"/>
      <c r="M23" s="349"/>
      <c r="N23" s="349"/>
      <c r="O23" s="349"/>
      <c r="P23" s="349"/>
      <c r="Q23" s="349"/>
      <c r="R23" s="349"/>
      <c r="S23" s="349"/>
      <c r="T23" s="349"/>
      <c r="U23" s="349"/>
      <c r="V23" s="349"/>
      <c r="W23" s="349"/>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65"/>
      <c r="B1" s="265"/>
      <c r="C1" s="265"/>
      <c r="D1" s="265"/>
      <c r="E1" s="265"/>
      <c r="F1" s="265"/>
      <c r="G1" s="265"/>
      <c r="H1" s="265"/>
      <c r="I1" s="265"/>
      <c r="J1" s="265"/>
      <c r="K1" s="265"/>
      <c r="L1" s="265"/>
      <c r="M1" s="265"/>
      <c r="N1" s="265"/>
      <c r="O1" s="265"/>
      <c r="P1" s="265"/>
      <c r="Q1" s="265"/>
      <c r="R1" s="265"/>
      <c r="S1" s="265"/>
      <c r="T1" s="265"/>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373</v>
      </c>
      <c r="C2" s="9"/>
      <c r="D2" s="8"/>
      <c r="E2" s="8"/>
    </row>
    <row r="3" spans="1:7">
      <c r="B3" s="7"/>
      <c r="C3" s="10"/>
      <c r="D3" s="6"/>
      <c r="E3" s="6"/>
    </row>
    <row r="4" spans="1:7" ht="15" customHeight="1">
      <c r="A4" s="6"/>
      <c r="B4" s="224" t="s">
        <v>374</v>
      </c>
      <c r="C4" s="224" t="s">
        <v>40</v>
      </c>
      <c r="D4" s="224" t="s">
        <v>41</v>
      </c>
      <c r="E4" s="224" t="s">
        <v>42</v>
      </c>
      <c r="F4" s="224" t="s">
        <v>43</v>
      </c>
      <c r="G4" s="224" t="s">
        <v>445</v>
      </c>
    </row>
    <row r="5" spans="1:7">
      <c r="B5" s="232" t="s">
        <v>375</v>
      </c>
      <c r="C5" s="232" t="s">
        <v>229</v>
      </c>
      <c r="D5" s="232" t="s">
        <v>158</v>
      </c>
      <c r="E5" s="233" t="s">
        <v>404</v>
      </c>
      <c r="F5" s="232" t="s">
        <v>158</v>
      </c>
      <c r="G5" s="234" t="s">
        <v>405</v>
      </c>
    </row>
    <row r="6" spans="1:7">
      <c r="B6" s="232" t="s">
        <v>375</v>
      </c>
      <c r="C6" s="232" t="s">
        <v>230</v>
      </c>
      <c r="D6" s="232" t="s">
        <v>161</v>
      </c>
      <c r="E6" s="233" t="s">
        <v>412</v>
      </c>
      <c r="F6" s="232" t="s">
        <v>231</v>
      </c>
      <c r="G6" s="234" t="s">
        <v>406</v>
      </c>
    </row>
    <row r="7" spans="1:7">
      <c r="B7" s="232" t="s">
        <v>375</v>
      </c>
      <c r="C7" s="232" t="s">
        <v>232</v>
      </c>
      <c r="D7" s="232" t="s">
        <v>166</v>
      </c>
      <c r="E7" s="233" t="s">
        <v>233</v>
      </c>
      <c r="F7" s="232" t="s">
        <v>234</v>
      </c>
      <c r="G7" s="234"/>
    </row>
    <row r="8" spans="1:7">
      <c r="B8" s="232" t="s">
        <v>375</v>
      </c>
      <c r="C8" s="232" t="s">
        <v>235</v>
      </c>
      <c r="D8" s="232" t="s">
        <v>169</v>
      </c>
      <c r="E8" s="233" t="s">
        <v>236</v>
      </c>
      <c r="F8" s="232" t="s">
        <v>237</v>
      </c>
      <c r="G8" s="234"/>
    </row>
    <row r="9" spans="1:7">
      <c r="B9" s="232" t="s">
        <v>375</v>
      </c>
      <c r="C9" s="232" t="s">
        <v>238</v>
      </c>
      <c r="D9" s="232" t="s">
        <v>174</v>
      </c>
      <c r="E9" s="233" t="s">
        <v>175</v>
      </c>
      <c r="F9" s="232" t="s">
        <v>175</v>
      </c>
      <c r="G9" s="234" t="s">
        <v>454</v>
      </c>
    </row>
    <row r="10" spans="1:7">
      <c r="B10" s="232" t="s">
        <v>375</v>
      </c>
      <c r="C10" s="232" t="s">
        <v>239</v>
      </c>
      <c r="D10" s="232" t="s">
        <v>177</v>
      </c>
      <c r="E10" s="233" t="s">
        <v>410</v>
      </c>
      <c r="F10" s="232" t="s">
        <v>177</v>
      </c>
      <c r="G10" s="234" t="s">
        <v>407</v>
      </c>
    </row>
    <row r="11" spans="1:7">
      <c r="B11" s="232" t="s">
        <v>375</v>
      </c>
      <c r="C11" s="232" t="s">
        <v>240</v>
      </c>
      <c r="D11" s="232" t="s">
        <v>180</v>
      </c>
      <c r="E11" s="233" t="s">
        <v>411</v>
      </c>
      <c r="F11" s="232" t="s">
        <v>241</v>
      </c>
      <c r="G11" s="234" t="s">
        <v>408</v>
      </c>
    </row>
    <row r="12" spans="1:7">
      <c r="B12" s="232" t="s">
        <v>375</v>
      </c>
      <c r="C12" s="232" t="s">
        <v>242</v>
      </c>
      <c r="D12" s="232" t="s">
        <v>181</v>
      </c>
      <c r="E12" s="233" t="s">
        <v>182</v>
      </c>
      <c r="F12" s="232" t="s">
        <v>243</v>
      </c>
      <c r="G12" s="234"/>
    </row>
    <row r="13" spans="1:7">
      <c r="B13" s="232" t="s">
        <v>375</v>
      </c>
      <c r="C13" s="232" t="s">
        <v>244</v>
      </c>
      <c r="D13" s="232" t="s">
        <v>186</v>
      </c>
      <c r="E13" s="233" t="s">
        <v>414</v>
      </c>
      <c r="F13" s="232" t="s">
        <v>245</v>
      </c>
      <c r="G13" s="272" t="s">
        <v>409</v>
      </c>
    </row>
    <row r="14" spans="1:7">
      <c r="B14" s="232" t="s">
        <v>375</v>
      </c>
      <c r="C14" s="232" t="s">
        <v>246</v>
      </c>
      <c r="D14" s="232" t="s">
        <v>189</v>
      </c>
      <c r="E14" s="233" t="s">
        <v>415</v>
      </c>
      <c r="F14" s="232" t="s">
        <v>247</v>
      </c>
      <c r="G14" s="272" t="s">
        <v>409</v>
      </c>
    </row>
    <row r="15" spans="1:7">
      <c r="B15" s="232" t="s">
        <v>375</v>
      </c>
      <c r="C15" s="232" t="s">
        <v>248</v>
      </c>
      <c r="D15" s="232" t="s">
        <v>191</v>
      </c>
      <c r="E15" s="233" t="s">
        <v>413</v>
      </c>
      <c r="F15" s="232" t="s">
        <v>29</v>
      </c>
      <c r="G15" s="234" t="s">
        <v>453</v>
      </c>
    </row>
    <row r="16" spans="1:7">
      <c r="B16" s="232" t="s">
        <v>375</v>
      </c>
      <c r="C16" s="232" t="s">
        <v>249</v>
      </c>
      <c r="D16" s="232" t="s">
        <v>196</v>
      </c>
      <c r="E16" s="233" t="s">
        <v>416</v>
      </c>
      <c r="F16" s="232" t="s">
        <v>250</v>
      </c>
      <c r="G16" s="272" t="s">
        <v>409</v>
      </c>
    </row>
    <row r="17" spans="2:7">
      <c r="B17" s="232" t="s">
        <v>375</v>
      </c>
      <c r="C17" s="232" t="s">
        <v>251</v>
      </c>
      <c r="D17" s="232" t="s">
        <v>199</v>
      </c>
      <c r="E17" s="233" t="s">
        <v>252</v>
      </c>
      <c r="F17" s="232" t="s">
        <v>252</v>
      </c>
      <c r="G17" s="272" t="s">
        <v>452</v>
      </c>
    </row>
    <row r="18" spans="2:7">
      <c r="B18" s="232" t="s">
        <v>375</v>
      </c>
      <c r="C18" s="232" t="s">
        <v>253</v>
      </c>
      <c r="D18" s="232" t="s">
        <v>254</v>
      </c>
      <c r="E18" s="233" t="s">
        <v>201</v>
      </c>
      <c r="F18" s="232" t="s">
        <v>255</v>
      </c>
      <c r="G18" s="272"/>
    </row>
    <row r="19" spans="2:7">
      <c r="B19" s="232" t="s">
        <v>375</v>
      </c>
      <c r="C19" s="232" t="s">
        <v>256</v>
      </c>
      <c r="D19" s="232" t="s">
        <v>257</v>
      </c>
      <c r="E19" s="233" t="s">
        <v>204</v>
      </c>
      <c r="F19" s="232" t="s">
        <v>258</v>
      </c>
      <c r="G19" s="272"/>
    </row>
    <row r="20" spans="2:7">
      <c r="B20" s="232" t="s">
        <v>375</v>
      </c>
      <c r="C20" s="232" t="s">
        <v>259</v>
      </c>
      <c r="D20" s="232" t="s">
        <v>205</v>
      </c>
      <c r="E20" s="233" t="s">
        <v>403</v>
      </c>
      <c r="F20" s="232" t="s">
        <v>260</v>
      </c>
      <c r="G20" s="272" t="s">
        <v>409</v>
      </c>
    </row>
    <row r="21" spans="2:7">
      <c r="B21" s="232" t="s">
        <v>375</v>
      </c>
      <c r="C21" s="233" t="s">
        <v>261</v>
      </c>
      <c r="D21" s="232" t="s">
        <v>210</v>
      </c>
      <c r="E21" s="233" t="s">
        <v>435</v>
      </c>
      <c r="F21" s="232" t="s">
        <v>210</v>
      </c>
      <c r="G21" s="234" t="s">
        <v>417</v>
      </c>
    </row>
    <row r="22" spans="2:7">
      <c r="B22" s="229" t="s">
        <v>376</v>
      </c>
      <c r="C22" s="229" t="s">
        <v>259</v>
      </c>
      <c r="D22" s="229" t="s">
        <v>402</v>
      </c>
      <c r="E22" s="230" t="s">
        <v>260</v>
      </c>
      <c r="F22" s="229"/>
      <c r="G22" s="231"/>
    </row>
    <row r="23" spans="2:7">
      <c r="B23" s="229" t="s">
        <v>376</v>
      </c>
      <c r="C23" s="229" t="s">
        <v>418</v>
      </c>
      <c r="D23" s="229" t="s">
        <v>377</v>
      </c>
      <c r="E23" s="230" t="s">
        <v>377</v>
      </c>
      <c r="F23" s="229"/>
      <c r="G23" s="231"/>
    </row>
    <row r="24" spans="2:7">
      <c r="B24" s="229" t="s">
        <v>376</v>
      </c>
      <c r="C24" s="229" t="s">
        <v>419</v>
      </c>
      <c r="D24" s="229" t="s">
        <v>390</v>
      </c>
      <c r="E24" s="230" t="s">
        <v>382</v>
      </c>
      <c r="F24" s="229"/>
      <c r="G24" s="231"/>
    </row>
    <row r="25" spans="2:7">
      <c r="B25" s="229" t="s">
        <v>376</v>
      </c>
      <c r="C25" s="229" t="s">
        <v>420</v>
      </c>
      <c r="D25" s="229" t="s">
        <v>391</v>
      </c>
      <c r="E25" s="230" t="s">
        <v>383</v>
      </c>
      <c r="F25" s="229"/>
      <c r="G25" s="231"/>
    </row>
    <row r="26" spans="2:7">
      <c r="B26" s="229" t="s">
        <v>376</v>
      </c>
      <c r="C26" s="229" t="s">
        <v>421</v>
      </c>
      <c r="D26" s="229" t="s">
        <v>392</v>
      </c>
      <c r="E26" s="230" t="s">
        <v>378</v>
      </c>
      <c r="F26" s="229"/>
      <c r="G26" s="231"/>
    </row>
    <row r="27" spans="2:7">
      <c r="B27" s="229" t="s">
        <v>376</v>
      </c>
      <c r="C27" s="229" t="s">
        <v>422</v>
      </c>
      <c r="D27" s="229" t="s">
        <v>393</v>
      </c>
      <c r="E27" s="230" t="s">
        <v>379</v>
      </c>
      <c r="F27" s="229"/>
      <c r="G27" s="231"/>
    </row>
    <row r="28" spans="2:7">
      <c r="B28" s="229" t="s">
        <v>376</v>
      </c>
      <c r="C28" s="229" t="s">
        <v>423</v>
      </c>
      <c r="D28" s="229" t="s">
        <v>394</v>
      </c>
      <c r="E28" s="230" t="s">
        <v>380</v>
      </c>
      <c r="F28" s="229"/>
      <c r="G28" s="231"/>
    </row>
    <row r="29" spans="2:7">
      <c r="B29" s="229" t="s">
        <v>376</v>
      </c>
      <c r="C29" s="229" t="s">
        <v>424</v>
      </c>
      <c r="D29" s="229" t="s">
        <v>395</v>
      </c>
      <c r="E29" s="230" t="s">
        <v>381</v>
      </c>
      <c r="F29" s="229"/>
      <c r="G29" s="231"/>
    </row>
    <row r="30" spans="2:7">
      <c r="B30" s="229" t="s">
        <v>376</v>
      </c>
      <c r="C30" s="229" t="s">
        <v>425</v>
      </c>
      <c r="D30" s="229" t="s">
        <v>396</v>
      </c>
      <c r="E30" s="230" t="s">
        <v>384</v>
      </c>
      <c r="F30" s="229"/>
      <c r="G30" s="231"/>
    </row>
    <row r="31" spans="2:7">
      <c r="B31" s="229" t="s">
        <v>376</v>
      </c>
      <c r="C31" s="229" t="s">
        <v>426</v>
      </c>
      <c r="D31" s="229" t="s">
        <v>397</v>
      </c>
      <c r="E31" s="230" t="s">
        <v>385</v>
      </c>
      <c r="F31" s="229"/>
      <c r="G31" s="231"/>
    </row>
    <row r="32" spans="2:7">
      <c r="B32" s="229" t="s">
        <v>376</v>
      </c>
      <c r="C32" s="229" t="s">
        <v>427</v>
      </c>
      <c r="D32" s="229" t="s">
        <v>398</v>
      </c>
      <c r="E32" s="230" t="s">
        <v>386</v>
      </c>
      <c r="F32" s="229"/>
      <c r="G32" s="231"/>
    </row>
    <row r="33" spans="2:7">
      <c r="B33" s="229" t="s">
        <v>376</v>
      </c>
      <c r="C33" s="229" t="s">
        <v>428</v>
      </c>
      <c r="D33" s="229" t="s">
        <v>399</v>
      </c>
      <c r="E33" s="230" t="s">
        <v>387</v>
      </c>
      <c r="F33" s="229"/>
      <c r="G33" s="231"/>
    </row>
    <row r="34" spans="2:7">
      <c r="B34" s="229" t="s">
        <v>376</v>
      </c>
      <c r="C34" s="229" t="s">
        <v>429</v>
      </c>
      <c r="D34" s="229" t="s">
        <v>400</v>
      </c>
      <c r="E34" s="230" t="s">
        <v>388</v>
      </c>
      <c r="F34" s="229"/>
      <c r="G34" s="231"/>
    </row>
    <row r="35" spans="2:7">
      <c r="B35" s="229" t="s">
        <v>376</v>
      </c>
      <c r="C35" s="229" t="s">
        <v>430</v>
      </c>
      <c r="D35" s="229" t="s">
        <v>401</v>
      </c>
      <c r="E35" s="230" t="s">
        <v>389</v>
      </c>
      <c r="F35" s="229"/>
      <c r="G35" s="231"/>
    </row>
    <row r="36" spans="2:7">
      <c r="B36" s="230" t="s">
        <v>376</v>
      </c>
      <c r="C36" s="230" t="s">
        <v>436</v>
      </c>
      <c r="D36" s="230" t="s">
        <v>441</v>
      </c>
      <c r="E36" s="230" t="s">
        <v>442</v>
      </c>
      <c r="F36" s="229"/>
      <c r="G36" s="231"/>
    </row>
    <row r="37" spans="2:7">
      <c r="B37" s="229" t="s">
        <v>376</v>
      </c>
      <c r="C37" s="229" t="s">
        <v>317</v>
      </c>
      <c r="D37" s="229" t="s">
        <v>318</v>
      </c>
      <c r="E37" s="230" t="s">
        <v>318</v>
      </c>
      <c r="F37" s="229"/>
      <c r="G37" s="231"/>
    </row>
    <row r="38" spans="2:7">
      <c r="B38" s="229" t="s">
        <v>376</v>
      </c>
      <c r="C38" s="229" t="s">
        <v>319</v>
      </c>
      <c r="D38" s="229" t="s">
        <v>320</v>
      </c>
      <c r="E38" s="230" t="s">
        <v>321</v>
      </c>
      <c r="F38" s="229"/>
      <c r="G38" s="231"/>
    </row>
    <row r="39" spans="2:7">
      <c r="B39" s="229" t="s">
        <v>376</v>
      </c>
      <c r="C39" s="229" t="s">
        <v>322</v>
      </c>
      <c r="D39" s="229" t="s">
        <v>323</v>
      </c>
      <c r="E39" s="230" t="s">
        <v>323</v>
      </c>
      <c r="F39" s="229"/>
      <c r="G39" s="231"/>
    </row>
    <row r="40" spans="2:7">
      <c r="B40" s="229" t="s">
        <v>376</v>
      </c>
      <c r="C40" s="229" t="s">
        <v>324</v>
      </c>
      <c r="D40" s="229" t="s">
        <v>325</v>
      </c>
      <c r="E40" s="230" t="s">
        <v>325</v>
      </c>
      <c r="F40" s="229"/>
      <c r="G40" s="231"/>
    </row>
    <row r="41" spans="2:7">
      <c r="B41" s="229" t="s">
        <v>376</v>
      </c>
      <c r="C41" s="229" t="s">
        <v>326</v>
      </c>
      <c r="D41" s="229" t="s">
        <v>327</v>
      </c>
      <c r="E41" s="230" t="s">
        <v>327</v>
      </c>
      <c r="F41" s="229"/>
      <c r="G41" s="231"/>
    </row>
    <row r="42" spans="2:7">
      <c r="B42" s="229" t="s">
        <v>376</v>
      </c>
      <c r="C42" s="229" t="s">
        <v>328</v>
      </c>
      <c r="D42" s="229" t="s">
        <v>329</v>
      </c>
      <c r="E42" s="230" t="s">
        <v>329</v>
      </c>
      <c r="F42" s="229"/>
      <c r="G42" s="231"/>
    </row>
    <row r="43" spans="2:7">
      <c r="B43" s="229" t="s">
        <v>376</v>
      </c>
      <c r="C43" s="229" t="s">
        <v>330</v>
      </c>
      <c r="D43" s="229" t="s">
        <v>331</v>
      </c>
      <c r="E43" s="230" t="s">
        <v>331</v>
      </c>
      <c r="F43" s="229"/>
      <c r="G43" s="231"/>
    </row>
    <row r="44" spans="2:7">
      <c r="B44" s="230" t="s">
        <v>376</v>
      </c>
      <c r="C44" s="230" t="s">
        <v>440</v>
      </c>
      <c r="D44" s="230" t="s">
        <v>438</v>
      </c>
      <c r="E44" s="230" t="s">
        <v>439</v>
      </c>
      <c r="F44" s="229"/>
      <c r="G44" s="231"/>
    </row>
    <row r="45" spans="2:7">
      <c r="B45" s="229" t="s">
        <v>376</v>
      </c>
      <c r="C45" s="229" t="s">
        <v>332</v>
      </c>
      <c r="D45" s="229" t="s">
        <v>284</v>
      </c>
      <c r="E45" s="230" t="s">
        <v>284</v>
      </c>
      <c r="F45" s="229"/>
      <c r="G45" s="231"/>
    </row>
    <row r="46" spans="2:7">
      <c r="B46" s="229" t="s">
        <v>376</v>
      </c>
      <c r="C46" s="229" t="s">
        <v>333</v>
      </c>
      <c r="D46" s="229" t="s">
        <v>287</v>
      </c>
      <c r="E46" s="230" t="s">
        <v>287</v>
      </c>
      <c r="F46" s="229"/>
      <c r="G46" s="231"/>
    </row>
    <row r="47" spans="2:7">
      <c r="B47" s="229" t="s">
        <v>376</v>
      </c>
      <c r="C47" s="229" t="s">
        <v>334</v>
      </c>
      <c r="D47" s="229" t="s">
        <v>288</v>
      </c>
      <c r="E47" s="230" t="s">
        <v>288</v>
      </c>
      <c r="F47" s="229"/>
      <c r="G47" s="231"/>
    </row>
    <row r="48" spans="2:7">
      <c r="B48" s="226" t="s">
        <v>431</v>
      </c>
      <c r="C48" s="226" t="s">
        <v>44</v>
      </c>
      <c r="D48" s="226" t="s">
        <v>2</v>
      </c>
      <c r="E48" s="227" t="s">
        <v>45</v>
      </c>
      <c r="F48" s="226" t="s">
        <v>32</v>
      </c>
      <c r="G48" s="228"/>
    </row>
    <row r="49" spans="2:7">
      <c r="B49" s="226" t="s">
        <v>431</v>
      </c>
      <c r="C49" s="226" t="s">
        <v>47</v>
      </c>
      <c r="D49" s="226" t="s">
        <v>9</v>
      </c>
      <c r="E49" s="227" t="s">
        <v>48</v>
      </c>
      <c r="F49" s="226" t="s">
        <v>16</v>
      </c>
      <c r="G49" s="228"/>
    </row>
    <row r="50" spans="2:7">
      <c r="B50" s="226" t="s">
        <v>431</v>
      </c>
      <c r="C50" s="226" t="s">
        <v>49</v>
      </c>
      <c r="D50" s="226" t="s">
        <v>3</v>
      </c>
      <c r="E50" s="227" t="s">
        <v>50</v>
      </c>
      <c r="F50" s="226" t="s">
        <v>17</v>
      </c>
      <c r="G50" s="228"/>
    </row>
    <row r="51" spans="2:7">
      <c r="B51" s="226" t="s">
        <v>431</v>
      </c>
      <c r="C51" s="226" t="s">
        <v>123</v>
      </c>
      <c r="D51" s="226" t="s">
        <v>94</v>
      </c>
      <c r="E51" s="227" t="s">
        <v>150</v>
      </c>
      <c r="F51" s="226" t="s">
        <v>18</v>
      </c>
      <c r="G51" s="228"/>
    </row>
    <row r="52" spans="2:7">
      <c r="B52" s="226" t="s">
        <v>431</v>
      </c>
      <c r="C52" s="226" t="s">
        <v>51</v>
      </c>
      <c r="D52" s="226" t="s">
        <v>12</v>
      </c>
      <c r="E52" s="227" t="s">
        <v>52</v>
      </c>
      <c r="F52" s="226" t="s">
        <v>19</v>
      </c>
      <c r="G52" s="228"/>
    </row>
    <row r="53" spans="2:7">
      <c r="B53" s="226" t="s">
        <v>431</v>
      </c>
      <c r="C53" s="226" t="s">
        <v>53</v>
      </c>
      <c r="D53" s="226" t="s">
        <v>33</v>
      </c>
      <c r="E53" s="227" t="s">
        <v>54</v>
      </c>
      <c r="F53" s="226" t="s">
        <v>20</v>
      </c>
      <c r="G53" s="228"/>
    </row>
    <row r="54" spans="2:7">
      <c r="B54" s="226" t="s">
        <v>431</v>
      </c>
      <c r="C54" s="226" t="s">
        <v>55</v>
      </c>
      <c r="D54" s="226" t="s">
        <v>13</v>
      </c>
      <c r="E54" s="227" t="s">
        <v>56</v>
      </c>
      <c r="F54" s="226" t="s">
        <v>21</v>
      </c>
      <c r="G54" s="228"/>
    </row>
    <row r="55" spans="2:7">
      <c r="B55" s="226" t="s">
        <v>431</v>
      </c>
      <c r="C55" s="226" t="s">
        <v>57</v>
      </c>
      <c r="D55" s="226" t="s">
        <v>8</v>
      </c>
      <c r="E55" s="227" t="s">
        <v>58</v>
      </c>
      <c r="F55" s="226" t="s">
        <v>22</v>
      </c>
      <c r="G55" s="228"/>
    </row>
    <row r="56" spans="2:7">
      <c r="B56" s="226" t="s">
        <v>431</v>
      </c>
      <c r="C56" s="226" t="s">
        <v>59</v>
      </c>
      <c r="D56" s="226" t="s">
        <v>7</v>
      </c>
      <c r="E56" s="227" t="s">
        <v>60</v>
      </c>
      <c r="F56" s="226" t="s">
        <v>23</v>
      </c>
      <c r="G56" s="228"/>
    </row>
    <row r="57" spans="2:7">
      <c r="B57" s="226" t="s">
        <v>431</v>
      </c>
      <c r="C57" s="226" t="s">
        <v>61</v>
      </c>
      <c r="D57" s="227" t="s">
        <v>434</v>
      </c>
      <c r="E57" s="227" t="s">
        <v>62</v>
      </c>
      <c r="F57" s="226" t="s">
        <v>24</v>
      </c>
      <c r="G57" s="228" t="s">
        <v>432</v>
      </c>
    </row>
    <row r="58" spans="2:7">
      <c r="B58" s="226" t="s">
        <v>431</v>
      </c>
      <c r="C58" s="226" t="s">
        <v>63</v>
      </c>
      <c r="D58" s="227" t="s">
        <v>5</v>
      </c>
      <c r="E58" s="227" t="s">
        <v>64</v>
      </c>
      <c r="F58" s="226" t="s">
        <v>25</v>
      </c>
      <c r="G58" s="228" t="s">
        <v>433</v>
      </c>
    </row>
    <row r="59" spans="2:7">
      <c r="B59" s="226" t="s">
        <v>431</v>
      </c>
      <c r="C59" s="226" t="s">
        <v>65</v>
      </c>
      <c r="D59" s="226" t="s">
        <v>10</v>
      </c>
      <c r="E59" s="227" t="s">
        <v>66</v>
      </c>
      <c r="F59" s="226" t="s">
        <v>26</v>
      </c>
      <c r="G59" s="228"/>
    </row>
    <row r="60" spans="2:7">
      <c r="B60" s="226" t="s">
        <v>431</v>
      </c>
      <c r="C60" s="226" t="s">
        <v>67</v>
      </c>
      <c r="D60" s="226" t="s">
        <v>4</v>
      </c>
      <c r="E60" s="227" t="s">
        <v>68</v>
      </c>
      <c r="F60" s="226" t="s">
        <v>27</v>
      </c>
      <c r="G60" s="228"/>
    </row>
    <row r="61" spans="2:7">
      <c r="B61" s="226" t="s">
        <v>431</v>
      </c>
      <c r="C61" s="226" t="s">
        <v>69</v>
      </c>
      <c r="D61" s="226" t="s">
        <v>14</v>
      </c>
      <c r="E61" s="227" t="s">
        <v>70</v>
      </c>
      <c r="F61" s="226" t="s">
        <v>28</v>
      </c>
      <c r="G61" s="228"/>
    </row>
    <row r="62" spans="2:7">
      <c r="B62" s="226" t="s">
        <v>431</v>
      </c>
      <c r="C62" s="226" t="s">
        <v>71</v>
      </c>
      <c r="D62" s="226" t="s">
        <v>6</v>
      </c>
      <c r="E62" s="227" t="s">
        <v>72</v>
      </c>
      <c r="F62" s="226" t="s">
        <v>29</v>
      </c>
      <c r="G62" s="228"/>
    </row>
    <row r="63" spans="2:7">
      <c r="B63" s="226" t="s">
        <v>431</v>
      </c>
      <c r="C63" s="226" t="s">
        <v>73</v>
      </c>
      <c r="D63" s="226" t="s">
        <v>11</v>
      </c>
      <c r="E63" s="227" t="s">
        <v>74</v>
      </c>
      <c r="F63" s="226" t="s">
        <v>30</v>
      </c>
      <c r="G63" s="228"/>
    </row>
    <row r="64" spans="2:7">
      <c r="B64" s="226" t="s">
        <v>431</v>
      </c>
      <c r="C64" s="226" t="s">
        <v>51</v>
      </c>
      <c r="D64" s="226" t="s">
        <v>15</v>
      </c>
      <c r="E64" s="227" t="s">
        <v>75</v>
      </c>
      <c r="F64" s="226" t="s">
        <v>31</v>
      </c>
      <c r="G64" s="228"/>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abSelected="1" topLeftCell="A25" zoomScale="85" zoomScaleNormal="85" workbookViewId="0">
      <pane xSplit="2" topLeftCell="C1" activePane="topRight" state="frozen"/>
      <selection pane="topRight" activeCell="E37" sqref="E37"/>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34" t="s">
        <v>335</v>
      </c>
      <c r="B5" s="134"/>
      <c r="C5" s="134"/>
      <c r="D5" s="17"/>
      <c r="E5" s="196">
        <f>M41/1000</f>
        <v>1.0275748545293792</v>
      </c>
      <c r="F5" s="121"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34" t="s">
        <v>446</v>
      </c>
      <c r="B6" s="134"/>
      <c r="C6" s="134"/>
      <c r="D6" s="17"/>
      <c r="E6" s="197">
        <f>M42</f>
        <v>2.214163252875416E-2</v>
      </c>
      <c r="F6" s="121"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350" t="s">
        <v>451</v>
      </c>
      <c r="B7" s="134"/>
      <c r="C7" s="134"/>
      <c r="D7" s="17"/>
      <c r="E7" s="197"/>
      <c r="F7" s="121"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3"/>
      <c r="B9" s="288"/>
      <c r="C9" s="305" t="s">
        <v>80</v>
      </c>
      <c r="D9" s="305"/>
      <c r="E9" s="305"/>
      <c r="F9" s="305"/>
      <c r="G9" s="305"/>
      <c r="H9" s="29"/>
      <c r="I9" s="305" t="s">
        <v>78</v>
      </c>
      <c r="J9" s="305"/>
      <c r="K9" s="305"/>
      <c r="L9" s="305"/>
      <c r="M9" s="305"/>
      <c r="N9" s="305"/>
      <c r="O9" s="305"/>
      <c r="P9" s="305"/>
      <c r="Q9" s="305"/>
      <c r="R9" s="305"/>
      <c r="S9" s="305"/>
      <c r="T9" s="305"/>
      <c r="U9" s="305"/>
      <c r="V9" s="13"/>
      <c r="W9" s="13"/>
      <c r="X9" s="13"/>
      <c r="Y9" s="13"/>
      <c r="Z9" s="13"/>
      <c r="AA9" s="13"/>
      <c r="AB9" s="13"/>
      <c r="AC9" s="13"/>
      <c r="AD9" s="13"/>
      <c r="AE9" s="13"/>
    </row>
    <row r="10" spans="1:31" ht="14.55" customHeight="1">
      <c r="A10" s="84"/>
      <c r="B10" s="84"/>
      <c r="C10" s="306" t="s">
        <v>81</v>
      </c>
      <c r="D10" s="306" t="s">
        <v>86</v>
      </c>
      <c r="E10" s="300" t="s">
        <v>87</v>
      </c>
      <c r="F10" s="300" t="s">
        <v>84</v>
      </c>
      <c r="G10" s="300" t="s">
        <v>85</v>
      </c>
      <c r="H10" s="60"/>
      <c r="I10" s="300" t="s">
        <v>81</v>
      </c>
      <c r="J10" s="300"/>
      <c r="K10" s="279"/>
      <c r="L10" s="300" t="s">
        <v>228</v>
      </c>
      <c r="M10" s="300"/>
      <c r="N10" s="279"/>
      <c r="O10" s="309" t="s">
        <v>455</v>
      </c>
      <c r="P10" s="279"/>
      <c r="Q10" s="300" t="s">
        <v>84</v>
      </c>
      <c r="R10" s="300"/>
      <c r="S10" s="279"/>
      <c r="T10" s="300" t="s">
        <v>85</v>
      </c>
      <c r="U10" s="300"/>
      <c r="V10" s="51"/>
      <c r="W10" s="51"/>
      <c r="X10" s="51"/>
      <c r="Y10" s="51"/>
      <c r="Z10" s="13"/>
      <c r="AA10" s="13"/>
      <c r="AB10" s="13"/>
      <c r="AC10" s="13"/>
      <c r="AD10" s="13"/>
      <c r="AE10" s="13"/>
    </row>
    <row r="11" spans="1:31">
      <c r="A11" s="84" t="s">
        <v>155</v>
      </c>
      <c r="B11" s="84" t="s">
        <v>156</v>
      </c>
      <c r="C11" s="307"/>
      <c r="D11" s="307"/>
      <c r="E11" s="308"/>
      <c r="F11" s="308"/>
      <c r="G11" s="308"/>
      <c r="H11" s="30"/>
      <c r="I11" s="108">
        <v>2018</v>
      </c>
      <c r="J11" s="108">
        <v>2023</v>
      </c>
      <c r="K11" s="109"/>
      <c r="L11" s="108">
        <v>2018</v>
      </c>
      <c r="M11" s="108">
        <v>2023</v>
      </c>
      <c r="N11" s="109"/>
      <c r="O11" s="310"/>
      <c r="P11" s="109"/>
      <c r="Q11" s="108">
        <v>2018</v>
      </c>
      <c r="R11" s="108">
        <v>2023</v>
      </c>
      <c r="S11" s="109"/>
      <c r="T11" s="108">
        <v>2018</v>
      </c>
      <c r="U11" s="108">
        <v>2023</v>
      </c>
      <c r="V11" s="51"/>
      <c r="W11" s="51"/>
      <c r="X11" s="51"/>
      <c r="Y11" s="51"/>
      <c r="Z11" s="13"/>
      <c r="AA11" s="13"/>
      <c r="AB11" s="13"/>
      <c r="AC11" s="13"/>
      <c r="AD11" s="13"/>
      <c r="AE11" s="13"/>
    </row>
    <row r="12" spans="1:31" ht="15" customHeight="1">
      <c r="A12" s="195" t="s">
        <v>157</v>
      </c>
      <c r="B12" s="98"/>
      <c r="C12" s="98"/>
      <c r="D12" s="98"/>
      <c r="E12" s="98"/>
      <c r="F12" s="98"/>
      <c r="G12" s="98"/>
      <c r="H12" s="73"/>
      <c r="I12" s="98"/>
      <c r="J12" s="98"/>
      <c r="K12" s="98"/>
      <c r="L12" s="98"/>
      <c r="M12" s="98"/>
      <c r="N12" s="98"/>
      <c r="O12" s="273"/>
      <c r="P12" s="98"/>
      <c r="Q12" s="98"/>
      <c r="R12" s="98"/>
      <c r="S12" s="98"/>
      <c r="T12" s="98"/>
      <c r="U12" s="98"/>
      <c r="V12" s="51"/>
      <c r="W12" s="51"/>
      <c r="X12" s="51"/>
      <c r="Y12" s="51"/>
      <c r="Z12" s="13"/>
      <c r="AA12" s="13"/>
      <c r="AB12" s="13"/>
      <c r="AC12" s="13"/>
      <c r="AD12" s="13"/>
      <c r="AE12" s="13"/>
    </row>
    <row r="13" spans="1:31" ht="25.5" customHeight="1">
      <c r="A13" s="74" t="s">
        <v>158</v>
      </c>
      <c r="B13" s="74" t="s">
        <v>159</v>
      </c>
      <c r="C13" s="110">
        <v>81.7</v>
      </c>
      <c r="D13" s="119"/>
      <c r="E13" s="73">
        <v>2018</v>
      </c>
      <c r="F13" s="73" t="s">
        <v>90</v>
      </c>
      <c r="G13" s="96" t="s">
        <v>160</v>
      </c>
      <c r="H13" s="31"/>
      <c r="I13" s="119">
        <v>81.7</v>
      </c>
      <c r="J13" s="119">
        <v>82.7</v>
      </c>
      <c r="K13" s="119"/>
      <c r="L13" s="120"/>
      <c r="M13" s="120"/>
      <c r="N13" s="94"/>
      <c r="O13" s="274">
        <f>IF(OR(ISBLANK(I13),ISBLANK(J13)),"",J13-I13)</f>
        <v>1</v>
      </c>
      <c r="P13" s="94"/>
      <c r="Q13" s="95" t="s">
        <v>90</v>
      </c>
      <c r="R13" s="95" t="s">
        <v>91</v>
      </c>
      <c r="S13" s="94"/>
      <c r="T13" s="96" t="s">
        <v>160</v>
      </c>
      <c r="U13" s="96" t="s">
        <v>160</v>
      </c>
      <c r="V13" s="51"/>
      <c r="W13" s="51"/>
      <c r="X13" s="51"/>
      <c r="Y13" s="51"/>
      <c r="Z13" s="13"/>
      <c r="AA13" s="13"/>
      <c r="AB13" s="13"/>
      <c r="AC13" s="13"/>
      <c r="AD13" s="13"/>
      <c r="AE13" s="13"/>
    </row>
    <row r="14" spans="1:31" ht="25.5" customHeight="1">
      <c r="A14" s="86" t="s">
        <v>161</v>
      </c>
      <c r="B14" s="86" t="s">
        <v>162</v>
      </c>
      <c r="C14" s="111">
        <v>89.8</v>
      </c>
      <c r="D14" s="111"/>
      <c r="E14" s="88">
        <v>2011</v>
      </c>
      <c r="F14" s="88" t="s">
        <v>163</v>
      </c>
      <c r="G14" s="97" t="s">
        <v>164</v>
      </c>
      <c r="H14" s="41"/>
      <c r="I14" s="111">
        <v>90.440857199999996</v>
      </c>
      <c r="J14" s="111">
        <v>90.431080660000006</v>
      </c>
      <c r="K14" s="111"/>
      <c r="L14" s="112"/>
      <c r="M14" s="112"/>
      <c r="N14" s="87"/>
      <c r="O14" s="274">
        <f t="shared" ref="O14:O16" si="0">IF(OR(ISBLANK(I14),ISBLANK(J14)),"",J14-I14)</f>
        <v>-9.7765399999900637E-3</v>
      </c>
      <c r="P14" s="87"/>
      <c r="Q14" s="88" t="s">
        <v>91</v>
      </c>
      <c r="R14" s="88" t="s">
        <v>91</v>
      </c>
      <c r="S14" s="87"/>
      <c r="T14" s="97" t="s">
        <v>165</v>
      </c>
      <c r="U14" s="97" t="s">
        <v>165</v>
      </c>
      <c r="V14" s="51"/>
      <c r="W14" s="51"/>
      <c r="X14" s="51"/>
      <c r="Y14" s="51"/>
      <c r="Z14" s="13"/>
      <c r="AA14" s="13"/>
      <c r="AB14" s="13"/>
      <c r="AC14" s="13"/>
      <c r="AD14" s="13"/>
      <c r="AE14" s="13"/>
    </row>
    <row r="15" spans="1:31" ht="25.5" customHeight="1">
      <c r="A15" s="89" t="s">
        <v>166</v>
      </c>
      <c r="B15" s="89" t="s">
        <v>167</v>
      </c>
      <c r="C15" s="113">
        <v>86</v>
      </c>
      <c r="D15" s="113"/>
      <c r="E15" s="91">
        <v>2018</v>
      </c>
      <c r="F15" s="91" t="s">
        <v>90</v>
      </c>
      <c r="G15" s="97" t="s">
        <v>168</v>
      </c>
      <c r="H15" s="41"/>
      <c r="I15" s="113">
        <v>86</v>
      </c>
      <c r="J15" s="113">
        <v>85.595439819999996</v>
      </c>
      <c r="K15" s="113"/>
      <c r="L15" s="114"/>
      <c r="M15" s="114"/>
      <c r="N15" s="90"/>
      <c r="O15" s="274">
        <f t="shared" si="0"/>
        <v>-0.40456018000000427</v>
      </c>
      <c r="P15" s="90"/>
      <c r="Q15" s="91" t="s">
        <v>90</v>
      </c>
      <c r="R15" s="91" t="s">
        <v>91</v>
      </c>
      <c r="S15" s="90"/>
      <c r="T15" s="97" t="s">
        <v>168</v>
      </c>
      <c r="U15" s="97" t="s">
        <v>165</v>
      </c>
      <c r="V15" s="51"/>
      <c r="W15" s="51"/>
      <c r="X15" s="51"/>
      <c r="Y15" s="51"/>
      <c r="Z15" s="13"/>
      <c r="AA15" s="13"/>
      <c r="AB15" s="13"/>
      <c r="AC15" s="13"/>
      <c r="AD15" s="13"/>
      <c r="AE15" s="13"/>
    </row>
    <row r="16" spans="1:31" ht="25.5" customHeight="1">
      <c r="A16" s="89" t="s">
        <v>169</v>
      </c>
      <c r="B16" s="89" t="s">
        <v>170</v>
      </c>
      <c r="C16" s="113">
        <v>94.3</v>
      </c>
      <c r="D16" s="113"/>
      <c r="E16" s="91">
        <v>2012</v>
      </c>
      <c r="F16" s="91" t="s">
        <v>163</v>
      </c>
      <c r="G16" s="97" t="s">
        <v>171</v>
      </c>
      <c r="H16" s="41"/>
      <c r="I16" s="113">
        <v>95.124245509999994</v>
      </c>
      <c r="J16" s="113">
        <v>95.710750450000006</v>
      </c>
      <c r="K16" s="113"/>
      <c r="L16" s="114"/>
      <c r="M16" s="114"/>
      <c r="N16" s="90"/>
      <c r="O16" s="274">
        <f t="shared" si="0"/>
        <v>0.58650494000001174</v>
      </c>
      <c r="P16" s="90"/>
      <c r="Q16" s="91" t="s">
        <v>91</v>
      </c>
      <c r="R16" s="91" t="s">
        <v>91</v>
      </c>
      <c r="S16" s="90"/>
      <c r="T16" s="97" t="s">
        <v>165</v>
      </c>
      <c r="U16" s="97" t="s">
        <v>165</v>
      </c>
      <c r="V16" s="51"/>
      <c r="W16" s="51"/>
      <c r="X16" s="51"/>
      <c r="Y16" s="51"/>
      <c r="Z16" s="13"/>
      <c r="AA16" s="13"/>
      <c r="AB16" s="13"/>
      <c r="AC16" s="13"/>
      <c r="AD16" s="13"/>
      <c r="AE16" s="13"/>
    </row>
    <row r="17" spans="1:31" ht="15" customHeight="1">
      <c r="A17" s="187"/>
      <c r="B17" s="217" t="s">
        <v>172</v>
      </c>
      <c r="C17" s="188"/>
      <c r="D17" s="189"/>
      <c r="E17" s="190"/>
      <c r="F17" s="190"/>
      <c r="G17" s="190"/>
      <c r="H17" s="41"/>
      <c r="I17" s="191"/>
      <c r="J17" s="191"/>
      <c r="K17" s="191"/>
      <c r="L17" s="192">
        <f>AVERAGE(I13:I16)</f>
        <v>88.316275677500002</v>
      </c>
      <c r="M17" s="192">
        <f>AVERAGE(J13:J16)</f>
        <v>88.609317732499989</v>
      </c>
      <c r="N17" s="193"/>
      <c r="O17" s="275"/>
      <c r="P17" s="193"/>
      <c r="Q17" s="194"/>
      <c r="R17" s="194"/>
      <c r="S17" s="193"/>
      <c r="T17" s="194"/>
      <c r="U17" s="194"/>
      <c r="V17" s="51"/>
      <c r="W17" s="51"/>
      <c r="X17" s="51"/>
      <c r="Y17" s="51"/>
      <c r="Z17" s="13"/>
      <c r="AA17" s="13"/>
      <c r="AB17" s="13"/>
      <c r="AC17" s="13"/>
      <c r="AD17" s="13"/>
      <c r="AE17" s="13"/>
    </row>
    <row r="18" spans="1:31" ht="15" customHeight="1">
      <c r="A18" s="195" t="s">
        <v>173</v>
      </c>
      <c r="B18" s="98"/>
      <c r="C18" s="115"/>
      <c r="D18" s="116"/>
      <c r="E18" s="98"/>
      <c r="F18" s="98"/>
      <c r="G18" s="98"/>
      <c r="H18" s="73"/>
      <c r="I18" s="115"/>
      <c r="J18" s="115"/>
      <c r="K18" s="115"/>
      <c r="L18" s="116"/>
      <c r="M18" s="116"/>
      <c r="N18" s="98"/>
      <c r="O18" s="276"/>
      <c r="P18" s="98"/>
      <c r="Q18" s="98"/>
      <c r="R18" s="98"/>
      <c r="S18" s="98"/>
      <c r="T18" s="98"/>
      <c r="U18" s="98"/>
      <c r="V18" s="51"/>
      <c r="W18" s="51"/>
      <c r="X18" s="51"/>
      <c r="Y18" s="51"/>
      <c r="Z18" s="13"/>
      <c r="AA18" s="13"/>
      <c r="AB18" s="13"/>
      <c r="AC18" s="13"/>
      <c r="AD18" s="13"/>
      <c r="AE18" s="13"/>
    </row>
    <row r="19" spans="1:31" ht="25.5" customHeight="1">
      <c r="A19" s="74" t="s">
        <v>174</v>
      </c>
      <c r="B19" s="74" t="s">
        <v>175</v>
      </c>
      <c r="C19" s="110">
        <v>86.956521739999999</v>
      </c>
      <c r="D19" s="119"/>
      <c r="E19" s="73">
        <v>2018</v>
      </c>
      <c r="F19" s="73" t="s">
        <v>90</v>
      </c>
      <c r="G19" s="96" t="s">
        <v>176</v>
      </c>
      <c r="H19" s="31"/>
      <c r="I19" s="119">
        <v>86.956521739999999</v>
      </c>
      <c r="J19" s="119">
        <v>86.956521739999999</v>
      </c>
      <c r="K19" s="119"/>
      <c r="L19" s="120"/>
      <c r="M19" s="120"/>
      <c r="N19" s="94"/>
      <c r="O19" s="274">
        <f>IF(OR(ISBLANK(I19),ISBLANK(J19)),"",J19-I19)</f>
        <v>0</v>
      </c>
      <c r="P19" s="94"/>
      <c r="Q19" s="95" t="s">
        <v>90</v>
      </c>
      <c r="R19" s="95" t="s">
        <v>91</v>
      </c>
      <c r="S19" s="94"/>
      <c r="T19" s="96" t="s">
        <v>176</v>
      </c>
      <c r="U19" s="96" t="s">
        <v>176</v>
      </c>
      <c r="V19" s="51"/>
      <c r="W19" s="51"/>
      <c r="X19" s="51"/>
      <c r="Y19" s="51"/>
      <c r="Z19" s="13"/>
      <c r="AA19" s="13"/>
      <c r="AB19" s="13"/>
      <c r="AC19" s="13"/>
      <c r="AD19" s="13"/>
      <c r="AE19" s="13"/>
    </row>
    <row r="20" spans="1:31" ht="25.5" customHeight="1">
      <c r="A20" s="86" t="s">
        <v>177</v>
      </c>
      <c r="B20" s="86" t="s">
        <v>410</v>
      </c>
      <c r="C20" s="281">
        <v>64.595253999999997</v>
      </c>
      <c r="D20" s="281"/>
      <c r="E20" s="282">
        <v>2018</v>
      </c>
      <c r="F20" s="282" t="s">
        <v>90</v>
      </c>
      <c r="G20" s="283" t="s">
        <v>179</v>
      </c>
      <c r="H20" s="284"/>
      <c r="I20" s="281">
        <v>64.595253999999997</v>
      </c>
      <c r="J20" s="281">
        <v>72.525628659999995</v>
      </c>
      <c r="K20" s="281"/>
      <c r="L20" s="285"/>
      <c r="M20" s="285"/>
      <c r="N20" s="286"/>
      <c r="O20" s="287">
        <f t="shared" ref="O20:O22" si="1">IF(OR(ISBLANK(I20),ISBLANK(J20)),"",J20-I20)</f>
        <v>7.9303746599999982</v>
      </c>
      <c r="P20" s="286"/>
      <c r="Q20" s="282" t="s">
        <v>90</v>
      </c>
      <c r="R20" s="282" t="s">
        <v>91</v>
      </c>
      <c r="S20" s="286"/>
      <c r="T20" s="283" t="s">
        <v>179</v>
      </c>
      <c r="U20" s="283" t="s">
        <v>165</v>
      </c>
      <c r="V20" s="51"/>
      <c r="W20" s="51"/>
      <c r="X20" s="51"/>
      <c r="Y20" s="51"/>
      <c r="Z20" s="13"/>
      <c r="AA20" s="13"/>
      <c r="AB20" s="13"/>
      <c r="AC20" s="13"/>
      <c r="AD20" s="13"/>
      <c r="AE20" s="13"/>
    </row>
    <row r="21" spans="1:31" ht="25.5" customHeight="1">
      <c r="A21" s="89" t="s">
        <v>180</v>
      </c>
      <c r="B21" s="89" t="s">
        <v>462</v>
      </c>
      <c r="C21" s="113"/>
      <c r="D21" s="113"/>
      <c r="E21" s="91"/>
      <c r="F21" s="91"/>
      <c r="G21" s="97"/>
      <c r="H21" s="41"/>
      <c r="I21" s="113"/>
      <c r="J21" s="113"/>
      <c r="K21" s="113"/>
      <c r="L21" s="114"/>
      <c r="M21" s="114"/>
      <c r="N21" s="90"/>
      <c r="O21" s="274" t="str">
        <f t="shared" si="1"/>
        <v/>
      </c>
      <c r="P21" s="90"/>
      <c r="Q21" s="91"/>
      <c r="R21" s="91"/>
      <c r="S21" s="90"/>
      <c r="T21" s="97"/>
      <c r="U21" s="97"/>
      <c r="V21" s="51"/>
      <c r="W21" s="51"/>
      <c r="X21" s="51"/>
      <c r="Y21" s="51"/>
      <c r="Z21" s="13"/>
      <c r="AA21" s="13"/>
      <c r="AB21" s="13"/>
      <c r="AC21" s="13"/>
      <c r="AD21" s="13"/>
      <c r="AE21" s="13"/>
    </row>
    <row r="22" spans="1:31" ht="25.5" customHeight="1">
      <c r="A22" s="89" t="s">
        <v>181</v>
      </c>
      <c r="B22" s="89" t="s">
        <v>182</v>
      </c>
      <c r="C22" s="113">
        <v>94.258510000000001</v>
      </c>
      <c r="D22" s="113"/>
      <c r="E22" s="91">
        <v>2016</v>
      </c>
      <c r="F22" s="91" t="s">
        <v>90</v>
      </c>
      <c r="G22" s="97" t="s">
        <v>183</v>
      </c>
      <c r="H22" s="41"/>
      <c r="I22" s="113">
        <v>94.910256009999998</v>
      </c>
      <c r="J22" s="113">
        <v>96.093194519999997</v>
      </c>
      <c r="K22" s="113"/>
      <c r="L22" s="114"/>
      <c r="M22" s="114"/>
      <c r="N22" s="90"/>
      <c r="O22" s="274">
        <f t="shared" si="1"/>
        <v>1.1829385099999996</v>
      </c>
      <c r="P22" s="90"/>
      <c r="Q22" s="91" t="s">
        <v>91</v>
      </c>
      <c r="R22" s="91" t="s">
        <v>91</v>
      </c>
      <c r="S22" s="90"/>
      <c r="T22" s="97" t="s">
        <v>165</v>
      </c>
      <c r="U22" s="97" t="s">
        <v>165</v>
      </c>
      <c r="V22" s="51"/>
      <c r="W22" s="51"/>
      <c r="X22" s="51"/>
      <c r="Y22" s="51"/>
      <c r="Z22" s="13"/>
      <c r="AA22" s="13"/>
      <c r="AB22" s="13"/>
      <c r="AC22" s="13"/>
      <c r="AD22" s="13"/>
      <c r="AE22" s="13"/>
    </row>
    <row r="23" spans="1:31" ht="15" customHeight="1">
      <c r="A23" s="187"/>
      <c r="B23" s="217" t="s">
        <v>184</v>
      </c>
      <c r="C23" s="188"/>
      <c r="D23" s="189"/>
      <c r="E23" s="190"/>
      <c r="F23" s="190"/>
      <c r="G23" s="190"/>
      <c r="H23" s="41"/>
      <c r="I23" s="191"/>
      <c r="J23" s="191"/>
      <c r="K23" s="191"/>
      <c r="L23" s="192">
        <f>AVERAGE(I19:I22)</f>
        <v>82.154010583333331</v>
      </c>
      <c r="M23" s="192">
        <f>AVERAGE(J19:J22)</f>
        <v>85.191781640000002</v>
      </c>
      <c r="N23" s="193"/>
      <c r="O23" s="275"/>
      <c r="P23" s="193"/>
      <c r="Q23" s="194"/>
      <c r="R23" s="194"/>
      <c r="S23" s="193"/>
      <c r="T23" s="194"/>
      <c r="U23" s="194"/>
      <c r="V23" s="51"/>
      <c r="W23" s="51"/>
      <c r="X23" s="51"/>
      <c r="Y23" s="51"/>
      <c r="Z23" s="13"/>
      <c r="AA23" s="13"/>
      <c r="AB23" s="13"/>
      <c r="AC23" s="13"/>
      <c r="AD23" s="13"/>
      <c r="AE23" s="13"/>
    </row>
    <row r="24" spans="1:31" ht="15" customHeight="1">
      <c r="A24" s="195" t="s">
        <v>185</v>
      </c>
      <c r="B24" s="98"/>
      <c r="C24" s="115"/>
      <c r="D24" s="116"/>
      <c r="E24" s="98"/>
      <c r="F24" s="98"/>
      <c r="G24" s="98"/>
      <c r="H24" s="73"/>
      <c r="I24" s="115"/>
      <c r="J24" s="115"/>
      <c r="K24" s="115"/>
      <c r="L24" s="116"/>
      <c r="M24" s="116"/>
      <c r="N24" s="98"/>
      <c r="O24" s="276"/>
      <c r="P24" s="98"/>
      <c r="Q24" s="98"/>
      <c r="R24" s="98"/>
      <c r="S24" s="98"/>
      <c r="T24" s="98"/>
      <c r="U24" s="98"/>
      <c r="V24" s="51"/>
      <c r="W24" s="51"/>
      <c r="X24" s="51"/>
      <c r="Y24" s="51"/>
      <c r="Z24" s="13"/>
      <c r="AA24" s="13"/>
      <c r="AB24" s="13"/>
      <c r="AC24" s="13"/>
      <c r="AD24" s="13"/>
      <c r="AE24" s="13"/>
    </row>
    <row r="25" spans="1:31" ht="25.5" customHeight="1">
      <c r="A25" s="100" t="s">
        <v>186</v>
      </c>
      <c r="B25" s="100" t="s">
        <v>187</v>
      </c>
      <c r="C25" s="117">
        <v>22.47</v>
      </c>
      <c r="D25" s="118">
        <f>IF(C25&lt;&gt;"",IF((100-C25)&lt;=50,0,((100-C25)-50)/(100-50)*100),"")</f>
        <v>55.059999999999995</v>
      </c>
      <c r="E25" s="103">
        <v>2015</v>
      </c>
      <c r="F25" s="103" t="s">
        <v>90</v>
      </c>
      <c r="G25" s="96" t="s">
        <v>188</v>
      </c>
      <c r="H25" s="101"/>
      <c r="I25" s="117">
        <v>21.778892840000001</v>
      </c>
      <c r="J25" s="117">
        <v>20.816704139999999</v>
      </c>
      <c r="K25" s="117"/>
      <c r="L25" s="118">
        <f>IF(I25&lt;&gt;"",IF((100-I25)&lt;=50,0,((100-I25)-50)/(100-50)*100),"")</f>
        <v>56.442214320000005</v>
      </c>
      <c r="M25" s="118">
        <f>IF(J25&lt;&gt;"",IF((100-J25)&lt;=50,0,((100-J25)-50)/(100-50)*100),"")</f>
        <v>58.366591720000002</v>
      </c>
      <c r="N25" s="102"/>
      <c r="O25" s="274">
        <f t="shared" ref="O25:O27" si="2">IF(OR(ISBLANK(I25),ISBLANK(J25)),"",J25-I25)</f>
        <v>-0.96218870000000223</v>
      </c>
      <c r="P25" s="102"/>
      <c r="Q25" s="103" t="s">
        <v>91</v>
      </c>
      <c r="R25" s="103" t="s">
        <v>91</v>
      </c>
      <c r="S25" s="102"/>
      <c r="T25" s="96" t="s">
        <v>165</v>
      </c>
      <c r="U25" s="96" t="s">
        <v>165</v>
      </c>
      <c r="V25" s="51"/>
      <c r="W25" s="51"/>
      <c r="X25" s="51"/>
      <c r="Y25" s="51"/>
      <c r="Z25" s="13"/>
      <c r="AA25" s="13"/>
      <c r="AB25" s="13"/>
      <c r="AC25" s="13"/>
      <c r="AD25" s="13"/>
      <c r="AE25" s="13"/>
    </row>
    <row r="26" spans="1:31" ht="25.5" customHeight="1">
      <c r="A26" s="89" t="s">
        <v>189</v>
      </c>
      <c r="B26" s="89" t="s">
        <v>190</v>
      </c>
      <c r="C26" s="113">
        <v>5.43</v>
      </c>
      <c r="D26" s="114">
        <f>IF(C26&lt;&gt;"",IF(C26&lt;=5.1,100,IF(C26&gt;=7.1,100,(7.1-C26)/(7.1-5.1)*100)),"")</f>
        <v>83.5</v>
      </c>
      <c r="E26" s="91">
        <v>2014</v>
      </c>
      <c r="F26" s="91" t="s">
        <v>90</v>
      </c>
      <c r="G26" s="97" t="s">
        <v>188</v>
      </c>
      <c r="H26" s="104"/>
      <c r="I26" s="113">
        <v>5.4956564080000003</v>
      </c>
      <c r="J26" s="113">
        <v>5.5615372609999998</v>
      </c>
      <c r="K26" s="113"/>
      <c r="L26" s="114">
        <f>IF(I26&lt;&gt;"",IF(I26&lt;=5.1,100,IF(I26&gt;=7.1,0,(7.1-I26)/(7.1-5.1)*100)),"")</f>
        <v>80.217179599999966</v>
      </c>
      <c r="M26" s="114">
        <f>IF(J26&lt;&gt;"",IF(J26&lt;=5.1,100,IF(J26&gt;=7.1,0,(7.1-J26)/(7.1-5.1)*100)),"")</f>
        <v>76.923136949999986</v>
      </c>
      <c r="N26" s="90"/>
      <c r="O26" s="274">
        <f t="shared" si="2"/>
        <v>6.5880852999999462E-2</v>
      </c>
      <c r="P26" s="90"/>
      <c r="Q26" s="91" t="s">
        <v>91</v>
      </c>
      <c r="R26" s="91" t="s">
        <v>91</v>
      </c>
      <c r="S26" s="90"/>
      <c r="T26" s="97" t="s">
        <v>165</v>
      </c>
      <c r="U26" s="97" t="s">
        <v>165</v>
      </c>
      <c r="V26" s="51"/>
      <c r="W26" s="51"/>
      <c r="X26" s="51"/>
      <c r="Y26" s="51"/>
      <c r="Z26" s="13"/>
      <c r="AA26" s="13"/>
      <c r="AB26" s="13"/>
      <c r="AC26" s="13"/>
      <c r="AD26" s="13"/>
      <c r="AE26" s="13"/>
    </row>
    <row r="27" spans="1:31" ht="25.5" customHeight="1">
      <c r="A27" s="86" t="s">
        <v>191</v>
      </c>
      <c r="B27" s="86" t="s">
        <v>192</v>
      </c>
      <c r="C27" s="111">
        <v>21.8</v>
      </c>
      <c r="D27" s="112">
        <f>IF(C27&lt;&gt;"",100-C27,"")</f>
        <v>78.2</v>
      </c>
      <c r="E27" s="88">
        <v>2018</v>
      </c>
      <c r="F27" s="88" t="s">
        <v>90</v>
      </c>
      <c r="G27" s="106" t="s">
        <v>103</v>
      </c>
      <c r="H27" s="105"/>
      <c r="I27" s="111">
        <v>21.8</v>
      </c>
      <c r="J27" s="111">
        <v>18.100000000000001</v>
      </c>
      <c r="K27" s="111"/>
      <c r="L27" s="112">
        <f>IF(I27&lt;&gt;"",100-I27,"")</f>
        <v>78.2</v>
      </c>
      <c r="M27" s="112">
        <f>IF(J27&lt;&gt;"",100-J27,"")</f>
        <v>81.900000000000006</v>
      </c>
      <c r="N27" s="87"/>
      <c r="O27" s="274">
        <f t="shared" si="2"/>
        <v>-3.6999999999999993</v>
      </c>
      <c r="P27" s="87"/>
      <c r="Q27" s="88" t="s">
        <v>90</v>
      </c>
      <c r="R27" s="88" t="s">
        <v>193</v>
      </c>
      <c r="S27" s="87"/>
      <c r="T27" s="106" t="s">
        <v>103</v>
      </c>
      <c r="U27" s="106" t="s">
        <v>103</v>
      </c>
      <c r="V27" s="51"/>
      <c r="W27" s="51"/>
      <c r="X27" s="51"/>
      <c r="Y27" s="51"/>
      <c r="Z27" s="13"/>
      <c r="AA27" s="13"/>
      <c r="AB27" s="13"/>
      <c r="AC27" s="13"/>
      <c r="AD27" s="13"/>
      <c r="AE27" s="13"/>
    </row>
    <row r="28" spans="1:31" ht="15" customHeight="1">
      <c r="A28" s="187"/>
      <c r="B28" s="217" t="s">
        <v>194</v>
      </c>
      <c r="C28" s="188"/>
      <c r="D28" s="189"/>
      <c r="E28" s="190"/>
      <c r="F28" s="190"/>
      <c r="G28" s="190"/>
      <c r="H28" s="41"/>
      <c r="I28" s="191"/>
      <c r="J28" s="191"/>
      <c r="K28" s="191"/>
      <c r="L28" s="192">
        <f>AVERAGE(L25:L27)</f>
        <v>71.61979797333332</v>
      </c>
      <c r="M28" s="192">
        <f>AVERAGE(M25:M27)</f>
        <v>72.396576223333327</v>
      </c>
      <c r="N28" s="193"/>
      <c r="O28" s="275"/>
      <c r="P28" s="193"/>
      <c r="Q28" s="194"/>
      <c r="R28" s="194"/>
      <c r="S28" s="193"/>
      <c r="T28" s="194"/>
      <c r="U28" s="194"/>
      <c r="V28" s="51"/>
      <c r="W28" s="51"/>
      <c r="X28" s="51"/>
      <c r="Y28" s="51"/>
      <c r="Z28" s="13"/>
      <c r="AA28" s="13"/>
      <c r="AB28" s="13"/>
      <c r="AC28" s="13"/>
      <c r="AD28" s="13"/>
      <c r="AE28" s="13"/>
    </row>
    <row r="29" spans="1:31" ht="15" customHeight="1">
      <c r="A29" s="195" t="s">
        <v>195</v>
      </c>
      <c r="B29" s="98"/>
      <c r="C29" s="115"/>
      <c r="D29" s="116"/>
      <c r="E29" s="98"/>
      <c r="F29" s="98"/>
      <c r="G29" s="98"/>
      <c r="H29" s="73"/>
      <c r="I29" s="115"/>
      <c r="J29" s="115"/>
      <c r="K29" s="115"/>
      <c r="L29" s="116"/>
      <c r="M29" s="116"/>
      <c r="N29" s="98"/>
      <c r="O29" s="276"/>
      <c r="P29" s="98"/>
      <c r="Q29" s="98"/>
      <c r="R29" s="98"/>
      <c r="S29" s="98"/>
      <c r="T29" s="98"/>
      <c r="U29" s="98"/>
      <c r="V29" s="51"/>
      <c r="W29" s="51"/>
      <c r="X29" s="51"/>
      <c r="Y29" s="51"/>
      <c r="Z29" s="13"/>
      <c r="AA29" s="13"/>
      <c r="AB29" s="13"/>
      <c r="AC29" s="13"/>
      <c r="AD29" s="13"/>
      <c r="AE29" s="13"/>
    </row>
    <row r="30" spans="1:31" ht="25.5" customHeight="1">
      <c r="A30" s="100" t="s">
        <v>196</v>
      </c>
      <c r="B30" s="100" t="s">
        <v>197</v>
      </c>
      <c r="C30" s="117">
        <v>49.92</v>
      </c>
      <c r="D30" s="117">
        <f>IF(C30&lt;&gt;"",IF(C30&lt;18,C30/18*100,100),"")</f>
        <v>100</v>
      </c>
      <c r="E30" s="103">
        <v>2017</v>
      </c>
      <c r="F30" s="103" t="s">
        <v>163</v>
      </c>
      <c r="G30" s="96" t="s">
        <v>198</v>
      </c>
      <c r="H30" s="101"/>
      <c r="I30" s="117">
        <v>51.077628490000002</v>
      </c>
      <c r="J30" s="117">
        <v>55.040063420000003</v>
      </c>
      <c r="K30" s="117"/>
      <c r="L30" s="118">
        <f>IF(I30&lt;&gt;"",IF(I30&lt;18,I30/18*100,100),"")</f>
        <v>100</v>
      </c>
      <c r="M30" s="118">
        <f>IF(J30&lt;&gt;"",IF(J30&lt;18,J30/18*100,100),"")</f>
        <v>100</v>
      </c>
      <c r="N30" s="102"/>
      <c r="O30" s="274">
        <f>IF(OR(ISBLANK(I30),ISBLANK(J30)),"",J30-I30)</f>
        <v>3.9624349300000006</v>
      </c>
      <c r="P30" s="102"/>
      <c r="Q30" s="103" t="s">
        <v>91</v>
      </c>
      <c r="R30" s="103" t="s">
        <v>91</v>
      </c>
      <c r="S30" s="102"/>
      <c r="T30" s="96" t="s">
        <v>165</v>
      </c>
      <c r="U30" s="96" t="s">
        <v>165</v>
      </c>
      <c r="V30" s="51"/>
      <c r="W30" s="51"/>
      <c r="X30" s="51"/>
      <c r="Y30" s="51"/>
      <c r="Z30" s="13"/>
      <c r="AA30" s="13"/>
      <c r="AB30" s="13"/>
      <c r="AC30" s="13"/>
      <c r="AD30" s="13"/>
      <c r="AE30" s="13"/>
    </row>
    <row r="31" spans="1:31" ht="25.5" customHeight="1">
      <c r="A31" s="302" t="s">
        <v>199</v>
      </c>
      <c r="B31" s="89" t="s">
        <v>200</v>
      </c>
      <c r="C31" s="113">
        <f>IF(AND(C32&lt;&gt;"",C33&lt;&gt;""),C32+C33,"")</f>
        <v>65.952619999999996</v>
      </c>
      <c r="D31" s="113">
        <f>IF(C31&lt;&gt;"",IF(C31&lt;154.74,C31/154.74*100,100),"")</f>
        <v>42.621571668605398</v>
      </c>
      <c r="E31" s="91">
        <f>IF(AND(E32&lt;&gt;"",E33&lt;&gt;""),MAX(E32,E33),"")</f>
        <v>2017</v>
      </c>
      <c r="F31" s="91"/>
      <c r="G31" s="97"/>
      <c r="H31" s="104"/>
      <c r="I31" s="113">
        <f>IF(AND(I32&lt;&gt;"",I33&lt;&gt;""),I32+I33,"")</f>
        <v>65.952619999999996</v>
      </c>
      <c r="J31" s="113">
        <f>IF(AND(J32&lt;&gt;"",J33&lt;&gt;""),J32+J33,"")</f>
        <v>71.315435000000008</v>
      </c>
      <c r="K31" s="113"/>
      <c r="L31" s="114">
        <f>IF(I31&lt;&gt;"",IF(I31&lt;154.74,I31/154.74*100,100),"")</f>
        <v>42.621571668605398</v>
      </c>
      <c r="M31" s="114">
        <f>IF(J31&lt;&gt;"",IF(J31&lt;154.74,J31/154.74*100,100),"")</f>
        <v>46.087265736073419</v>
      </c>
      <c r="N31" s="90"/>
      <c r="O31" s="274">
        <f t="shared" ref="O31:O34" si="3">IF(OR(ISBLANK(I31),ISBLANK(J31)),"",J31-I31)</f>
        <v>5.3628150000000119</v>
      </c>
      <c r="P31" s="90"/>
      <c r="Q31" s="91"/>
      <c r="R31" s="91"/>
      <c r="S31" s="90"/>
      <c r="T31" s="97"/>
      <c r="U31" s="97"/>
      <c r="V31" s="51"/>
      <c r="W31" s="51"/>
      <c r="X31" s="51"/>
      <c r="Y31" s="51"/>
      <c r="Z31" s="13"/>
      <c r="AA31" s="13"/>
      <c r="AB31" s="13"/>
      <c r="AC31" s="13"/>
      <c r="AD31" s="13"/>
      <c r="AE31" s="13"/>
    </row>
    <row r="32" spans="1:31" ht="25.5" customHeight="1">
      <c r="A32" s="303"/>
      <c r="B32" s="89" t="s">
        <v>201</v>
      </c>
      <c r="C32" s="113">
        <v>39.934623999999999</v>
      </c>
      <c r="D32" s="113"/>
      <c r="E32" s="91">
        <v>2017</v>
      </c>
      <c r="F32" s="91" t="s">
        <v>163</v>
      </c>
      <c r="G32" s="97" t="s">
        <v>202</v>
      </c>
      <c r="H32" s="104"/>
      <c r="I32" s="113">
        <v>39.934623999999999</v>
      </c>
      <c r="J32" s="113">
        <v>42.752113000000001</v>
      </c>
      <c r="K32" s="113"/>
      <c r="L32" s="114"/>
      <c r="M32" s="114"/>
      <c r="N32" s="90"/>
      <c r="O32" s="274">
        <f t="shared" si="3"/>
        <v>2.8174890000000019</v>
      </c>
      <c r="P32" s="90"/>
      <c r="Q32" s="91" t="s">
        <v>91</v>
      </c>
      <c r="R32" s="91" t="s">
        <v>91</v>
      </c>
      <c r="S32" s="90"/>
      <c r="T32" s="97" t="s">
        <v>203</v>
      </c>
      <c r="U32" s="97" t="s">
        <v>203</v>
      </c>
      <c r="V32" s="51"/>
      <c r="W32" s="51"/>
      <c r="X32" s="51"/>
      <c r="Y32" s="51"/>
      <c r="Z32" s="13"/>
      <c r="AA32" s="13"/>
      <c r="AB32" s="13"/>
      <c r="AC32" s="13"/>
      <c r="AD32" s="13"/>
      <c r="AE32" s="13"/>
    </row>
    <row r="33" spans="1:31" ht="25.5" customHeight="1">
      <c r="A33" s="304"/>
      <c r="B33" s="89" t="s">
        <v>204</v>
      </c>
      <c r="C33" s="113">
        <v>26.017996</v>
      </c>
      <c r="D33" s="113"/>
      <c r="E33" s="91">
        <v>2017</v>
      </c>
      <c r="F33" s="91" t="s">
        <v>163</v>
      </c>
      <c r="G33" s="97" t="s">
        <v>202</v>
      </c>
      <c r="H33" s="104"/>
      <c r="I33" s="113">
        <v>26.017996</v>
      </c>
      <c r="J33" s="113">
        <v>28.563321999999999</v>
      </c>
      <c r="K33" s="113"/>
      <c r="L33" s="114"/>
      <c r="M33" s="114"/>
      <c r="N33" s="90"/>
      <c r="O33" s="274">
        <f t="shared" si="3"/>
        <v>2.5453259999999993</v>
      </c>
      <c r="P33" s="90"/>
      <c r="Q33" s="91" t="s">
        <v>91</v>
      </c>
      <c r="R33" s="91" t="s">
        <v>91</v>
      </c>
      <c r="S33" s="90"/>
      <c r="T33" s="97" t="s">
        <v>203</v>
      </c>
      <c r="U33" s="97" t="s">
        <v>203</v>
      </c>
      <c r="V33" s="51"/>
      <c r="W33" s="51"/>
      <c r="X33" s="51"/>
      <c r="Y33" s="51"/>
      <c r="Z33" s="13"/>
      <c r="AA33" s="13"/>
      <c r="AB33" s="13"/>
      <c r="AC33" s="13"/>
      <c r="AD33" s="13"/>
      <c r="AE33" s="13"/>
    </row>
    <row r="34" spans="1:31" ht="25.5" customHeight="1">
      <c r="A34" s="86" t="s">
        <v>205</v>
      </c>
      <c r="B34" s="86" t="s">
        <v>206</v>
      </c>
      <c r="C34" s="111">
        <v>64</v>
      </c>
      <c r="D34" s="111"/>
      <c r="E34" s="88">
        <v>2018</v>
      </c>
      <c r="F34" s="88" t="s">
        <v>163</v>
      </c>
      <c r="G34" s="106" t="s">
        <v>207</v>
      </c>
      <c r="H34" s="105"/>
      <c r="I34" s="111">
        <v>64</v>
      </c>
      <c r="J34" s="111">
        <v>71.315232589999994</v>
      </c>
      <c r="K34" s="111"/>
      <c r="L34" s="112"/>
      <c r="M34" s="112"/>
      <c r="N34" s="87"/>
      <c r="O34" s="289">
        <f t="shared" si="3"/>
        <v>7.3152325899999937</v>
      </c>
      <c r="P34" s="87"/>
      <c r="Q34" s="88" t="s">
        <v>163</v>
      </c>
      <c r="R34" s="88" t="s">
        <v>193</v>
      </c>
      <c r="S34" s="87"/>
      <c r="T34" s="106" t="s">
        <v>207</v>
      </c>
      <c r="U34" s="106" t="s">
        <v>165</v>
      </c>
      <c r="V34" s="51"/>
      <c r="W34" s="51"/>
      <c r="X34" s="51"/>
      <c r="Y34" s="51"/>
      <c r="Z34" s="13"/>
      <c r="AA34" s="13"/>
      <c r="AB34" s="13"/>
      <c r="AC34" s="13"/>
      <c r="AD34" s="13"/>
      <c r="AE34" s="13"/>
    </row>
    <row r="35" spans="1:31" ht="15" customHeight="1">
      <c r="A35" s="187"/>
      <c r="B35" s="217" t="s">
        <v>208</v>
      </c>
      <c r="C35" s="188"/>
      <c r="D35" s="189"/>
      <c r="E35" s="190"/>
      <c r="F35" s="190"/>
      <c r="G35" s="190"/>
      <c r="H35" s="41"/>
      <c r="I35" s="191"/>
      <c r="J35" s="191"/>
      <c r="K35" s="191"/>
      <c r="L35" s="192">
        <f>AVERAGE(L31,L30,I34)</f>
        <v>68.873857222868466</v>
      </c>
      <c r="M35" s="192">
        <f>AVERAGE(M31,M30,J34)</f>
        <v>72.467499442024476</v>
      </c>
      <c r="N35" s="193"/>
      <c r="O35" s="275"/>
      <c r="P35" s="193"/>
      <c r="Q35" s="194"/>
      <c r="R35" s="194"/>
      <c r="S35" s="193"/>
      <c r="T35" s="194"/>
      <c r="U35" s="194"/>
      <c r="V35" s="51"/>
      <c r="W35" s="51"/>
      <c r="X35" s="51"/>
      <c r="Y35" s="51"/>
      <c r="Z35" s="13"/>
      <c r="AA35" s="13"/>
      <c r="AB35" s="13"/>
      <c r="AC35" s="13"/>
      <c r="AD35" s="13"/>
      <c r="AE35" s="13"/>
    </row>
    <row r="36" spans="1:31" ht="15" customHeight="1">
      <c r="A36" s="195" t="s">
        <v>465</v>
      </c>
      <c r="B36" s="99"/>
      <c r="C36" s="115"/>
      <c r="D36" s="116"/>
      <c r="E36" s="98"/>
      <c r="F36" s="98"/>
      <c r="G36" s="98"/>
      <c r="H36" s="73"/>
      <c r="I36" s="115"/>
      <c r="J36" s="115"/>
      <c r="K36" s="115"/>
      <c r="L36" s="166">
        <f>AVERAGE(L17,L23,L28,L35)</f>
        <v>77.74098536425879</v>
      </c>
      <c r="M36" s="166">
        <f>AVERAGE(M17,M23,M28,M35)</f>
        <v>79.666293759464452</v>
      </c>
      <c r="N36" s="98"/>
      <c r="O36" s="276"/>
      <c r="P36" s="98"/>
      <c r="Q36" s="98"/>
      <c r="R36" s="98"/>
      <c r="S36" s="98"/>
      <c r="T36" s="98"/>
      <c r="U36" s="98"/>
      <c r="V36" s="51"/>
      <c r="W36" s="51"/>
      <c r="X36" s="51"/>
      <c r="Y36" s="51"/>
      <c r="Z36" s="13"/>
      <c r="AA36" s="13"/>
      <c r="AB36" s="13"/>
      <c r="AC36" s="13"/>
      <c r="AD36" s="13"/>
      <c r="AE36" s="13"/>
    </row>
    <row r="37" spans="1:31" ht="37.049999999999997" customHeight="1">
      <c r="A37" s="86" t="s">
        <v>210</v>
      </c>
      <c r="B37" s="86" t="s">
        <v>262</v>
      </c>
      <c r="C37" s="111">
        <v>16.899999999999999</v>
      </c>
      <c r="D37" s="111"/>
      <c r="E37" s="88">
        <v>2004</v>
      </c>
      <c r="F37" s="88" t="s">
        <v>163</v>
      </c>
      <c r="G37" s="106" t="s">
        <v>211</v>
      </c>
      <c r="H37" s="105"/>
      <c r="I37" s="111">
        <v>21.41</v>
      </c>
      <c r="J37" s="111">
        <v>20.53</v>
      </c>
      <c r="K37" s="111"/>
      <c r="L37" s="271">
        <f>100-I37</f>
        <v>78.59</v>
      </c>
      <c r="M37" s="271">
        <f>100-J37</f>
        <v>79.47</v>
      </c>
      <c r="N37" s="87"/>
      <c r="O37" s="290">
        <f>IF(OR(ISBLANK(L37),ISBLANK(M37)),"",M37-L37)</f>
        <v>0.87999999999999545</v>
      </c>
      <c r="P37" s="87"/>
      <c r="Q37" s="88" t="s">
        <v>91</v>
      </c>
      <c r="R37" s="88" t="s">
        <v>91</v>
      </c>
      <c r="S37" s="87"/>
      <c r="T37" s="106" t="s">
        <v>212</v>
      </c>
      <c r="U37" s="106" t="s">
        <v>212</v>
      </c>
      <c r="V37" s="51"/>
      <c r="W37" s="51"/>
      <c r="X37" s="51"/>
      <c r="Y37" s="51"/>
      <c r="Z37" s="13"/>
      <c r="AA37" s="13"/>
      <c r="AB37" s="13"/>
      <c r="AC37" s="13"/>
      <c r="AD37" s="13"/>
      <c r="AE37" s="13"/>
    </row>
    <row r="38" spans="1:31" ht="15" customHeight="1">
      <c r="A38" s="351"/>
      <c r="B38" s="351" t="s">
        <v>213</v>
      </c>
      <c r="C38" s="352"/>
      <c r="D38" s="352"/>
      <c r="E38" s="352"/>
      <c r="F38" s="352"/>
      <c r="G38" s="352"/>
      <c r="I38" s="352"/>
      <c r="J38" s="352"/>
      <c r="K38" s="352"/>
      <c r="L38" s="357">
        <f>L36*L37/100</f>
        <v>61.09664039777099</v>
      </c>
      <c r="M38" s="358">
        <f>M36*M37/100</f>
        <v>63.310803650646406</v>
      </c>
      <c r="N38" s="352"/>
      <c r="O38" s="359"/>
      <c r="P38" s="352"/>
      <c r="Q38" s="352"/>
      <c r="R38" s="352"/>
      <c r="S38" s="352"/>
      <c r="T38" s="352"/>
      <c r="U38" s="352"/>
      <c r="V38" s="51"/>
      <c r="W38" s="51"/>
      <c r="X38" s="51"/>
      <c r="Y38" s="51"/>
      <c r="Z38" s="13"/>
      <c r="AA38" s="13"/>
      <c r="AB38" s="13"/>
      <c r="AC38" s="13"/>
      <c r="AD38" s="13"/>
      <c r="AE38" s="13"/>
    </row>
    <row r="39" spans="1:31" ht="15" customHeight="1">
      <c r="A39" s="353"/>
      <c r="B39" s="354" t="s">
        <v>214</v>
      </c>
      <c r="C39" s="354"/>
      <c r="D39" s="354"/>
      <c r="E39" s="354"/>
      <c r="F39" s="354"/>
      <c r="G39" s="354"/>
      <c r="I39" s="356"/>
      <c r="J39" s="356"/>
      <c r="K39" s="356"/>
      <c r="L39" s="356"/>
      <c r="M39" s="360">
        <f>M38-L38</f>
        <v>2.2141632528754158</v>
      </c>
      <c r="N39" s="356"/>
      <c r="O39" s="361"/>
      <c r="P39" s="356"/>
      <c r="Q39" s="356"/>
      <c r="R39" s="356"/>
      <c r="S39" s="356"/>
      <c r="T39" s="356"/>
      <c r="U39" s="356"/>
      <c r="V39" s="51"/>
      <c r="W39" s="51"/>
      <c r="X39" s="51"/>
      <c r="Y39" s="51"/>
      <c r="Z39" s="13"/>
      <c r="AA39" s="13"/>
      <c r="AB39" s="13"/>
      <c r="AC39" s="13"/>
      <c r="AD39" s="13"/>
      <c r="AE39" s="13"/>
    </row>
    <row r="40" spans="1:31" ht="15" customHeight="1">
      <c r="A40" s="353"/>
      <c r="B40" s="353" t="s">
        <v>265</v>
      </c>
      <c r="C40" s="354"/>
      <c r="D40" s="354"/>
      <c r="E40" s="354"/>
      <c r="F40" s="354"/>
      <c r="G40" s="354"/>
      <c r="I40" s="356"/>
      <c r="J40" s="356"/>
      <c r="K40" s="356"/>
      <c r="L40" s="356"/>
      <c r="M40" s="362">
        <v>46409.173000000003</v>
      </c>
      <c r="N40" s="356"/>
      <c r="O40" s="363"/>
      <c r="P40" s="356"/>
      <c r="Q40" s="356"/>
      <c r="R40" s="356"/>
      <c r="S40" s="356"/>
      <c r="T40" s="356"/>
      <c r="U40" s="356"/>
      <c r="V40" s="51"/>
      <c r="W40" s="51"/>
      <c r="X40" s="51"/>
      <c r="Y40" s="51"/>
      <c r="Z40" s="13"/>
      <c r="AA40" s="13"/>
      <c r="AB40" s="13"/>
      <c r="AC40" s="13"/>
      <c r="AD40" s="13"/>
      <c r="AE40" s="13"/>
    </row>
    <row r="41" spans="1:31" ht="15" customHeight="1">
      <c r="A41" s="355"/>
      <c r="B41" s="355" t="s">
        <v>264</v>
      </c>
      <c r="C41" s="356"/>
      <c r="D41" s="356"/>
      <c r="E41" s="356"/>
      <c r="F41" s="356"/>
      <c r="G41" s="356"/>
      <c r="I41" s="356"/>
      <c r="J41" s="356"/>
      <c r="K41" s="356"/>
      <c r="L41" s="356"/>
      <c r="M41" s="364">
        <f>M39*M40/100</f>
        <v>1027.5748545293793</v>
      </c>
      <c r="N41" s="356"/>
      <c r="O41" s="363"/>
      <c r="P41" s="356"/>
      <c r="Q41" s="356"/>
      <c r="R41" s="356"/>
      <c r="S41" s="356"/>
      <c r="T41" s="356"/>
      <c r="U41" s="356"/>
      <c r="V41" s="51"/>
      <c r="W41" s="51"/>
      <c r="X41" s="51"/>
      <c r="Y41" s="51"/>
      <c r="Z41" s="13"/>
      <c r="AA41" s="13"/>
      <c r="AB41" s="13"/>
      <c r="AC41" s="13"/>
      <c r="AD41" s="13"/>
      <c r="AE41" s="13"/>
    </row>
    <row r="42" spans="1:31" ht="15" customHeight="1">
      <c r="A42" s="355"/>
      <c r="B42" s="355" t="s">
        <v>266</v>
      </c>
      <c r="C42" s="356"/>
      <c r="D42" s="356"/>
      <c r="E42" s="356"/>
      <c r="F42" s="356"/>
      <c r="G42" s="356"/>
      <c r="I42" s="356"/>
      <c r="J42" s="356"/>
      <c r="K42" s="356"/>
      <c r="L42" s="356"/>
      <c r="M42" s="365">
        <f>M41/M40</f>
        <v>2.214163252875416E-2</v>
      </c>
      <c r="N42" s="356"/>
      <c r="O42" s="366"/>
      <c r="P42" s="356"/>
      <c r="Q42" s="356"/>
      <c r="R42" s="356"/>
      <c r="S42" s="356"/>
      <c r="T42" s="356"/>
      <c r="U42" s="356"/>
      <c r="V42" s="51"/>
      <c r="W42" s="51"/>
      <c r="X42" s="51"/>
      <c r="Y42" s="51"/>
      <c r="Z42" s="13"/>
      <c r="AA42" s="13"/>
      <c r="AB42" s="13"/>
      <c r="AC42" s="13"/>
      <c r="AD42" s="13"/>
      <c r="AE42" s="13"/>
    </row>
    <row r="43" spans="1:31" ht="15" customHeight="1">
      <c r="A43" s="107"/>
      <c r="B43" s="107"/>
      <c r="C43" s="92"/>
      <c r="D43" s="92"/>
      <c r="E43" s="92"/>
      <c r="F43" s="92"/>
      <c r="G43" s="93"/>
      <c r="I43" s="92"/>
      <c r="J43" s="92"/>
      <c r="K43" s="92"/>
      <c r="L43" s="92"/>
      <c r="M43" s="92"/>
      <c r="N43" s="92"/>
      <c r="O43" s="51"/>
      <c r="P43" s="92"/>
      <c r="Q43" s="92"/>
      <c r="R43" s="92"/>
      <c r="S43" s="92"/>
      <c r="T43" s="93"/>
      <c r="U43" s="93"/>
      <c r="V43" s="51"/>
      <c r="W43" s="51"/>
      <c r="X43" s="51"/>
      <c r="Y43" s="51"/>
      <c r="Z43" s="13"/>
      <c r="AA43" s="13"/>
      <c r="AB43" s="13"/>
      <c r="AC43" s="13"/>
      <c r="AD43" s="13"/>
      <c r="AE43" s="13"/>
    </row>
    <row r="44" spans="1:31" ht="15" customHeight="1">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461</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77" t="s">
        <v>466</v>
      </c>
      <c r="B49" s="77"/>
      <c r="C49" s="13"/>
      <c r="D49" s="13"/>
      <c r="E49" s="13"/>
      <c r="F49" s="76"/>
      <c r="G49" s="59"/>
      <c r="I49" s="13"/>
      <c r="J49" s="13"/>
      <c r="K49" s="13"/>
      <c r="L49" s="13"/>
      <c r="M49" s="13"/>
      <c r="N49" s="13"/>
      <c r="O49" s="53"/>
      <c r="P49" s="13"/>
      <c r="Q49" s="13"/>
      <c r="R49" s="77"/>
      <c r="S49" s="13"/>
      <c r="T49" s="38"/>
      <c r="U49" s="38"/>
      <c r="V49" s="13"/>
      <c r="W49" s="13"/>
      <c r="X49" s="13"/>
      <c r="Y49" s="13"/>
      <c r="Z49" s="13"/>
      <c r="AA49" s="13"/>
      <c r="AB49" s="13"/>
      <c r="AC49" s="13"/>
      <c r="AD49" s="13"/>
      <c r="AE49" s="13"/>
    </row>
    <row r="50" spans="1:31" ht="15" customHeight="1">
      <c r="A50" s="301" t="s">
        <v>263</v>
      </c>
      <c r="B50" s="301"/>
      <c r="C50" s="301"/>
      <c r="D50" s="301"/>
      <c r="E50" s="301"/>
      <c r="F50" s="301"/>
      <c r="G50" s="301"/>
      <c r="H50" s="301"/>
      <c r="I50" s="301"/>
      <c r="J50" s="301"/>
      <c r="K50" s="301"/>
      <c r="L50" s="301"/>
      <c r="M50" s="301"/>
      <c r="N50" s="301"/>
      <c r="O50" s="301"/>
      <c r="P50" s="301"/>
      <c r="Q50" s="301"/>
      <c r="R50" s="301"/>
      <c r="S50" s="301"/>
      <c r="T50" s="301"/>
      <c r="U50" s="301"/>
      <c r="V50" s="75"/>
      <c r="W50" s="13"/>
      <c r="X50" s="13"/>
      <c r="Y50" s="13"/>
      <c r="Z50" s="13"/>
      <c r="AA50" s="13"/>
      <c r="AB50" s="13"/>
      <c r="AC50" s="13"/>
      <c r="AD50" s="13"/>
      <c r="AE50" s="13"/>
    </row>
    <row r="51" spans="1:31" ht="15" customHeight="1">
      <c r="A51" s="301"/>
      <c r="B51" s="301"/>
      <c r="C51" s="301"/>
      <c r="D51" s="301"/>
      <c r="E51" s="301"/>
      <c r="F51" s="301"/>
      <c r="G51" s="301"/>
      <c r="H51" s="301"/>
      <c r="I51" s="301"/>
      <c r="J51" s="301"/>
      <c r="K51" s="301"/>
      <c r="L51" s="301"/>
      <c r="M51" s="301"/>
      <c r="N51" s="301"/>
      <c r="O51" s="301"/>
      <c r="P51" s="301"/>
      <c r="Q51" s="301"/>
      <c r="R51" s="301"/>
      <c r="S51" s="301"/>
      <c r="T51" s="301"/>
      <c r="U51" s="301"/>
      <c r="V51" s="75"/>
      <c r="W51" s="13"/>
      <c r="X51" s="13"/>
      <c r="Y51" s="13"/>
      <c r="Z51" s="13"/>
      <c r="AA51" s="13"/>
      <c r="AB51" s="13"/>
      <c r="AC51" s="13"/>
      <c r="AD51" s="13"/>
      <c r="AE51" s="13"/>
    </row>
    <row r="52" spans="1:31" ht="15" customHeight="1">
      <c r="A52" s="301"/>
      <c r="B52" s="301"/>
      <c r="C52" s="301"/>
      <c r="D52" s="301"/>
      <c r="E52" s="301"/>
      <c r="F52" s="301"/>
      <c r="G52" s="301"/>
      <c r="H52" s="301"/>
      <c r="I52" s="301"/>
      <c r="J52" s="301"/>
      <c r="K52" s="301"/>
      <c r="L52" s="301"/>
      <c r="M52" s="301"/>
      <c r="N52" s="301"/>
      <c r="O52" s="301"/>
      <c r="P52" s="301"/>
      <c r="Q52" s="301"/>
      <c r="R52" s="301"/>
      <c r="S52" s="301"/>
      <c r="T52" s="301"/>
      <c r="U52" s="301"/>
      <c r="V52" s="75"/>
      <c r="W52" s="13"/>
      <c r="X52" s="13"/>
      <c r="Y52" s="13"/>
      <c r="Z52" s="13"/>
      <c r="AA52" s="13"/>
      <c r="AB52" s="13"/>
      <c r="AC52" s="13"/>
      <c r="AD52" s="13"/>
      <c r="AE52" s="13"/>
    </row>
    <row r="53" spans="1:31" ht="15" customHeight="1">
      <c r="A53" s="77"/>
      <c r="B53" s="78"/>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8" t="s">
        <v>219</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220</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221</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222</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223</v>
      </c>
      <c r="B58" s="77"/>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224</v>
      </c>
      <c r="B59" s="13"/>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77" t="s">
        <v>225</v>
      </c>
      <c r="B60" s="77"/>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13"/>
      <c r="B61" s="79"/>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7" t="s">
        <v>226</v>
      </c>
      <c r="B62" s="13"/>
      <c r="C62" s="13"/>
      <c r="D62" s="13"/>
      <c r="E62" s="13"/>
      <c r="F62" s="76"/>
      <c r="G62" s="59"/>
      <c r="I62" s="13"/>
      <c r="J62" s="13"/>
      <c r="K62" s="13"/>
      <c r="L62" s="13"/>
      <c r="M62" s="13"/>
      <c r="N62" s="13"/>
      <c r="O62" s="53"/>
      <c r="P62" s="13"/>
      <c r="Q62" s="13"/>
      <c r="R62" s="77"/>
      <c r="S62" s="13"/>
      <c r="T62" s="38"/>
      <c r="U62" s="38"/>
      <c r="V62" s="13"/>
      <c r="W62" s="13"/>
      <c r="X62" s="13"/>
      <c r="Y62" s="13"/>
      <c r="Z62" s="13"/>
      <c r="AA62" s="13"/>
      <c r="AB62" s="13"/>
      <c r="AC62" s="13"/>
      <c r="AD62" s="13"/>
      <c r="AE62" s="13"/>
    </row>
    <row r="63" spans="1:31" ht="15" customHeight="1">
      <c r="A63" s="79" t="s">
        <v>227</v>
      </c>
      <c r="B63" s="80"/>
      <c r="C63" s="13"/>
      <c r="D63" s="13"/>
      <c r="E63" s="13"/>
      <c r="F63" s="76"/>
      <c r="G63" s="59"/>
      <c r="I63" s="13"/>
      <c r="J63" s="13"/>
      <c r="K63" s="13"/>
      <c r="L63" s="13"/>
      <c r="M63" s="13"/>
      <c r="N63" s="13"/>
      <c r="O63" s="53"/>
      <c r="P63" s="13"/>
      <c r="Q63" s="13"/>
      <c r="R63" s="77"/>
      <c r="S63" s="13"/>
      <c r="T63" s="38"/>
      <c r="U63" s="38"/>
      <c r="V63" s="51"/>
      <c r="W63" s="51"/>
      <c r="X63" s="51"/>
      <c r="Y63" s="13"/>
      <c r="Z63" s="13"/>
      <c r="AA63" s="13"/>
      <c r="AB63" s="13"/>
      <c r="AC63" s="13"/>
      <c r="AD63" s="13"/>
      <c r="AE63" s="13"/>
    </row>
    <row r="64" spans="1:31" ht="15" customHeight="1">
      <c r="A64" s="13"/>
      <c r="B64" s="13"/>
      <c r="C64" s="13"/>
      <c r="D64" s="13"/>
      <c r="E64" s="13"/>
      <c r="F64" s="76"/>
      <c r="G64" s="59"/>
      <c r="I64" s="13"/>
      <c r="J64" s="13"/>
      <c r="K64" s="13"/>
      <c r="L64" s="13"/>
      <c r="M64" s="13"/>
      <c r="N64" s="13"/>
      <c r="O64" s="53"/>
      <c r="P64" s="13"/>
      <c r="Q64" s="13"/>
      <c r="R64" s="77"/>
      <c r="S64" s="13"/>
      <c r="T64" s="38"/>
      <c r="U64" s="38"/>
      <c r="V64" s="13"/>
      <c r="W64" s="13"/>
      <c r="X64" s="13"/>
      <c r="Y64" s="13"/>
      <c r="Z64" s="13"/>
      <c r="AA64" s="13"/>
      <c r="AB64" s="13"/>
      <c r="AC64" s="13"/>
      <c r="AD64" s="13"/>
      <c r="AE64" s="13"/>
    </row>
    <row r="65" spans="1:31" ht="15" customHeight="1">
      <c r="A65" s="80"/>
      <c r="B65" s="13"/>
      <c r="C65" s="13"/>
      <c r="D65" s="13"/>
      <c r="E65" s="13"/>
      <c r="F65" s="13"/>
      <c r="G65" s="59"/>
      <c r="I65" s="13"/>
      <c r="J65" s="13"/>
      <c r="K65" s="13"/>
      <c r="L65" s="13"/>
      <c r="M65" s="13"/>
      <c r="N65" s="13"/>
      <c r="O65" s="53"/>
      <c r="P65" s="13"/>
      <c r="Q65" s="13"/>
      <c r="R65" s="13"/>
      <c r="S65" s="13"/>
      <c r="T65" s="59"/>
      <c r="U65" s="38"/>
      <c r="V65" s="51"/>
      <c r="W65" s="51"/>
      <c r="X65" s="51"/>
      <c r="Y65" s="51"/>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A69" s="13"/>
      <c r="B69" s="13"/>
      <c r="C69" s="13"/>
      <c r="D69" s="13"/>
      <c r="E69" s="13"/>
      <c r="F69" s="76"/>
      <c r="G69" s="59"/>
      <c r="I69" s="13"/>
      <c r="J69" s="13"/>
      <c r="K69" s="13"/>
      <c r="L69" s="13"/>
      <c r="M69" s="13"/>
      <c r="N69" s="13"/>
      <c r="O69" s="53"/>
      <c r="P69" s="13"/>
      <c r="Q69" s="13"/>
      <c r="R69" s="77"/>
      <c r="S69" s="13"/>
      <c r="T69" s="38"/>
      <c r="U69" s="38"/>
      <c r="V69" s="13"/>
      <c r="W69" s="13"/>
      <c r="X69" s="13"/>
      <c r="Y69" s="13"/>
      <c r="Z69" s="13"/>
      <c r="AA69" s="13"/>
      <c r="AB69" s="13"/>
      <c r="AC69" s="13"/>
      <c r="AD69" s="13"/>
      <c r="AE69" s="13"/>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row r="79" spans="1:31" ht="15" customHeight="1">
      <c r="F79" s="66"/>
      <c r="G79" s="81"/>
      <c r="R79" s="67"/>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3" sqref="B23:B24"/>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11" t="s">
        <v>121</v>
      </c>
      <c r="C4" s="313" t="s">
        <v>267</v>
      </c>
      <c r="D4" s="313"/>
      <c r="E4" s="313"/>
      <c r="F4" s="313"/>
      <c r="G4" s="313"/>
      <c r="H4" s="313"/>
      <c r="I4" s="313"/>
      <c r="J4" s="313"/>
      <c r="K4" s="313"/>
      <c r="L4" s="313"/>
      <c r="M4" s="313"/>
      <c r="N4" s="313"/>
      <c r="O4" s="313"/>
      <c r="P4" s="313"/>
      <c r="Q4" s="313"/>
      <c r="R4" s="313"/>
      <c r="S4" s="313"/>
      <c r="T4" s="313"/>
      <c r="U4" s="313"/>
      <c r="V4" s="313"/>
      <c r="W4" s="313"/>
      <c r="X4" s="313"/>
      <c r="Y4" s="313"/>
      <c r="Z4" s="313"/>
      <c r="AA4" s="13"/>
      <c r="AB4" s="13"/>
      <c r="AC4" s="13"/>
      <c r="AD4" s="13"/>
      <c r="AE4" s="13"/>
      <c r="AF4" s="13"/>
      <c r="AG4" s="13"/>
      <c r="AH4" s="13"/>
      <c r="AI4" s="13"/>
      <c r="AJ4" s="13"/>
      <c r="AK4" s="13"/>
      <c r="AL4" s="13"/>
      <c r="AM4" s="13"/>
    </row>
    <row r="5" spans="1:39">
      <c r="A5" s="13"/>
      <c r="B5" s="312"/>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199">
        <v>2.1167097741040899</v>
      </c>
      <c r="Y6" s="199">
        <v>2.1335525084703701</v>
      </c>
      <c r="Z6" s="199">
        <v>2.1505292610683502</v>
      </c>
    </row>
    <row r="7" spans="1:39">
      <c r="B7" s="22" t="s">
        <v>161</v>
      </c>
      <c r="C7" s="198"/>
      <c r="D7" s="198"/>
      <c r="E7" s="198"/>
      <c r="F7" s="198"/>
      <c r="G7" s="198"/>
      <c r="H7" s="198"/>
      <c r="I7" s="198"/>
      <c r="J7" s="198"/>
      <c r="K7" s="198"/>
      <c r="L7" s="198"/>
      <c r="M7" s="198"/>
      <c r="N7" s="198"/>
      <c r="O7" s="198"/>
      <c r="P7" s="198"/>
      <c r="Q7" s="198"/>
      <c r="R7" s="198"/>
      <c r="S7" s="198"/>
      <c r="T7" s="198"/>
      <c r="U7" s="198"/>
      <c r="V7" s="198"/>
      <c r="W7" s="198"/>
      <c r="X7" s="199"/>
      <c r="Y7" s="199"/>
      <c r="Z7" s="199"/>
    </row>
    <row r="8" spans="1:39">
      <c r="B8" s="22" t="s">
        <v>166</v>
      </c>
      <c r="C8" s="198">
        <v>8.1999999999999993</v>
      </c>
      <c r="D8" s="198">
        <v>8.5</v>
      </c>
      <c r="E8" s="198">
        <v>8.9</v>
      </c>
      <c r="F8" s="198">
        <v>9.3000000000000007</v>
      </c>
      <c r="G8" s="198">
        <v>9.8000000000000007</v>
      </c>
      <c r="H8" s="198">
        <v>10.3</v>
      </c>
      <c r="I8" s="198">
        <v>10.7</v>
      </c>
      <c r="J8" s="198">
        <v>11.2</v>
      </c>
      <c r="K8" s="198">
        <v>11.7</v>
      </c>
      <c r="L8" s="198">
        <v>12.3</v>
      </c>
      <c r="M8" s="198">
        <v>13</v>
      </c>
      <c r="N8" s="198">
        <v>13.6</v>
      </c>
      <c r="O8" s="198">
        <v>14.2</v>
      </c>
      <c r="P8" s="198">
        <v>14.9</v>
      </c>
      <c r="Q8" s="198">
        <v>15.5</v>
      </c>
      <c r="R8" s="198">
        <v>16.100000000000001</v>
      </c>
      <c r="S8" s="198">
        <v>16.7</v>
      </c>
      <c r="T8" s="199">
        <v>17.3</v>
      </c>
      <c r="U8" s="199">
        <v>17.7</v>
      </c>
      <c r="V8" s="199">
        <v>18.2</v>
      </c>
      <c r="W8" s="199">
        <v>18.5</v>
      </c>
      <c r="X8" s="199">
        <v>19.232410791745501</v>
      </c>
      <c r="Y8" s="199">
        <v>19.9938175601323</v>
      </c>
      <c r="Z8" s="199">
        <v>20.785368249280001</v>
      </c>
    </row>
    <row r="9" spans="1:39">
      <c r="B9" s="22" t="s">
        <v>169</v>
      </c>
      <c r="C9" s="200"/>
      <c r="D9" s="200"/>
      <c r="E9" s="200"/>
      <c r="F9" s="200"/>
      <c r="G9" s="200"/>
      <c r="H9" s="200"/>
      <c r="I9" s="200"/>
      <c r="J9" s="200"/>
      <c r="K9" s="200"/>
      <c r="L9" s="200"/>
      <c r="M9" s="200"/>
      <c r="N9" s="200"/>
      <c r="O9" s="200"/>
      <c r="P9" s="200"/>
      <c r="Q9" s="200"/>
      <c r="R9" s="200"/>
      <c r="S9" s="200"/>
      <c r="T9" s="200"/>
      <c r="U9" s="198"/>
      <c r="V9" s="200"/>
      <c r="W9" s="200"/>
      <c r="X9" s="200"/>
      <c r="Y9" s="200"/>
      <c r="Z9" s="200"/>
    </row>
    <row r="10" spans="1:39">
      <c r="B10" s="22" t="s">
        <v>174</v>
      </c>
      <c r="C10" s="198">
        <v>9.4</v>
      </c>
      <c r="D10" s="198">
        <v>9.6</v>
      </c>
      <c r="E10" s="198">
        <v>9.9</v>
      </c>
      <c r="F10" s="198">
        <v>10.199999999999999</v>
      </c>
      <c r="G10" s="198">
        <v>10.4</v>
      </c>
      <c r="H10" s="198">
        <v>10.6</v>
      </c>
      <c r="I10" s="198">
        <v>10.8</v>
      </c>
      <c r="J10" s="198">
        <v>11</v>
      </c>
      <c r="K10" s="198">
        <v>11.1</v>
      </c>
      <c r="L10" s="198">
        <v>11.3</v>
      </c>
      <c r="M10" s="198">
        <v>11.4</v>
      </c>
      <c r="N10" s="198">
        <v>11.6</v>
      </c>
      <c r="O10" s="198">
        <v>11.7</v>
      </c>
      <c r="P10" s="198">
        <v>11.9</v>
      </c>
      <c r="Q10" s="198">
        <v>12.1</v>
      </c>
      <c r="R10" s="198">
        <v>12.2</v>
      </c>
      <c r="S10" s="198">
        <v>12.4</v>
      </c>
      <c r="T10" s="198">
        <v>12.7</v>
      </c>
      <c r="U10" s="198">
        <v>12.8</v>
      </c>
      <c r="V10" s="198">
        <v>13</v>
      </c>
      <c r="W10" s="199">
        <v>13.2</v>
      </c>
      <c r="X10" s="199">
        <v>13.4</v>
      </c>
      <c r="Y10" s="199">
        <v>13.6</v>
      </c>
      <c r="Z10" s="199">
        <v>13.7</v>
      </c>
    </row>
    <row r="11" spans="1:39">
      <c r="B11" s="22" t="s">
        <v>177</v>
      </c>
      <c r="C11" s="198"/>
      <c r="D11" s="198"/>
      <c r="E11" s="198"/>
      <c r="F11" s="198"/>
      <c r="G11" s="198"/>
      <c r="H11" s="198"/>
      <c r="I11" s="198"/>
      <c r="J11" s="198"/>
      <c r="K11" s="198"/>
      <c r="L11" s="198"/>
      <c r="M11" s="198"/>
      <c r="N11" s="198"/>
      <c r="O11" s="198"/>
      <c r="P11" s="198"/>
      <c r="Q11" s="198"/>
      <c r="R11" s="198"/>
      <c r="S11" s="198"/>
      <c r="T11" s="198"/>
      <c r="U11" s="198">
        <v>25</v>
      </c>
      <c r="V11" s="198"/>
      <c r="W11" s="199"/>
      <c r="X11" s="199"/>
      <c r="Y11" s="199"/>
      <c r="Z11" s="199"/>
    </row>
    <row r="12" spans="1:39">
      <c r="B12" s="22" t="s">
        <v>180</v>
      </c>
      <c r="C12" s="198"/>
      <c r="D12" s="198"/>
      <c r="E12" s="198"/>
      <c r="F12" s="198"/>
      <c r="G12" s="198"/>
      <c r="H12" s="198"/>
      <c r="I12" s="198"/>
      <c r="J12" s="198"/>
      <c r="K12" s="198"/>
      <c r="L12" s="198"/>
      <c r="M12" s="198"/>
      <c r="N12" s="198"/>
      <c r="O12" s="198"/>
      <c r="P12" s="198"/>
      <c r="Q12" s="198"/>
      <c r="R12" s="198"/>
      <c r="S12" s="198"/>
      <c r="T12" s="198"/>
      <c r="U12" s="199"/>
      <c r="V12" s="199"/>
      <c r="W12" s="199"/>
      <c r="X12" s="199"/>
      <c r="Y12" s="199"/>
      <c r="Z12" s="199"/>
    </row>
    <row r="13" spans="1:39">
      <c r="B13" s="22" t="s">
        <v>181</v>
      </c>
      <c r="C13" s="198">
        <v>12.7003</v>
      </c>
      <c r="D13" s="198">
        <v>12.1502</v>
      </c>
      <c r="E13" s="198">
        <v>11.3238</v>
      </c>
      <c r="F13" s="198">
        <v>10.4808</v>
      </c>
      <c r="G13" s="198">
        <v>10.253299999999999</v>
      </c>
      <c r="H13" s="198">
        <v>11.175700000000001</v>
      </c>
      <c r="I13" s="198">
        <v>10.6457</v>
      </c>
      <c r="J13" s="198">
        <v>10.879200000000001</v>
      </c>
      <c r="K13" s="198">
        <v>11.5762</v>
      </c>
      <c r="L13" s="198">
        <v>11.2385</v>
      </c>
      <c r="M13" s="198">
        <v>11.6844</v>
      </c>
      <c r="N13" s="198">
        <v>11.2193</v>
      </c>
      <c r="O13" s="198">
        <v>11.7423</v>
      </c>
      <c r="P13" s="198">
        <v>11.511200000000001</v>
      </c>
      <c r="Q13" s="198">
        <v>12.6557</v>
      </c>
      <c r="R13" s="198">
        <v>13.2249</v>
      </c>
      <c r="S13" s="198">
        <v>12.169700000000001</v>
      </c>
      <c r="T13" s="198">
        <v>13.134499999999999</v>
      </c>
      <c r="U13" s="199">
        <v>12.446099999999999</v>
      </c>
      <c r="V13" s="199">
        <v>12.4975</v>
      </c>
      <c r="W13" s="199">
        <v>12.526634407864201</v>
      </c>
      <c r="X13" s="199">
        <v>12.4634950996537</v>
      </c>
      <c r="Y13" s="199">
        <v>12.401245761783001</v>
      </c>
      <c r="Z13" s="199">
        <v>12.339149567220399</v>
      </c>
    </row>
    <row r="14" spans="1:39">
      <c r="B14" s="22" t="s">
        <v>186</v>
      </c>
      <c r="C14" s="198">
        <v>9.8623410000000007</v>
      </c>
      <c r="D14" s="198">
        <v>9.3307120000000108</v>
      </c>
      <c r="E14" s="198">
        <v>9.1127610000000008</v>
      </c>
      <c r="F14" s="198">
        <v>8.5150129999999997</v>
      </c>
      <c r="G14" s="198">
        <v>8.2093980000000109</v>
      </c>
      <c r="H14" s="198">
        <v>8.3108079999999998</v>
      </c>
      <c r="I14" s="198">
        <v>8.0287240000000004</v>
      </c>
      <c r="J14" s="198">
        <v>7.9029129999999999</v>
      </c>
      <c r="K14" s="198">
        <v>7.12066</v>
      </c>
      <c r="L14" s="198">
        <v>7.1491450000000096</v>
      </c>
      <c r="M14" s="198">
        <v>6.5494040000000098</v>
      </c>
      <c r="N14" s="198">
        <v>5.9322030000000003</v>
      </c>
      <c r="O14" s="198">
        <v>5.8461530000000099</v>
      </c>
      <c r="P14" s="198">
        <v>5.2634040000000004</v>
      </c>
      <c r="Q14" s="198">
        <v>5.3652189999999997</v>
      </c>
      <c r="R14" s="198">
        <v>5.1937740000000003</v>
      </c>
      <c r="S14" s="198">
        <v>5.5682150000000004</v>
      </c>
      <c r="T14" s="198">
        <v>5.1950380000000003</v>
      </c>
      <c r="U14" s="198">
        <v>4.79251800000001</v>
      </c>
      <c r="V14" s="199">
        <v>4.9391389999999999</v>
      </c>
      <c r="W14" s="199">
        <v>4.7690719959846497</v>
      </c>
      <c r="X14" s="199">
        <v>4.6644792195830203</v>
      </c>
      <c r="Y14" s="199">
        <v>4.5618217035833899</v>
      </c>
      <c r="Z14" s="199">
        <v>4.4609675441624299</v>
      </c>
    </row>
    <row r="15" spans="1:39">
      <c r="B15" s="22" t="s">
        <v>189</v>
      </c>
      <c r="C15" s="198">
        <v>98.166569999999993</v>
      </c>
      <c r="D15" s="198">
        <v>98.166569999999993</v>
      </c>
      <c r="E15" s="198">
        <v>98.166569999999993</v>
      </c>
      <c r="F15" s="198">
        <v>98.226969999999994</v>
      </c>
      <c r="G15" s="198">
        <v>98.287379999999999</v>
      </c>
      <c r="H15" s="198">
        <v>98.347790000000003</v>
      </c>
      <c r="I15" s="198">
        <v>98.408230000000003</v>
      </c>
      <c r="J15" s="198">
        <v>98.46866</v>
      </c>
      <c r="K15" s="198">
        <v>98.529110000000003</v>
      </c>
      <c r="L15" s="198">
        <v>98.589569999999995</v>
      </c>
      <c r="M15" s="198">
        <v>98.650030000000001</v>
      </c>
      <c r="N15" s="198">
        <v>98.710509999999999</v>
      </c>
      <c r="O15" s="198">
        <v>98.771000000000001</v>
      </c>
      <c r="P15" s="198">
        <v>98.780879999999996</v>
      </c>
      <c r="Q15" s="198">
        <v>98.790769999999995</v>
      </c>
      <c r="R15" s="198">
        <v>98.800650000000005</v>
      </c>
      <c r="S15" s="198">
        <v>98.800650000000005</v>
      </c>
      <c r="T15" s="198">
        <v>98.800650000000005</v>
      </c>
      <c r="U15" s="198">
        <v>98.802279450334794</v>
      </c>
      <c r="V15" s="198">
        <v>98.8025506503419</v>
      </c>
      <c r="W15" s="199">
        <v>98.802826967543197</v>
      </c>
      <c r="X15" s="199">
        <v>98.803106127980101</v>
      </c>
      <c r="Y15" s="199">
        <v>98.803387236388701</v>
      </c>
      <c r="Z15" s="199">
        <v>98.803670013585304</v>
      </c>
    </row>
    <row r="16" spans="1:39">
      <c r="B16" s="22" t="s">
        <v>191</v>
      </c>
      <c r="C16" s="200">
        <v>64.212990000000005</v>
      </c>
      <c r="D16" s="200">
        <v>64.212990000000005</v>
      </c>
      <c r="E16" s="200">
        <v>64.212990000000005</v>
      </c>
      <c r="F16" s="200">
        <v>64.212990000000005</v>
      </c>
      <c r="G16" s="200">
        <v>64.212990000000005</v>
      </c>
      <c r="H16" s="200">
        <v>65.091980000000007</v>
      </c>
      <c r="I16" s="200">
        <v>65.970969999999994</v>
      </c>
      <c r="J16" s="200">
        <v>66.849959999999996</v>
      </c>
      <c r="K16" s="200">
        <v>67.728949999999998</v>
      </c>
      <c r="L16" s="200">
        <v>68.607939999999999</v>
      </c>
      <c r="M16" s="198">
        <v>69.486930000000001</v>
      </c>
      <c r="N16" s="198">
        <v>70.365920000000003</v>
      </c>
      <c r="O16" s="198">
        <v>71.244919999999993</v>
      </c>
      <c r="P16" s="198">
        <v>72.123909999999995</v>
      </c>
      <c r="Q16" s="198">
        <v>73.002899999999997</v>
      </c>
      <c r="R16" s="198">
        <v>73.881889999999999</v>
      </c>
      <c r="S16" s="198">
        <v>74.76088</v>
      </c>
      <c r="T16" s="199">
        <v>75.639870000000002</v>
      </c>
      <c r="U16" s="199">
        <v>76.488744212270603</v>
      </c>
      <c r="V16" s="199">
        <v>77.326622732826607</v>
      </c>
      <c r="W16" s="199">
        <v>78.147425525595494</v>
      </c>
      <c r="X16" s="199">
        <v>78.950879030689606</v>
      </c>
      <c r="Y16" s="199">
        <v>79.736744134439903</v>
      </c>
      <c r="Z16" s="199">
        <v>80.504821017838694</v>
      </c>
    </row>
    <row r="17" spans="2:26">
      <c r="B17" s="22" t="s">
        <v>196</v>
      </c>
      <c r="C17" s="198">
        <v>100</v>
      </c>
      <c r="D17" s="199">
        <v>100</v>
      </c>
      <c r="E17" s="199">
        <v>100</v>
      </c>
      <c r="F17" s="199">
        <v>100</v>
      </c>
      <c r="G17" s="199">
        <v>100</v>
      </c>
      <c r="H17" s="198">
        <v>100</v>
      </c>
      <c r="I17" s="199">
        <v>100</v>
      </c>
      <c r="J17" s="199">
        <v>100</v>
      </c>
      <c r="K17" s="199">
        <v>100</v>
      </c>
      <c r="L17" s="199">
        <v>100</v>
      </c>
      <c r="M17" s="198">
        <v>100</v>
      </c>
      <c r="N17" s="199">
        <v>100</v>
      </c>
      <c r="O17" s="199">
        <v>100</v>
      </c>
      <c r="P17" s="198">
        <v>100</v>
      </c>
      <c r="Q17" s="198">
        <v>100</v>
      </c>
      <c r="R17" s="198">
        <v>100</v>
      </c>
      <c r="S17" s="198">
        <v>100</v>
      </c>
      <c r="T17" s="198">
        <v>100</v>
      </c>
      <c r="U17" s="198">
        <v>100</v>
      </c>
      <c r="V17" s="199">
        <v>100</v>
      </c>
      <c r="W17" s="199">
        <v>100</v>
      </c>
      <c r="X17" s="199">
        <v>100</v>
      </c>
      <c r="Y17" s="199">
        <v>100</v>
      </c>
      <c r="Z17" s="199">
        <v>100</v>
      </c>
    </row>
    <row r="18" spans="2:26">
      <c r="B18" s="22" t="s">
        <v>199</v>
      </c>
      <c r="C18" s="198">
        <v>11.74239843</v>
      </c>
      <c r="D18" s="198">
        <v>11.74239843</v>
      </c>
      <c r="E18" s="198">
        <v>11.658084949999999</v>
      </c>
      <c r="F18" s="198">
        <v>11.77659794</v>
      </c>
      <c r="G18" s="198">
        <v>11.954447</v>
      </c>
      <c r="H18" s="198">
        <v>12.08455932</v>
      </c>
      <c r="I18" s="198">
        <v>12.36537233</v>
      </c>
      <c r="J18" s="198">
        <v>12.542793380000001</v>
      </c>
      <c r="K18" s="198">
        <v>12.66070577</v>
      </c>
      <c r="L18" s="198">
        <v>12.639828189999999</v>
      </c>
      <c r="M18" s="198">
        <v>12.390613849999999</v>
      </c>
      <c r="N18" s="198">
        <v>12.033276130000001</v>
      </c>
      <c r="O18" s="198">
        <v>11.647670740000001</v>
      </c>
      <c r="P18" s="198">
        <v>11.31924094</v>
      </c>
      <c r="Q18" s="198">
        <v>11.02125921</v>
      </c>
      <c r="R18" s="198">
        <v>10.83320996</v>
      </c>
      <c r="S18" s="198">
        <v>10.61050891</v>
      </c>
      <c r="T18" s="199">
        <v>10.5127288</v>
      </c>
      <c r="U18" s="199">
        <v>10.358288140000001</v>
      </c>
      <c r="V18" s="199">
        <v>10.358288140000001</v>
      </c>
      <c r="W18" s="199">
        <v>10.358288140000001</v>
      </c>
      <c r="X18" s="199">
        <v>10.358288140000001</v>
      </c>
      <c r="Y18" s="199">
        <v>10.358288140000001</v>
      </c>
      <c r="Z18" s="199">
        <v>10.358288140000001</v>
      </c>
    </row>
    <row r="19" spans="2:26">
      <c r="B19" s="22" t="s">
        <v>254</v>
      </c>
      <c r="C19" s="198"/>
      <c r="D19" s="198"/>
      <c r="E19" s="198"/>
      <c r="F19" s="198"/>
      <c r="G19" s="198"/>
      <c r="H19" s="198"/>
      <c r="I19" s="198"/>
      <c r="J19" s="198"/>
      <c r="K19" s="198"/>
      <c r="L19" s="198"/>
      <c r="M19" s="198">
        <v>7.4391432240000004</v>
      </c>
      <c r="N19" s="198">
        <v>7.2302317650000001</v>
      </c>
      <c r="O19" s="198">
        <v>7.6046173760000002</v>
      </c>
      <c r="P19" s="198">
        <v>7.3547160150000002</v>
      </c>
      <c r="Q19" s="198">
        <v>7.2157716440000002</v>
      </c>
      <c r="R19" s="198">
        <v>7.1871724889999999</v>
      </c>
      <c r="S19" s="198">
        <v>7.1417921079999998</v>
      </c>
      <c r="T19" s="198">
        <v>7.1178827330000001</v>
      </c>
      <c r="U19" s="198">
        <v>7.072311043</v>
      </c>
      <c r="V19" s="198">
        <v>7.027405441</v>
      </c>
      <c r="W19" s="198">
        <v>6.9831561879999997</v>
      </c>
      <c r="X19" s="198">
        <v>6.9395536929999997</v>
      </c>
      <c r="Y19" s="198">
        <v>6.8965885020000002</v>
      </c>
      <c r="Z19" s="198">
        <v>6.8542512999999996</v>
      </c>
    </row>
    <row r="20" spans="2:26" ht="21.6">
      <c r="B20" s="22" t="s">
        <v>257</v>
      </c>
      <c r="C20" s="198">
        <v>27.2</v>
      </c>
      <c r="D20" s="198">
        <v>26.4</v>
      </c>
      <c r="E20" s="198">
        <v>25.6</v>
      </c>
      <c r="F20" s="198">
        <v>24.8</v>
      </c>
      <c r="G20" s="198">
        <v>24</v>
      </c>
      <c r="H20" s="198">
        <v>23.2</v>
      </c>
      <c r="I20" s="198">
        <v>22.52</v>
      </c>
      <c r="J20" s="198">
        <v>21.84</v>
      </c>
      <c r="K20" s="198">
        <v>21.16</v>
      </c>
      <c r="L20" s="198">
        <v>20.48</v>
      </c>
      <c r="M20" s="198">
        <v>19.8</v>
      </c>
      <c r="N20" s="198">
        <v>19.2</v>
      </c>
      <c r="O20" s="198">
        <v>18.600000000000001</v>
      </c>
      <c r="P20" s="198">
        <v>18</v>
      </c>
      <c r="Q20" s="198">
        <v>17.5</v>
      </c>
      <c r="R20" s="198">
        <v>17</v>
      </c>
      <c r="S20" s="198">
        <v>16.5</v>
      </c>
      <c r="T20" s="198">
        <v>16</v>
      </c>
      <c r="U20" s="198">
        <v>15.5</v>
      </c>
      <c r="V20" s="198">
        <v>15</v>
      </c>
      <c r="W20" s="198">
        <v>14.6</v>
      </c>
      <c r="X20" s="198">
        <v>14.133333329999999</v>
      </c>
      <c r="Y20" s="198">
        <v>13.66666667</v>
      </c>
      <c r="Z20" s="198">
        <v>13.2</v>
      </c>
    </row>
    <row r="21" spans="2:26">
      <c r="B21" s="22" t="s">
        <v>205</v>
      </c>
      <c r="C21" s="198">
        <v>21</v>
      </c>
      <c r="D21" s="198">
        <v>21.7</v>
      </c>
      <c r="E21" s="198">
        <v>22.3</v>
      </c>
      <c r="F21" s="198">
        <v>22.9</v>
      </c>
      <c r="G21" s="198">
        <v>23.5</v>
      </c>
      <c r="H21" s="198">
        <v>24</v>
      </c>
      <c r="I21" s="198">
        <v>24.6</v>
      </c>
      <c r="J21" s="198">
        <v>25.1</v>
      </c>
      <c r="K21" s="198">
        <v>25.7</v>
      </c>
      <c r="L21" s="198">
        <v>26.2</v>
      </c>
      <c r="M21" s="198">
        <v>26.7</v>
      </c>
      <c r="N21" s="198">
        <v>27.3</v>
      </c>
      <c r="O21" s="198">
        <v>27.9</v>
      </c>
      <c r="P21" s="198">
        <v>28.5</v>
      </c>
      <c r="Q21" s="198">
        <v>29.1</v>
      </c>
      <c r="R21" s="198">
        <v>29.8</v>
      </c>
      <c r="S21" s="198">
        <v>30.4</v>
      </c>
      <c r="T21" s="198">
        <v>30.8</v>
      </c>
      <c r="U21" s="198">
        <v>31.4</v>
      </c>
      <c r="V21" s="198">
        <v>32</v>
      </c>
      <c r="W21" s="198">
        <v>32.6</v>
      </c>
      <c r="X21" s="198">
        <v>33.1</v>
      </c>
      <c r="Y21" s="198">
        <v>33.700000000000003</v>
      </c>
      <c r="Z21" s="198">
        <v>34.299999999999997</v>
      </c>
    </row>
    <row r="22" spans="2:26" ht="15" thickBot="1">
      <c r="B22" s="201" t="s">
        <v>210</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spans="2:26">
      <c r="B23" s="203" t="s">
        <v>209</v>
      </c>
      <c r="C23" s="204">
        <v>1</v>
      </c>
      <c r="D23" s="204">
        <v>1</v>
      </c>
      <c r="E23" s="204">
        <v>1</v>
      </c>
      <c r="F23" s="204">
        <v>1</v>
      </c>
      <c r="G23" s="204">
        <v>1</v>
      </c>
      <c r="H23" s="204">
        <v>1</v>
      </c>
      <c r="I23" s="204">
        <v>1</v>
      </c>
      <c r="J23" s="204">
        <v>1</v>
      </c>
      <c r="K23" s="204">
        <v>1</v>
      </c>
      <c r="L23" s="204">
        <v>1</v>
      </c>
      <c r="M23" s="204">
        <v>1</v>
      </c>
      <c r="N23" s="204">
        <v>1</v>
      </c>
      <c r="O23" s="204">
        <v>1</v>
      </c>
      <c r="P23" s="204">
        <v>1</v>
      </c>
      <c r="Q23" s="204">
        <v>1</v>
      </c>
      <c r="R23" s="204">
        <v>1</v>
      </c>
      <c r="S23" s="204">
        <v>1</v>
      </c>
      <c r="T23" s="204">
        <v>1</v>
      </c>
      <c r="U23" s="204">
        <v>1</v>
      </c>
      <c r="V23" s="204">
        <v>1</v>
      </c>
      <c r="W23" s="204">
        <v>1</v>
      </c>
      <c r="X23" s="204">
        <v>1</v>
      </c>
      <c r="Y23" s="204">
        <v>1</v>
      </c>
      <c r="Z23" s="204">
        <v>1</v>
      </c>
    </row>
    <row r="24" spans="2:26">
      <c r="B24" s="205" t="s">
        <v>213</v>
      </c>
      <c r="C24" s="198">
        <v>1</v>
      </c>
      <c r="D24" s="198">
        <v>1</v>
      </c>
      <c r="E24" s="198">
        <v>1</v>
      </c>
      <c r="F24" s="198">
        <v>1</v>
      </c>
      <c r="G24" s="198">
        <v>1</v>
      </c>
      <c r="H24" s="198">
        <v>1</v>
      </c>
      <c r="I24" s="198">
        <v>1</v>
      </c>
      <c r="J24" s="198">
        <v>1</v>
      </c>
      <c r="K24" s="198">
        <v>1</v>
      </c>
      <c r="L24" s="198">
        <v>1</v>
      </c>
      <c r="M24" s="198">
        <v>1</v>
      </c>
      <c r="N24" s="198">
        <v>1</v>
      </c>
      <c r="O24" s="198">
        <v>1</v>
      </c>
      <c r="P24" s="198">
        <v>1</v>
      </c>
      <c r="Q24" s="198">
        <v>1</v>
      </c>
      <c r="R24" s="198">
        <v>1</v>
      </c>
      <c r="S24" s="198">
        <v>1</v>
      </c>
      <c r="T24" s="198">
        <v>1</v>
      </c>
      <c r="U24" s="198">
        <v>1</v>
      </c>
      <c r="V24" s="198">
        <v>1</v>
      </c>
      <c r="W24" s="198">
        <v>1</v>
      </c>
      <c r="X24" s="198">
        <v>1</v>
      </c>
      <c r="Y24" s="198">
        <v>1</v>
      </c>
      <c r="Z24" s="198">
        <v>1</v>
      </c>
    </row>
    <row r="25" spans="2:26">
      <c r="B25" s="314" t="s">
        <v>149</v>
      </c>
      <c r="C25" s="314"/>
      <c r="D25" s="314"/>
      <c r="E25" s="314"/>
      <c r="F25" s="314"/>
      <c r="G25" s="314"/>
      <c r="H25" s="314"/>
      <c r="I25" s="314"/>
      <c r="J25" s="314"/>
      <c r="K25" s="314"/>
      <c r="L25" s="314"/>
      <c r="M25" s="314"/>
      <c r="N25" s="314"/>
      <c r="O25" s="314"/>
      <c r="P25" s="314"/>
      <c r="Q25" s="314"/>
      <c r="R25" s="314"/>
      <c r="S25" s="314"/>
      <c r="T25" s="314"/>
      <c r="U25" s="314"/>
      <c r="V25" s="314"/>
      <c r="W25" s="314"/>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66"/>
      <c r="B1" s="266"/>
      <c r="C1" s="266"/>
      <c r="D1" s="266"/>
      <c r="E1" s="266"/>
      <c r="F1" s="266"/>
      <c r="G1" s="266"/>
      <c r="H1" s="266"/>
      <c r="I1" s="266"/>
      <c r="J1" s="266"/>
      <c r="K1" s="266"/>
      <c r="L1" s="266"/>
      <c r="M1" s="266"/>
      <c r="N1" s="266"/>
      <c r="O1" s="266"/>
      <c r="P1" s="266"/>
      <c r="Q1" s="266"/>
      <c r="R1" s="267"/>
      <c r="S1" s="267"/>
      <c r="T1" s="267"/>
      <c r="U1" s="267"/>
      <c r="V1" s="267"/>
      <c r="W1" s="267"/>
      <c r="X1" s="267"/>
    </row>
    <row r="21" spans="2:20" ht="33.75" customHeight="1"/>
    <row r="22" spans="2:20" ht="162" customHeight="1">
      <c r="B22" s="5"/>
      <c r="C22" s="207" t="str">
        <f>IF(UHC_Inter!$A3=0,"",UHC_Inter!$A3)</f>
        <v>Demand satisfied with modern methods (married women or in-union) 1</v>
      </c>
      <c r="D22" s="207" t="str">
        <f>IF(UHC_Inter!$A4=0,"",UHC_Inter!$A4)</f>
        <v>Antenatal care coverage (+4 visits) 2</v>
      </c>
      <c r="E22" s="207" t="str">
        <f>IF(UHC_Inter!$A5=0,"",UHC_Inter!$A5)</f>
        <v>DPT3 Immunization coverage</v>
      </c>
      <c r="F22" s="207" t="str">
        <f>IF(UHC_Inter!$A6=0,"",UHC_Inter!$A6)</f>
        <v>Care seeking for suspected pneumonia</v>
      </c>
      <c r="G22" s="207" t="str">
        <f>IF(UHC_Inter!$A7=0,"",UHC_Inter!$A7)</f>
        <v>TB treatment coverage</v>
      </c>
      <c r="H22" s="207" t="str">
        <f>IF(UHC_Inter!$A8=0,"",UHC_Inter!$A8)</f>
        <v>HIV ART coverage 4</v>
      </c>
      <c r="I22" s="207" t="str">
        <f>IF(UHC_Inter!$A9=0,"",UHC_Inter!$A9)</f>
        <v>Use of basic sanitation</v>
      </c>
      <c r="J22" s="207" t="str">
        <f>IF(UHC_Inter!$A10=0,"",UHC_Inter!$A10)</f>
        <v>Prevalence of raised blood pressure*</v>
      </c>
      <c r="K22" s="207" t="str">
        <f>IF(UHC_Inter!$A11=0,"",UHC_Inter!$A11)</f>
        <v>Mean fasting blood glucose (mmol/l)*</v>
      </c>
      <c r="L22" s="207" t="str">
        <f>IF(UHC_Inter!$A12=0,"",UHC_Inter!$A12)</f>
        <v>Tobacco use prevalence* 3</v>
      </c>
      <c r="M22" s="207" t="str">
        <f>IF(UHC_Inter!$A13=0,"",UHC_Inter!$A13)</f>
        <v>Hospital beds density*</v>
      </c>
      <c r="N22" s="207" t="str">
        <f>IF(UHC_Inter!$A14=0,"",UHC_Inter!$A14)</f>
        <v>Health worker density*</v>
      </c>
      <c r="O22" s="207" t="str">
        <f>IF(UHC_Inter!$A15=0,"",UHC_Inter!$A15)</f>
        <v>IHR core capacity index*</v>
      </c>
      <c r="P22" s="207"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IF(INDEX(UHC_summary!I$1:I$101,MATCH(UHC_Inter!$A3,UHC_summary!$B$1:$B$101,0))=0,"",INDEX(UHC_summary!I$1:I$101,MATCH(UHC_Inter!$A3,UHC_summary!$B$1:$B$101,0)))</f>
        <v>81.7</v>
      </c>
      <c r="D3" s="56">
        <f>IF(INDEX(UHC_summary!J$1:J$101,MATCH(UHC_Inter!$A3,UHC_summary!$B$1:$B$101,0))=0,"",INDEX(UHC_summary!J$1:J$101,MATCH(UHC_Inter!$A3,UHC_summary!$B$1:$B$101,0)))</f>
        <v>82.7</v>
      </c>
      <c r="E3" s="56">
        <f>IF(OR(D3-C3&gt;0),D3,#N/A)</f>
        <v>82.7</v>
      </c>
      <c r="F3" s="56" t="e">
        <f>IF(D3-C3&lt;0,D3,#N/A)</f>
        <v>#N/A</v>
      </c>
      <c r="G3" s="56">
        <f>IF(D3-C3&gt;0,D3-C3,#N/A)</f>
        <v>1</v>
      </c>
      <c r="H3" s="56" t="e">
        <f>IF(D3-C3&lt;0,ABS(D3-C3),#N/A)</f>
        <v>#N/A</v>
      </c>
      <c r="I3" s="56" t="str">
        <f>IF(INDEX(UHC_summary!D$1:D$101,MATCH(UHC_Inter!$A3,UHC_summary!$B$1:$B$101,0))=0,"",INDEX(UHC_summary!D$1:D$101,MATCH(UHC_Inter!$A3,UHC_summary!$B$1:$B$101,0)))</f>
        <v/>
      </c>
      <c r="J3" s="208">
        <f>IF(INDEX(UHC_summary!E$1:E$101,MATCH(UHC_Inter!$A3,UHC_summary!$B$1:$B$101,0))=0,"",INDEX(UHC_summary!E$1:E$101,MATCH(UHC_Inter!$A3,UHC_summary!$B$1:$B$101,0)))</f>
        <v>2018</v>
      </c>
    </row>
    <row r="4" spans="1:12">
      <c r="A4" s="86" t="s">
        <v>162</v>
      </c>
      <c r="B4" s="55">
        <v>2</v>
      </c>
      <c r="C4" s="56">
        <f>IF(INDEX(UHC_summary!I$1:I$101,MATCH(UHC_Inter!$A4,UHC_summary!$B$1:$B$101,0))=0,"",INDEX(UHC_summary!I$1:I$101,MATCH(UHC_Inter!$A4,UHC_summary!$B$1:$B$101,0)))</f>
        <v>90.440857199999996</v>
      </c>
      <c r="D4" s="56">
        <f>IF(INDEX(UHC_summary!J$1:J$101,MATCH(UHC_Inter!$A4,UHC_summary!$B$1:$B$101,0))=0,"",INDEX(UHC_summary!J$1:J$101,MATCH(UHC_Inter!$A4,UHC_summary!$B$1:$B$101,0)))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IF(INDEX(UHC_summary!D$1:D$101,MATCH(UHC_Inter!$A4,UHC_summary!$B$1:$B$101,0))=0,"",INDEX(UHC_summary!D$1:D$101,MATCH(UHC_Inter!$A4,UHC_summary!$B$1:$B$101,0)))</f>
        <v/>
      </c>
      <c r="J4" s="208">
        <f>IF(INDEX(UHC_summary!E$1:E$101,MATCH(UHC_Inter!$A4,UHC_summary!$B$1:$B$101,0))=0,"",INDEX(UHC_summary!E$1:E$101,MATCH(UHC_Inter!$A4,UHC_summary!$B$1:$B$101,0)))</f>
        <v>2011</v>
      </c>
      <c r="L4" s="21"/>
    </row>
    <row r="5" spans="1:12">
      <c r="A5" s="89" t="s">
        <v>167</v>
      </c>
      <c r="B5" s="55">
        <v>3</v>
      </c>
      <c r="C5" s="56">
        <f>IF(INDEX(UHC_summary!I$1:I$101,MATCH(UHC_Inter!$A5,UHC_summary!$B$1:$B$101,0))=0,"",INDEX(UHC_summary!I$1:I$101,MATCH(UHC_Inter!$A5,UHC_summary!$B$1:$B$101,0)))</f>
        <v>86</v>
      </c>
      <c r="D5" s="56">
        <f>IF(INDEX(UHC_summary!J$1:J$101,MATCH(UHC_Inter!$A5,UHC_summary!$B$1:$B$101,0))=0,"",INDEX(UHC_summary!J$1:J$101,MATCH(UHC_Inter!$A5,UHC_summary!$B$1:$B$101,0)))</f>
        <v>85.595439819999996</v>
      </c>
      <c r="E5" s="56" t="e">
        <f t="shared" si="0"/>
        <v>#N/A</v>
      </c>
      <c r="F5" s="56">
        <f t="shared" si="1"/>
        <v>85.595439819999996</v>
      </c>
      <c r="G5" s="56" t="e">
        <f t="shared" si="2"/>
        <v>#N/A</v>
      </c>
      <c r="H5" s="56">
        <f t="shared" si="3"/>
        <v>0.40456018000000427</v>
      </c>
      <c r="I5" s="56" t="str">
        <f>IF(INDEX(UHC_summary!D$1:D$101,MATCH(UHC_Inter!$A5,UHC_summary!$B$1:$B$101,0))=0,"",INDEX(UHC_summary!D$1:D$101,MATCH(UHC_Inter!$A5,UHC_summary!$B$1:$B$101,0)))</f>
        <v/>
      </c>
      <c r="J5" s="208">
        <f>IF(INDEX(UHC_summary!E$1:E$101,MATCH(UHC_Inter!$A5,UHC_summary!$B$1:$B$101,0))=0,"",INDEX(UHC_summary!E$1:E$101,MATCH(UHC_Inter!$A5,UHC_summary!$B$1:$B$101,0)))</f>
        <v>2018</v>
      </c>
    </row>
    <row r="6" spans="1:12">
      <c r="A6" s="89" t="s">
        <v>170</v>
      </c>
      <c r="B6" s="55">
        <v>4</v>
      </c>
      <c r="C6" s="56">
        <f>IF(INDEX(UHC_summary!I$1:I$101,MATCH(UHC_Inter!$A6,UHC_summary!$B$1:$B$101,0))=0,"",INDEX(UHC_summary!I$1:I$101,MATCH(UHC_Inter!$A6,UHC_summary!$B$1:$B$101,0)))</f>
        <v>95.124245509999994</v>
      </c>
      <c r="D6" s="56">
        <f>IF(INDEX(UHC_summary!J$1:J$101,MATCH(UHC_Inter!$A6,UHC_summary!$B$1:$B$101,0))=0,"",INDEX(UHC_summary!J$1:J$101,MATCH(UHC_Inter!$A6,UHC_summary!$B$1:$B$101,0)))</f>
        <v>95.710750450000006</v>
      </c>
      <c r="E6" s="56">
        <f t="shared" si="0"/>
        <v>95.710750450000006</v>
      </c>
      <c r="F6" s="56" t="e">
        <f t="shared" si="1"/>
        <v>#N/A</v>
      </c>
      <c r="G6" s="56">
        <f t="shared" si="2"/>
        <v>0.58650494000001174</v>
      </c>
      <c r="H6" s="56" t="e">
        <f t="shared" si="3"/>
        <v>#N/A</v>
      </c>
      <c r="I6" s="56" t="str">
        <f>IF(INDEX(UHC_summary!D$1:D$101,MATCH(UHC_Inter!$A6,UHC_summary!$B$1:$B$101,0))=0,"",INDEX(UHC_summary!D$1:D$101,MATCH(UHC_Inter!$A6,UHC_summary!$B$1:$B$101,0)))</f>
        <v/>
      </c>
      <c r="J6" s="208">
        <f>IF(INDEX(UHC_summary!E$1:E$101,MATCH(UHC_Inter!$A6,UHC_summary!$B$1:$B$101,0))=0,"",INDEX(UHC_summary!E$1:E$101,MATCH(UHC_Inter!$A6,UHC_summary!$B$1:$B$101,0)))</f>
        <v>2012</v>
      </c>
    </row>
    <row r="7" spans="1:12">
      <c r="A7" s="74" t="s">
        <v>175</v>
      </c>
      <c r="B7" s="55">
        <v>5</v>
      </c>
      <c r="C7" s="56">
        <f>IF(INDEX(UHC_summary!I$1:I$101,MATCH(UHC_Inter!$A7,UHC_summary!$B$1:$B$101,0))=0,"",INDEX(UHC_summary!I$1:I$101,MATCH(UHC_Inter!$A7,UHC_summary!$B$1:$B$101,0)))</f>
        <v>86.956521739999999</v>
      </c>
      <c r="D7" s="56">
        <f>IF(INDEX(UHC_summary!J$1:J$101,MATCH(UHC_Inter!$A7,UHC_summary!$B$1:$B$101,0))=0,"",INDEX(UHC_summary!J$1:J$101,MATCH(UHC_Inter!$A7,UHC_summary!$B$1:$B$101,0)))</f>
        <v>86.956521739999999</v>
      </c>
      <c r="E7" s="56" t="e">
        <f t="shared" si="0"/>
        <v>#N/A</v>
      </c>
      <c r="F7" s="56" t="e">
        <f t="shared" si="1"/>
        <v>#N/A</v>
      </c>
      <c r="G7" s="56" t="e">
        <f t="shared" si="2"/>
        <v>#N/A</v>
      </c>
      <c r="H7" s="56" t="e">
        <f t="shared" si="3"/>
        <v>#N/A</v>
      </c>
      <c r="I7" s="56" t="str">
        <f>IF(INDEX(UHC_summary!D$1:D$101,MATCH(UHC_Inter!$A7,UHC_summary!$B$1:$B$101,0))=0,"",INDEX(UHC_summary!D$1:D$101,MATCH(UHC_Inter!$A7,UHC_summary!$B$1:$B$101,0)))</f>
        <v/>
      </c>
      <c r="J7" s="208">
        <f>IF(INDEX(UHC_summary!E$1:E$101,MATCH(UHC_Inter!$A7,UHC_summary!$B$1:$B$101,0))=0,"",INDEX(UHC_summary!E$1:E$101,MATCH(UHC_Inter!$A7,UHC_summary!$B$1:$B$101,0)))</f>
        <v>2018</v>
      </c>
    </row>
    <row r="8" spans="1:12">
      <c r="A8" s="86" t="s">
        <v>178</v>
      </c>
      <c r="B8" s="55">
        <v>6</v>
      </c>
      <c r="C8" s="56" t="e">
        <f>IF(INDEX(UHC_summary!I$1:I$101,MATCH(UHC_Inter!$A8,UHC_summary!$B$1:$B$101,0))=0,"",INDEX(UHC_summary!I$1:I$101,MATCH(UHC_Inter!$A8,UHC_summary!$B$1:$B$101,0)))</f>
        <v>#N/A</v>
      </c>
      <c r="D8" s="56" t="e">
        <f>IF(INDEX(UHC_summary!J$1:J$101,MATCH(UHC_Inter!$A8,UHC_summary!$B$1:$B$101,0))=0,"",INDEX(UHC_summary!J$1:J$101,MATCH(UHC_Inter!$A8,UHC_summary!$B$1:$B$101,0)))</f>
        <v>#N/A</v>
      </c>
      <c r="E8" s="56" t="e">
        <f t="shared" si="0"/>
        <v>#N/A</v>
      </c>
      <c r="F8" s="56" t="e">
        <f t="shared" si="1"/>
        <v>#N/A</v>
      </c>
      <c r="G8" s="56" t="e">
        <f t="shared" si="2"/>
        <v>#N/A</v>
      </c>
      <c r="H8" s="56" t="e">
        <f t="shared" si="3"/>
        <v>#N/A</v>
      </c>
      <c r="I8" s="56" t="e">
        <f>IF(INDEX(UHC_summary!D$1:D$101,MATCH(UHC_Inter!$A8,UHC_summary!$B$1:$B$101,0))=0,"",INDEX(UHC_summary!D$1:D$101,MATCH(UHC_Inter!$A8,UHC_summary!$B$1:$B$101,0)))</f>
        <v>#N/A</v>
      </c>
      <c r="J8" s="208" t="e">
        <f>IF(INDEX(UHC_summary!E$1:E$101,MATCH(UHC_Inter!$A8,UHC_summary!$B$1:$B$101,0))=0,"",INDEX(UHC_summary!E$1:E$101,MATCH(UHC_Inter!$A8,UHC_summary!$B$1:$B$101,0)))</f>
        <v>#N/A</v>
      </c>
    </row>
    <row r="9" spans="1:12">
      <c r="A9" s="89" t="s">
        <v>182</v>
      </c>
      <c r="B9" s="55">
        <v>7</v>
      </c>
      <c r="C9" s="56">
        <f>IF(INDEX(UHC_summary!I$1:I$101,MATCH(UHC_Inter!$A9,UHC_summary!$B$1:$B$101,0))=0,"",INDEX(UHC_summary!I$1:I$101,MATCH(UHC_Inter!$A9,UHC_summary!$B$1:$B$101,0)))</f>
        <v>94.910256009999998</v>
      </c>
      <c r="D9" s="56">
        <f>IF(INDEX(UHC_summary!J$1:J$101,MATCH(UHC_Inter!$A9,UHC_summary!$B$1:$B$101,0))=0,"",INDEX(UHC_summary!J$1:J$101,MATCH(UHC_Inter!$A9,UHC_summary!$B$1:$B$101,0)))</f>
        <v>96.093194519999997</v>
      </c>
      <c r="E9" s="56">
        <f t="shared" si="0"/>
        <v>96.093194519999997</v>
      </c>
      <c r="F9" s="56" t="e">
        <f t="shared" si="1"/>
        <v>#N/A</v>
      </c>
      <c r="G9" s="56">
        <f t="shared" si="2"/>
        <v>1.1829385099999996</v>
      </c>
      <c r="H9" s="56" t="e">
        <f t="shared" si="3"/>
        <v>#N/A</v>
      </c>
      <c r="I9" s="56" t="str">
        <f>IF(INDEX(UHC_summary!D$1:D$101,MATCH(UHC_Inter!$A9,UHC_summary!$B$1:$B$101,0))=0,"",INDEX(UHC_summary!D$1:D$101,MATCH(UHC_Inter!$A9,UHC_summary!$B$1:$B$101,0)))</f>
        <v/>
      </c>
      <c r="J9" s="208">
        <f>IF(INDEX(UHC_summary!E$1:E$101,MATCH(UHC_Inter!$A9,UHC_summary!$B$1:$B$101,0))=0,"",INDEX(UHC_summary!E$1:E$101,MATCH(UHC_Inter!$A9,UHC_summary!$B$1:$B$101,0)))</f>
        <v>2016</v>
      </c>
    </row>
    <row r="10" spans="1:12">
      <c r="A10" s="100" t="s">
        <v>187</v>
      </c>
      <c r="B10" s="55">
        <v>8</v>
      </c>
      <c r="C10" s="56">
        <f>IF(INDEX(UHC_summary!I$1:I$101,MATCH(UHC_Inter!$A10,UHC_summary!$B$1:$B$101,0))=0,"",INDEX(UHC_summary!I$1:I$101,MATCH(UHC_Inter!$A10,UHC_summary!$B$1:$B$101,0)))</f>
        <v>21.778892840000001</v>
      </c>
      <c r="D10" s="56">
        <f>IF(INDEX(UHC_summary!J$1:J$101,MATCH(UHC_Inter!$A10,UHC_summary!$B$1:$B$101,0))=0,"",INDEX(UHC_summary!J$1:J$101,MATCH(UHC_Inter!$A10,UHC_summary!$B$1:$B$101,0)))</f>
        <v>20.816704139999999</v>
      </c>
      <c r="E10" s="56" t="e">
        <f t="shared" si="0"/>
        <v>#N/A</v>
      </c>
      <c r="F10" s="56">
        <f t="shared" si="1"/>
        <v>20.816704139999999</v>
      </c>
      <c r="G10" s="56" t="e">
        <f t="shared" si="2"/>
        <v>#N/A</v>
      </c>
      <c r="H10" s="56">
        <f t="shared" si="3"/>
        <v>0.96218870000000223</v>
      </c>
      <c r="I10" s="56">
        <f>IF(INDEX(UHC_summary!D$1:D$101,MATCH(UHC_Inter!$A10,UHC_summary!$B$1:$B$101,0))=0,"",INDEX(UHC_summary!D$1:D$101,MATCH(UHC_Inter!$A10,UHC_summary!$B$1:$B$101,0)))</f>
        <v>55.059999999999995</v>
      </c>
      <c r="J10" s="208">
        <f>IF(INDEX(UHC_summary!E$1:E$101,MATCH(UHC_Inter!$A10,UHC_summary!$B$1:$B$101,0))=0,"",INDEX(UHC_summary!E$1:E$101,MATCH(UHC_Inter!$A10,UHC_summary!$B$1:$B$101,0)))</f>
        <v>2015</v>
      </c>
    </row>
    <row r="11" spans="1:12">
      <c r="A11" s="89" t="s">
        <v>190</v>
      </c>
      <c r="B11" s="55">
        <v>9</v>
      </c>
      <c r="C11" s="56">
        <f>IF(INDEX(UHC_summary!I$1:I$101,MATCH(UHC_Inter!$A11,UHC_summary!$B$1:$B$101,0))=0,"",INDEX(UHC_summary!I$1:I$101,MATCH(UHC_Inter!$A11,UHC_summary!$B$1:$B$101,0)))</f>
        <v>5.4956564080000003</v>
      </c>
      <c r="D11" s="56">
        <f>IF(INDEX(UHC_summary!J$1:J$101,MATCH(UHC_Inter!$A11,UHC_summary!$B$1:$B$101,0))=0,"",INDEX(UHC_summary!J$1:J$101,MATCH(UHC_Inter!$A11,UHC_summary!$B$1:$B$101,0)))</f>
        <v>5.5615372609999998</v>
      </c>
      <c r="E11" s="56">
        <f t="shared" si="0"/>
        <v>5.5615372609999998</v>
      </c>
      <c r="F11" s="56" t="e">
        <f t="shared" si="1"/>
        <v>#N/A</v>
      </c>
      <c r="G11" s="56">
        <f t="shared" si="2"/>
        <v>6.5880852999999462E-2</v>
      </c>
      <c r="H11" s="56" t="e">
        <f t="shared" si="3"/>
        <v>#N/A</v>
      </c>
      <c r="I11" s="56">
        <f>IF(INDEX(UHC_summary!D$1:D$101,MATCH(UHC_Inter!$A11,UHC_summary!$B$1:$B$101,0))=0,"",INDEX(UHC_summary!D$1:D$101,MATCH(UHC_Inter!$A11,UHC_summary!$B$1:$B$101,0)))</f>
        <v>83.5</v>
      </c>
      <c r="J11" s="208">
        <f>IF(INDEX(UHC_summary!E$1:E$101,MATCH(UHC_Inter!$A11,UHC_summary!$B$1:$B$101,0))=0,"",INDEX(UHC_summary!E$1:E$101,MATCH(UHC_Inter!$A11,UHC_summary!$B$1:$B$101,0)))</f>
        <v>2014</v>
      </c>
    </row>
    <row r="12" spans="1:12">
      <c r="A12" s="86" t="s">
        <v>192</v>
      </c>
      <c r="B12" s="55">
        <v>10</v>
      </c>
      <c r="C12" s="56">
        <f>IF(INDEX(UHC_summary!I$1:I$101,MATCH(UHC_Inter!$A12,UHC_summary!$B$1:$B$101,0))=0,"",INDEX(UHC_summary!I$1:I$101,MATCH(UHC_Inter!$A12,UHC_summary!$B$1:$B$101,0)))</f>
        <v>21.8</v>
      </c>
      <c r="D12" s="56">
        <f>IF(INDEX(UHC_summary!J$1:J$101,MATCH(UHC_Inter!$A12,UHC_summary!$B$1:$B$101,0))=0,"",INDEX(UHC_summary!J$1:J$101,MATCH(UHC_Inter!$A12,UHC_summary!$B$1:$B$101,0)))</f>
        <v>18.100000000000001</v>
      </c>
      <c r="E12" s="56" t="e">
        <f t="shared" si="0"/>
        <v>#N/A</v>
      </c>
      <c r="F12" s="56">
        <f t="shared" si="1"/>
        <v>18.100000000000001</v>
      </c>
      <c r="G12" s="56" t="e">
        <f t="shared" si="2"/>
        <v>#N/A</v>
      </c>
      <c r="H12" s="56">
        <f t="shared" si="3"/>
        <v>3.6999999999999993</v>
      </c>
      <c r="I12" s="56">
        <f>IF(INDEX(UHC_summary!D$1:D$101,MATCH(UHC_Inter!$A12,UHC_summary!$B$1:$B$101,0))=0,"",INDEX(UHC_summary!D$1:D$101,MATCH(UHC_Inter!$A12,UHC_summary!$B$1:$B$101,0)))</f>
        <v>78.2</v>
      </c>
      <c r="J12" s="208">
        <f>IF(INDEX(UHC_summary!E$1:E$101,MATCH(UHC_Inter!$A12,UHC_summary!$B$1:$B$101,0))=0,"",INDEX(UHC_summary!E$1:E$101,MATCH(UHC_Inter!$A12,UHC_summary!$B$1:$B$101,0)))</f>
        <v>2018</v>
      </c>
    </row>
    <row r="13" spans="1:12">
      <c r="A13" s="100" t="s">
        <v>197</v>
      </c>
      <c r="B13" s="55">
        <v>11</v>
      </c>
      <c r="C13" s="56">
        <f>IF(INDEX(UHC_summary!I$1:I$101,MATCH(UHC_Inter!$A13,UHC_summary!$B$1:$B$101,0))=0,"",INDEX(UHC_summary!I$1:I$101,MATCH(UHC_Inter!$A13,UHC_summary!$B$1:$B$101,0)))</f>
        <v>51.077628490000002</v>
      </c>
      <c r="D13" s="56">
        <f>IF(INDEX(UHC_summary!J$1:J$101,MATCH(UHC_Inter!$A13,UHC_summary!$B$1:$B$101,0))=0,"",INDEX(UHC_summary!J$1:J$101,MATCH(UHC_Inter!$A13,UHC_summary!$B$1:$B$101,0)))</f>
        <v>55.040063420000003</v>
      </c>
      <c r="E13" s="56">
        <f t="shared" si="0"/>
        <v>55.040063420000003</v>
      </c>
      <c r="F13" s="56" t="e">
        <f t="shared" si="1"/>
        <v>#N/A</v>
      </c>
      <c r="G13" s="56">
        <f t="shared" si="2"/>
        <v>3.9624349300000006</v>
      </c>
      <c r="H13" s="56" t="e">
        <f t="shared" si="3"/>
        <v>#N/A</v>
      </c>
      <c r="I13" s="56">
        <f>IF(INDEX(UHC_summary!D$1:D$101,MATCH(UHC_Inter!$A13,UHC_summary!$B$1:$B$101,0))=0,"",INDEX(UHC_summary!D$1:D$101,MATCH(UHC_Inter!$A13,UHC_summary!$B$1:$B$101,0)))</f>
        <v>100</v>
      </c>
      <c r="J13" s="208">
        <f>IF(INDEX(UHC_summary!E$1:E$101,MATCH(UHC_Inter!$A13,UHC_summary!$B$1:$B$101,0))=0,"",INDEX(UHC_summary!E$1:E$101,MATCH(UHC_Inter!$A13,UHC_summary!$B$1:$B$101,0)))</f>
        <v>2017</v>
      </c>
    </row>
    <row r="14" spans="1:12">
      <c r="A14" s="89" t="s">
        <v>200</v>
      </c>
      <c r="B14" s="55">
        <v>12</v>
      </c>
      <c r="C14" s="56">
        <f>IF(INDEX(UHC_summary!I$1:I$101,MATCH(UHC_Inter!$A14,UHC_summary!$B$1:$B$101,0))=0,"",INDEX(UHC_summary!I$1:I$101,MATCH(UHC_Inter!$A14,UHC_summary!$B$1:$B$101,0)))</f>
        <v>65.952619999999996</v>
      </c>
      <c r="D14" s="56">
        <f>IF(INDEX(UHC_summary!J$1:J$101,MATCH(UHC_Inter!$A14,UHC_summary!$B$1:$B$101,0))=0,"",INDEX(UHC_summary!J$1:J$101,MATCH(UHC_Inter!$A14,UHC_summary!$B$1:$B$101,0)))</f>
        <v>71.315435000000008</v>
      </c>
      <c r="E14" s="56">
        <f t="shared" si="0"/>
        <v>71.315435000000008</v>
      </c>
      <c r="F14" s="56" t="e">
        <f t="shared" si="1"/>
        <v>#N/A</v>
      </c>
      <c r="G14" s="56">
        <f t="shared" si="2"/>
        <v>5.3628150000000119</v>
      </c>
      <c r="H14" s="56" t="e">
        <f t="shared" si="3"/>
        <v>#N/A</v>
      </c>
      <c r="I14" s="56">
        <f>IF(INDEX(UHC_summary!D$1:D$101,MATCH(UHC_Inter!$A14,UHC_summary!$B$1:$B$101,0))=0,"",INDEX(UHC_summary!D$1:D$101,MATCH(UHC_Inter!$A14,UHC_summary!$B$1:$B$101,0)))</f>
        <v>42.621571668605398</v>
      </c>
      <c r="J14" s="208">
        <f>IF(INDEX(UHC_summary!E$1:E$101,MATCH(UHC_Inter!$A14,UHC_summary!$B$1:$B$101,0))=0,"",INDEX(UHC_summary!E$1:E$101,MATCH(UHC_Inter!$A14,UHC_summary!$B$1:$B$101,0)))</f>
        <v>2017</v>
      </c>
    </row>
    <row r="15" spans="1:12">
      <c r="A15" s="86" t="s">
        <v>206</v>
      </c>
      <c r="B15" s="55">
        <v>13</v>
      </c>
      <c r="C15" s="56">
        <f>IF(INDEX(UHC_summary!I$1:I$101,MATCH(UHC_Inter!$A15,UHC_summary!$B$1:$B$101,0))=0,"",INDEX(UHC_summary!I$1:I$101,MATCH(UHC_Inter!$A15,UHC_summary!$B$1:$B$101,0)))</f>
        <v>64</v>
      </c>
      <c r="D15" s="56">
        <f>IF(INDEX(UHC_summary!J$1:J$101,MATCH(UHC_Inter!$A15,UHC_summary!$B$1:$B$101,0))=0,"",INDEX(UHC_summary!J$1:J$101,MATCH(UHC_Inter!$A15,UHC_summary!$B$1:$B$101,0)))</f>
        <v>71.315232589999994</v>
      </c>
      <c r="E15" s="56">
        <f t="shared" si="0"/>
        <v>71.315232589999994</v>
      </c>
      <c r="F15" s="56" t="e">
        <f t="shared" si="1"/>
        <v>#N/A</v>
      </c>
      <c r="G15" s="56">
        <f t="shared" si="2"/>
        <v>7.3152325899999937</v>
      </c>
      <c r="H15" s="56" t="e">
        <f t="shared" si="3"/>
        <v>#N/A</v>
      </c>
      <c r="I15" s="56" t="str">
        <f>IF(INDEX(UHC_summary!D$1:D$101,MATCH(UHC_Inter!$A15,UHC_summary!$B$1:$B$101,0))=0,"",INDEX(UHC_summary!D$1:D$101,MATCH(UHC_Inter!$A15,UHC_summary!$B$1:$B$101,0)))</f>
        <v/>
      </c>
      <c r="J15" s="208">
        <f>IF(INDEX(UHC_summary!E$1:E$101,MATCH(UHC_Inter!$A15,UHC_summary!$B$1:$B$101,0))=0,"",INDEX(UHC_summary!E$1:E$101,MATCH(UHC_Inter!$A15,UHC_summary!$B$1:$B$101,0)))</f>
        <v>2018</v>
      </c>
    </row>
    <row r="16" spans="1:12">
      <c r="A16" s="86"/>
      <c r="B16" s="55">
        <v>14</v>
      </c>
      <c r="C16" s="56" t="e">
        <f>IF(INDEX(UHC_summary!I$1:I$101,MATCH(UHC_Inter!$A16,UHC_summary!$B$1:$B$101,0))=0,"",INDEX(UHC_summary!I$1:I$101,MATCH(UHC_Inter!$A16,UHC_summary!$B$1:$B$101,0)))</f>
        <v>#N/A</v>
      </c>
      <c r="D16" s="56" t="e">
        <f>IF(INDEX(UHC_summary!J$1:J$101,MATCH(UHC_Inter!$A16,UHC_summary!$B$1:$B$101,0))=0,"",INDEX(UHC_summary!J$1:J$101,MATCH(UHC_Inter!$A16,UHC_summary!$B$1:$B$101,0)))</f>
        <v>#N/A</v>
      </c>
      <c r="E16" s="56" t="e">
        <f t="shared" si="0"/>
        <v>#N/A</v>
      </c>
      <c r="F16" s="56" t="e">
        <f t="shared" si="1"/>
        <v>#N/A</v>
      </c>
      <c r="G16" s="56" t="e">
        <f t="shared" si="2"/>
        <v>#N/A</v>
      </c>
      <c r="H16" s="56" t="e">
        <f t="shared" si="3"/>
        <v>#N/A</v>
      </c>
      <c r="I16" s="56" t="e">
        <f>IF(INDEX(UHC_summary!D$1:D$101,MATCH(UHC_Inter!$A16,UHC_summary!$B$1:$B$101,0))=0,"",INDEX(UHC_summary!D$1:D$101,MATCH(UHC_Inter!$A16,UHC_summary!$B$1:$B$101,0)))</f>
        <v>#N/A</v>
      </c>
      <c r="J16" s="208" t="e">
        <f>IF(INDEX(UHC_summary!E$1:E$101,MATCH(UHC_Inter!$A16,UHC_summary!$B$1:$B$101,0))=0,"",INDEX(UHC_summary!E$1:E$101,MATCH(UHC_Inter!$A16,UHC_summary!$B$1:$B$101,0)))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06"/>
    </row>
    <row r="24" spans="1:10">
      <c r="A24" s="206"/>
    </row>
    <row r="25" spans="1:10">
      <c r="A25" s="206"/>
    </row>
    <row r="26" spans="1:10">
      <c r="A26" s="206"/>
    </row>
    <row r="27" spans="1:10">
      <c r="A27" s="206"/>
      <c r="C27" s="100"/>
    </row>
    <row r="28" spans="1:10">
      <c r="A28" s="206"/>
      <c r="C28" s="89"/>
    </row>
    <row r="29" spans="1:10">
      <c r="A29" s="206"/>
      <c r="C29" s="89"/>
    </row>
    <row r="30" spans="1:10">
      <c r="A30" s="206"/>
      <c r="C30" s="89"/>
    </row>
    <row r="31" spans="1:10">
      <c r="A31" s="206"/>
      <c r="C31" s="86"/>
    </row>
    <row r="32" spans="1:10">
      <c r="A32" s="206"/>
    </row>
    <row r="33" spans="1:1">
      <c r="A33" s="206"/>
    </row>
    <row r="34" spans="1:1">
      <c r="A34" s="206"/>
    </row>
    <row r="35" spans="1:1">
      <c r="A35" s="206"/>
    </row>
    <row r="36" spans="1:1">
      <c r="A36" s="206"/>
    </row>
    <row r="37" spans="1:1">
      <c r="A37" s="20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33"/>
      <c r="I4" s="13"/>
      <c r="J4" s="13"/>
      <c r="K4" s="13"/>
      <c r="L4" s="13"/>
      <c r="M4" s="13"/>
      <c r="N4" s="13"/>
      <c r="O4" s="13"/>
      <c r="P4" s="13"/>
      <c r="Q4" s="13"/>
      <c r="R4" s="13"/>
      <c r="S4" s="13"/>
      <c r="T4" s="38"/>
      <c r="U4" s="38"/>
      <c r="V4" s="51"/>
      <c r="W4" s="51"/>
      <c r="X4" s="51"/>
      <c r="Y4" s="51"/>
      <c r="Z4" s="13"/>
      <c r="AA4" s="13"/>
      <c r="AB4" s="13"/>
      <c r="AC4" s="13"/>
      <c r="AD4" s="13"/>
      <c r="AE4" s="13"/>
    </row>
    <row r="5" spans="1:31">
      <c r="A5" s="171" t="s">
        <v>295</v>
      </c>
      <c r="B5" s="171"/>
      <c r="C5" s="13"/>
      <c r="D5" s="13"/>
      <c r="E5" s="13"/>
      <c r="F5" s="13"/>
      <c r="G5" s="167">
        <f>F46/1000</f>
        <v>0</v>
      </c>
      <c r="H5" s="315" t="s">
        <v>152</v>
      </c>
      <c r="I5" s="315"/>
      <c r="J5" s="315"/>
      <c r="K5" s="13"/>
      <c r="L5" s="13"/>
      <c r="M5" s="13"/>
      <c r="N5" s="13"/>
      <c r="O5" s="13"/>
      <c r="P5" s="13"/>
      <c r="Q5" s="13"/>
      <c r="R5" s="13"/>
      <c r="S5" s="13"/>
      <c r="T5" s="38"/>
      <c r="U5" s="38"/>
      <c r="V5" s="51"/>
      <c r="W5" s="51"/>
      <c r="X5" s="51"/>
      <c r="Y5" s="51"/>
      <c r="Z5" s="13"/>
      <c r="AA5" s="13"/>
      <c r="AB5" s="13"/>
      <c r="AC5" s="13"/>
      <c r="AD5" s="13"/>
      <c r="AE5" s="13"/>
    </row>
    <row r="6" spans="1:31">
      <c r="A6" s="171" t="s">
        <v>447</v>
      </c>
      <c r="B6" s="171"/>
      <c r="C6" s="13"/>
      <c r="D6" s="13"/>
      <c r="E6" s="13"/>
      <c r="F6" s="13"/>
      <c r="G6" s="168">
        <f>F47</f>
        <v>0</v>
      </c>
      <c r="H6" s="316"/>
      <c r="I6" s="316"/>
      <c r="J6" s="316"/>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35"/>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18" t="s">
        <v>77</v>
      </c>
      <c r="B8" s="318"/>
      <c r="C8" s="320" t="s">
        <v>80</v>
      </c>
      <c r="D8" s="320"/>
      <c r="E8" s="320"/>
      <c r="F8" s="320"/>
      <c r="G8" s="320"/>
      <c r="H8" s="165"/>
      <c r="I8" s="317" t="s">
        <v>153</v>
      </c>
      <c r="J8" s="317"/>
      <c r="K8" s="317"/>
      <c r="L8" s="317"/>
      <c r="M8" s="317"/>
      <c r="N8" s="317"/>
      <c r="O8" s="317"/>
      <c r="P8" s="317"/>
      <c r="Q8" s="317"/>
      <c r="R8" s="317"/>
      <c r="S8" s="317"/>
      <c r="T8" s="124"/>
      <c r="U8" s="124"/>
      <c r="V8" s="124"/>
      <c r="W8" s="51"/>
      <c r="X8" s="51"/>
      <c r="Y8" s="51"/>
      <c r="Z8" s="13"/>
      <c r="AA8" s="13"/>
      <c r="AB8" s="13"/>
      <c r="AC8" s="13"/>
      <c r="AD8" s="13"/>
      <c r="AE8" s="13"/>
    </row>
    <row r="9" spans="1:31">
      <c r="A9" s="319" t="s">
        <v>121</v>
      </c>
      <c r="B9" s="319" t="s">
        <v>270</v>
      </c>
      <c r="C9" s="322" t="s">
        <v>268</v>
      </c>
      <c r="D9" s="319" t="s">
        <v>269</v>
      </c>
      <c r="E9" s="322" t="s">
        <v>87</v>
      </c>
      <c r="F9" s="322" t="s">
        <v>84</v>
      </c>
      <c r="G9" s="319" t="s">
        <v>154</v>
      </c>
      <c r="H9" s="136"/>
      <c r="I9" s="321" t="s">
        <v>268</v>
      </c>
      <c r="J9" s="321"/>
      <c r="K9" s="141"/>
      <c r="L9" s="321" t="s">
        <v>269</v>
      </c>
      <c r="M9" s="321"/>
      <c r="N9" s="141"/>
      <c r="O9" s="321" t="s">
        <v>84</v>
      </c>
      <c r="P9" s="321"/>
      <c r="Q9" s="141"/>
      <c r="R9" s="321" t="s">
        <v>85</v>
      </c>
      <c r="S9" s="321"/>
      <c r="Y9" s="13"/>
      <c r="Z9" s="13"/>
      <c r="AA9" s="13"/>
      <c r="AB9" s="13"/>
      <c r="AC9" s="13"/>
      <c r="AD9" s="13"/>
      <c r="AE9" s="13"/>
    </row>
    <row r="10" spans="1:31">
      <c r="A10" s="319"/>
      <c r="B10" s="319"/>
      <c r="C10" s="322"/>
      <c r="D10" s="319"/>
      <c r="E10" s="322"/>
      <c r="F10" s="322"/>
      <c r="G10" s="319"/>
      <c r="H10" s="136"/>
      <c r="I10" s="140">
        <v>2018</v>
      </c>
      <c r="J10" s="141">
        <v>2023</v>
      </c>
      <c r="K10" s="143"/>
      <c r="L10" s="140">
        <v>2018</v>
      </c>
      <c r="M10" s="141">
        <v>2023</v>
      </c>
      <c r="N10" s="143"/>
      <c r="O10" s="140">
        <v>2018</v>
      </c>
      <c r="P10" s="141">
        <v>2023</v>
      </c>
      <c r="Q10" s="143"/>
      <c r="R10" s="140">
        <v>2018</v>
      </c>
      <c r="S10" s="142">
        <v>2023</v>
      </c>
      <c r="V10" s="51"/>
      <c r="W10" s="51"/>
      <c r="X10" s="51"/>
      <c r="Y10" s="51"/>
      <c r="Z10" s="13"/>
      <c r="AA10" s="13"/>
      <c r="AB10" s="13"/>
      <c r="AC10" s="13"/>
      <c r="AD10" s="13"/>
      <c r="AE10" s="13"/>
    </row>
    <row r="11" spans="1:31">
      <c r="A11" s="125" t="s">
        <v>271</v>
      </c>
      <c r="B11" s="125"/>
      <c r="C11" s="126"/>
      <c r="D11" s="126"/>
      <c r="E11" s="127"/>
      <c r="F11" s="127"/>
      <c r="G11" s="128"/>
      <c r="H11" s="137"/>
      <c r="I11" s="139"/>
      <c r="J11" s="126"/>
      <c r="K11" s="126"/>
      <c r="L11" s="126"/>
      <c r="M11" s="126"/>
      <c r="N11" s="126"/>
      <c r="O11" s="127"/>
      <c r="P11" s="127"/>
      <c r="Q11" s="127"/>
      <c r="R11" s="128"/>
      <c r="S11" s="128"/>
      <c r="V11" s="51"/>
      <c r="W11" s="51"/>
      <c r="X11" s="51"/>
      <c r="Y11" s="51"/>
      <c r="Z11" s="13"/>
      <c r="AA11" s="13"/>
      <c r="AB11" s="13"/>
      <c r="AC11" s="13"/>
      <c r="AD11" s="13"/>
      <c r="AE11" s="13"/>
    </row>
    <row r="12" spans="1:31" ht="15" customHeight="1">
      <c r="A12" s="144" t="s">
        <v>302</v>
      </c>
      <c r="B12" s="144"/>
      <c r="C12" s="213">
        <v>53</v>
      </c>
      <c r="D12" s="178">
        <v>1</v>
      </c>
      <c r="E12" s="146">
        <v>2018</v>
      </c>
      <c r="F12" s="146" t="s">
        <v>163</v>
      </c>
      <c r="G12" s="148" t="s">
        <v>207</v>
      </c>
      <c r="H12" s="144"/>
      <c r="I12" s="213">
        <f t="shared" ref="I12:I24" si="0">C12</f>
        <v>53</v>
      </c>
      <c r="J12" s="213">
        <f>C12+1</f>
        <v>54</v>
      </c>
      <c r="K12" s="145"/>
      <c r="L12" s="178">
        <v>1</v>
      </c>
      <c r="M12" s="178">
        <v>1</v>
      </c>
      <c r="N12" s="147"/>
      <c r="O12" s="146" t="s">
        <v>163</v>
      </c>
      <c r="P12" s="146" t="s">
        <v>91</v>
      </c>
      <c r="Q12" s="146"/>
      <c r="R12" s="148" t="s">
        <v>207</v>
      </c>
      <c r="S12" s="148" t="s">
        <v>165</v>
      </c>
      <c r="V12" s="51"/>
      <c r="W12" s="51"/>
      <c r="X12" s="51"/>
      <c r="Y12" s="51"/>
      <c r="Z12" s="13"/>
      <c r="AA12" s="13"/>
      <c r="AB12" s="13"/>
      <c r="AC12" s="13"/>
      <c r="AD12" s="13"/>
      <c r="AE12" s="13"/>
    </row>
    <row r="13" spans="1:31" ht="20.399999999999999">
      <c r="A13" s="149" t="s">
        <v>304</v>
      </c>
      <c r="B13" s="149"/>
      <c r="C13" s="214">
        <v>40</v>
      </c>
      <c r="D13" s="179">
        <v>2</v>
      </c>
      <c r="E13" s="151">
        <v>2018</v>
      </c>
      <c r="F13" s="151" t="s">
        <v>163</v>
      </c>
      <c r="G13" s="148" t="s">
        <v>207</v>
      </c>
      <c r="H13" s="149"/>
      <c r="I13" s="214">
        <f t="shared" si="0"/>
        <v>40</v>
      </c>
      <c r="J13" s="213">
        <f t="shared" ref="J13:J24" si="1">C13+1</f>
        <v>41</v>
      </c>
      <c r="K13" s="150"/>
      <c r="L13" s="179">
        <v>2</v>
      </c>
      <c r="M13" s="179">
        <v>2</v>
      </c>
      <c r="N13" s="152"/>
      <c r="O13" s="151" t="s">
        <v>163</v>
      </c>
      <c r="P13" s="151" t="s">
        <v>91</v>
      </c>
      <c r="Q13" s="151"/>
      <c r="R13" s="148" t="s">
        <v>207</v>
      </c>
      <c r="S13" s="148" t="s">
        <v>165</v>
      </c>
      <c r="V13" s="51"/>
      <c r="W13" s="51"/>
      <c r="X13" s="51"/>
      <c r="Y13" s="51"/>
      <c r="Z13" s="13"/>
      <c r="AA13" s="13"/>
      <c r="AB13" s="13"/>
      <c r="AC13" s="13"/>
      <c r="AD13" s="13"/>
      <c r="AE13" s="13"/>
    </row>
    <row r="14" spans="1:31" ht="20.399999999999999">
      <c r="A14" s="149" t="s">
        <v>306</v>
      </c>
      <c r="B14" s="149"/>
      <c r="C14" s="214">
        <v>80</v>
      </c>
      <c r="D14" s="179">
        <v>3</v>
      </c>
      <c r="E14" s="151">
        <v>2018</v>
      </c>
      <c r="F14" s="151" t="s">
        <v>163</v>
      </c>
      <c r="G14" s="148" t="s">
        <v>207</v>
      </c>
      <c r="H14" s="149"/>
      <c r="I14" s="214">
        <f t="shared" si="0"/>
        <v>80</v>
      </c>
      <c r="J14" s="213">
        <f t="shared" si="1"/>
        <v>81</v>
      </c>
      <c r="K14" s="150"/>
      <c r="L14" s="179">
        <v>3</v>
      </c>
      <c r="M14" s="179">
        <v>3</v>
      </c>
      <c r="N14" s="152"/>
      <c r="O14" s="151" t="s">
        <v>163</v>
      </c>
      <c r="P14" s="151" t="s">
        <v>91</v>
      </c>
      <c r="Q14" s="151"/>
      <c r="R14" s="148" t="s">
        <v>207</v>
      </c>
      <c r="S14" s="148" t="s">
        <v>165</v>
      </c>
      <c r="V14" s="51"/>
      <c r="W14" s="51"/>
      <c r="X14" s="51"/>
      <c r="Y14" s="51"/>
      <c r="Z14" s="13"/>
      <c r="AA14" s="13"/>
      <c r="AB14" s="13"/>
      <c r="AC14" s="13"/>
      <c r="AD14" s="13"/>
      <c r="AE14" s="13"/>
    </row>
    <row r="15" spans="1:31">
      <c r="A15" s="149" t="s">
        <v>307</v>
      </c>
      <c r="B15" s="149"/>
      <c r="C15" s="214">
        <v>60</v>
      </c>
      <c r="D15" s="179">
        <v>4</v>
      </c>
      <c r="E15" s="151">
        <v>2018</v>
      </c>
      <c r="F15" s="151" t="s">
        <v>163</v>
      </c>
      <c r="G15" s="148" t="s">
        <v>207</v>
      </c>
      <c r="H15" s="149"/>
      <c r="I15" s="214">
        <f t="shared" si="0"/>
        <v>60</v>
      </c>
      <c r="J15" s="213">
        <f t="shared" si="1"/>
        <v>61</v>
      </c>
      <c r="K15" s="150"/>
      <c r="L15" s="179">
        <v>4</v>
      </c>
      <c r="M15" s="179">
        <v>4</v>
      </c>
      <c r="N15" s="152"/>
      <c r="O15" s="151" t="s">
        <v>163</v>
      </c>
      <c r="P15" s="151" t="s">
        <v>91</v>
      </c>
      <c r="Q15" s="151"/>
      <c r="R15" s="148" t="s">
        <v>207</v>
      </c>
      <c r="S15" s="148" t="s">
        <v>165</v>
      </c>
      <c r="V15" s="51"/>
      <c r="W15" s="51"/>
      <c r="X15" s="51"/>
      <c r="Y15" s="51"/>
      <c r="Z15" s="13"/>
      <c r="AA15" s="13"/>
      <c r="AB15" s="13"/>
      <c r="AC15" s="13"/>
      <c r="AD15" s="13"/>
      <c r="AE15" s="13"/>
    </row>
    <row r="16" spans="1:31">
      <c r="A16" s="149" t="s">
        <v>308</v>
      </c>
      <c r="B16" s="149"/>
      <c r="C16" s="214">
        <v>60</v>
      </c>
      <c r="D16" s="179">
        <v>5</v>
      </c>
      <c r="E16" s="151">
        <v>2018</v>
      </c>
      <c r="F16" s="151" t="s">
        <v>163</v>
      </c>
      <c r="G16" s="148" t="s">
        <v>207</v>
      </c>
      <c r="H16" s="149"/>
      <c r="I16" s="214">
        <f t="shared" si="0"/>
        <v>60</v>
      </c>
      <c r="J16" s="213">
        <f t="shared" si="1"/>
        <v>61</v>
      </c>
      <c r="K16" s="150"/>
      <c r="L16" s="179">
        <v>5</v>
      </c>
      <c r="M16" s="179">
        <v>5</v>
      </c>
      <c r="N16" s="152"/>
      <c r="O16" s="151" t="s">
        <v>163</v>
      </c>
      <c r="P16" s="151" t="s">
        <v>91</v>
      </c>
      <c r="Q16" s="151"/>
      <c r="R16" s="148" t="s">
        <v>207</v>
      </c>
      <c r="S16" s="148" t="s">
        <v>165</v>
      </c>
      <c r="V16" s="51"/>
      <c r="W16" s="51"/>
      <c r="X16" s="51"/>
      <c r="Y16" s="51"/>
      <c r="Z16" s="13"/>
      <c r="AA16" s="13"/>
      <c r="AB16" s="13"/>
      <c r="AC16" s="13"/>
      <c r="AD16" s="13"/>
      <c r="AE16" s="13"/>
    </row>
    <row r="17" spans="1:31" ht="15" customHeight="1">
      <c r="A17" s="149" t="s">
        <v>309</v>
      </c>
      <c r="B17" s="149"/>
      <c r="C17" s="214">
        <v>70</v>
      </c>
      <c r="D17" s="178">
        <v>1</v>
      </c>
      <c r="E17" s="151">
        <v>2018</v>
      </c>
      <c r="F17" s="151" t="s">
        <v>163</v>
      </c>
      <c r="G17" s="148" t="s">
        <v>207</v>
      </c>
      <c r="H17" s="149"/>
      <c r="I17" s="214">
        <f t="shared" si="0"/>
        <v>70</v>
      </c>
      <c r="J17" s="213">
        <f t="shared" si="1"/>
        <v>71</v>
      </c>
      <c r="K17" s="150"/>
      <c r="L17" s="178">
        <v>1</v>
      </c>
      <c r="M17" s="178">
        <v>1</v>
      </c>
      <c r="N17" s="152"/>
      <c r="O17" s="151" t="s">
        <v>163</v>
      </c>
      <c r="P17" s="151" t="s">
        <v>91</v>
      </c>
      <c r="Q17" s="151"/>
      <c r="R17" s="148" t="s">
        <v>207</v>
      </c>
      <c r="S17" s="148" t="s">
        <v>165</v>
      </c>
      <c r="V17" s="51"/>
      <c r="W17" s="51"/>
      <c r="X17" s="51"/>
      <c r="Y17" s="51"/>
      <c r="Z17" s="13"/>
      <c r="AA17" s="13"/>
      <c r="AB17" s="13"/>
      <c r="AC17" s="13"/>
      <c r="AD17" s="13"/>
      <c r="AE17" s="13"/>
    </row>
    <row r="18" spans="1:31" ht="15" customHeight="1">
      <c r="A18" s="149" t="s">
        <v>310</v>
      </c>
      <c r="B18" s="149"/>
      <c r="C18" s="214">
        <v>60</v>
      </c>
      <c r="D18" s="179">
        <v>2</v>
      </c>
      <c r="E18" s="151">
        <v>2018</v>
      </c>
      <c r="F18" s="151" t="s">
        <v>163</v>
      </c>
      <c r="G18" s="148" t="s">
        <v>207</v>
      </c>
      <c r="H18" s="149"/>
      <c r="I18" s="214">
        <f t="shared" si="0"/>
        <v>60</v>
      </c>
      <c r="J18" s="213">
        <f t="shared" si="1"/>
        <v>61</v>
      </c>
      <c r="K18" s="150"/>
      <c r="L18" s="179">
        <v>2</v>
      </c>
      <c r="M18" s="179">
        <v>2</v>
      </c>
      <c r="N18" s="152"/>
      <c r="O18" s="151" t="s">
        <v>163</v>
      </c>
      <c r="P18" s="151" t="s">
        <v>91</v>
      </c>
      <c r="Q18" s="151"/>
      <c r="R18" s="148" t="s">
        <v>207</v>
      </c>
      <c r="S18" s="148" t="s">
        <v>165</v>
      </c>
      <c r="V18" s="51"/>
      <c r="W18" s="51"/>
      <c r="X18" s="51"/>
      <c r="Y18" s="51"/>
      <c r="Z18" s="13"/>
      <c r="AA18" s="13"/>
      <c r="AB18" s="13"/>
      <c r="AC18" s="13"/>
      <c r="AD18" s="13"/>
      <c r="AE18" s="13"/>
    </row>
    <row r="19" spans="1:31">
      <c r="A19" s="149" t="s">
        <v>311</v>
      </c>
      <c r="B19" s="149"/>
      <c r="C19" s="214">
        <v>80</v>
      </c>
      <c r="D19" s="179">
        <v>3</v>
      </c>
      <c r="E19" s="151">
        <v>2018</v>
      </c>
      <c r="F19" s="151" t="s">
        <v>163</v>
      </c>
      <c r="G19" s="148" t="s">
        <v>207</v>
      </c>
      <c r="H19" s="149"/>
      <c r="I19" s="214">
        <f t="shared" si="0"/>
        <v>80</v>
      </c>
      <c r="J19" s="213">
        <f t="shared" si="1"/>
        <v>81</v>
      </c>
      <c r="K19" s="150"/>
      <c r="L19" s="179">
        <v>3</v>
      </c>
      <c r="M19" s="179">
        <v>3</v>
      </c>
      <c r="N19" s="152"/>
      <c r="O19" s="151" t="s">
        <v>163</v>
      </c>
      <c r="P19" s="151" t="s">
        <v>91</v>
      </c>
      <c r="Q19" s="151"/>
      <c r="R19" s="148" t="s">
        <v>207</v>
      </c>
      <c r="S19" s="148" t="s">
        <v>165</v>
      </c>
      <c r="V19" s="51"/>
      <c r="W19" s="51"/>
      <c r="X19" s="51"/>
      <c r="Y19" s="51"/>
      <c r="Z19" s="13"/>
      <c r="AA19" s="13"/>
      <c r="AB19" s="13"/>
      <c r="AC19" s="13"/>
      <c r="AD19" s="13"/>
      <c r="AE19" s="13"/>
    </row>
    <row r="20" spans="1:31">
      <c r="A20" s="149" t="s">
        <v>312</v>
      </c>
      <c r="B20" s="149"/>
      <c r="C20" s="214">
        <v>60</v>
      </c>
      <c r="D20" s="179">
        <v>4</v>
      </c>
      <c r="E20" s="151">
        <v>2018</v>
      </c>
      <c r="F20" s="151" t="s">
        <v>163</v>
      </c>
      <c r="G20" s="148" t="s">
        <v>207</v>
      </c>
      <c r="H20" s="149"/>
      <c r="I20" s="214">
        <f t="shared" si="0"/>
        <v>60</v>
      </c>
      <c r="J20" s="213">
        <f t="shared" si="1"/>
        <v>61</v>
      </c>
      <c r="K20" s="150"/>
      <c r="L20" s="179">
        <v>4</v>
      </c>
      <c r="M20" s="179">
        <v>4</v>
      </c>
      <c r="N20" s="152"/>
      <c r="O20" s="151" t="s">
        <v>163</v>
      </c>
      <c r="P20" s="151" t="s">
        <v>91</v>
      </c>
      <c r="Q20" s="151"/>
      <c r="R20" s="148" t="s">
        <v>207</v>
      </c>
      <c r="S20" s="148" t="s">
        <v>165</v>
      </c>
      <c r="V20" s="51"/>
      <c r="W20" s="51"/>
      <c r="X20" s="51"/>
      <c r="Y20" s="51"/>
      <c r="Z20" s="13"/>
      <c r="AA20" s="13"/>
      <c r="AB20" s="13"/>
      <c r="AC20" s="13"/>
      <c r="AD20" s="13"/>
      <c r="AE20" s="13"/>
    </row>
    <row r="21" spans="1:31">
      <c r="A21" s="149" t="s">
        <v>313</v>
      </c>
      <c r="B21" s="149"/>
      <c r="C21" s="214">
        <v>60</v>
      </c>
      <c r="D21" s="179">
        <v>5</v>
      </c>
      <c r="E21" s="151">
        <v>2018</v>
      </c>
      <c r="F21" s="151" t="s">
        <v>163</v>
      </c>
      <c r="G21" s="148" t="s">
        <v>207</v>
      </c>
      <c r="H21" s="149"/>
      <c r="I21" s="214">
        <f t="shared" si="0"/>
        <v>60</v>
      </c>
      <c r="J21" s="213">
        <f t="shared" si="1"/>
        <v>61</v>
      </c>
      <c r="K21" s="150"/>
      <c r="L21" s="179">
        <v>5</v>
      </c>
      <c r="M21" s="179">
        <v>5</v>
      </c>
      <c r="N21" s="152"/>
      <c r="O21" s="151" t="s">
        <v>163</v>
      </c>
      <c r="P21" s="151" t="s">
        <v>91</v>
      </c>
      <c r="Q21" s="151"/>
      <c r="R21" s="148" t="s">
        <v>207</v>
      </c>
      <c r="S21" s="148" t="s">
        <v>165</v>
      </c>
      <c r="V21" s="51"/>
      <c r="W21" s="51"/>
      <c r="X21" s="51"/>
      <c r="Y21" s="51"/>
      <c r="Z21" s="13"/>
      <c r="AA21" s="13"/>
      <c r="AB21" s="13"/>
      <c r="AC21" s="13"/>
      <c r="AD21" s="13"/>
      <c r="AE21" s="13"/>
    </row>
    <row r="22" spans="1:31">
      <c r="A22" s="149" t="s">
        <v>314</v>
      </c>
      <c r="B22" s="149"/>
      <c r="C22" s="214">
        <v>30</v>
      </c>
      <c r="D22" s="179">
        <v>1</v>
      </c>
      <c r="E22" s="151">
        <v>2018</v>
      </c>
      <c r="F22" s="151" t="s">
        <v>163</v>
      </c>
      <c r="G22" s="148" t="s">
        <v>207</v>
      </c>
      <c r="H22" s="149"/>
      <c r="I22" s="214">
        <f t="shared" si="0"/>
        <v>30</v>
      </c>
      <c r="J22" s="213">
        <f t="shared" si="1"/>
        <v>31</v>
      </c>
      <c r="K22" s="150"/>
      <c r="L22" s="179">
        <v>1</v>
      </c>
      <c r="M22" s="179">
        <v>1</v>
      </c>
      <c r="N22" s="152"/>
      <c r="O22" s="151" t="s">
        <v>163</v>
      </c>
      <c r="P22" s="151" t="s">
        <v>91</v>
      </c>
      <c r="Q22" s="151"/>
      <c r="R22" s="148" t="s">
        <v>207</v>
      </c>
      <c r="S22" s="148" t="s">
        <v>165</v>
      </c>
      <c r="V22" s="51"/>
      <c r="W22" s="51"/>
      <c r="X22" s="51"/>
      <c r="Y22" s="51"/>
      <c r="Z22" s="13"/>
      <c r="AA22" s="13"/>
      <c r="AB22" s="13"/>
      <c r="AC22" s="13"/>
      <c r="AD22" s="13"/>
      <c r="AE22" s="13"/>
    </row>
    <row r="23" spans="1:31" ht="15" customHeight="1">
      <c r="A23" s="149" t="s">
        <v>315</v>
      </c>
      <c r="B23" s="149"/>
      <c r="C23" s="214">
        <v>40</v>
      </c>
      <c r="D23" s="179">
        <v>2</v>
      </c>
      <c r="E23" s="151">
        <v>2018</v>
      </c>
      <c r="F23" s="151" t="s">
        <v>163</v>
      </c>
      <c r="G23" s="148" t="s">
        <v>207</v>
      </c>
      <c r="H23" s="149"/>
      <c r="I23" s="214">
        <f t="shared" si="0"/>
        <v>40</v>
      </c>
      <c r="J23" s="213">
        <f t="shared" si="1"/>
        <v>41</v>
      </c>
      <c r="K23" s="150"/>
      <c r="L23" s="179">
        <v>2</v>
      </c>
      <c r="M23" s="179">
        <v>2</v>
      </c>
      <c r="N23" s="152"/>
      <c r="O23" s="151" t="s">
        <v>163</v>
      </c>
      <c r="P23" s="151" t="s">
        <v>91</v>
      </c>
      <c r="Q23" s="151"/>
      <c r="R23" s="148" t="s">
        <v>207</v>
      </c>
      <c r="S23" s="148" t="s">
        <v>165</v>
      </c>
      <c r="V23" s="51"/>
      <c r="W23" s="51"/>
      <c r="X23" s="51"/>
      <c r="Y23" s="51"/>
      <c r="Z23" s="13"/>
      <c r="AA23" s="13"/>
      <c r="AB23" s="13"/>
      <c r="AC23" s="13"/>
      <c r="AD23" s="13"/>
      <c r="AE23" s="13"/>
    </row>
    <row r="24" spans="1:31" ht="15" customHeight="1">
      <c r="A24" s="149" t="s">
        <v>316</v>
      </c>
      <c r="B24" s="149"/>
      <c r="C24" s="214">
        <v>60</v>
      </c>
      <c r="D24" s="179">
        <v>3</v>
      </c>
      <c r="E24" s="151">
        <v>2018</v>
      </c>
      <c r="F24" s="151" t="s">
        <v>163</v>
      </c>
      <c r="G24" s="148" t="s">
        <v>207</v>
      </c>
      <c r="H24" s="153"/>
      <c r="I24" s="214">
        <f t="shared" si="0"/>
        <v>60</v>
      </c>
      <c r="J24" s="213">
        <f t="shared" si="1"/>
        <v>61</v>
      </c>
      <c r="K24" s="150"/>
      <c r="L24" s="179">
        <v>3</v>
      </c>
      <c r="M24" s="179">
        <v>3</v>
      </c>
      <c r="N24" s="152"/>
      <c r="O24" s="151" t="s">
        <v>163</v>
      </c>
      <c r="P24" s="151" t="s">
        <v>91</v>
      </c>
      <c r="Q24" s="151"/>
      <c r="R24" s="148" t="s">
        <v>207</v>
      </c>
      <c r="S24" s="148" t="s">
        <v>165</v>
      </c>
      <c r="V24" s="51"/>
      <c r="W24" s="51"/>
      <c r="X24" s="51"/>
      <c r="Y24" s="51"/>
      <c r="Z24" s="13"/>
      <c r="AA24" s="13"/>
      <c r="AB24" s="13"/>
      <c r="AC24" s="13"/>
      <c r="AD24" s="13"/>
      <c r="AE24" s="13"/>
    </row>
    <row r="25" spans="1:31">
      <c r="A25" s="129"/>
      <c r="B25" s="216" t="s">
        <v>294</v>
      </c>
      <c r="C25" s="130">
        <f>AVERAGE(C12:C24)</f>
        <v>57.92307692307692</v>
      </c>
      <c r="D25" s="180">
        <f>AVERAGE(D12:D24)</f>
        <v>2.7692307692307692</v>
      </c>
      <c r="E25" s="131"/>
      <c r="F25" s="131"/>
      <c r="G25" s="129"/>
      <c r="H25" s="137"/>
      <c r="I25" s="176">
        <f>AVERAGE(I12:I24)</f>
        <v>57.92307692307692</v>
      </c>
      <c r="J25" s="176">
        <f>AVERAGE(J12:J24)</f>
        <v>58.92307692307692</v>
      </c>
      <c r="K25" s="130"/>
      <c r="L25" s="130">
        <f>AVERAGE(L12:L24)</f>
        <v>2.7692307692307692</v>
      </c>
      <c r="M25" s="130">
        <f>AVERAGE(M12:M24)</f>
        <v>2.7692307692307692</v>
      </c>
      <c r="N25" s="132"/>
      <c r="O25" s="131"/>
      <c r="P25" s="131"/>
      <c r="Q25" s="131"/>
      <c r="R25" s="129"/>
      <c r="S25" s="129"/>
      <c r="V25" s="51"/>
      <c r="W25" s="51"/>
      <c r="X25" s="51"/>
      <c r="Y25" s="51"/>
      <c r="Z25" s="13"/>
      <c r="AA25" s="13"/>
      <c r="AB25" s="13"/>
      <c r="AC25" s="13"/>
      <c r="AD25" s="13"/>
      <c r="AE25" s="13"/>
    </row>
    <row r="26" spans="1:31">
      <c r="A26" s="125" t="s">
        <v>272</v>
      </c>
      <c r="B26" s="125"/>
      <c r="C26" s="126"/>
      <c r="D26" s="126"/>
      <c r="E26" s="127"/>
      <c r="F26" s="127"/>
      <c r="G26" s="128"/>
      <c r="H26" s="137"/>
      <c r="I26" s="174"/>
      <c r="J26" s="169"/>
      <c r="K26" s="126"/>
      <c r="L26" s="155"/>
      <c r="M26" s="155"/>
      <c r="N26" s="126"/>
      <c r="O26" s="127"/>
      <c r="P26" s="127"/>
      <c r="Q26" s="127"/>
      <c r="R26" s="128"/>
      <c r="S26" s="128"/>
      <c r="V26" s="51"/>
      <c r="W26" s="51"/>
      <c r="X26" s="51"/>
      <c r="Y26" s="51"/>
      <c r="Z26" s="13"/>
      <c r="AA26" s="13"/>
      <c r="AB26" s="13"/>
      <c r="AC26" s="13"/>
      <c r="AD26" s="13"/>
      <c r="AE26" s="13"/>
    </row>
    <row r="27" spans="1:31">
      <c r="A27" s="149" t="s">
        <v>273</v>
      </c>
      <c r="B27" s="149" t="s">
        <v>274</v>
      </c>
      <c r="C27" s="214">
        <v>96</v>
      </c>
      <c r="D27" s="150"/>
      <c r="E27" s="151">
        <v>2018</v>
      </c>
      <c r="F27" s="151" t="s">
        <v>90</v>
      </c>
      <c r="G27" s="148" t="s">
        <v>275</v>
      </c>
      <c r="H27" s="149"/>
      <c r="I27" s="214">
        <v>97.1</v>
      </c>
      <c r="J27" s="214">
        <f>I27</f>
        <v>97.1</v>
      </c>
      <c r="K27" s="150"/>
      <c r="L27" s="154"/>
      <c r="M27" s="154"/>
      <c r="N27" s="152"/>
      <c r="O27" s="151" t="s">
        <v>90</v>
      </c>
      <c r="P27" s="151" t="s">
        <v>91</v>
      </c>
      <c r="Q27" s="151"/>
      <c r="R27" s="148" t="s">
        <v>275</v>
      </c>
      <c r="S27" s="148"/>
      <c r="V27" s="51"/>
      <c r="W27" s="51"/>
      <c r="X27" s="51"/>
      <c r="Y27" s="51"/>
      <c r="Z27" s="13"/>
      <c r="AA27" s="13"/>
      <c r="AB27" s="13"/>
      <c r="AC27" s="13"/>
      <c r="AD27" s="13"/>
      <c r="AE27" s="13"/>
    </row>
    <row r="28" spans="1:31">
      <c r="A28" s="149" t="s">
        <v>276</v>
      </c>
      <c r="B28" s="149" t="s">
        <v>274</v>
      </c>
      <c r="C28" s="214">
        <v>98</v>
      </c>
      <c r="D28" s="150"/>
      <c r="E28" s="151">
        <v>2018</v>
      </c>
      <c r="F28" s="151" t="s">
        <v>90</v>
      </c>
      <c r="G28" s="148" t="s">
        <v>275</v>
      </c>
      <c r="H28" s="149"/>
      <c r="I28" s="214">
        <v>98.2</v>
      </c>
      <c r="J28" s="214">
        <f>I28</f>
        <v>98.2</v>
      </c>
      <c r="K28" s="150"/>
      <c r="L28" s="154"/>
      <c r="M28" s="154"/>
      <c r="N28" s="152"/>
      <c r="O28" s="151" t="s">
        <v>90</v>
      </c>
      <c r="P28" s="151" t="s">
        <v>91</v>
      </c>
      <c r="Q28" s="151"/>
      <c r="R28" s="148" t="s">
        <v>275</v>
      </c>
      <c r="S28" s="148" t="s">
        <v>165</v>
      </c>
      <c r="V28" s="51"/>
      <c r="W28" s="51"/>
      <c r="X28" s="51"/>
      <c r="Y28" s="51"/>
      <c r="Z28" s="13"/>
      <c r="AA28" s="13"/>
      <c r="AB28" s="13"/>
      <c r="AC28" s="13"/>
      <c r="AD28" s="13"/>
      <c r="AE28" s="13"/>
    </row>
    <row r="29" spans="1:31" s="162" customFormat="1">
      <c r="A29" s="156" t="s">
        <v>297</v>
      </c>
      <c r="B29" s="156" t="s">
        <v>274</v>
      </c>
      <c r="C29" s="215" t="s">
        <v>277</v>
      </c>
      <c r="D29" s="157"/>
      <c r="E29" s="158"/>
      <c r="F29" s="158"/>
      <c r="G29" s="159"/>
      <c r="H29" s="156"/>
      <c r="I29" s="215" t="s">
        <v>277</v>
      </c>
      <c r="J29" s="215" t="s">
        <v>277</v>
      </c>
      <c r="K29" s="157"/>
      <c r="L29" s="157"/>
      <c r="M29" s="157"/>
      <c r="N29" s="157"/>
      <c r="O29" s="158"/>
      <c r="P29" s="158"/>
      <c r="Q29" s="158"/>
      <c r="R29" s="159"/>
      <c r="S29" s="159"/>
      <c r="T29" s="160"/>
      <c r="U29" s="160"/>
      <c r="V29" s="161"/>
      <c r="W29" s="161"/>
      <c r="X29" s="161"/>
      <c r="Y29" s="161"/>
      <c r="Z29" s="160"/>
      <c r="AA29" s="160"/>
      <c r="AB29" s="160"/>
      <c r="AC29" s="160"/>
      <c r="AD29" s="160"/>
      <c r="AE29" s="160"/>
    </row>
    <row r="30" spans="1:31" s="162" customFormat="1">
      <c r="A30" s="156" t="s">
        <v>297</v>
      </c>
      <c r="B30" s="156" t="s">
        <v>278</v>
      </c>
      <c r="C30" s="215" t="s">
        <v>277</v>
      </c>
      <c r="D30" s="157"/>
      <c r="E30" s="158"/>
      <c r="F30" s="158"/>
      <c r="G30" s="159"/>
      <c r="H30" s="156"/>
      <c r="I30" s="215" t="s">
        <v>277</v>
      </c>
      <c r="J30" s="215" t="s">
        <v>277</v>
      </c>
      <c r="K30" s="157"/>
      <c r="L30" s="157"/>
      <c r="M30" s="157"/>
      <c r="N30" s="157"/>
      <c r="O30" s="158"/>
      <c r="P30" s="158"/>
      <c r="Q30" s="158"/>
      <c r="R30" s="159"/>
      <c r="S30" s="159"/>
      <c r="T30" s="160"/>
      <c r="U30" s="160"/>
      <c r="V30" s="161"/>
      <c r="W30" s="161"/>
      <c r="X30" s="161"/>
      <c r="Y30" s="161"/>
      <c r="Z30" s="160"/>
      <c r="AA30" s="160"/>
      <c r="AB30" s="160"/>
      <c r="AC30" s="160"/>
      <c r="AD30" s="160"/>
      <c r="AE30" s="160"/>
    </row>
    <row r="31" spans="1:31" s="162" customFormat="1">
      <c r="A31" s="156" t="s">
        <v>298</v>
      </c>
      <c r="B31" s="156" t="s">
        <v>274</v>
      </c>
      <c r="C31" s="215" t="s">
        <v>277</v>
      </c>
      <c r="D31" s="157"/>
      <c r="E31" s="158"/>
      <c r="F31" s="158"/>
      <c r="G31" s="159"/>
      <c r="H31" s="156"/>
      <c r="I31" s="215" t="s">
        <v>277</v>
      </c>
      <c r="J31" s="215" t="s">
        <v>277</v>
      </c>
      <c r="K31" s="157"/>
      <c r="L31" s="157"/>
      <c r="M31" s="157"/>
      <c r="N31" s="157"/>
      <c r="O31" s="158"/>
      <c r="P31" s="158"/>
      <c r="Q31" s="158"/>
      <c r="R31" s="159"/>
      <c r="S31" s="159"/>
      <c r="T31" s="160"/>
      <c r="U31" s="160"/>
      <c r="V31" s="161"/>
      <c r="W31" s="161"/>
      <c r="X31" s="161"/>
      <c r="Y31" s="161"/>
      <c r="Z31" s="160"/>
      <c r="AA31" s="160"/>
      <c r="AB31" s="160"/>
      <c r="AC31" s="160"/>
      <c r="AD31" s="160"/>
      <c r="AE31" s="160"/>
    </row>
    <row r="32" spans="1:31" s="162" customFormat="1">
      <c r="A32" s="156" t="s">
        <v>298</v>
      </c>
      <c r="B32" s="156" t="s">
        <v>278</v>
      </c>
      <c r="C32" s="215" t="s">
        <v>277</v>
      </c>
      <c r="D32" s="157"/>
      <c r="E32" s="158"/>
      <c r="F32" s="158"/>
      <c r="G32" s="159"/>
      <c r="H32" s="156"/>
      <c r="I32" s="215" t="s">
        <v>277</v>
      </c>
      <c r="J32" s="215" t="s">
        <v>277</v>
      </c>
      <c r="K32" s="157"/>
      <c r="L32" s="157"/>
      <c r="M32" s="157"/>
      <c r="N32" s="157"/>
      <c r="O32" s="158"/>
      <c r="P32" s="158"/>
      <c r="Q32" s="158"/>
      <c r="R32" s="159"/>
      <c r="S32" s="159"/>
      <c r="T32" s="160"/>
      <c r="U32" s="160"/>
      <c r="V32" s="161"/>
      <c r="W32" s="161"/>
      <c r="X32" s="161"/>
      <c r="Y32" s="161"/>
      <c r="Z32" s="160"/>
      <c r="AA32" s="160"/>
      <c r="AB32" s="160"/>
      <c r="AC32" s="160"/>
      <c r="AD32" s="160"/>
      <c r="AE32" s="160"/>
    </row>
    <row r="33" spans="1:31" s="162" customFormat="1">
      <c r="A33" s="156" t="s">
        <v>299</v>
      </c>
      <c r="B33" s="156" t="s">
        <v>278</v>
      </c>
      <c r="C33" s="215" t="s">
        <v>277</v>
      </c>
      <c r="D33" s="157"/>
      <c r="E33" s="158"/>
      <c r="F33" s="158"/>
      <c r="G33" s="159"/>
      <c r="H33" s="156"/>
      <c r="I33" s="215" t="s">
        <v>277</v>
      </c>
      <c r="J33" s="215" t="s">
        <v>277</v>
      </c>
      <c r="K33" s="157"/>
      <c r="L33" s="157"/>
      <c r="M33" s="157"/>
      <c r="N33" s="157"/>
      <c r="O33" s="158"/>
      <c r="P33" s="158"/>
      <c r="Q33" s="158"/>
      <c r="R33" s="159"/>
      <c r="S33" s="159"/>
      <c r="T33" s="160"/>
      <c r="U33" s="160"/>
      <c r="V33" s="161"/>
      <c r="W33" s="161"/>
      <c r="X33" s="161"/>
      <c r="Y33" s="161"/>
      <c r="Z33" s="160"/>
      <c r="AA33" s="160"/>
      <c r="AB33" s="160"/>
      <c r="AC33" s="160"/>
      <c r="AD33" s="160"/>
      <c r="AE33" s="160"/>
    </row>
    <row r="34" spans="1:31">
      <c r="A34" s="149" t="s">
        <v>279</v>
      </c>
      <c r="B34" s="149" t="s">
        <v>278</v>
      </c>
      <c r="C34" s="150"/>
      <c r="D34" s="150"/>
      <c r="E34" s="151"/>
      <c r="F34" s="151"/>
      <c r="G34" s="148"/>
      <c r="H34" s="149"/>
      <c r="I34" s="150"/>
      <c r="J34" s="150"/>
      <c r="K34" s="150"/>
      <c r="L34" s="154"/>
      <c r="M34" s="154"/>
      <c r="N34" s="152"/>
      <c r="O34" s="151"/>
      <c r="P34" s="151"/>
      <c r="Q34" s="151"/>
      <c r="R34" s="148"/>
      <c r="S34" s="148"/>
      <c r="V34" s="51"/>
      <c r="W34" s="51"/>
      <c r="X34" s="51"/>
      <c r="Y34" s="51"/>
      <c r="Z34" s="13"/>
      <c r="AA34" s="13"/>
      <c r="AB34" s="13"/>
      <c r="AC34" s="13"/>
      <c r="AD34" s="13"/>
      <c r="AE34" s="13"/>
    </row>
    <row r="35" spans="1:31">
      <c r="A35" s="149" t="s">
        <v>280</v>
      </c>
      <c r="B35" s="149" t="s">
        <v>281</v>
      </c>
      <c r="C35" s="150"/>
      <c r="D35" s="150"/>
      <c r="E35" s="151"/>
      <c r="F35" s="151"/>
      <c r="G35" s="148"/>
      <c r="H35" s="149"/>
      <c r="I35" s="150"/>
      <c r="J35" s="150"/>
      <c r="K35" s="150"/>
      <c r="L35" s="154"/>
      <c r="M35" s="154"/>
      <c r="N35" s="152"/>
      <c r="O35" s="151"/>
      <c r="P35" s="151"/>
      <c r="Q35" s="151"/>
      <c r="R35" s="148"/>
      <c r="S35" s="148"/>
      <c r="V35" s="51"/>
      <c r="W35" s="51"/>
      <c r="X35" s="51"/>
      <c r="Y35" s="51"/>
      <c r="Z35" s="13"/>
      <c r="AA35" s="13"/>
      <c r="AB35" s="13"/>
      <c r="AC35" s="13"/>
      <c r="AD35" s="13"/>
      <c r="AE35" s="13"/>
    </row>
    <row r="36" spans="1:31">
      <c r="A36" s="149" t="s">
        <v>280</v>
      </c>
      <c r="B36" s="149" t="s">
        <v>282</v>
      </c>
      <c r="C36" s="150"/>
      <c r="D36" s="150"/>
      <c r="E36" s="151"/>
      <c r="F36" s="151"/>
      <c r="G36" s="148"/>
      <c r="H36" s="149"/>
      <c r="I36" s="150"/>
      <c r="J36" s="150"/>
      <c r="K36" s="150"/>
      <c r="L36" s="154"/>
      <c r="M36" s="154"/>
      <c r="N36" s="152"/>
      <c r="O36" s="151"/>
      <c r="P36" s="151"/>
      <c r="Q36" s="151"/>
      <c r="R36" s="148"/>
      <c r="S36" s="148"/>
      <c r="V36" s="51"/>
      <c r="W36" s="51"/>
      <c r="X36" s="51"/>
      <c r="Y36" s="51"/>
      <c r="Z36" s="13"/>
      <c r="AA36" s="13"/>
      <c r="AB36" s="13"/>
      <c r="AC36" s="13"/>
      <c r="AD36" s="13"/>
      <c r="AE36" s="13"/>
    </row>
    <row r="37" spans="1:31">
      <c r="A37" s="129"/>
      <c r="B37" s="216" t="s">
        <v>296</v>
      </c>
      <c r="C37" s="176">
        <f>AVERAGE(C27:C36)</f>
        <v>97</v>
      </c>
      <c r="D37" s="176">
        <f>C37</f>
        <v>97</v>
      </c>
      <c r="E37" s="176"/>
      <c r="F37" s="176"/>
      <c r="G37" s="177"/>
      <c r="H37" s="173"/>
      <c r="I37" s="176">
        <f>AVERAGE(I27:I36)</f>
        <v>97.65</v>
      </c>
      <c r="J37" s="176">
        <f>AVERAGE(J27:J36)</f>
        <v>97.65</v>
      </c>
      <c r="K37" s="130"/>
      <c r="L37" s="130"/>
      <c r="M37" s="130"/>
      <c r="N37" s="132"/>
      <c r="O37" s="131"/>
      <c r="P37" s="131"/>
      <c r="Q37" s="131"/>
      <c r="R37" s="129"/>
      <c r="S37" s="129"/>
      <c r="V37" s="51"/>
      <c r="W37" s="51"/>
      <c r="X37" s="51"/>
      <c r="Y37" s="51"/>
      <c r="Z37" s="13"/>
      <c r="AA37" s="13"/>
      <c r="AB37" s="13"/>
      <c r="AC37" s="13"/>
      <c r="AD37" s="13"/>
      <c r="AE37" s="13"/>
    </row>
    <row r="38" spans="1:31" ht="40.049999999999997" customHeight="1">
      <c r="A38" s="125" t="s">
        <v>283</v>
      </c>
      <c r="B38" s="125"/>
      <c r="C38" s="126"/>
      <c r="D38" s="126"/>
      <c r="E38" s="127"/>
      <c r="F38" s="127"/>
      <c r="G38" s="128"/>
      <c r="H38" s="137"/>
      <c r="I38" s="139"/>
      <c r="J38" s="126"/>
      <c r="K38" s="126"/>
      <c r="L38" s="126"/>
      <c r="M38" s="126"/>
      <c r="N38" s="126"/>
      <c r="O38" s="127"/>
      <c r="P38" s="127"/>
      <c r="Q38" s="127"/>
      <c r="R38" s="128"/>
      <c r="S38" s="128"/>
      <c r="V38" s="51"/>
      <c r="W38" s="51"/>
      <c r="X38" s="51"/>
      <c r="Y38" s="51"/>
      <c r="Z38" s="13"/>
      <c r="AA38" s="13"/>
      <c r="AB38" s="13"/>
      <c r="AC38" s="13"/>
      <c r="AD38" s="13"/>
      <c r="AE38" s="13"/>
    </row>
    <row r="39" spans="1:31" ht="20.399999999999999">
      <c r="A39" s="149" t="s">
        <v>284</v>
      </c>
      <c r="B39" s="149" t="s">
        <v>285</v>
      </c>
      <c r="C39" s="150" t="s">
        <v>277</v>
      </c>
      <c r="D39" s="150"/>
      <c r="E39" s="151">
        <v>2018</v>
      </c>
      <c r="F39" s="151" t="s">
        <v>163</v>
      </c>
      <c r="G39" s="148" t="s">
        <v>286</v>
      </c>
      <c r="H39" s="149"/>
      <c r="I39" s="150">
        <v>5</v>
      </c>
      <c r="J39" s="150"/>
      <c r="K39" s="150"/>
      <c r="L39" s="154"/>
      <c r="M39" s="154"/>
      <c r="N39" s="152"/>
      <c r="O39" s="151" t="s">
        <v>163</v>
      </c>
      <c r="P39" s="151" t="s">
        <v>91</v>
      </c>
      <c r="Q39" s="151"/>
      <c r="R39" s="148" t="s">
        <v>286</v>
      </c>
      <c r="S39" s="148" t="s">
        <v>165</v>
      </c>
      <c r="V39" s="51"/>
      <c r="W39" s="51"/>
      <c r="X39" s="51"/>
      <c r="Y39" s="51"/>
      <c r="Z39" s="13"/>
      <c r="AA39" s="13"/>
      <c r="AB39" s="13"/>
      <c r="AC39" s="13"/>
      <c r="AD39" s="13"/>
      <c r="AE39" s="13"/>
    </row>
    <row r="40" spans="1:31" ht="20.399999999999999">
      <c r="A40" s="149" t="s">
        <v>287</v>
      </c>
      <c r="B40" s="149" t="s">
        <v>285</v>
      </c>
      <c r="C40" s="150" t="s">
        <v>277</v>
      </c>
      <c r="D40" s="150"/>
      <c r="E40" s="151">
        <v>2018</v>
      </c>
      <c r="F40" s="151" t="s">
        <v>163</v>
      </c>
      <c r="G40" s="148" t="s">
        <v>286</v>
      </c>
      <c r="H40" s="149"/>
      <c r="I40" s="150">
        <v>5</v>
      </c>
      <c r="J40" s="150"/>
      <c r="K40" s="150"/>
      <c r="L40" s="154"/>
      <c r="M40" s="154"/>
      <c r="N40" s="152"/>
      <c r="O40" s="151" t="s">
        <v>163</v>
      </c>
      <c r="P40" s="151" t="s">
        <v>91</v>
      </c>
      <c r="Q40" s="151"/>
      <c r="R40" s="148" t="s">
        <v>286</v>
      </c>
      <c r="S40" s="148" t="s">
        <v>165</v>
      </c>
      <c r="V40" s="51"/>
      <c r="W40" s="51"/>
      <c r="X40" s="51"/>
      <c r="Y40" s="51"/>
      <c r="Z40" s="13"/>
      <c r="AA40" s="13"/>
      <c r="AB40" s="13"/>
      <c r="AC40" s="13"/>
      <c r="AD40" s="13"/>
      <c r="AE40" s="13"/>
    </row>
    <row r="41" spans="1:31" ht="20.399999999999999">
      <c r="A41" s="149" t="s">
        <v>288</v>
      </c>
      <c r="B41" s="149" t="s">
        <v>285</v>
      </c>
      <c r="C41" s="150" t="s">
        <v>277</v>
      </c>
      <c r="D41" s="150"/>
      <c r="E41" s="151">
        <v>2018</v>
      </c>
      <c r="F41" s="151" t="s">
        <v>163</v>
      </c>
      <c r="G41" s="148" t="s">
        <v>286</v>
      </c>
      <c r="H41" s="149"/>
      <c r="I41" s="150">
        <v>5</v>
      </c>
      <c r="J41" s="150"/>
      <c r="K41" s="150"/>
      <c r="L41" s="154"/>
      <c r="M41" s="154"/>
      <c r="N41" s="152"/>
      <c r="O41" s="151" t="s">
        <v>163</v>
      </c>
      <c r="P41" s="151" t="s">
        <v>91</v>
      </c>
      <c r="Q41" s="151"/>
      <c r="R41" s="148" t="s">
        <v>286</v>
      </c>
      <c r="S41" s="148" t="s">
        <v>165</v>
      </c>
      <c r="V41" s="51"/>
      <c r="W41" s="51"/>
      <c r="X41" s="51"/>
      <c r="Y41" s="51"/>
      <c r="Z41" s="13"/>
      <c r="AA41" s="13"/>
      <c r="AB41" s="13"/>
      <c r="AC41" s="13"/>
      <c r="AD41" s="13"/>
      <c r="AE41" s="13"/>
    </row>
    <row r="42" spans="1:31">
      <c r="A42" s="129"/>
      <c r="B42" s="216" t="s">
        <v>443</v>
      </c>
      <c r="C42" s="130" t="str">
        <f>IFERROR(AVERAGE(C39:C41),"")</f>
        <v/>
      </c>
      <c r="D42" s="130" t="str">
        <f>IFERROR(AVERAGE(D39:D41),"")</f>
        <v/>
      </c>
      <c r="E42" s="131"/>
      <c r="F42" s="131"/>
      <c r="G42" s="129"/>
      <c r="H42" s="137"/>
      <c r="I42" s="130">
        <f>IFERROR(AVERAGE(I39:I41),"")</f>
        <v>5</v>
      </c>
      <c r="J42" s="130" t="str">
        <f>IFERROR(AVERAGE(J39:J41),"")</f>
        <v/>
      </c>
      <c r="K42" s="130"/>
      <c r="L42" s="130"/>
      <c r="M42" s="130"/>
      <c r="N42" s="132"/>
      <c r="O42" s="131"/>
      <c r="P42" s="131"/>
      <c r="Q42" s="131"/>
      <c r="R42" s="129"/>
      <c r="S42" s="129"/>
      <c r="V42" s="51"/>
      <c r="W42" s="51"/>
      <c r="X42" s="51"/>
      <c r="Y42" s="51"/>
      <c r="Z42" s="13"/>
      <c r="AA42" s="13"/>
      <c r="AB42" s="13"/>
      <c r="AC42" s="13"/>
      <c r="AD42" s="13"/>
      <c r="AE42" s="13"/>
    </row>
    <row r="43" spans="1:31" ht="15" customHeight="1">
      <c r="A43" s="125"/>
      <c r="B43" s="218" t="s">
        <v>289</v>
      </c>
      <c r="C43" s="169"/>
      <c r="D43" s="169"/>
      <c r="E43" s="169"/>
      <c r="F43" s="172"/>
      <c r="G43" s="220">
        <f>AVERAGE(D25,D37,D42)</f>
        <v>49.884615384615387</v>
      </c>
      <c r="H43" s="173"/>
      <c r="I43" s="172">
        <f>AVERAGE(I25,I37,I42)</f>
        <v>53.524358974358982</v>
      </c>
      <c r="J43" s="172">
        <f>AVERAGE(J25,J37,J42)</f>
        <v>78.28653846153847</v>
      </c>
      <c r="K43" s="126"/>
      <c r="L43" s="126"/>
      <c r="M43" s="126"/>
      <c r="N43" s="126"/>
      <c r="O43" s="127"/>
      <c r="P43" s="127"/>
      <c r="Q43" s="127"/>
      <c r="R43" s="128"/>
      <c r="S43" s="128"/>
      <c r="V43" s="51"/>
      <c r="W43" s="51"/>
      <c r="X43" s="51"/>
      <c r="Y43" s="51"/>
      <c r="Z43" s="13"/>
      <c r="AA43" s="13"/>
      <c r="AB43" s="13"/>
      <c r="AC43" s="13"/>
      <c r="AD43" s="13"/>
      <c r="AE43" s="13"/>
    </row>
    <row r="44" spans="1:31" ht="15" customHeight="1">
      <c r="A44" s="125"/>
      <c r="B44" s="218" t="s">
        <v>290</v>
      </c>
      <c r="C44" s="169"/>
      <c r="D44" s="169"/>
      <c r="E44" s="169"/>
      <c r="F44" s="172"/>
      <c r="G44" s="220">
        <f>J43-G43</f>
        <v>28.401923076923083</v>
      </c>
      <c r="H44" s="173"/>
      <c r="I44" s="174"/>
      <c r="J44" s="169"/>
      <c r="K44" s="126"/>
      <c r="L44" s="126"/>
      <c r="M44" s="126"/>
      <c r="N44" s="126"/>
      <c r="O44" s="127"/>
      <c r="P44" s="127"/>
      <c r="Q44" s="127"/>
      <c r="R44" s="128"/>
      <c r="S44" s="128"/>
      <c r="V44" s="51"/>
      <c r="W44" s="51"/>
      <c r="X44" s="51"/>
      <c r="Y44" s="51"/>
      <c r="Z44" s="13"/>
      <c r="AA44" s="13"/>
      <c r="AB44" s="13"/>
      <c r="AC44" s="13"/>
      <c r="AD44" s="13"/>
      <c r="AE44" s="13"/>
    </row>
    <row r="45" spans="1:31" ht="15" customHeight="1">
      <c r="A45" s="125"/>
      <c r="B45" s="219" t="s">
        <v>265</v>
      </c>
      <c r="C45" s="169"/>
      <c r="D45" s="126"/>
      <c r="E45" s="127"/>
      <c r="F45" s="127"/>
      <c r="G45" s="221">
        <f>10.16*1000</f>
        <v>10160</v>
      </c>
      <c r="H45" s="137"/>
      <c r="I45" s="139"/>
      <c r="J45" s="126"/>
      <c r="K45" s="126"/>
      <c r="L45" s="126"/>
      <c r="M45" s="126"/>
      <c r="N45" s="126"/>
      <c r="O45" s="127"/>
      <c r="P45" s="127"/>
      <c r="Q45" s="127"/>
      <c r="R45" s="128"/>
      <c r="S45" s="128"/>
      <c r="V45" s="51"/>
      <c r="W45" s="51"/>
      <c r="X45" s="51"/>
      <c r="Y45" s="51"/>
      <c r="Z45" s="13"/>
      <c r="AA45" s="13"/>
      <c r="AB45" s="13"/>
      <c r="AC45" s="13"/>
      <c r="AD45" s="13"/>
      <c r="AE45" s="13"/>
    </row>
    <row r="46" spans="1:31" ht="15" customHeight="1">
      <c r="A46" s="125"/>
      <c r="B46" s="218" t="s">
        <v>291</v>
      </c>
      <c r="C46" s="169"/>
      <c r="D46" s="126"/>
      <c r="E46" s="127"/>
      <c r="F46" s="170"/>
      <c r="G46" s="222">
        <f>1.25*1000</f>
        <v>1250</v>
      </c>
      <c r="H46" s="137"/>
      <c r="I46" s="139"/>
      <c r="J46" s="126"/>
      <c r="K46" s="126"/>
      <c r="L46" s="126"/>
      <c r="M46" s="126"/>
      <c r="N46" s="126"/>
      <c r="O46" s="127"/>
      <c r="P46" s="127"/>
      <c r="Q46" s="127"/>
      <c r="R46" s="128"/>
      <c r="S46" s="128"/>
      <c r="V46" s="51"/>
      <c r="W46" s="51"/>
      <c r="X46" s="51"/>
      <c r="Y46" s="51"/>
      <c r="Z46" s="13"/>
      <c r="AA46" s="13"/>
      <c r="AB46" s="13"/>
      <c r="AC46" s="13"/>
      <c r="AD46" s="13"/>
      <c r="AE46" s="13"/>
    </row>
    <row r="47" spans="1:31" ht="15" customHeight="1">
      <c r="A47" s="125"/>
      <c r="B47" s="218" t="s">
        <v>301</v>
      </c>
      <c r="C47" s="169"/>
      <c r="D47" s="126"/>
      <c r="E47" s="127"/>
      <c r="F47" s="175"/>
      <c r="G47" s="223">
        <f>G46/G45</f>
        <v>0.12303149606299213</v>
      </c>
      <c r="H47" s="137"/>
      <c r="I47" s="139"/>
      <c r="J47" s="126"/>
      <c r="K47" s="126"/>
      <c r="L47" s="126"/>
      <c r="M47" s="126"/>
      <c r="N47" s="126"/>
      <c r="O47" s="127"/>
      <c r="P47" s="127"/>
      <c r="Q47" s="127"/>
      <c r="R47" s="128"/>
      <c r="S47" s="128"/>
      <c r="V47" s="51"/>
      <c r="W47" s="51"/>
      <c r="X47" s="51"/>
      <c r="Y47" s="51"/>
      <c r="Z47" s="13"/>
      <c r="AA47" s="13"/>
      <c r="AB47" s="13"/>
      <c r="AC47" s="13"/>
      <c r="AD47" s="13"/>
      <c r="AE47" s="13"/>
    </row>
    <row r="48" spans="1:31" ht="15" customHeight="1">
      <c r="A48" s="67" t="s">
        <v>300</v>
      </c>
      <c r="B48" s="66"/>
      <c r="C48" s="122"/>
      <c r="D48" s="122"/>
      <c r="E48" s="122"/>
      <c r="F48" s="122"/>
      <c r="G48" s="66"/>
      <c r="H48" s="107"/>
      <c r="I48" s="122"/>
      <c r="J48" s="122"/>
      <c r="K48" s="122"/>
      <c r="L48" s="122"/>
      <c r="M48" s="122"/>
      <c r="N48" s="122"/>
      <c r="O48" s="122"/>
      <c r="P48" s="122"/>
      <c r="Q48" s="122"/>
      <c r="R48" s="67"/>
      <c r="S48" s="67"/>
      <c r="Y48" s="13"/>
      <c r="Z48" s="13"/>
      <c r="AA48" s="13"/>
      <c r="AB48" s="13"/>
      <c r="AC48" s="13"/>
      <c r="AD48" s="13"/>
      <c r="AE48" s="13"/>
    </row>
    <row r="49" spans="1:31" ht="15" customHeight="1">
      <c r="A49" s="67" t="s">
        <v>292</v>
      </c>
      <c r="B49" s="67"/>
      <c r="C49" s="122"/>
      <c r="D49" s="122"/>
      <c r="E49" s="122"/>
      <c r="F49" s="122"/>
      <c r="G49" s="66"/>
      <c r="H49" s="93"/>
      <c r="I49" s="122"/>
      <c r="J49" s="122"/>
      <c r="K49" s="122"/>
      <c r="L49" s="122"/>
      <c r="M49" s="122"/>
      <c r="N49" s="122"/>
      <c r="O49" s="122"/>
      <c r="P49" s="122"/>
      <c r="Q49" s="122"/>
      <c r="R49" s="67"/>
      <c r="S49" s="67"/>
      <c r="Y49" s="13"/>
      <c r="Z49" s="13"/>
      <c r="AA49" s="13"/>
      <c r="AB49" s="13"/>
      <c r="AC49" s="13"/>
      <c r="AD49" s="13"/>
      <c r="AE49" s="13"/>
    </row>
    <row r="50" spans="1:31" ht="15" customHeight="1">
      <c r="A50" s="123" t="s">
        <v>293</v>
      </c>
      <c r="B50" s="123"/>
      <c r="C50" s="122"/>
      <c r="D50" s="122"/>
      <c r="E50" s="122"/>
      <c r="F50" s="122"/>
      <c r="G50" s="66"/>
      <c r="H50" s="138"/>
      <c r="I50" s="122"/>
      <c r="J50" s="122"/>
      <c r="K50" s="122"/>
      <c r="L50" s="122"/>
      <c r="M50" s="122"/>
      <c r="N50" s="122"/>
      <c r="O50" s="122"/>
      <c r="P50" s="122"/>
      <c r="Q50" s="122"/>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3" t="s">
        <v>121</v>
      </c>
      <c r="C4" s="325" t="s">
        <v>267</v>
      </c>
      <c r="D4" s="325"/>
      <c r="E4" s="325"/>
      <c r="F4" s="325"/>
      <c r="G4" s="325"/>
      <c r="H4" s="325"/>
      <c r="I4" s="325"/>
      <c r="J4" s="325"/>
      <c r="K4" s="325"/>
      <c r="L4" s="325"/>
      <c r="M4" s="325"/>
      <c r="N4" s="325"/>
      <c r="O4" s="325"/>
      <c r="P4" s="325"/>
      <c r="Q4" s="325"/>
      <c r="R4" s="325"/>
      <c r="S4" s="325"/>
      <c r="T4" s="325"/>
      <c r="U4" s="325"/>
      <c r="V4" s="325"/>
      <c r="W4" s="325"/>
      <c r="X4" s="325"/>
      <c r="Y4" s="325"/>
      <c r="Z4" s="325"/>
      <c r="AA4" s="13"/>
      <c r="AB4" s="13"/>
      <c r="AC4" s="13"/>
      <c r="AD4" s="13"/>
      <c r="AE4" s="13"/>
      <c r="AF4" s="13"/>
      <c r="AG4" s="13"/>
      <c r="AH4" s="13"/>
      <c r="AI4" s="13"/>
      <c r="AJ4" s="13"/>
      <c r="AK4" s="13"/>
      <c r="AL4" s="13"/>
      <c r="AM4" s="13"/>
    </row>
    <row r="5" spans="1:39">
      <c r="A5" s="13"/>
      <c r="B5" s="324"/>
      <c r="C5" s="181" t="s">
        <v>127</v>
      </c>
      <c r="D5" s="181" t="s">
        <v>128</v>
      </c>
      <c r="E5" s="181" t="s">
        <v>129</v>
      </c>
      <c r="F5" s="181" t="s">
        <v>130</v>
      </c>
      <c r="G5" s="181" t="s">
        <v>131</v>
      </c>
      <c r="H5" s="181" t="s">
        <v>132</v>
      </c>
      <c r="I5" s="181" t="s">
        <v>133</v>
      </c>
      <c r="J5" s="181" t="s">
        <v>134</v>
      </c>
      <c r="K5" s="181" t="s">
        <v>135</v>
      </c>
      <c r="L5" s="181" t="s">
        <v>136</v>
      </c>
      <c r="M5" s="181" t="s">
        <v>137</v>
      </c>
      <c r="N5" s="181" t="s">
        <v>138</v>
      </c>
      <c r="O5" s="181" t="s">
        <v>139</v>
      </c>
      <c r="P5" s="181" t="s">
        <v>140</v>
      </c>
      <c r="Q5" s="181" t="s">
        <v>141</v>
      </c>
      <c r="R5" s="181" t="s">
        <v>142</v>
      </c>
      <c r="S5" s="181" t="s">
        <v>143</v>
      </c>
      <c r="T5" s="181" t="s">
        <v>144</v>
      </c>
      <c r="U5" s="181" t="s">
        <v>88</v>
      </c>
      <c r="V5" s="181" t="s">
        <v>145</v>
      </c>
      <c r="W5" s="181" t="s">
        <v>146</v>
      </c>
      <c r="X5" s="181" t="s">
        <v>147</v>
      </c>
      <c r="Y5" s="181" t="s">
        <v>148</v>
      </c>
      <c r="Z5" s="181" t="s">
        <v>89</v>
      </c>
      <c r="AA5" s="13"/>
      <c r="AB5" s="13"/>
      <c r="AC5" s="13"/>
      <c r="AD5" s="13"/>
      <c r="AE5" s="13"/>
      <c r="AF5" s="13"/>
      <c r="AG5" s="13"/>
      <c r="AH5" s="13"/>
      <c r="AI5" s="13"/>
      <c r="AJ5" s="13"/>
      <c r="AK5" s="13"/>
      <c r="AL5" s="13"/>
      <c r="AM5" s="13"/>
    </row>
    <row r="6" spans="1:39">
      <c r="B6" s="205" t="s">
        <v>205</v>
      </c>
      <c r="C6" s="186">
        <v>1.3</v>
      </c>
      <c r="D6" s="186">
        <v>1.3</v>
      </c>
      <c r="E6" s="186">
        <v>1.4</v>
      </c>
      <c r="F6" s="186">
        <v>1.5</v>
      </c>
      <c r="G6" s="186">
        <v>1.5</v>
      </c>
      <c r="H6" s="186">
        <v>1.6</v>
      </c>
      <c r="I6" s="186">
        <v>1.7</v>
      </c>
      <c r="J6" s="186">
        <v>1.8</v>
      </c>
      <c r="K6" s="186">
        <v>1.9</v>
      </c>
      <c r="L6" s="186">
        <v>1.9</v>
      </c>
      <c r="M6" s="186">
        <v>2</v>
      </c>
      <c r="N6" s="186">
        <v>2</v>
      </c>
      <c r="O6" s="186">
        <v>2.1</v>
      </c>
      <c r="P6" s="186">
        <v>2.1</v>
      </c>
      <c r="Q6" s="186">
        <v>2.1</v>
      </c>
      <c r="R6" s="186">
        <v>2.1</v>
      </c>
      <c r="S6" s="186">
        <v>2.1</v>
      </c>
      <c r="T6" s="186">
        <v>2.1</v>
      </c>
      <c r="U6" s="186">
        <v>2.1</v>
      </c>
      <c r="V6" s="186">
        <v>2.1</v>
      </c>
      <c r="W6" s="186">
        <v>2.1</v>
      </c>
      <c r="X6" s="62">
        <v>2.1167097741040899</v>
      </c>
      <c r="Y6" s="62">
        <v>2.1335525084703701</v>
      </c>
      <c r="Z6" s="62">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312</v>
      </c>
      <c r="C15" s="186">
        <v>9.8623410000000007</v>
      </c>
      <c r="D15" s="186">
        <v>9.3307120000000108</v>
      </c>
      <c r="E15" s="186">
        <v>9.1127610000000008</v>
      </c>
      <c r="F15" s="186">
        <v>8.5150129999999997</v>
      </c>
      <c r="G15" s="186">
        <v>8.2093980000000109</v>
      </c>
      <c r="H15" s="186">
        <v>8.3108079999999998</v>
      </c>
      <c r="I15" s="186">
        <v>8.0287240000000004</v>
      </c>
      <c r="J15" s="186">
        <v>7.9029129999999999</v>
      </c>
      <c r="K15" s="186">
        <v>7.12066</v>
      </c>
      <c r="L15" s="186">
        <v>7.1491450000000096</v>
      </c>
      <c r="M15" s="186">
        <v>6.5494040000000098</v>
      </c>
      <c r="N15" s="186">
        <v>5.9322030000000003</v>
      </c>
      <c r="O15" s="186">
        <v>5.8461530000000099</v>
      </c>
      <c r="P15" s="186">
        <v>5.2634040000000004</v>
      </c>
      <c r="Q15" s="186">
        <v>5.3652189999999997</v>
      </c>
      <c r="R15" s="186">
        <v>5.1937740000000003</v>
      </c>
      <c r="S15" s="186">
        <v>5.5682150000000004</v>
      </c>
      <c r="T15" s="186">
        <v>5.1950380000000003</v>
      </c>
      <c r="U15" s="62">
        <v>4.79251800000001</v>
      </c>
      <c r="V15" s="62">
        <v>4.9391389999999999</v>
      </c>
      <c r="W15" s="62">
        <v>4.7690719959846497</v>
      </c>
      <c r="X15" s="62">
        <v>4.6644792195830203</v>
      </c>
      <c r="Y15" s="62">
        <v>4.5618217035833899</v>
      </c>
      <c r="Z15" s="62">
        <v>4.4609675441624299</v>
      </c>
    </row>
    <row r="16" spans="1:39">
      <c r="B16" s="22" t="s">
        <v>313</v>
      </c>
      <c r="C16" s="186">
        <v>98.166569999999993</v>
      </c>
      <c r="D16" s="186">
        <v>98.166569999999993</v>
      </c>
      <c r="E16" s="186">
        <v>98.166569999999993</v>
      </c>
      <c r="F16" s="186">
        <v>98.226969999999994</v>
      </c>
      <c r="G16" s="186">
        <v>98.287379999999999</v>
      </c>
      <c r="H16" s="186">
        <v>98.347790000000003</v>
      </c>
      <c r="I16" s="186">
        <v>98.408230000000003</v>
      </c>
      <c r="J16" s="186">
        <v>98.46866</v>
      </c>
      <c r="K16" s="186">
        <v>98.529110000000003</v>
      </c>
      <c r="L16" s="186">
        <v>98.589569999999995</v>
      </c>
      <c r="M16" s="186">
        <v>98.650030000000001</v>
      </c>
      <c r="N16" s="186">
        <v>98.710509999999999</v>
      </c>
      <c r="O16" s="186">
        <v>98.771000000000001</v>
      </c>
      <c r="P16" s="186">
        <v>98.780879999999996</v>
      </c>
      <c r="Q16" s="186">
        <v>98.790769999999995</v>
      </c>
      <c r="R16" s="186">
        <v>98.800650000000005</v>
      </c>
      <c r="S16" s="186">
        <v>98.800650000000005</v>
      </c>
      <c r="T16" s="186">
        <v>98.800650000000005</v>
      </c>
      <c r="U16" s="62">
        <v>98.802279450334794</v>
      </c>
      <c r="V16" s="62">
        <v>98.8025506503419</v>
      </c>
      <c r="W16" s="62">
        <v>98.802826967543197</v>
      </c>
      <c r="X16" s="62">
        <v>98.803106127980101</v>
      </c>
      <c r="Y16" s="62">
        <v>98.803387236388701</v>
      </c>
      <c r="Z16" s="62">
        <v>98.803670013585304</v>
      </c>
    </row>
    <row r="17" spans="2:26">
      <c r="B17" s="22" t="s">
        <v>314</v>
      </c>
      <c r="C17" s="186">
        <v>64.212990000000005</v>
      </c>
      <c r="D17" s="186">
        <v>64.212990000000005</v>
      </c>
      <c r="E17" s="186">
        <v>64.212990000000005</v>
      </c>
      <c r="F17" s="186">
        <v>64.212990000000005</v>
      </c>
      <c r="G17" s="186">
        <v>64.212990000000005</v>
      </c>
      <c r="H17" s="186">
        <v>65.091980000000007</v>
      </c>
      <c r="I17" s="186">
        <v>65.970969999999994</v>
      </c>
      <c r="J17" s="186">
        <v>66.849959999999996</v>
      </c>
      <c r="K17" s="186">
        <v>67.728949999999998</v>
      </c>
      <c r="L17" s="186">
        <v>68.607939999999999</v>
      </c>
      <c r="M17" s="186">
        <v>69.486930000000001</v>
      </c>
      <c r="N17" s="186">
        <v>70.365920000000003</v>
      </c>
      <c r="O17" s="186">
        <v>71.244919999999993</v>
      </c>
      <c r="P17" s="186">
        <v>72.123909999999995</v>
      </c>
      <c r="Q17" s="186">
        <v>73.002899999999997</v>
      </c>
      <c r="R17" s="186">
        <v>73.881889999999999</v>
      </c>
      <c r="S17" s="186">
        <v>74.76088</v>
      </c>
      <c r="T17" s="186">
        <v>75.639870000000002</v>
      </c>
      <c r="U17" s="62">
        <v>76.488744212270603</v>
      </c>
      <c r="V17" s="62">
        <v>77.326622732826607</v>
      </c>
      <c r="W17" s="62">
        <v>78.147425525595494</v>
      </c>
      <c r="X17" s="62">
        <v>78.950879030689606</v>
      </c>
      <c r="Y17" s="62">
        <v>79.736744134439903</v>
      </c>
      <c r="Z17" s="62">
        <v>80.504821017838694</v>
      </c>
    </row>
    <row r="18" spans="2:26">
      <c r="B18" s="22" t="s">
        <v>315</v>
      </c>
      <c r="C18" s="186">
        <v>100</v>
      </c>
      <c r="D18" s="186">
        <v>100</v>
      </c>
      <c r="E18" s="186">
        <v>100</v>
      </c>
      <c r="F18" s="186">
        <v>100</v>
      </c>
      <c r="G18" s="186">
        <v>100</v>
      </c>
      <c r="H18" s="186">
        <v>100</v>
      </c>
      <c r="I18" s="186">
        <v>100</v>
      </c>
      <c r="J18" s="186">
        <v>100</v>
      </c>
      <c r="K18" s="186">
        <v>100</v>
      </c>
      <c r="L18" s="186">
        <v>100</v>
      </c>
      <c r="M18" s="186">
        <v>100</v>
      </c>
      <c r="N18" s="186">
        <v>100</v>
      </c>
      <c r="O18" s="186">
        <v>100</v>
      </c>
      <c r="P18" s="186">
        <v>100</v>
      </c>
      <c r="Q18" s="186">
        <v>100</v>
      </c>
      <c r="R18" s="186">
        <v>100</v>
      </c>
      <c r="S18" s="186">
        <v>100</v>
      </c>
      <c r="T18" s="186">
        <v>100</v>
      </c>
      <c r="U18" s="62">
        <v>100</v>
      </c>
      <c r="V18" s="62">
        <v>100</v>
      </c>
      <c r="W18" s="62">
        <v>100</v>
      </c>
      <c r="X18" s="62">
        <v>100</v>
      </c>
      <c r="Y18" s="62">
        <v>100</v>
      </c>
      <c r="Z18" s="62">
        <v>100</v>
      </c>
    </row>
    <row r="19" spans="2:26">
      <c r="B19" s="22" t="s">
        <v>316</v>
      </c>
      <c r="C19" s="186">
        <v>11.74239843</v>
      </c>
      <c r="D19" s="186">
        <v>11.74239843</v>
      </c>
      <c r="E19" s="186">
        <v>11.658084949999999</v>
      </c>
      <c r="F19" s="186">
        <v>11.77659794</v>
      </c>
      <c r="G19" s="186">
        <v>11.954447</v>
      </c>
      <c r="H19" s="186">
        <v>12.08455932</v>
      </c>
      <c r="I19" s="186">
        <v>12.36537233</v>
      </c>
      <c r="J19" s="186">
        <v>12.542793380000001</v>
      </c>
      <c r="K19" s="186">
        <v>12.66070577</v>
      </c>
      <c r="L19" s="186">
        <v>12.639828189999999</v>
      </c>
      <c r="M19" s="186">
        <v>12.390613849999999</v>
      </c>
      <c r="N19" s="186">
        <v>12.033276130000001</v>
      </c>
      <c r="O19" s="186">
        <v>11.647670740000001</v>
      </c>
      <c r="P19" s="186">
        <v>11.31924094</v>
      </c>
      <c r="Q19" s="186">
        <v>11.02125921</v>
      </c>
      <c r="R19" s="186">
        <v>10.83320996</v>
      </c>
      <c r="S19" s="186">
        <v>10.61050891</v>
      </c>
      <c r="T19" s="186">
        <v>10.5127288</v>
      </c>
      <c r="U19" s="62">
        <v>10.358288140000001</v>
      </c>
      <c r="V19" s="62">
        <v>10.358288140000001</v>
      </c>
      <c r="W19" s="62">
        <v>10.358288140000001</v>
      </c>
      <c r="X19" s="62">
        <v>10.358288140000001</v>
      </c>
      <c r="Y19" s="62">
        <v>10.358288140000001</v>
      </c>
      <c r="Z19" s="62">
        <v>10.358288140000001</v>
      </c>
    </row>
    <row r="20" spans="2:26">
      <c r="B20" s="22" t="s">
        <v>441</v>
      </c>
      <c r="C20" s="186">
        <v>1</v>
      </c>
      <c r="D20" s="186">
        <v>1</v>
      </c>
      <c r="E20" s="186">
        <v>1</v>
      </c>
      <c r="F20" s="186">
        <v>1</v>
      </c>
      <c r="G20" s="186">
        <v>1</v>
      </c>
      <c r="H20" s="186">
        <v>1</v>
      </c>
      <c r="I20" s="186">
        <v>1</v>
      </c>
      <c r="J20" s="186">
        <v>1</v>
      </c>
      <c r="K20" s="186">
        <v>1</v>
      </c>
      <c r="L20" s="186">
        <v>1</v>
      </c>
      <c r="M20" s="186">
        <v>1</v>
      </c>
      <c r="N20" s="186">
        <v>1</v>
      </c>
      <c r="O20" s="186">
        <v>1</v>
      </c>
      <c r="P20" s="186">
        <v>1</v>
      </c>
      <c r="Q20" s="186">
        <v>1</v>
      </c>
      <c r="R20" s="186">
        <v>1</v>
      </c>
      <c r="S20" s="186">
        <v>1</v>
      </c>
      <c r="T20" s="186">
        <v>1</v>
      </c>
      <c r="U20" s="62">
        <v>1</v>
      </c>
      <c r="V20" s="62">
        <v>1</v>
      </c>
      <c r="W20" s="62">
        <v>1</v>
      </c>
      <c r="X20" s="62">
        <v>1</v>
      </c>
      <c r="Y20" s="62">
        <v>1</v>
      </c>
      <c r="Z20" s="62">
        <v>1</v>
      </c>
    </row>
    <row r="21" spans="2:26">
      <c r="B21" s="22" t="s">
        <v>318</v>
      </c>
      <c r="C21" s="186"/>
      <c r="D21" s="186"/>
      <c r="E21" s="186"/>
      <c r="F21" s="186"/>
      <c r="G21" s="186"/>
      <c r="H21" s="186"/>
      <c r="I21" s="186"/>
      <c r="J21" s="186"/>
      <c r="K21" s="186"/>
      <c r="L21" s="186"/>
      <c r="M21" s="186">
        <v>7.4391432240000004</v>
      </c>
      <c r="N21" s="186">
        <v>7.2302317650000001</v>
      </c>
      <c r="O21" s="186">
        <v>7.6046173760000002</v>
      </c>
      <c r="P21" s="186">
        <v>7.3547160150000002</v>
      </c>
      <c r="Q21" s="186">
        <v>7.2157716440000002</v>
      </c>
      <c r="R21" s="186">
        <v>7.1871724889999999</v>
      </c>
      <c r="S21" s="186">
        <v>7.1417921079999998</v>
      </c>
      <c r="T21" s="186">
        <v>7.1178827330000001</v>
      </c>
      <c r="U21" s="62">
        <v>7.072311043</v>
      </c>
      <c r="V21" s="62">
        <v>7.027405441</v>
      </c>
      <c r="W21" s="62">
        <v>6.9831561879999997</v>
      </c>
      <c r="X21" s="62">
        <v>6.9395536929999997</v>
      </c>
      <c r="Y21" s="62">
        <v>6.8965885020000002</v>
      </c>
      <c r="Z21" s="62">
        <v>6.8542512999999996</v>
      </c>
    </row>
    <row r="22" spans="2:26">
      <c r="B22" s="22" t="s">
        <v>320</v>
      </c>
      <c r="C22" s="186">
        <v>27.2</v>
      </c>
      <c r="D22" s="186">
        <v>26.4</v>
      </c>
      <c r="E22" s="186">
        <v>25.6</v>
      </c>
      <c r="F22" s="186">
        <v>24.8</v>
      </c>
      <c r="G22" s="186">
        <v>24</v>
      </c>
      <c r="H22" s="186">
        <v>23.2</v>
      </c>
      <c r="I22" s="186">
        <v>22.52</v>
      </c>
      <c r="J22" s="186">
        <v>21.84</v>
      </c>
      <c r="K22" s="186">
        <v>21.16</v>
      </c>
      <c r="L22" s="186">
        <v>20.48</v>
      </c>
      <c r="M22" s="186">
        <v>19.8</v>
      </c>
      <c r="N22" s="186">
        <v>19.2</v>
      </c>
      <c r="O22" s="186">
        <v>18.600000000000001</v>
      </c>
      <c r="P22" s="186">
        <v>18</v>
      </c>
      <c r="Q22" s="186">
        <v>17.5</v>
      </c>
      <c r="R22" s="186">
        <v>17</v>
      </c>
      <c r="S22" s="186">
        <v>16.5</v>
      </c>
      <c r="T22" s="186">
        <v>16</v>
      </c>
      <c r="U22" s="62">
        <v>15.5</v>
      </c>
      <c r="V22" s="62">
        <v>15</v>
      </c>
      <c r="W22" s="62">
        <v>14.6</v>
      </c>
      <c r="X22" s="62">
        <v>14.133333329999999</v>
      </c>
      <c r="Y22" s="62">
        <v>13.66666667</v>
      </c>
      <c r="Z22" s="62">
        <v>13.2</v>
      </c>
    </row>
    <row r="23" spans="2:26">
      <c r="B23" s="22" t="s">
        <v>323</v>
      </c>
      <c r="C23" s="186">
        <v>21</v>
      </c>
      <c r="D23" s="186">
        <v>21.7</v>
      </c>
      <c r="E23" s="186">
        <v>22.3</v>
      </c>
      <c r="F23" s="186">
        <v>22.9</v>
      </c>
      <c r="G23" s="186">
        <v>23.5</v>
      </c>
      <c r="H23" s="186">
        <v>24</v>
      </c>
      <c r="I23" s="186">
        <v>24.6</v>
      </c>
      <c r="J23" s="186">
        <v>25.1</v>
      </c>
      <c r="K23" s="186">
        <v>25.7</v>
      </c>
      <c r="L23" s="186">
        <v>26.2</v>
      </c>
      <c r="M23" s="186">
        <v>26.7</v>
      </c>
      <c r="N23" s="186">
        <v>27.3</v>
      </c>
      <c r="O23" s="186">
        <v>27.9</v>
      </c>
      <c r="P23" s="186">
        <v>28.5</v>
      </c>
      <c r="Q23" s="186">
        <v>29.1</v>
      </c>
      <c r="R23" s="186">
        <v>29.8</v>
      </c>
      <c r="S23" s="186">
        <v>30.4</v>
      </c>
      <c r="T23" s="186">
        <v>30.8</v>
      </c>
      <c r="U23" s="62">
        <v>31.4</v>
      </c>
      <c r="V23" s="62">
        <v>32</v>
      </c>
      <c r="W23" s="62">
        <v>32.6</v>
      </c>
      <c r="X23" s="62">
        <v>33.1</v>
      </c>
      <c r="Y23" s="62">
        <v>33.700000000000003</v>
      </c>
      <c r="Z23" s="62">
        <v>34.299999999999997</v>
      </c>
    </row>
    <row r="24" spans="2:26">
      <c r="B24" s="22" t="s">
        <v>325</v>
      </c>
      <c r="C24" s="186"/>
      <c r="D24" s="186"/>
      <c r="E24" s="186"/>
      <c r="F24" s="186"/>
      <c r="G24" s="186"/>
      <c r="H24" s="186"/>
      <c r="I24" s="186"/>
      <c r="J24" s="186"/>
      <c r="K24" s="186"/>
      <c r="L24" s="186"/>
      <c r="M24" s="186"/>
      <c r="N24" s="186"/>
      <c r="O24" s="186"/>
      <c r="P24" s="186"/>
      <c r="Q24" s="186"/>
      <c r="R24" s="186"/>
      <c r="S24" s="186"/>
      <c r="T24" s="186"/>
      <c r="U24" s="62"/>
      <c r="V24" s="62"/>
      <c r="W24" s="62"/>
      <c r="X24" s="62"/>
      <c r="Y24" s="62"/>
      <c r="Z24" s="62"/>
    </row>
    <row r="25" spans="2:26">
      <c r="B25" s="22" t="s">
        <v>327</v>
      </c>
      <c r="C25" s="186">
        <v>21</v>
      </c>
      <c r="D25" s="186">
        <v>21.7</v>
      </c>
      <c r="E25" s="186">
        <v>22.3</v>
      </c>
      <c r="F25" s="186">
        <v>22.9</v>
      </c>
      <c r="G25" s="186">
        <v>23.5</v>
      </c>
      <c r="H25" s="186">
        <v>24</v>
      </c>
      <c r="I25" s="186">
        <v>24.6</v>
      </c>
      <c r="J25" s="186">
        <v>25.1</v>
      </c>
      <c r="K25" s="186">
        <v>25.7</v>
      </c>
      <c r="L25" s="186">
        <v>26.2</v>
      </c>
      <c r="M25" s="186">
        <v>26.7</v>
      </c>
      <c r="N25" s="186">
        <v>27.3</v>
      </c>
      <c r="O25" s="186">
        <v>27.9</v>
      </c>
      <c r="P25" s="186">
        <v>28.5</v>
      </c>
      <c r="Q25" s="186">
        <v>29.1</v>
      </c>
      <c r="R25" s="186">
        <v>29.8</v>
      </c>
      <c r="S25" s="186">
        <v>30.4</v>
      </c>
      <c r="T25" s="186">
        <v>30.8</v>
      </c>
      <c r="U25" s="62">
        <v>31.4</v>
      </c>
      <c r="V25" s="62">
        <v>32</v>
      </c>
      <c r="W25" s="62">
        <v>32.6</v>
      </c>
      <c r="X25" s="62">
        <v>33.1</v>
      </c>
      <c r="Y25" s="62">
        <v>33.700000000000003</v>
      </c>
      <c r="Z25" s="62">
        <v>34.299999999999997</v>
      </c>
    </row>
    <row r="26" spans="2:26">
      <c r="B26" s="22" t="s">
        <v>329</v>
      </c>
      <c r="C26" s="186">
        <v>21</v>
      </c>
      <c r="D26" s="186">
        <v>21.7</v>
      </c>
      <c r="E26" s="186">
        <v>22.3</v>
      </c>
      <c r="F26" s="186">
        <v>22.9</v>
      </c>
      <c r="G26" s="186">
        <v>23.5</v>
      </c>
      <c r="H26" s="186">
        <v>24</v>
      </c>
      <c r="I26" s="186">
        <v>24.6</v>
      </c>
      <c r="J26" s="186">
        <v>25.1</v>
      </c>
      <c r="K26" s="186">
        <v>25.7</v>
      </c>
      <c r="L26" s="186">
        <v>26.2</v>
      </c>
      <c r="M26" s="186">
        <v>26.7</v>
      </c>
      <c r="N26" s="186">
        <v>27.3</v>
      </c>
      <c r="O26" s="186">
        <v>27.9</v>
      </c>
      <c r="P26" s="186">
        <v>28.5</v>
      </c>
      <c r="Q26" s="186">
        <v>29.1</v>
      </c>
      <c r="R26" s="186">
        <v>29.8</v>
      </c>
      <c r="S26" s="186">
        <v>30.4</v>
      </c>
      <c r="T26" s="186">
        <v>30.8</v>
      </c>
      <c r="U26" s="62">
        <v>31.4</v>
      </c>
      <c r="V26" s="62">
        <v>32</v>
      </c>
      <c r="W26" s="62">
        <v>32.6</v>
      </c>
      <c r="X26" s="62">
        <v>33.1</v>
      </c>
      <c r="Y26" s="62">
        <v>33.700000000000003</v>
      </c>
      <c r="Z26" s="62">
        <v>34.299999999999997</v>
      </c>
    </row>
    <row r="27" spans="2:26">
      <c r="B27" s="22" t="s">
        <v>331</v>
      </c>
      <c r="C27" s="186">
        <v>21</v>
      </c>
      <c r="D27" s="186">
        <v>21.7</v>
      </c>
      <c r="E27" s="186">
        <v>22.3</v>
      </c>
      <c r="F27" s="186">
        <v>22.9</v>
      </c>
      <c r="G27" s="186">
        <v>23.5</v>
      </c>
      <c r="H27" s="186">
        <v>24</v>
      </c>
      <c r="I27" s="186">
        <v>24.6</v>
      </c>
      <c r="J27" s="186">
        <v>25.1</v>
      </c>
      <c r="K27" s="186">
        <v>25.7</v>
      </c>
      <c r="L27" s="186">
        <v>26.2</v>
      </c>
      <c r="M27" s="186">
        <v>26.7</v>
      </c>
      <c r="N27" s="186">
        <v>27.3</v>
      </c>
      <c r="O27" s="186">
        <v>27.9</v>
      </c>
      <c r="P27" s="186">
        <v>28.5</v>
      </c>
      <c r="Q27" s="186">
        <v>29.1</v>
      </c>
      <c r="R27" s="186">
        <v>29.8</v>
      </c>
      <c r="S27" s="186">
        <v>30.4</v>
      </c>
      <c r="T27" s="186">
        <v>30.8</v>
      </c>
      <c r="U27" s="62">
        <v>31.4</v>
      </c>
      <c r="V27" s="62">
        <v>32</v>
      </c>
      <c r="W27" s="62">
        <v>32.6</v>
      </c>
      <c r="X27" s="62">
        <v>33.1</v>
      </c>
      <c r="Y27" s="62">
        <v>33.700000000000003</v>
      </c>
      <c r="Z27" s="62">
        <v>34.299999999999997</v>
      </c>
    </row>
    <row r="28" spans="2:26">
      <c r="B28" s="22" t="s">
        <v>438</v>
      </c>
      <c r="C28" s="186">
        <v>1</v>
      </c>
      <c r="D28" s="186">
        <v>1</v>
      </c>
      <c r="E28" s="186">
        <v>1</v>
      </c>
      <c r="F28" s="186">
        <v>1</v>
      </c>
      <c r="G28" s="186">
        <v>1</v>
      </c>
      <c r="H28" s="186">
        <v>1</v>
      </c>
      <c r="I28" s="186">
        <v>1</v>
      </c>
      <c r="J28" s="186">
        <v>1</v>
      </c>
      <c r="K28" s="186">
        <v>1</v>
      </c>
      <c r="L28" s="186">
        <v>1</v>
      </c>
      <c r="M28" s="186">
        <v>1</v>
      </c>
      <c r="N28" s="186">
        <v>1</v>
      </c>
      <c r="O28" s="186">
        <v>1</v>
      </c>
      <c r="P28" s="186">
        <v>1</v>
      </c>
      <c r="Q28" s="186">
        <v>1</v>
      </c>
      <c r="R28" s="186">
        <v>1</v>
      </c>
      <c r="S28" s="186">
        <v>1</v>
      </c>
      <c r="T28" s="186">
        <v>1</v>
      </c>
      <c r="U28" s="62">
        <v>1</v>
      </c>
      <c r="V28" s="62">
        <v>1</v>
      </c>
      <c r="W28" s="62">
        <v>1</v>
      </c>
      <c r="X28" s="62">
        <v>1</v>
      </c>
      <c r="Y28" s="62">
        <v>1</v>
      </c>
      <c r="Z28" s="62">
        <v>1</v>
      </c>
    </row>
    <row r="29" spans="2:26">
      <c r="B29" s="22" t="s">
        <v>284</v>
      </c>
      <c r="C29" s="186">
        <v>21</v>
      </c>
      <c r="D29" s="186">
        <v>21.7</v>
      </c>
      <c r="E29" s="186">
        <v>22.3</v>
      </c>
      <c r="F29" s="186">
        <v>22.9</v>
      </c>
      <c r="G29" s="186">
        <v>23.5</v>
      </c>
      <c r="H29" s="186">
        <v>24</v>
      </c>
      <c r="I29" s="186">
        <v>24.6</v>
      </c>
      <c r="J29" s="186">
        <v>25.1</v>
      </c>
      <c r="K29" s="186">
        <v>25.7</v>
      </c>
      <c r="L29" s="186">
        <v>26.2</v>
      </c>
      <c r="M29" s="186">
        <v>26.7</v>
      </c>
      <c r="N29" s="186">
        <v>27.3</v>
      </c>
      <c r="O29" s="186">
        <v>27.9</v>
      </c>
      <c r="P29" s="186">
        <v>28.5</v>
      </c>
      <c r="Q29" s="186">
        <v>29.1</v>
      </c>
      <c r="R29" s="186">
        <v>29.8</v>
      </c>
      <c r="S29" s="186">
        <v>30.4</v>
      </c>
      <c r="T29" s="186">
        <v>30.8</v>
      </c>
      <c r="U29" s="62">
        <v>31.4</v>
      </c>
      <c r="V29" s="62">
        <v>32</v>
      </c>
      <c r="W29" s="62">
        <v>32.6</v>
      </c>
      <c r="X29" s="62">
        <v>33.1</v>
      </c>
      <c r="Y29" s="62">
        <v>33.700000000000003</v>
      </c>
      <c r="Z29" s="62">
        <v>34.299999999999997</v>
      </c>
    </row>
    <row r="30" spans="2:26">
      <c r="B30" s="22" t="s">
        <v>287</v>
      </c>
      <c r="C30" s="186">
        <v>21</v>
      </c>
      <c r="D30" s="186">
        <v>21.7</v>
      </c>
      <c r="E30" s="186">
        <v>22.3</v>
      </c>
      <c r="F30" s="186">
        <v>22.9</v>
      </c>
      <c r="G30" s="186">
        <v>23.5</v>
      </c>
      <c r="H30" s="186">
        <v>24</v>
      </c>
      <c r="I30" s="186">
        <v>24.6</v>
      </c>
      <c r="J30" s="186">
        <v>25.1</v>
      </c>
      <c r="K30" s="186">
        <v>25.7</v>
      </c>
      <c r="L30" s="186">
        <v>26.2</v>
      </c>
      <c r="M30" s="186">
        <v>26.7</v>
      </c>
      <c r="N30" s="186">
        <v>27.3</v>
      </c>
      <c r="O30" s="186">
        <v>27.9</v>
      </c>
      <c r="P30" s="186">
        <v>28.5</v>
      </c>
      <c r="Q30" s="186">
        <v>29.1</v>
      </c>
      <c r="R30" s="186">
        <v>29.8</v>
      </c>
      <c r="S30" s="186">
        <v>30.4</v>
      </c>
      <c r="T30" s="186">
        <v>30.8</v>
      </c>
      <c r="U30" s="62">
        <v>31.4</v>
      </c>
      <c r="V30" s="62">
        <v>32</v>
      </c>
      <c r="W30" s="62">
        <v>32.6</v>
      </c>
      <c r="X30" s="62">
        <v>33.1</v>
      </c>
      <c r="Y30" s="62">
        <v>33.700000000000003</v>
      </c>
      <c r="Z30" s="62">
        <v>34.299999999999997</v>
      </c>
    </row>
    <row r="31" spans="2:26">
      <c r="B31" s="22" t="s">
        <v>288</v>
      </c>
      <c r="C31" s="186">
        <v>21</v>
      </c>
      <c r="D31" s="186">
        <v>21.7</v>
      </c>
      <c r="E31" s="186">
        <v>22.3</v>
      </c>
      <c r="F31" s="186">
        <v>22.9</v>
      </c>
      <c r="G31" s="186">
        <v>23.5</v>
      </c>
      <c r="H31" s="186">
        <v>24</v>
      </c>
      <c r="I31" s="186">
        <v>24.6</v>
      </c>
      <c r="J31" s="186">
        <v>25.1</v>
      </c>
      <c r="K31" s="186">
        <v>25.7</v>
      </c>
      <c r="L31" s="186">
        <v>26.2</v>
      </c>
      <c r="M31" s="186">
        <v>26.7</v>
      </c>
      <c r="N31" s="186">
        <v>27.3</v>
      </c>
      <c r="O31" s="186">
        <v>27.9</v>
      </c>
      <c r="P31" s="186">
        <v>28.5</v>
      </c>
      <c r="Q31" s="186">
        <v>29.1</v>
      </c>
      <c r="R31" s="186">
        <v>29.8</v>
      </c>
      <c r="S31" s="186">
        <v>30.4</v>
      </c>
      <c r="T31" s="186">
        <v>30.8</v>
      </c>
      <c r="U31" s="62">
        <v>31.4</v>
      </c>
      <c r="V31" s="62">
        <v>32</v>
      </c>
      <c r="W31" s="62">
        <v>32.6</v>
      </c>
      <c r="X31" s="62">
        <v>33.1</v>
      </c>
      <c r="Y31" s="62">
        <v>33.700000000000003</v>
      </c>
      <c r="Z31" s="62">
        <v>34.299999999999997</v>
      </c>
    </row>
    <row r="32" spans="2:26">
      <c r="B32" s="22" t="s">
        <v>289</v>
      </c>
      <c r="C32" s="186">
        <v>1</v>
      </c>
      <c r="D32" s="186">
        <v>1</v>
      </c>
      <c r="E32" s="186">
        <v>1</v>
      </c>
      <c r="F32" s="186">
        <v>1</v>
      </c>
      <c r="G32" s="186">
        <v>1</v>
      </c>
      <c r="H32" s="186">
        <v>1</v>
      </c>
      <c r="I32" s="186">
        <v>1</v>
      </c>
      <c r="J32" s="186">
        <v>1</v>
      </c>
      <c r="K32" s="186">
        <v>1</v>
      </c>
      <c r="L32" s="186">
        <v>1</v>
      </c>
      <c r="M32" s="186">
        <v>1</v>
      </c>
      <c r="N32" s="186">
        <v>1</v>
      </c>
      <c r="O32" s="186">
        <v>1</v>
      </c>
      <c r="P32" s="186">
        <v>1</v>
      </c>
      <c r="Q32" s="186">
        <v>1</v>
      </c>
      <c r="R32" s="186">
        <v>1</v>
      </c>
      <c r="S32" s="186">
        <v>1</v>
      </c>
      <c r="T32" s="186">
        <v>1</v>
      </c>
      <c r="U32" s="186">
        <v>1</v>
      </c>
      <c r="V32" s="186">
        <v>1</v>
      </c>
      <c r="W32" s="186">
        <v>1</v>
      </c>
      <c r="X32" s="186">
        <v>1</v>
      </c>
      <c r="Y32" s="186">
        <v>1</v>
      </c>
      <c r="Z32" s="186">
        <v>1</v>
      </c>
    </row>
    <row r="33" spans="2:2">
      <c r="B33" s="182"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35"/>
      <c r="B1" s="235"/>
      <c r="C1" s="235"/>
      <c r="D1" s="235"/>
      <c r="E1" s="235"/>
      <c r="F1" s="235"/>
      <c r="G1" s="235"/>
      <c r="H1" s="235"/>
      <c r="I1" s="235"/>
      <c r="J1" s="235"/>
      <c r="K1" s="235"/>
      <c r="L1" s="235"/>
    </row>
    <row r="21" spans="2:20" ht="33.75" customHeight="1"/>
    <row r="22" spans="2:20" ht="50.4">
      <c r="B22" s="5"/>
      <c r="D22" s="207" t="str">
        <f>HEP_Inter!A3</f>
        <v>HEPI</v>
      </c>
      <c r="E22" s="39"/>
      <c r="F22" s="207" t="str">
        <f>HEP_Inter!A4</f>
        <v>Prepare</v>
      </c>
      <c r="G22" s="39"/>
      <c r="H22" s="207" t="str">
        <f>HEP_Inter!A5</f>
        <v>Prevent</v>
      </c>
      <c r="I22" s="207"/>
      <c r="J22" s="236"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2021-08-12T11:48:08Z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