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xmlns:mc="http://schemas.openxmlformats.org/markup-compatibility/2006">
    <mc:Choice Requires="x15">
      <x15ac:absPath xmlns:x15ac="http://schemas.microsoft.com/office/spreadsheetml/2010/11/ac" url="C:\Users\ellio\Documents\WHO\billionaiRe\inst\extdata\"/>
    </mc:Choice>
  </mc:AlternateContent>
  <xr:revisionPtr revIDLastSave="0" documentId="13_ncr:1_{CCD8259D-322E-4B05-AA0F-1E257E440F6B}" xr6:coauthVersionLast="47" xr6:coauthVersionMax="47" xr10:uidLastSave="{00000000-0000-0000-0000-000000000000}"/>
  <bookViews>
    <workbookView xWindow="-28920" yWindow="-75" windowWidth="29040" windowHeight="17640" tabRatio="601" firstSheet="10" activeTab="15" xr2:uid="{A0469F42-B2BF-41E9-9270-FEA8E2D23640}"/>
  </bookViews>
  <sheets>
    <sheet name="Intro" sheetId="12" r:id="rId1"/>
    <sheet name="HPOP_Inter" sheetId="5" state="hidden" r:id="rId2"/>
    <sheet name="UHC_data" sheetId="13" r:id="rId3"/>
    <sheet name="UHC_data_double_border" sheetId="24" r:id="rId4"/>
    <sheet name="UHC_Time Series" sheetId="14" r:id="rId5"/>
    <sheet name="UHC_Chart" sheetId="15" r:id="rId6"/>
    <sheet name="UHC_Indicator List" sheetId="16" r:id="rId7"/>
    <sheet name="UHC_Inter" sheetId="17" state="hidden" r:id="rId8"/>
    <sheet name="HEP_data" sheetId="19" r:id="rId9"/>
    <sheet name="HEP_data_double_border" sheetId="25" r:id="rId10"/>
    <sheet name="HEP_Time Series" sheetId="20" r:id="rId11"/>
    <sheet name="HEP_Chart" sheetId="21" r:id="rId12"/>
    <sheet name="HEP_Indicator List" sheetId="22" r:id="rId13"/>
    <sheet name="HEP_Inter" sheetId="23" state="hidden" r:id="rId14"/>
    <sheet name="HPOP_data" sheetId="11" r:id="rId15"/>
    <sheet name="HPOP_data_double_border" sheetId="26" r:id="rId16"/>
    <sheet name="HPOP_Time Series" sheetId="8" r:id="rId17"/>
    <sheet name="HPOP_Chart" sheetId="6" r:id="rId18"/>
    <sheet name="HPOP_Indicator List" sheetId="7" r:id="rId19"/>
  </sheets>
  <definedNames>
    <definedName name="_xlnm.Print_Area" localSheetId="8">HEP_data!$A$1:$D$30</definedName>
    <definedName name="_xlnm.Print_Area" localSheetId="9">HEP_data_double_border!$A$1:$C$30</definedName>
    <definedName name="_xlnm.Print_Area" localSheetId="14">HPOP_data!$A$1:$E$27</definedName>
    <definedName name="_xlnm.Print_Area" localSheetId="15">HPOP_data_double_border!$A$1:$D$27</definedName>
    <definedName name="_xlnm.Print_Area" localSheetId="2">UHC_data!$A$1:$E$29</definedName>
    <definedName name="_xlnm.Print_Area" localSheetId="3">UHC_data_double_border!$A$1:$D$29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 i="26" l="1"/>
  <c r="D5" i="26"/>
  <c r="C46" i="25"/>
  <c r="C45" i="25"/>
  <c r="I42" i="25"/>
  <c r="H42" i="25"/>
  <c r="D42" i="25"/>
  <c r="C42" i="25"/>
  <c r="H37" i="25"/>
  <c r="C37" i="25"/>
  <c r="D37" i="25" s="1"/>
  <c r="I28" i="25"/>
  <c r="I27" i="25"/>
  <c r="L25" i="25"/>
  <c r="K25" i="25"/>
  <c r="D25" i="25"/>
  <c r="C25" i="25"/>
  <c r="I24" i="25"/>
  <c r="H24" i="25"/>
  <c r="I23" i="25"/>
  <c r="H23" i="25"/>
  <c r="I22" i="25"/>
  <c r="H22" i="25"/>
  <c r="I21" i="25"/>
  <c r="H21" i="25"/>
  <c r="I20" i="25"/>
  <c r="H20" i="25"/>
  <c r="I19" i="25"/>
  <c r="H19" i="25"/>
  <c r="I18" i="25"/>
  <c r="H18" i="25"/>
  <c r="I17" i="25"/>
  <c r="H17" i="25"/>
  <c r="I16" i="25"/>
  <c r="H16" i="25"/>
  <c r="I15" i="25"/>
  <c r="H15" i="25"/>
  <c r="I14" i="25"/>
  <c r="H14" i="25"/>
  <c r="I13" i="25"/>
  <c r="H13" i="25"/>
  <c r="I12" i="25"/>
  <c r="I25" i="25" s="1"/>
  <c r="H12" i="25"/>
  <c r="H25" i="25" s="1"/>
  <c r="H43" i="25" s="1"/>
  <c r="C5" i="25"/>
  <c r="L36" i="24"/>
  <c r="K36" i="24"/>
  <c r="D36" i="24"/>
  <c r="D33" i="24"/>
  <c r="D32" i="24"/>
  <c r="D31" i="24"/>
  <c r="I30" i="24"/>
  <c r="L30" i="24" s="1"/>
  <c r="H30" i="24"/>
  <c r="K30" i="24" s="1"/>
  <c r="K34" i="24" s="1"/>
  <c r="E30" i="24"/>
  <c r="C30" i="24"/>
  <c r="D30" i="24" s="1"/>
  <c r="L29" i="24"/>
  <c r="K29" i="24"/>
  <c r="D29" i="24"/>
  <c r="L26" i="24"/>
  <c r="K26" i="24"/>
  <c r="D26" i="24"/>
  <c r="L25" i="24"/>
  <c r="K25" i="24"/>
  <c r="D25" i="24"/>
  <c r="L24" i="24"/>
  <c r="L27" i="24" s="1"/>
  <c r="K24" i="24"/>
  <c r="D24" i="24"/>
  <c r="L22" i="24"/>
  <c r="K22" i="24"/>
  <c r="D21" i="24"/>
  <c r="D20" i="24"/>
  <c r="D19" i="24"/>
  <c r="D18" i="24"/>
  <c r="L16" i="24"/>
  <c r="K16" i="24"/>
  <c r="D15" i="24"/>
  <c r="D14" i="24"/>
  <c r="D13" i="24"/>
  <c r="D12" i="24"/>
  <c r="I4" i="23"/>
  <c r="J4" i="23"/>
  <c r="I5" i="23"/>
  <c r="J5" i="23"/>
  <c r="I6" i="23"/>
  <c r="J6" i="23"/>
  <c r="I7" i="23"/>
  <c r="J7" i="23"/>
  <c r="I8" i="23"/>
  <c r="J8" i="23"/>
  <c r="I9" i="23"/>
  <c r="J9" i="23"/>
  <c r="I10" i="23"/>
  <c r="J10" i="23"/>
  <c r="I11" i="23"/>
  <c r="J11" i="23"/>
  <c r="I12" i="23"/>
  <c r="J12" i="23"/>
  <c r="I13" i="23"/>
  <c r="J13" i="23"/>
  <c r="I14" i="23"/>
  <c r="J14" i="23"/>
  <c r="I15" i="23"/>
  <c r="J15" i="23"/>
  <c r="I16" i="23"/>
  <c r="J16" i="23"/>
  <c r="I17" i="23"/>
  <c r="J17" i="23"/>
  <c r="I18" i="23"/>
  <c r="J18" i="23"/>
  <c r="I19" i="23"/>
  <c r="J19" i="23"/>
  <c r="I20" i="23"/>
  <c r="J20" i="23"/>
  <c r="I21" i="23"/>
  <c r="J21" i="23"/>
  <c r="I22" i="23"/>
  <c r="J22" i="23"/>
  <c r="I23" i="23"/>
  <c r="J23" i="23"/>
  <c r="I24" i="23"/>
  <c r="J24" i="23"/>
  <c r="I25" i="23"/>
  <c r="J25" i="23"/>
  <c r="I3" i="23"/>
  <c r="J3" i="23"/>
  <c r="C3" i="23"/>
  <c r="C20" i="23"/>
  <c r="D20" i="23"/>
  <c r="C21" i="23"/>
  <c r="D21" i="23"/>
  <c r="C22" i="23"/>
  <c r="D22" i="23"/>
  <c r="C23" i="23"/>
  <c r="D23" i="23"/>
  <c r="C24" i="23"/>
  <c r="D24" i="23"/>
  <c r="C25" i="23"/>
  <c r="D25" i="23"/>
  <c r="D6" i="19"/>
  <c r="D5" i="19"/>
  <c r="D47" i="19"/>
  <c r="D46" i="19"/>
  <c r="D45" i="19"/>
  <c r="K42" i="19"/>
  <c r="J42" i="19"/>
  <c r="E42" i="19"/>
  <c r="D42" i="19"/>
  <c r="K28" i="19"/>
  <c r="K37" i="19" s="1"/>
  <c r="K27" i="19"/>
  <c r="J37" i="19"/>
  <c r="D37" i="19"/>
  <c r="E37" i="19" s="1"/>
  <c r="K13" i="19"/>
  <c r="K14" i="19"/>
  <c r="K15" i="19"/>
  <c r="K16" i="19"/>
  <c r="K17" i="19"/>
  <c r="K18" i="19"/>
  <c r="K19" i="19"/>
  <c r="K20" i="19"/>
  <c r="K21" i="19"/>
  <c r="K22" i="19"/>
  <c r="K23" i="19"/>
  <c r="K24" i="19"/>
  <c r="K12" i="19"/>
  <c r="N25" i="19"/>
  <c r="M25" i="19"/>
  <c r="E25" i="19"/>
  <c r="D25" i="19"/>
  <c r="D43" i="19" s="1"/>
  <c r="J13" i="19"/>
  <c r="J14" i="19"/>
  <c r="J15" i="19"/>
  <c r="J16" i="19"/>
  <c r="J17" i="19"/>
  <c r="J18" i="19"/>
  <c r="J19" i="19"/>
  <c r="J20" i="19"/>
  <c r="J21" i="19"/>
  <c r="J22" i="19"/>
  <c r="J23" i="19"/>
  <c r="J24" i="19"/>
  <c r="J12" i="19"/>
  <c r="C43" i="25" l="1"/>
  <c r="C44" i="25" s="1"/>
  <c r="I37" i="25"/>
  <c r="I43" i="25" s="1"/>
  <c r="C47" i="25"/>
  <c r="C6" i="25" s="1"/>
  <c r="L34" i="24"/>
  <c r="L35" i="24"/>
  <c r="L37" i="24" s="1"/>
  <c r="K27" i="24"/>
  <c r="K35" i="24" s="1"/>
  <c r="K37" i="24" s="1"/>
  <c r="F24" i="23"/>
  <c r="F22" i="23"/>
  <c r="E20" i="23"/>
  <c r="G23" i="23"/>
  <c r="F21" i="23"/>
  <c r="H22" i="23"/>
  <c r="G21" i="23"/>
  <c r="H20" i="23"/>
  <c r="G25" i="23"/>
  <c r="H24" i="23"/>
  <c r="G20" i="23"/>
  <c r="G24" i="23"/>
  <c r="H23" i="23"/>
  <c r="G22" i="23"/>
  <c r="H21" i="23"/>
  <c r="F20" i="23"/>
  <c r="F25" i="23"/>
  <c r="F23" i="23"/>
  <c r="E25" i="23"/>
  <c r="E24" i="23"/>
  <c r="E23" i="23"/>
  <c r="E22" i="23"/>
  <c r="E21" i="23"/>
  <c r="H25" i="23"/>
  <c r="J25" i="19"/>
  <c r="J43" i="19" s="1"/>
  <c r="D44" i="19" s="1"/>
  <c r="K25" i="19"/>
  <c r="K43" i="19" s="1"/>
  <c r="L38" i="24" l="1"/>
  <c r="L40" i="24" s="1"/>
  <c r="C5" i="24"/>
  <c r="L41" i="24"/>
  <c r="C6" i="24" s="1"/>
  <c r="D19" i="23" l="1"/>
  <c r="C19" i="23"/>
  <c r="D18" i="23"/>
  <c r="C18" i="23"/>
  <c r="D17" i="23"/>
  <c r="C17" i="23"/>
  <c r="D16" i="23"/>
  <c r="C16" i="23"/>
  <c r="D14" i="23"/>
  <c r="C14" i="23"/>
  <c r="D13" i="23"/>
  <c r="C13" i="23"/>
  <c r="D12" i="23"/>
  <c r="C12" i="23"/>
  <c r="D11" i="23"/>
  <c r="C11" i="23"/>
  <c r="D10" i="23"/>
  <c r="C10" i="23"/>
  <c r="D9" i="23"/>
  <c r="C9" i="23"/>
  <c r="D8" i="23"/>
  <c r="C8" i="23"/>
  <c r="D7" i="23"/>
  <c r="C7" i="23"/>
  <c r="D6" i="23"/>
  <c r="C6" i="23"/>
  <c r="D5" i="23"/>
  <c r="C5" i="23"/>
  <c r="D4" i="23"/>
  <c r="C4" i="23"/>
  <c r="D3" i="23"/>
  <c r="S22" i="21"/>
  <c r="R22" i="21"/>
  <c r="Q22" i="21"/>
  <c r="P22" i="21"/>
  <c r="O22" i="21"/>
  <c r="N22" i="21"/>
  <c r="M22" i="21"/>
  <c r="L22" i="21"/>
  <c r="K22" i="21"/>
  <c r="J22" i="21"/>
  <c r="I22" i="21"/>
  <c r="H22" i="21"/>
  <c r="G22" i="21"/>
  <c r="F22" i="21"/>
  <c r="E22" i="21"/>
  <c r="D22" i="21"/>
  <c r="C22" i="21"/>
  <c r="J4" i="17"/>
  <c r="J5" i="17"/>
  <c r="J6" i="17"/>
  <c r="J7" i="17"/>
  <c r="J8" i="17"/>
  <c r="J9" i="17"/>
  <c r="J10" i="17"/>
  <c r="J11" i="17"/>
  <c r="J12" i="17"/>
  <c r="J13" i="17"/>
  <c r="J14" i="17"/>
  <c r="J15" i="17"/>
  <c r="J16" i="17"/>
  <c r="J17" i="17"/>
  <c r="J18" i="17"/>
  <c r="J19" i="17"/>
  <c r="J3" i="17"/>
  <c r="I4" i="17"/>
  <c r="I5" i="17"/>
  <c r="I6" i="17"/>
  <c r="I7" i="17"/>
  <c r="I8" i="17"/>
  <c r="I9" i="17"/>
  <c r="I10" i="17"/>
  <c r="I11" i="17"/>
  <c r="I12" i="17"/>
  <c r="I13" i="17"/>
  <c r="I14" i="17"/>
  <c r="I15" i="17"/>
  <c r="I16" i="17"/>
  <c r="I17" i="17"/>
  <c r="I18" i="17"/>
  <c r="I19" i="17"/>
  <c r="I3" i="17"/>
  <c r="E36" i="13"/>
  <c r="E33" i="13"/>
  <c r="E32" i="13"/>
  <c r="E31" i="13"/>
  <c r="E21" i="13"/>
  <c r="E20" i="13"/>
  <c r="E19" i="13"/>
  <c r="E18" i="13"/>
  <c r="E13" i="13"/>
  <c r="E14" i="13"/>
  <c r="E15" i="13"/>
  <c r="E12" i="13"/>
  <c r="C3" i="17"/>
  <c r="D4" i="17"/>
  <c r="D5" i="17"/>
  <c r="D6" i="17"/>
  <c r="D7" i="17"/>
  <c r="D8" i="17"/>
  <c r="D9" i="17"/>
  <c r="D10" i="17"/>
  <c r="D11" i="17"/>
  <c r="D12" i="17"/>
  <c r="D13" i="17"/>
  <c r="D14" i="17"/>
  <c r="D15" i="17"/>
  <c r="D16" i="17"/>
  <c r="D17" i="17"/>
  <c r="D18" i="17"/>
  <c r="D19" i="17"/>
  <c r="D3" i="17"/>
  <c r="C4" i="17"/>
  <c r="C5" i="17"/>
  <c r="C6" i="17"/>
  <c r="C7" i="17"/>
  <c r="C8" i="17"/>
  <c r="C9" i="17"/>
  <c r="C10" i="17"/>
  <c r="C11" i="17"/>
  <c r="C12" i="17"/>
  <c r="C13" i="17"/>
  <c r="C14" i="17"/>
  <c r="C15" i="17"/>
  <c r="C16" i="17"/>
  <c r="C17" i="17"/>
  <c r="C18" i="17"/>
  <c r="C19" i="17"/>
  <c r="D6" i="13"/>
  <c r="D5" i="13"/>
  <c r="F5" i="23" l="1"/>
  <c r="F9" i="23"/>
  <c r="F13" i="23"/>
  <c r="G8" i="23"/>
  <c r="G12" i="23"/>
  <c r="G6" i="23"/>
  <c r="G10" i="23"/>
  <c r="G14" i="23"/>
  <c r="G19" i="23"/>
  <c r="G18" i="23"/>
  <c r="F17" i="23"/>
  <c r="G4" i="23"/>
  <c r="G17" i="23"/>
  <c r="F3" i="23"/>
  <c r="F7" i="23"/>
  <c r="F11" i="23"/>
  <c r="F16" i="23"/>
  <c r="G5" i="23"/>
  <c r="F6" i="23"/>
  <c r="G9" i="23"/>
  <c r="F10" i="23"/>
  <c r="G13" i="23"/>
  <c r="F14" i="23"/>
  <c r="G3" i="23"/>
  <c r="F4" i="23"/>
  <c r="G7" i="23"/>
  <c r="F8" i="23"/>
  <c r="G11" i="23"/>
  <c r="F12" i="23"/>
  <c r="G16" i="23"/>
  <c r="F19" i="23"/>
  <c r="F18" i="23"/>
  <c r="C15" i="23"/>
  <c r="H3" i="23"/>
  <c r="H5" i="23"/>
  <c r="H7" i="23"/>
  <c r="H10" i="23"/>
  <c r="H11" i="23"/>
  <c r="H12" i="23"/>
  <c r="H13" i="23"/>
  <c r="H14" i="23"/>
  <c r="D15" i="23"/>
  <c r="H16" i="23"/>
  <c r="H17" i="23"/>
  <c r="H18" i="23"/>
  <c r="H19" i="23"/>
  <c r="H8" i="23"/>
  <c r="H9" i="23"/>
  <c r="E3" i="23"/>
  <c r="E4" i="23"/>
  <c r="E5" i="23"/>
  <c r="E6" i="23"/>
  <c r="E7" i="23"/>
  <c r="E8" i="23"/>
  <c r="E9" i="23"/>
  <c r="E10" i="23"/>
  <c r="E11" i="23"/>
  <c r="E12" i="23"/>
  <c r="E13" i="23"/>
  <c r="E14" i="23"/>
  <c r="E16" i="23"/>
  <c r="E17" i="23"/>
  <c r="E18" i="23"/>
  <c r="E19" i="23"/>
  <c r="H4" i="23"/>
  <c r="H6" i="23"/>
  <c r="F15" i="23" l="1"/>
  <c r="E15" i="23"/>
  <c r="H15" i="23"/>
  <c r="G15" i="23"/>
  <c r="N36" i="13"/>
  <c r="M36" i="13"/>
  <c r="K30" i="13"/>
  <c r="N30" i="13" s="1"/>
  <c r="J30" i="13"/>
  <c r="M30" i="13" s="1"/>
  <c r="F30" i="13"/>
  <c r="D30" i="13"/>
  <c r="E30" i="13" s="1"/>
  <c r="N29" i="13"/>
  <c r="M29" i="13"/>
  <c r="E29" i="13"/>
  <c r="N26" i="13"/>
  <c r="M26" i="13"/>
  <c r="E26" i="13"/>
  <c r="N25" i="13"/>
  <c r="M25" i="13"/>
  <c r="E25" i="13"/>
  <c r="N24" i="13"/>
  <c r="M24" i="13"/>
  <c r="E24" i="13"/>
  <c r="N22" i="13"/>
  <c r="M22" i="13"/>
  <c r="N16" i="13"/>
  <c r="M16" i="13"/>
  <c r="S22" i="15"/>
  <c r="R22" i="15"/>
  <c r="Q22" i="15"/>
  <c r="P22" i="15"/>
  <c r="O22" i="15"/>
  <c r="N22" i="15"/>
  <c r="M22" i="15"/>
  <c r="L22" i="15"/>
  <c r="K22" i="15"/>
  <c r="J22" i="15"/>
  <c r="I22" i="15"/>
  <c r="H22" i="15"/>
  <c r="G22" i="15"/>
  <c r="F22" i="15"/>
  <c r="E22" i="15"/>
  <c r="D22" i="15"/>
  <c r="C22" i="15"/>
  <c r="I4" i="5"/>
  <c r="J4" i="5"/>
  <c r="I5" i="5"/>
  <c r="J5" i="5"/>
  <c r="I6" i="5"/>
  <c r="J6" i="5"/>
  <c r="I7" i="5"/>
  <c r="J7" i="5"/>
  <c r="I8" i="5"/>
  <c r="J8" i="5"/>
  <c r="I9" i="5"/>
  <c r="J9" i="5"/>
  <c r="I10" i="5"/>
  <c r="J10" i="5"/>
  <c r="I11" i="5"/>
  <c r="J11" i="5"/>
  <c r="I12" i="5"/>
  <c r="J12" i="5"/>
  <c r="I13" i="5"/>
  <c r="J13" i="5"/>
  <c r="I14" i="5"/>
  <c r="J14" i="5"/>
  <c r="I15" i="5"/>
  <c r="J15" i="5"/>
  <c r="I16" i="5"/>
  <c r="J16" i="5"/>
  <c r="I17" i="5"/>
  <c r="J17" i="5"/>
  <c r="I18" i="5"/>
  <c r="J18" i="5"/>
  <c r="I19" i="5"/>
  <c r="J19" i="5"/>
  <c r="J3" i="5"/>
  <c r="I3" i="5"/>
  <c r="C4" i="5"/>
  <c r="C5" i="5"/>
  <c r="C6" i="5"/>
  <c r="H6" i="5" s="1"/>
  <c r="C7" i="5"/>
  <c r="C8" i="5"/>
  <c r="C9" i="5"/>
  <c r="C10" i="5"/>
  <c r="H10" i="5" s="1"/>
  <c r="C11" i="5"/>
  <c r="C12" i="5"/>
  <c r="C13" i="5"/>
  <c r="C14" i="5"/>
  <c r="C15" i="5"/>
  <c r="C16" i="5"/>
  <c r="C17" i="5"/>
  <c r="C18" i="5"/>
  <c r="C19" i="5"/>
  <c r="C3" i="5"/>
  <c r="D4" i="5"/>
  <c r="D5" i="5"/>
  <c r="F5" i="5" s="1"/>
  <c r="D6" i="5"/>
  <c r="D7" i="5"/>
  <c r="D8" i="5"/>
  <c r="D9" i="5"/>
  <c r="H9" i="5" s="1"/>
  <c r="D10" i="5"/>
  <c r="D11" i="5"/>
  <c r="D12" i="5"/>
  <c r="E12" i="5" s="1"/>
  <c r="D13" i="5"/>
  <c r="F13" i="5" s="1"/>
  <c r="D14" i="5"/>
  <c r="D15" i="5"/>
  <c r="D16" i="5"/>
  <c r="F16" i="5" s="1"/>
  <c r="D17" i="5"/>
  <c r="E17" i="5" s="1"/>
  <c r="D18" i="5"/>
  <c r="D19" i="5"/>
  <c r="D3" i="5"/>
  <c r="F6" i="5"/>
  <c r="E6" i="11"/>
  <c r="E5" i="11"/>
  <c r="E16" i="5"/>
  <c r="F12" i="5"/>
  <c r="H12" i="5"/>
  <c r="E9" i="5"/>
  <c r="F8" i="5"/>
  <c r="E8" i="5"/>
  <c r="H8" i="5"/>
  <c r="H5" i="5"/>
  <c r="F4" i="5"/>
  <c r="E4" i="5"/>
  <c r="H4" i="5"/>
  <c r="N34" i="13" l="1"/>
  <c r="M34" i="13"/>
  <c r="F17" i="5"/>
  <c r="H16" i="5"/>
  <c r="E5" i="5"/>
  <c r="F9" i="5"/>
  <c r="H13" i="5"/>
  <c r="F10" i="5"/>
  <c r="E13" i="5"/>
  <c r="H17" i="5"/>
  <c r="F18" i="5"/>
  <c r="F14" i="5"/>
  <c r="E10" i="5"/>
  <c r="H11" i="5"/>
  <c r="M27" i="13"/>
  <c r="M35" i="13" s="1"/>
  <c r="M37" i="13" s="1"/>
  <c r="N27" i="13"/>
  <c r="F9" i="17"/>
  <c r="F5" i="17"/>
  <c r="F17" i="17"/>
  <c r="E9" i="17"/>
  <c r="F13" i="17"/>
  <c r="F19" i="17"/>
  <c r="E17" i="17"/>
  <c r="F3" i="17"/>
  <c r="F11" i="17"/>
  <c r="E5" i="17"/>
  <c r="E13" i="17"/>
  <c r="F7" i="17"/>
  <c r="F15" i="17"/>
  <c r="E3" i="17"/>
  <c r="E7" i="17"/>
  <c r="E11" i="17"/>
  <c r="E15" i="17"/>
  <c r="E19" i="17"/>
  <c r="H4" i="17"/>
  <c r="H6" i="17"/>
  <c r="H8" i="17"/>
  <c r="H10" i="17"/>
  <c r="H12" i="17"/>
  <c r="H14" i="17"/>
  <c r="H16" i="17"/>
  <c r="H18" i="17"/>
  <c r="E4" i="17"/>
  <c r="E6" i="17"/>
  <c r="E8" i="17"/>
  <c r="E10" i="17"/>
  <c r="E12" i="17"/>
  <c r="E14" i="17"/>
  <c r="E16" i="17"/>
  <c r="E18" i="17"/>
  <c r="H3" i="17"/>
  <c r="F4" i="17"/>
  <c r="H5" i="17"/>
  <c r="F6" i="17"/>
  <c r="H7" i="17"/>
  <c r="F8" i="17"/>
  <c r="H9" i="17"/>
  <c r="F10" i="17"/>
  <c r="H11" i="17"/>
  <c r="F12" i="17"/>
  <c r="H13" i="17"/>
  <c r="F14" i="17"/>
  <c r="H15" i="17"/>
  <c r="F16" i="17"/>
  <c r="H17" i="17"/>
  <c r="F18" i="17"/>
  <c r="H19" i="17"/>
  <c r="G3" i="17"/>
  <c r="G4" i="17"/>
  <c r="G5" i="17"/>
  <c r="G6" i="17"/>
  <c r="G7" i="17"/>
  <c r="G8" i="17"/>
  <c r="G9" i="17"/>
  <c r="G10" i="17"/>
  <c r="G11" i="17"/>
  <c r="G12" i="17"/>
  <c r="G13" i="17"/>
  <c r="G14" i="17"/>
  <c r="G15" i="17"/>
  <c r="G16" i="17"/>
  <c r="G17" i="17"/>
  <c r="G18" i="17"/>
  <c r="G19" i="17"/>
  <c r="H19" i="5"/>
  <c r="H15" i="5"/>
  <c r="H7" i="5"/>
  <c r="E18" i="5"/>
  <c r="H18" i="5"/>
  <c r="H14" i="5"/>
  <c r="F3" i="5"/>
  <c r="E6" i="5"/>
  <c r="E14" i="5"/>
  <c r="F19" i="5"/>
  <c r="F15" i="5"/>
  <c r="F11" i="5"/>
  <c r="F7" i="5"/>
  <c r="E7" i="5"/>
  <c r="E11" i="5"/>
  <c r="E15" i="5"/>
  <c r="E19" i="5"/>
  <c r="H3" i="5"/>
  <c r="E3" i="5"/>
  <c r="G3" i="5"/>
  <c r="G4" i="5"/>
  <c r="G5" i="5"/>
  <c r="G6" i="5"/>
  <c r="G7" i="5"/>
  <c r="G8" i="5"/>
  <c r="G9" i="5"/>
  <c r="G10" i="5"/>
  <c r="G11" i="5"/>
  <c r="G12" i="5"/>
  <c r="G13" i="5"/>
  <c r="G14" i="5"/>
  <c r="G15" i="5"/>
  <c r="G16" i="5"/>
  <c r="G17" i="5"/>
  <c r="G18" i="5"/>
  <c r="G19" i="5"/>
  <c r="N35" i="13" l="1"/>
  <c r="N37" i="13" s="1"/>
  <c r="N38" i="13" s="1"/>
  <c r="N40" i="13" s="1"/>
  <c r="N41" i="13" s="1"/>
  <c r="E22" i="6" l="1"/>
  <c r="O22" i="6" l="1"/>
  <c r="S22" i="6"/>
  <c r="R22" i="6"/>
  <c r="Q22" i="6"/>
  <c r="P22" i="6"/>
  <c r="N22" i="6"/>
  <c r="M22" i="6"/>
  <c r="L22" i="6"/>
  <c r="K22" i="6"/>
  <c r="J22" i="6"/>
  <c r="I22" i="6"/>
  <c r="H22" i="6"/>
  <c r="G22" i="6"/>
  <c r="F22" i="6"/>
  <c r="D22" i="6"/>
  <c r="C22"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tc={34FD94BB-890D-45FD-BEF2-625F377FDF89}</author>
    <author>tc={D2B998A6-2B08-4841-99C9-2A937B8ACDD5}</author>
    <author>tc={95BF7BE2-F4DF-4E6B-84B8-2C925BDD5066}</author>
    <author>tc={30D2BB26-0ABE-4F83-84F4-B52ED324A9EB}</author>
  </authors>
  <commentList>
    <comment ref="D26" authorId="0" shapeId="0" xr:uid="{34FD94BB-890D-45FD-BEF2-625F377FDF89}">
      <text>
        <t>[Threaded comment]
Your version of Excel allows you to read this threaded comment; however, any edits to it will get removed if the file is opened in a newer version of Excel. Learn more: https://go.microsoft.com/fwlink/?linkid=870924
Comment:
    Need to have capability to add formula for overall Prevent measure, taking into account different relevant populations</t>
      </text>
    </comment>
    <comment ref="A27" authorId="1" shapeId="0" xr:uid="{D2B998A6-2B08-4841-99C9-2A937B8ACDD5}">
      <text>
        <t>[Threaded comment]
Your version of Excel allows you to read this threaded comment; however, any edits to it will get removed if the file is opened in a newer version of Excel. Learn more: https://go.microsoft.com/fwlink/?linkid=870924
Comment:
    Should be bolded and available for all countries</t>
      </text>
    </comment>
    <comment ref="A29" authorId="2" shapeId="0" xr:uid="{95BF7BE2-F4DF-4E6B-84B8-2C925BDD5066}">
      <text>
        <t>[Threaded comment]
Your version of Excel allows you to read this threaded comment; however, any edits to it will get removed if the file is opened in a newer version of Excel. Learn more: https://go.microsoft.com/fwlink/?linkid=870924
Comment:
    If YF, MenA, and OCV do not apply to a country, fade out in template along w/NA</t>
      </text>
    </comment>
    <comment ref="B30" authorId="3" shapeId="0" xr:uid="{30D2BB26-0ABE-4F83-84F4-B52ED324A9EB}">
      <text>
        <t>[Threaded comment]
Your version of Excel allows you to read this threaded comment; however, any edits to it will get removed if the file is opened in a newer version of Excel. Learn more: https://go.microsoft.com/fwlink/?linkid=870924
Comment:
    All campaigns should be reported data (no projections)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tc={DCA173DB-9E06-4E94-8721-5F50203EC6EB}</author>
    <author>tc={4F4BFD85-13F3-4E52-A3B8-E909A32D30EB}</author>
    <author>tc={916AE6A1-0654-48CB-AB70-CD7006271288}</author>
    <author>tc={42064AA0-5A1B-490A-84D6-DB060EFAC18D}</author>
  </authors>
  <commentList>
    <comment ref="C26" authorId="0" shapeId="0" xr:uid="{DCA173DB-9E06-4E94-8721-5F50203EC6EB}">
      <text>
        <t>[Threaded comment]
Your version of Excel allows you to read this threaded comment; however, any edits to it will get removed if the file is opened in a newer version of Excel. Learn more: https://go.microsoft.com/fwlink/?linkid=870924
Comment:
    Need to have capability to add formula for overall Prevent measure, taking into account different relevant populations</t>
      </text>
    </comment>
    <comment ref="A27" authorId="1" shapeId="0" xr:uid="{4F4BFD85-13F3-4E52-A3B8-E909A32D30EB}">
      <text>
        <t>[Threaded comment]
Your version of Excel allows you to read this threaded comment; however, any edits to it will get removed if the file is opened in a newer version of Excel. Learn more: https://go.microsoft.com/fwlink/?linkid=870924
Comment:
    Should be bolded and available for all countries</t>
      </text>
    </comment>
    <comment ref="A29" authorId="2" shapeId="0" xr:uid="{916AE6A1-0654-48CB-AB70-CD7006271288}">
      <text>
        <t>[Threaded comment]
Your version of Excel allows you to read this threaded comment; however, any edits to it will get removed if the file is opened in a newer version of Excel. Learn more: https://go.microsoft.com/fwlink/?linkid=870924
Comment:
    If YF, MenA, and OCV do not apply to a country, fade out in template along w/NA</t>
      </text>
    </comment>
    <comment ref="B30" authorId="3" shapeId="0" xr:uid="{42064AA0-5A1B-490A-84D6-DB060EFAC18D}">
      <text>
        <t>[Threaded comment]
Your version of Excel allows you to read this threaded comment; however, any edits to it will get removed if the file is opened in a newer version of Excel. Learn more: https://go.microsoft.com/fwlink/?linkid=870924
Comment:
    All campaigns should be reported data (no projections)</t>
      </text>
    </comment>
  </commentList>
</comments>
</file>

<file path=xl/sharedStrings.xml><?xml version="1.0" encoding="utf-8"?>
<sst xmlns="http://schemas.openxmlformats.org/spreadsheetml/2006/main" count="1559" uniqueCount="375">
  <si>
    <t>Magnitude +</t>
  </si>
  <si>
    <t>Magnitude -</t>
  </si>
  <si>
    <t>Childhood Stunting</t>
  </si>
  <si>
    <t>Childhood Overweight</t>
  </si>
  <si>
    <t>Alcohol Consumption</t>
  </si>
  <si>
    <t>Safely Managed Sanitation</t>
  </si>
  <si>
    <t>Tobacco Use</t>
  </si>
  <si>
    <t>Road Deaths</t>
  </si>
  <si>
    <t>Suicide Mortality</t>
  </si>
  <si>
    <t>Childhood Wasting</t>
  </si>
  <si>
    <t>Clean Household Fuels</t>
  </si>
  <si>
    <t>Adult Obesity</t>
  </si>
  <si>
    <t>Adolescent/ Child Obesity</t>
  </si>
  <si>
    <t>Violence Against Children</t>
  </si>
  <si>
    <t>Mean Particulates (PM 2.5)</t>
  </si>
  <si>
    <t>Trans Fat Policy</t>
  </si>
  <si>
    <t>Children not wasted</t>
  </si>
  <si>
    <t>Children not overweight</t>
  </si>
  <si>
    <t>Developmentally on track under 5</t>
  </si>
  <si>
    <t>Children not obese</t>
  </si>
  <si>
    <t>Reduced partner violence</t>
  </si>
  <si>
    <t>Reduced child violence</t>
  </si>
  <si>
    <t>Reduced suicide attempts</t>
  </si>
  <si>
    <t>Road safety</t>
  </si>
  <si>
    <t>Safely managed water</t>
  </si>
  <si>
    <t>Safely managed sanitation</t>
  </si>
  <si>
    <t>Clean household fuels</t>
  </si>
  <si>
    <t>Reduced alcohol use</t>
  </si>
  <si>
    <t>Ambient air quality</t>
  </si>
  <si>
    <t>Tobacco non-use</t>
  </si>
  <si>
    <t>Adults not obese</t>
  </si>
  <si>
    <t>Healthy fats</t>
  </si>
  <si>
    <t>Children not stunted</t>
  </si>
  <si>
    <t>Indicators for measuring healthier populations</t>
  </si>
  <si>
    <t>Intimate Partner Violence (F)</t>
  </si>
  <si>
    <t>Positive Change</t>
  </si>
  <si>
    <t>Negative Change</t>
  </si>
  <si>
    <t>Latest Available</t>
  </si>
  <si>
    <t>Year Lastest</t>
  </si>
  <si>
    <t>Time Series</t>
  </si>
  <si>
    <t>* For a number of countries Safely Managed Water and Safely Managed Sanitation were measured for the urban or rural population (not the total population).</t>
  </si>
  <si>
    <t>Note: The value for the latest year available prior to 2018 was transformed depending on the indicators (see HPOP data spreadsheet).</t>
  </si>
  <si>
    <t>Indicator code</t>
  </si>
  <si>
    <t>Short Name</t>
  </si>
  <si>
    <t>Name</t>
  </si>
  <si>
    <t>Transformed name</t>
  </si>
  <si>
    <t>Transformed unit</t>
  </si>
  <si>
    <t>SDG 2.2.1</t>
  </si>
  <si>
    <t>Prevalence of stunting in children under 5 (%)</t>
  </si>
  <si>
    <t>%</t>
  </si>
  <si>
    <t>SDG 2.2.2</t>
  </si>
  <si>
    <t>Prevalence of wasting in children under 5 (%)</t>
  </si>
  <si>
    <t>SDG 2.2.3</t>
  </si>
  <si>
    <t>Prevalence of overweight in children under 5 (%)</t>
  </si>
  <si>
    <t>WHA66.10</t>
  </si>
  <si>
    <t>Prevalence of obesity among children and adolescents (aged 5-19) (%)</t>
  </si>
  <si>
    <t>SDG 5.6.1</t>
  </si>
  <si>
    <t>Proportion of women (15-49) subjected to violence by current or former intimate partner (%)</t>
  </si>
  <si>
    <t>SDG 16.2.1</t>
  </si>
  <si>
    <t>Proportion of children (aged 1-17) experiencing physical or psychological aggression (%)</t>
  </si>
  <si>
    <t>SDG 3.4.2</t>
  </si>
  <si>
    <t>Suicide mortality rate (per 100 000 population)</t>
  </si>
  <si>
    <t>SDG 3.6.1</t>
  </si>
  <si>
    <t>Road traffic mortality rate (per 100 000 population)</t>
  </si>
  <si>
    <t>SDG 6.1.1</t>
  </si>
  <si>
    <t>Proportion of population using safely managed drinking water services (%)</t>
  </si>
  <si>
    <t>SDG 6.2.1</t>
  </si>
  <si>
    <t>Proportion of population using safely managed sanitation services (%)</t>
  </si>
  <si>
    <t>SDG 7.1.2</t>
  </si>
  <si>
    <t>Proportion of population with primary reliance on clean fuels (%)</t>
  </si>
  <si>
    <t>SDG 3.5.2</t>
  </si>
  <si>
    <t>Total alcohol per capita consumption in adults aged 15+ (litres of pure alcohol)</t>
  </si>
  <si>
    <t>SDG 11.6.2</t>
  </si>
  <si>
    <t>Annual mean concentrations of fine particulate matter (PM2.5) in urban areas (Âµg/m3)</t>
  </si>
  <si>
    <t>SDG 3.a.1</t>
  </si>
  <si>
    <t>Prevalence of tobacco use in adults aged 15+ (age-standardized) (%)</t>
  </si>
  <si>
    <t>WHA66.11</t>
  </si>
  <si>
    <t>Prevalence of obesity among adults (aged 18+) (%)</t>
  </si>
  <si>
    <t>Best practice policy implemented for industrially produced trans fatty acids (Y/N)</t>
  </si>
  <si>
    <t>Country contribution to GPW13 Healthier Population billion target</t>
  </si>
  <si>
    <t>Australia</t>
  </si>
  <si>
    <t>Indicators</t>
  </si>
  <si>
    <t>2018 Baseline, and 2023 Projection</t>
  </si>
  <si>
    <t>Contribution to the Billion</t>
  </si>
  <si>
    <t>Latest Reported/Estimated Data Available</t>
  </si>
  <si>
    <t>Raw Value</t>
  </si>
  <si>
    <t/>
  </si>
  <si>
    <t>Transform Value</t>
  </si>
  <si>
    <t>Type</t>
  </si>
  <si>
    <t>Source</t>
  </si>
  <si>
    <t>Last update</t>
  </si>
  <si>
    <t>Transformed Value</t>
  </si>
  <si>
    <t>Year</t>
  </si>
  <si>
    <t>2018</t>
  </si>
  <si>
    <t>2023</t>
  </si>
  <si>
    <t>estimated</t>
  </si>
  <si>
    <t>projected</t>
  </si>
  <si>
    <t>Source: Joint Child Malnutrition Estimates (2021 Edition), United Nations Children's Fund (UNICEF), World Health Organisation (WHO) and the World Bank Group.</t>
  </si>
  <si>
    <t>WHO DDI interim infilling and projections, April 2021</t>
  </si>
  <si>
    <t>Developmentally on Track</t>
  </si>
  <si>
    <t>WHO estimates, 2016</t>
  </si>
  <si>
    <t>WHO GHO</t>
  </si>
  <si>
    <t>Global Health Estimates 2020: Deaths by Cause, Age, Sex, by Country and by Region, 2000-2019. Geneva, World Health Organization</t>
  </si>
  <si>
    <t>Safely Managed Water (urban)</t>
  </si>
  <si>
    <t>WHO/UNICEF Joint Monitoring Programme for Water Supply, Sanitation and Hygiene (2019)</t>
  </si>
  <si>
    <t>Global household energy model: a multivariate hierarchical approach to estimating trends in the use of polluting and clean fuels for cooking</t>
  </si>
  <si>
    <t>WHO Global Information System on Alcohol and Health (GISAH)</t>
  </si>
  <si>
    <t>Half the world�s population are exposed to increasing air pollution. Clim Atmos Sci (2020)</t>
  </si>
  <si>
    <t>WHO Global Report on Trends in Tobacco Use 2000-2025</t>
  </si>
  <si>
    <t>Contribution to Billion</t>
  </si>
  <si>
    <t>Corrected for Double Counting</t>
  </si>
  <si>
    <t>Values might be slightly different than dashboard values because of rounding.</t>
  </si>
  <si>
    <t>(All indicators)</t>
  </si>
  <si>
    <t>For more information, please refer to the GPW13 dashboard, section 'Reference', which includes the Impact Measurement Framework, the Methods Report, the Metadata and the Summary of Methods:</t>
  </si>
  <si>
    <t>Newly healthier lives</t>
  </si>
  <si>
    <t>https://portal.who.int/triplebillions/PowerBIDashboards/HealthierPopulations</t>
  </si>
  <si>
    <t>Newly unhealthier lives</t>
  </si>
  <si>
    <t>Contribution (population)</t>
  </si>
  <si>
    <t>% with healthier lives</t>
  </si>
  <si>
    <t>Number of values (since 2000)</t>
  </si>
  <si>
    <t>Number of values (since 2015)</t>
  </si>
  <si>
    <t>UN Population 2023 - Thousands</t>
  </si>
  <si>
    <t>Contribution - Thousands</t>
  </si>
  <si>
    <t>Contribution - % Total Population</t>
  </si>
  <si>
    <t>Change in Transformed Value over 2018-2023 - %</t>
  </si>
  <si>
    <t>Notes:</t>
  </si>
  <si>
    <t>Year*</t>
  </si>
  <si>
    <t>Indicator</t>
  </si>
  <si>
    <t>SDG/WHA Number</t>
  </si>
  <si>
    <t>SDG 4.2.1</t>
  </si>
  <si>
    <t>* Values are in bold if there is more than one data source since 2015</t>
  </si>
  <si>
    <t>Corrected</t>
  </si>
  <si>
    <t>Not corrected</t>
  </si>
  <si>
    <t>2000</t>
  </si>
  <si>
    <t>2001</t>
  </si>
  <si>
    <t>2002</t>
  </si>
  <si>
    <t>2003</t>
  </si>
  <si>
    <t>2004</t>
  </si>
  <si>
    <t>2005</t>
  </si>
  <si>
    <t>2006</t>
  </si>
  <si>
    <t>2007</t>
  </si>
  <si>
    <t>2008</t>
  </si>
  <si>
    <t>2009</t>
  </si>
  <si>
    <t>2010</t>
  </si>
  <si>
    <t>2011</t>
  </si>
  <si>
    <t>2012</t>
  </si>
  <si>
    <t>2013</t>
  </si>
  <si>
    <t>2014</t>
  </si>
  <si>
    <t>2015</t>
  </si>
  <si>
    <t>2016</t>
  </si>
  <si>
    <t>2017</t>
  </si>
  <si>
    <t>2019</t>
  </si>
  <si>
    <t>2020</t>
  </si>
  <si>
    <t>2021</t>
  </si>
  <si>
    <t>2022</t>
  </si>
  <si>
    <t>* Values are in bold if reported; normal if estimated; and faded if imputed/projected</t>
  </si>
  <si>
    <t>Proportion of children under 5 developmentally on track (health, learning and psychosocial well-being) (%)</t>
  </si>
  <si>
    <t>Safely Managed Water*</t>
  </si>
  <si>
    <t>Safely Managed Sanitation*</t>
  </si>
  <si>
    <r>
      <t>Projected number of</t>
    </r>
    <r>
      <rPr>
        <b/>
        <sz val="10"/>
        <color theme="1"/>
        <rFont val="Calibri"/>
        <family val="2"/>
        <scheme val="minor"/>
      </rPr>
      <t xml:space="preserve"> newly healthier lives</t>
    </r>
    <r>
      <rPr>
        <sz val="10"/>
        <color theme="1"/>
        <rFont val="Calibri"/>
        <family val="2"/>
        <scheme val="minor"/>
      </rPr>
      <t xml:space="preserve"> by 2023</t>
    </r>
  </si>
  <si>
    <t>million</t>
  </si>
  <si>
    <t>% of country population with newly healthier lives</t>
  </si>
  <si>
    <t>Country contribution to GPW13 Universal Health Coverage billion target</t>
  </si>
  <si>
    <t>Latest reported/estimated data available &lt;2018</t>
  </si>
  <si>
    <t>2018 baselines and 2023 projections</t>
  </si>
  <si>
    <t>source</t>
  </si>
  <si>
    <t>Tracer area</t>
  </si>
  <si>
    <t>Tracer indicator</t>
  </si>
  <si>
    <t>Reproductive, maternal, newborn and child health (RMNCH)</t>
  </si>
  <si>
    <t>Family planning</t>
  </si>
  <si>
    <r>
      <t xml:space="preserve">Demand satisfied with modern methods (married women or in-union) </t>
    </r>
    <r>
      <rPr>
        <vertAlign val="superscript"/>
        <sz val="8"/>
        <color theme="1"/>
        <rFont val="Calibri"/>
        <family val="2"/>
        <scheme val="minor"/>
      </rPr>
      <t>1</t>
    </r>
  </si>
  <si>
    <t>UNPD Estimates and Projections of Family Planning Indicators 2020</t>
  </si>
  <si>
    <t>Pregnancy and delivery care</t>
  </si>
  <si>
    <r>
      <t xml:space="preserve">Antenatal care coverage (+4 visits) </t>
    </r>
    <r>
      <rPr>
        <vertAlign val="superscript"/>
        <sz val="8"/>
        <color theme="1"/>
        <rFont val="Calibri"/>
        <family val="2"/>
        <scheme val="minor"/>
      </rPr>
      <t>2</t>
    </r>
  </si>
  <si>
    <t>reported</t>
  </si>
  <si>
    <t>MICS 2011-2012.</t>
  </si>
  <si>
    <t>WHO DDI Preliminary infilling and projections</t>
  </si>
  <si>
    <t>Child immunization</t>
  </si>
  <si>
    <t>DPT3 Immunization coverage</t>
  </si>
  <si>
    <t>WHO/UNICEF 2020 estimates (WUENIC)</t>
  </si>
  <si>
    <t>Child treatment</t>
  </si>
  <si>
    <t>Care seeking for suspected pneumonia</t>
  </si>
  <si>
    <t>MICS 2011-2012</t>
  </si>
  <si>
    <t>Average RMNCH</t>
  </si>
  <si>
    <t xml:space="preserve">Infectious diseases </t>
  </si>
  <si>
    <t>TB treatment</t>
  </si>
  <si>
    <t>TB treatment coverage</t>
  </si>
  <si>
    <t>WHO Global tuberculosis report 2020</t>
  </si>
  <si>
    <t>HIV treatment</t>
  </si>
  <si>
    <r>
      <t xml:space="preserve">HIV ART coverage </t>
    </r>
    <r>
      <rPr>
        <vertAlign val="superscript"/>
        <sz val="8"/>
        <color theme="1"/>
        <rFont val="Calibri"/>
        <family val="2"/>
        <scheme val="minor"/>
      </rPr>
      <t>4</t>
    </r>
  </si>
  <si>
    <t>UNAIDS/WHO 2020 estimates</t>
  </si>
  <si>
    <t>Malaria prevention</t>
  </si>
  <si>
    <r>
      <t xml:space="preserve">ITN use </t>
    </r>
    <r>
      <rPr>
        <vertAlign val="superscript"/>
        <sz val="8"/>
        <color theme="1"/>
        <rFont val="Calibri"/>
        <family val="2"/>
        <scheme val="minor"/>
      </rPr>
      <t>5</t>
    </r>
  </si>
  <si>
    <t>Water and sanitation</t>
  </si>
  <si>
    <t>Use of basic sanitation</t>
  </si>
  <si>
    <t>WHO/UNICEF JMP 2019 estimates</t>
  </si>
  <si>
    <t>Average Infectious diseases</t>
  </si>
  <si>
    <t>Non communicable diseases (NCDs)</t>
  </si>
  <si>
    <t>Prevention of cardiovascular disease</t>
  </si>
  <si>
    <t>Prevalence of raised blood pressure*</t>
  </si>
  <si>
    <t>NCD-RisC 2016 estimates</t>
  </si>
  <si>
    <t>Management of diabetes</t>
  </si>
  <si>
    <t>Mean fasting blood glucose (mmol/l)*</t>
  </si>
  <si>
    <t>Tobacco control</t>
  </si>
  <si>
    <r>
      <t xml:space="preserve">Tobacco use prevalence* </t>
    </r>
    <r>
      <rPr>
        <vertAlign val="superscript"/>
        <sz val="8"/>
        <color theme="1"/>
        <rFont val="Calibri"/>
        <family val="2"/>
        <scheme val="minor"/>
      </rPr>
      <t>3</t>
    </r>
  </si>
  <si>
    <t>imputed</t>
  </si>
  <si>
    <t>Average NCDs</t>
  </si>
  <si>
    <t>Service capacity and access</t>
  </si>
  <si>
    <t>Hospital access</t>
  </si>
  <si>
    <t>Hospital beds density*</t>
  </si>
  <si>
    <t>WHO PAHO PLISA (Accessed on 26 May 2020)</t>
  </si>
  <si>
    <t>Health workforce</t>
  </si>
  <si>
    <t>Health worker density*</t>
  </si>
  <si>
    <t>Density of doctors</t>
  </si>
  <si>
    <t>WHO GHO NHWA database</t>
  </si>
  <si>
    <t>WHO GHO NHWA database (preliminary baselines and projections)</t>
  </si>
  <si>
    <t>Density of nurses/midwives</t>
  </si>
  <si>
    <t>Health security</t>
  </si>
  <si>
    <t>IHR core capacity index*</t>
  </si>
  <si>
    <t>Electronic State Parties Self-Assessment Annual Reporting Tool (e-SPAR)</t>
  </si>
  <si>
    <t>Average Service capacity and access</t>
  </si>
  <si>
    <t>Average Service Coverage</t>
  </si>
  <si>
    <t>Financial hardship</t>
  </si>
  <si>
    <t>Encuesta Nacional de Gastos de los Hogares (ENGH) 2004/2005</t>
  </si>
  <si>
    <t>WHO/World Bank Preliminary estimates and projections</t>
  </si>
  <si>
    <t>UHC single measure</t>
  </si>
  <si>
    <t>Change in UHC single measure over 2018-2023</t>
  </si>
  <si>
    <t>* proxy</t>
  </si>
  <si>
    <r>
      <rPr>
        <vertAlign val="superscript"/>
        <sz val="8"/>
        <color theme="1"/>
        <rFont val="Calibri"/>
        <family val="2"/>
        <scheme val="minor"/>
      </rPr>
      <t xml:space="preserve">1 </t>
    </r>
    <r>
      <rPr>
        <sz val="8"/>
        <color theme="1"/>
        <rFont val="Calibri"/>
        <family val="2"/>
        <scheme val="minor"/>
      </rPr>
      <t>Data refer to married women or in a union for data comparability reasons across countries.</t>
    </r>
  </si>
  <si>
    <r>
      <rPr>
        <vertAlign val="superscript"/>
        <sz val="8"/>
        <color theme="1"/>
        <rFont val="Calibri"/>
        <family val="2"/>
        <scheme val="minor"/>
      </rPr>
      <t>2</t>
    </r>
    <r>
      <rPr>
        <sz val="8"/>
        <color theme="1"/>
        <rFont val="Calibri"/>
        <family val="2"/>
        <scheme val="minor"/>
      </rPr>
      <t xml:space="preserve"> The reference year is not the year in which the year was conducted but the middle year of the data coverage period.</t>
    </r>
  </si>
  <si>
    <r>
      <rPr>
        <vertAlign val="superscript"/>
        <sz val="8"/>
        <color theme="1"/>
        <rFont val="Calibri"/>
        <family val="2"/>
        <scheme val="minor"/>
      </rPr>
      <t>3</t>
    </r>
    <r>
      <rPr>
        <sz val="8"/>
        <color theme="1"/>
        <rFont val="Calibri"/>
        <family val="2"/>
        <scheme val="minor"/>
      </rPr>
      <t xml:space="preserve"> Data are imputed using linear interpolation between 2020 and 2025 projected values extracted from WHO Global Report on Trends in Tobacco Use 2000-2025.</t>
    </r>
  </si>
  <si>
    <r>
      <rPr>
        <vertAlign val="superscript"/>
        <sz val="8"/>
        <color theme="1"/>
        <rFont val="Calibri"/>
        <family val="2"/>
        <scheme val="minor"/>
      </rPr>
      <t>4</t>
    </r>
    <r>
      <rPr>
        <sz val="8"/>
        <color theme="1"/>
        <rFont val="Calibri"/>
        <family val="2"/>
        <scheme val="minor"/>
      </rPr>
      <t xml:space="preserve"> HIV ART estimates are not publicly available for certain countries.</t>
    </r>
  </si>
  <si>
    <r>
      <rPr>
        <vertAlign val="superscript"/>
        <sz val="8"/>
        <color theme="1"/>
        <rFont val="Calibri"/>
        <family val="2"/>
        <scheme val="minor"/>
      </rPr>
      <t>5</t>
    </r>
    <r>
      <rPr>
        <sz val="8"/>
        <color theme="1"/>
        <rFont val="Calibri"/>
        <family val="2"/>
        <scheme val="minor"/>
      </rPr>
      <t xml:space="preserve"> ITN use only applies to malaria endemic countries in sub-Saharan Africa for which data on ITN use are available.</t>
    </r>
  </si>
  <si>
    <t>Method of transformation</t>
  </si>
  <si>
    <t>The prevalence of raised blood pressure is converted into prevalence of non-raised blood pressure and is rescaled using a minimum value of 50% (i.e. rescaled value = (X − 50) / (100 − 50) * 100).</t>
  </si>
  <si>
    <t>Mean fasting plasma glucose, which is a continuous measure (units of mmol/L), is converted to a scale of 0 to 100 using the minimum theoretical biological risk (5.1 mmol/L) and observed maximum across countries (7.1 mmol/L) (i.e. ° rescaled value  =  (7.1  −  original value)  / (7.1 − 5.1) * 100).</t>
  </si>
  <si>
    <t>The prevalence of tobacco use is converted into prevalence of tobacco non-use.</t>
  </si>
  <si>
    <t>Hospital bed density is capped at a maximum threshold, and values above this threshold are held constant at 100. The treshold is based on minimum values observed across Organisation for Economic Co-operation and Development countries (i.e. rescaled hospital beds per 10,000 = minimum (100, original value / 18 * 100)).</t>
  </si>
  <si>
    <t>Health worker density is the sum of doctors and nurses/midwives densities, is capped at a maximum threshold and values above this threshold are held constant at 100. The treshold is based on the 95th percentile across all national densities from 2000 to 2017 (i.e. rescaled health worker density per 10,000 = minimum (100, original value / 154.7 * 100)).</t>
  </si>
  <si>
    <t>SDG 3.8.2 is converted into its complement (100 - SDG 3.8.2)</t>
  </si>
  <si>
    <t>For more information, please refer to the GPW13 dashboard, section "Reference", which includes the Impact Measurement Framework, the Methods Report, the Metadata and the Summary of Methods:</t>
  </si>
  <si>
    <t>https://portal.who.int/triplebillions/PowerBIDashboards/UniversalHealthCoverage</t>
  </si>
  <si>
    <t>Transformed value</t>
  </si>
  <si>
    <t>Indicators for measuring Universal Healthcare Coverage</t>
  </si>
  <si>
    <t>SDG 3.8.1.1</t>
  </si>
  <si>
    <t>Demand satisfied with modern methods (married women or in-union) 1 (%)</t>
  </si>
  <si>
    <t>SDG 3.8.1.2</t>
  </si>
  <si>
    <t>Antenatal care coverage (+4 visits) 2 (%)</t>
  </si>
  <si>
    <t>Antenatal care</t>
  </si>
  <si>
    <t>SDG 3.8.1.3</t>
  </si>
  <si>
    <t>DPT3 Immunization coverage (%)</t>
  </si>
  <si>
    <t>Child immunization (DTP3)</t>
  </si>
  <si>
    <t>SDG 3.8.1.4</t>
  </si>
  <si>
    <t>Care seeking for suspected pneumonia (%)</t>
  </si>
  <si>
    <t>Care-seeking for suspected pneumonia</t>
  </si>
  <si>
    <t>SDG 3.8.1.5</t>
  </si>
  <si>
    <t>SDG 3.8.1.6</t>
  </si>
  <si>
    <t>HIV ART coverage 4</t>
  </si>
  <si>
    <t>SDG 3.8.1.7</t>
  </si>
  <si>
    <t>ITN use 5</t>
  </si>
  <si>
    <t>Insecticide-treated nets</t>
  </si>
  <si>
    <t>SDG 3.8.1.8</t>
  </si>
  <si>
    <t>At least basic sanitation</t>
  </si>
  <si>
    <t>SDG 3.8.1.9</t>
  </si>
  <si>
    <t>Non-elevated blood pressure</t>
  </si>
  <si>
    <t>SDG 3.8.1.10</t>
  </si>
  <si>
    <t>Mean fasting plasma glucose</t>
  </si>
  <si>
    <t>SDG 3.8.1.11</t>
  </si>
  <si>
    <t>Tobacco use prevalence* 3</t>
  </si>
  <si>
    <t>SDG 3.8.1.12</t>
  </si>
  <si>
    <t>Hospital bed density</t>
  </si>
  <si>
    <t>SDG 3.8.1.13</t>
  </si>
  <si>
    <t>Health worker density</t>
  </si>
  <si>
    <t>SDG 3.8.1.14</t>
  </si>
  <si>
    <t>Health workforce - Density of doctors</t>
  </si>
  <si>
    <t>Doctor density</t>
  </si>
  <si>
    <t>SDG 3.8.1.15</t>
  </si>
  <si>
    <t>Health workforce - Density of nurses/midwives</t>
  </si>
  <si>
    <t>Nurses/midwives density</t>
  </si>
  <si>
    <t>SDG 3.8.1.16</t>
  </si>
  <si>
    <t>IHR core capacity index</t>
  </si>
  <si>
    <t>SDG 3.8.2</t>
  </si>
  <si>
    <t>SDG 3.8.2 Proportion of population with household expenditures on health &gt;10% of total household expenditure or income **</t>
  </si>
  <si>
    <r>
      <rPr>
        <b/>
        <sz val="8"/>
        <rFont val="Calibri"/>
        <family val="2"/>
        <scheme val="minor"/>
      </rPr>
      <t>**</t>
    </r>
    <r>
      <rPr>
        <sz val="8"/>
        <rFont val="Calibri"/>
        <family val="2"/>
        <scheme val="minor"/>
      </rPr>
      <t xml:space="preserve"> Projections have been produced jointly with the World Bank based on survey based estimates available to both organizations by July 2019. Modelling relies on the International Monetary Fund World Economic Outlook projections for GDP per capita (2019 released until 2024);  the WHO  Global expenditure data on household out-of-pocket expenditures (2018 update) and the IMF or the World Bank data on household final private consumption (2019 released).   These projections are preliminary, they will be used in the dashboard to compute the UHC billion but won’t be shown. They will be updated to take into account more recent survey-based estimates that will go through country consultation in early 2021  but might not yet capture the impact of COVID-19.  </t>
    </r>
  </si>
  <si>
    <t>Country contribution to UHC billion target (population - thousand)</t>
  </si>
  <si>
    <t>UN Population 2023 (thousand)</t>
  </si>
  <si>
    <t>% of country population newly covered by universal healthcare</t>
  </si>
  <si>
    <t>Time serie: Raw value*</t>
  </si>
  <si>
    <t>Raw value</t>
  </si>
  <si>
    <t>Level (1-5)</t>
  </si>
  <si>
    <t>Sub-indicator</t>
  </si>
  <si>
    <t>Prepare</t>
  </si>
  <si>
    <t>Prevent</t>
  </si>
  <si>
    <t>Polio 3</t>
  </si>
  <si>
    <t>Routine</t>
  </si>
  <si>
    <t>WHO/UNICEF Estimates of National Immunization Coverage (WUENIC) </t>
  </si>
  <si>
    <t>MCV1</t>
  </si>
  <si>
    <t>NA</t>
  </si>
  <si>
    <t>Campaign</t>
  </si>
  <si>
    <t>Ebola</t>
  </si>
  <si>
    <t>COVID-19</t>
  </si>
  <si>
    <t>Health care workers (HCW)</t>
  </si>
  <si>
    <t>Adults 60+</t>
  </si>
  <si>
    <t>Detect and Respond</t>
  </si>
  <si>
    <t>Time to detect</t>
  </si>
  <si>
    <t>Rolling average, 2014-2018, level over events</t>
  </si>
  <si>
    <t>WHO EIS/EMS</t>
  </si>
  <si>
    <t>Time to notify</t>
  </si>
  <si>
    <t>Time to respond</t>
  </si>
  <si>
    <t>HEPI</t>
  </si>
  <si>
    <t>Change in HEPI 2018-23</t>
  </si>
  <si>
    <t>Country contribution to HEP billion</t>
  </si>
  <si>
    <t>For more information, please refer to the GPW13 dashboard, section "Reference", which includes Impact Measurement, the Methods Report, the Metadata and the Summary of Methods:</t>
  </si>
  <si>
    <t>https://portal.who.int/triplebillions/PowerBIDashboards/HealthEmergencies</t>
  </si>
  <si>
    <t>Country contribution to GPW13 Health Emergency Protection billion target</t>
  </si>
  <si>
    <t>Average Prepare</t>
  </si>
  <si>
    <t>Projected number of persons newly covered by universal healthcare</t>
  </si>
  <si>
    <t>Projected number of persons newly protected from health emergencies by 2023</t>
  </si>
  <si>
    <t>% of country population newly protected from health emergencies by 2023</t>
  </si>
  <si>
    <t>Average Prevent</t>
  </si>
  <si>
    <t>Yellow Fever*</t>
  </si>
  <si>
    <t>Meningitis*</t>
  </si>
  <si>
    <t>Cholera*</t>
  </si>
  <si>
    <t>* Yellow fever, Meningitis, and Cholera vaccinations apply only to certain countries. When the vaccination is not relevant, the data is faded.</t>
  </si>
  <si>
    <t>% of country population newly protected from Health Emergencies</t>
  </si>
  <si>
    <t>PREP1</t>
  </si>
  <si>
    <t>Legislation and Financing</t>
  </si>
  <si>
    <t>PREP2</t>
  </si>
  <si>
    <t>IHR functions</t>
  </si>
  <si>
    <t>IHR coordination and National IHR Focal Point Functions</t>
  </si>
  <si>
    <t>PREP3</t>
  </si>
  <si>
    <t>Zoonotic interface</t>
  </si>
  <si>
    <t>Zoonotic events and the human-animal interface</t>
  </si>
  <si>
    <t>PREP4</t>
  </si>
  <si>
    <t>Food safety</t>
  </si>
  <si>
    <t>PREP5</t>
  </si>
  <si>
    <t>Laboratory</t>
  </si>
  <si>
    <t>PREP6</t>
  </si>
  <si>
    <t>Surveillance</t>
  </si>
  <si>
    <t>PREP7</t>
  </si>
  <si>
    <t>Human resources</t>
  </si>
  <si>
    <t>PREP8</t>
  </si>
  <si>
    <t>National Health Emergency Framework</t>
  </si>
  <si>
    <t>PREP9</t>
  </si>
  <si>
    <t>Health service provision</t>
  </si>
  <si>
    <t>PREP10</t>
  </si>
  <si>
    <t>Risk communication</t>
  </si>
  <si>
    <t>$Risk communication</t>
  </si>
  <si>
    <t>PREP11</t>
  </si>
  <si>
    <t>Points of entry</t>
  </si>
  <si>
    <t>PREP12</t>
  </si>
  <si>
    <t>Chemical events</t>
  </si>
  <si>
    <t>PREP13</t>
  </si>
  <si>
    <t>Radiation emergencies</t>
  </si>
  <si>
    <t>PREV1</t>
  </si>
  <si>
    <t>Polio 3 - Routine</t>
  </si>
  <si>
    <t>PREV2</t>
  </si>
  <si>
    <t>MCV1 - Routine</t>
  </si>
  <si>
    <t>Measles (MCV1) - Routine</t>
  </si>
  <si>
    <t>PREV3</t>
  </si>
  <si>
    <t>Yellow Fever - Routine</t>
  </si>
  <si>
    <t>PREV4</t>
  </si>
  <si>
    <t>Yellow Fever - Campaign</t>
  </si>
  <si>
    <t>PREV5</t>
  </si>
  <si>
    <t>Meningitis - Routine</t>
  </si>
  <si>
    <t>PREV6</t>
  </si>
  <si>
    <t>Meningitis - Campaign</t>
  </si>
  <si>
    <t>PREV7</t>
  </si>
  <si>
    <t>Cholera - Campaign</t>
  </si>
  <si>
    <t>DECREP1</t>
  </si>
  <si>
    <t>days</t>
  </si>
  <si>
    <t>DECREP2</t>
  </si>
  <si>
    <t>DECREP3</t>
  </si>
  <si>
    <t>Raw unit</t>
  </si>
  <si>
    <t>Indicators for measuring Health Emergency Protection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</si>
</sst>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1">
    <font>
      <sz val="11"/>
      <color theme="1"/>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6"/>
      <color theme="1"/>
      <name val="Calibri"/>
      <family val="2"/>
      <scheme val="minor"/>
    </font>
    <font>
      <sz val="16"/>
      <color theme="1"/>
      <name val="Calibri"/>
      <family val="2"/>
      <scheme val="minor"/>
    </font>
    <font>
      <b/>
      <sz val="10"/>
      <color theme="0"/>
      <name val="Calibri"/>
      <family val="2"/>
      <scheme val="minor"/>
    </font>
    <font>
      <sz val="11"/>
      <color theme="1"/>
      <name val="Calibri"/>
      <family val="2"/>
      <scheme val="minor"/>
    </font>
    <font>
      <b/>
      <sz val="16"/>
      <color theme="1"/>
      <name val="Calibri"/>
    </font>
    <font>
      <b/>
      <sz val="14"/>
      <color theme="1"/>
      <name val="Calibri"/>
    </font>
    <font>
      <b/>
      <sz val="10"/>
      <color rgb="FFFFFFFF"/>
      <name val="Calibri"/>
    </font>
    <font>
      <b/>
      <sz val="8"/>
      <color theme="1"/>
      <name val="Calibri"/>
    </font>
    <font>
      <sz val="8"/>
      <color theme="1"/>
      <name val="Calibri"/>
    </font>
    <font>
      <b/>
      <sz val="8"/>
      <color theme="1"/>
      <name val="Calibri"/>
      <family val="2"/>
    </font>
    <font>
      <sz val="11"/>
      <color theme="1"/>
      <name val="Calibri"/>
    </font>
    <font>
      <sz val="8"/>
      <color rgb="FFBEBEBE"/>
      <name val="Helvetica"/>
    </font>
    <font>
      <sz val="8"/>
      <color theme="1"/>
      <name val="Helvetica"/>
    </font>
    <font>
      <sz val="8"/>
      <color theme="1"/>
      <name val="Calibri"/>
      <family val="2"/>
    </font>
    <font>
      <b/>
      <sz val="10"/>
      <color theme="1"/>
      <name val="Calibri"/>
      <family val="2"/>
      <scheme val="minor"/>
    </font>
    <font>
      <b/>
      <sz val="12"/>
      <color theme="1"/>
      <name val="Calibri"/>
      <family val="2"/>
      <scheme val="minor"/>
    </font>
    <font>
      <u/>
      <sz val="11"/>
      <color theme="10"/>
      <name val="Calibri"/>
      <family val="2"/>
      <scheme val="minor"/>
    </font>
    <font>
      <b/>
      <sz val="18"/>
      <color theme="1"/>
      <name val="Calibri"/>
      <family val="2"/>
      <scheme val="minor"/>
    </font>
    <font>
      <b/>
      <sz val="14"/>
      <color theme="1"/>
      <name val="Calibri"/>
      <family val="2"/>
      <scheme val="minor"/>
    </font>
    <font>
      <b/>
      <sz val="8"/>
      <color theme="0"/>
      <name val="Calibri"/>
      <family val="2"/>
      <scheme val="minor"/>
    </font>
    <font>
      <vertAlign val="superscript"/>
      <sz val="8"/>
      <color theme="1"/>
      <name val="Calibri"/>
      <family val="2"/>
      <scheme val="minor"/>
    </font>
    <font>
      <b/>
      <i/>
      <sz val="8"/>
      <color theme="1"/>
      <name val="Calibri"/>
      <family val="2"/>
      <scheme val="minor"/>
    </font>
    <font>
      <sz val="8"/>
      <color theme="0" tint="-0.34998626667073579"/>
      <name val="Calibri"/>
      <family val="2"/>
      <scheme val="minor"/>
    </font>
    <font>
      <sz val="8"/>
      <color rgb="FFFF0000"/>
      <name val="Calibri"/>
      <family val="2"/>
      <scheme val="minor"/>
    </font>
    <font>
      <sz val="8"/>
      <color rgb="FFFFFFFF"/>
      <name val="Calibri"/>
    </font>
    <font>
      <u/>
      <sz val="8"/>
      <color theme="10"/>
      <name val="Calibri"/>
      <family val="2"/>
      <scheme val="minor"/>
    </font>
    <font>
      <b/>
      <sz val="8"/>
      <name val="Calibri"/>
      <family val="2"/>
      <scheme val="minor"/>
    </font>
    <font>
      <sz val="8"/>
      <name val="Calibri"/>
      <family val="2"/>
      <scheme val="minor"/>
    </font>
    <font>
      <b/>
      <sz val="10"/>
      <name val="Calibri"/>
      <family val="2"/>
      <scheme val="minor"/>
    </font>
    <font>
      <sz val="8"/>
      <color theme="0" tint="-0.249977111117893"/>
      <name val="Calibri"/>
      <family val="2"/>
      <scheme val="minor"/>
    </font>
    <font>
      <sz val="9"/>
      <color indexed="81"/>
      <name val="Tahoma"/>
      <charset val="1"/>
    </font>
    <font>
      <sz val="8"/>
      <color theme="0" tint="-0.34998626667073579"/>
      <name val="Calibri"/>
      <family val="2"/>
    </font>
    <font>
      <sz val="11"/>
      <color theme="0" tint="-0.34998626667073579"/>
      <name val="Calibri"/>
      <family val="2"/>
      <scheme val="minor"/>
    </font>
    <font>
      <b/>
      <sz val="18"/>
      <color theme="1"/>
      <name val="Calibri"/>
      <family val="2"/>
    </font>
    <font>
      <b/>
      <sz val="16"/>
      <color theme="1"/>
      <name val="Calibri"/>
      <family val="2"/>
    </font>
    <font>
      <b/>
      <sz val="8"/>
      <color theme="0"/>
      <name val="Calibri"/>
      <family val="2"/>
    </font>
  </fonts>
  <fills count="15">
    <fill>
      <patternFill patternType="none"/>
    </fill>
    <fill>
      <patternFill patternType="gray125"/>
    </fill>
    <fill>
      <patternFill patternType="solid">
        <fgColor theme="0"/>
        <bgColor indexed="64"/>
      </patternFill>
    </fill>
    <fill>
      <patternFill patternType="solid">
        <fgColor rgb="FFFFFFFF"/>
      </patternFill>
    </fill>
    <fill>
      <patternFill patternType="solid">
        <fgColor rgb="FF008DCA"/>
        <bgColor indexed="64"/>
      </patternFill>
    </fill>
    <fill>
      <patternFill patternType="solid">
        <fgColor rgb="FFB2DCEF"/>
        <bgColor indexed="64"/>
      </patternFill>
    </fill>
    <fill>
      <patternFill patternType="solid">
        <fgColor theme="0" tint="-4.9989318521683403E-2"/>
        <bgColor indexed="64"/>
      </patternFill>
    </fill>
    <fill>
      <patternFill patternType="solid">
        <fgColor rgb="FF00A173"/>
        <bgColor indexed="64"/>
      </patternFill>
    </fill>
    <fill>
      <patternFill patternType="solid">
        <fgColor rgb="FF7FD0B9"/>
        <bgColor indexed="64"/>
      </patternFill>
    </fill>
    <fill>
      <patternFill patternType="solid">
        <fgColor rgb="FF66C6AB"/>
        <bgColor indexed="64"/>
      </patternFill>
    </fill>
    <fill>
      <patternFill patternType="solid">
        <fgColor rgb="FFA3DCCC"/>
        <bgColor indexed="64"/>
      </patternFill>
    </fill>
    <fill>
      <patternFill patternType="solid">
        <fgColor rgb="FFC1E8DD"/>
        <bgColor indexed="64"/>
      </patternFill>
    </fill>
    <fill>
      <patternFill patternType="solid">
        <fgColor rgb="FF002D5F"/>
        <bgColor indexed="64"/>
      </patternFill>
    </fill>
    <fill>
      <patternFill patternType="solid">
        <fgColor rgb="FF66819F"/>
        <bgColor indexed="64"/>
      </patternFill>
    </fill>
    <fill>
      <patternFill patternType="solid">
        <fgColor rgb="FFD1D9EB"/>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bottom style="thin">
        <color rgb="FF000000"/>
      </bottom>
      <diagonal/>
    </border>
    <border>
      <left/>
      <right/>
      <top style="thin">
        <color rgb="FF000000"/>
      </top>
      <bottom/>
      <diagonal/>
    </border>
    <border>
      <left style="double">
        <color rgb="FF000000"/>
      </left>
      <right/>
      <top style="thin">
        <color rgb="FF000000"/>
      </top>
      <bottom style="thin">
        <color rgb="FF000000"/>
      </bottom>
      <diagonal/>
    </border>
    <border>
      <left/>
      <right style="double">
        <color rgb="FF000000"/>
      </right>
      <top style="thin">
        <color rgb="FF000000"/>
      </top>
      <bottom style="thin">
        <color rgb="FF000000"/>
      </bottom>
      <diagonal/>
    </border>
    <border>
      <left/>
      <right/>
      <top style="thin">
        <color rgb="FF000000"/>
      </top>
      <bottom style="thin">
        <color rgb="FF000000"/>
      </bottom>
      <diagonal/>
    </border>
    <border>
      <left style="double">
        <color rgb="FF000000"/>
      </left>
      <right/>
      <top/>
      <bottom/>
      <diagonal/>
    </border>
    <border>
      <left/>
      <right style="double">
        <color rgb="FF000000"/>
      </right>
      <top/>
      <bottom style="thin">
        <color rgb="FF000000"/>
      </bottom>
      <diagonal/>
    </border>
    <border>
      <left/>
      <right/>
      <top/>
      <bottom style="thin">
        <color theme="0" tint="-0.34998626667073579"/>
      </bottom>
      <diagonal/>
    </border>
    <border>
      <left/>
      <right/>
      <top style="thin">
        <color auto="1"/>
      </top>
      <bottom style="thin">
        <color theme="0" tint="-0.34998626667073579"/>
      </bottom>
      <diagonal/>
    </border>
    <border>
      <left/>
      <right/>
      <top style="thin">
        <color theme="0" tint="-0.34998626667073579"/>
      </top>
      <bottom style="thin">
        <color theme="0" tint="-0.34998626667073579"/>
      </bottom>
      <diagonal/>
    </border>
    <border>
      <left/>
      <right/>
      <top style="thin">
        <color theme="0" tint="-0.34998626667073579"/>
      </top>
      <bottom style="thin">
        <color auto="1"/>
      </bottom>
      <diagonal/>
    </border>
    <border>
      <left/>
      <right/>
      <top style="thin">
        <color indexed="64"/>
      </top>
      <bottom style="thin">
        <color theme="0" tint="-0.24994659260841701"/>
      </bottom>
      <diagonal/>
    </border>
    <border>
      <left/>
      <right/>
      <top style="thin">
        <color rgb="FF000000"/>
      </top>
      <bottom style="thin">
        <color theme="0" tint="-0.34998626667073579"/>
      </bottom>
      <diagonal/>
    </border>
    <border>
      <left/>
      <right style="double">
        <color rgb="FF000000"/>
      </right>
      <top style="thin">
        <color rgb="FF000000"/>
      </top>
      <bottom style="thin">
        <color theme="0" tint="-0.34998626667073579"/>
      </bottom>
      <diagonal/>
    </border>
    <border>
      <left style="double">
        <color rgb="FF000000"/>
      </left>
      <right style="double">
        <color rgb="FF000000"/>
      </right>
      <top style="thin">
        <color rgb="FF000000"/>
      </top>
      <bottom style="thin">
        <color theme="0" tint="-0.34998626667073579"/>
      </bottom>
      <diagonal/>
    </border>
    <border>
      <left style="double">
        <color rgb="FF000000"/>
      </left>
      <right/>
      <top style="thin">
        <color rgb="FF000000"/>
      </top>
      <bottom style="thin">
        <color theme="0" tint="-0.34998626667073579"/>
      </bottom>
      <diagonal/>
    </border>
    <border>
      <left style="double">
        <color theme="0" tint="-0.34998626667073579"/>
      </left>
      <right/>
      <top style="thin">
        <color theme="0" tint="-0.34998626667073579"/>
      </top>
      <bottom style="thin">
        <color theme="0" tint="-0.34998626667073579"/>
      </bottom>
      <diagonal/>
    </border>
    <border>
      <left/>
      <right/>
      <top style="thin">
        <color theme="0" tint="-0.34998626667073579"/>
      </top>
      <bottom style="thin">
        <color rgb="FF000000"/>
      </bottom>
      <diagonal/>
    </border>
    <border>
      <left/>
      <right/>
      <top/>
      <bottom style="thin">
        <color theme="0" tint="-0.24994659260841701"/>
      </bottom>
      <diagonal/>
    </border>
    <border>
      <left/>
      <right/>
      <top style="thin">
        <color theme="0" tint="-0.34998626667073579"/>
      </top>
      <bottom/>
      <diagonal/>
    </border>
    <border>
      <left/>
      <right style="double">
        <color rgb="FF000000"/>
      </right>
      <top style="thin">
        <color rgb="FF000000"/>
      </top>
      <bottom/>
      <diagonal/>
    </border>
    <border>
      <left style="double">
        <color rgb="FF000000"/>
      </left>
      <right/>
      <top style="thin">
        <color rgb="FF000000"/>
      </top>
      <bottom/>
      <diagonal/>
    </border>
    <border>
      <left style="double">
        <color rgb="FF000000"/>
      </left>
      <right/>
      <top/>
      <bottom style="thin">
        <color rgb="FF000000"/>
      </bottom>
      <diagonal/>
    </border>
    <border>
      <left/>
      <right/>
      <top style="thin">
        <color indexed="64"/>
      </top>
      <bottom style="thin">
        <color rgb="FF000000"/>
      </bottom>
      <diagonal/>
    </border>
    <border>
      <left style="double">
        <color theme="0" tint="-0.34998626667073579"/>
      </left>
      <right/>
      <top/>
      <bottom style="thin">
        <color theme="0" tint="-0.34998626667073579"/>
      </bottom>
      <diagonal/>
    </border>
    <border>
      <left style="double">
        <color theme="0" tint="-0.34998626667073579"/>
      </left>
      <right/>
      <top style="thin">
        <color theme="0" tint="-0.34998626667073579"/>
      </top>
      <bottom/>
      <diagonal/>
    </border>
    <border>
      <left style="double">
        <color theme="0" tint="-0.34998626667073579"/>
      </left>
      <right/>
      <top/>
      <bottom/>
      <diagonal/>
    </border>
    <border>
      <left/>
      <right/>
      <top style="thin">
        <color theme="0" tint="-0.24994659260841701"/>
      </top>
      <bottom style="thin">
        <color theme="0" tint="-0.24994659260841701"/>
      </bottom>
      <diagonal/>
    </border>
    <border>
      <left/>
      <right/>
      <top style="thin">
        <color theme="0" tint="-0.24994659260841701"/>
      </top>
      <bottom/>
      <diagonal/>
    </border>
    <border>
      <left/>
      <right/>
      <top style="thin">
        <color rgb="FF000000"/>
      </top>
      <bottom style="thin">
        <color theme="0" tint="-0.24994659260841701"/>
      </bottom>
      <diagonal/>
    </border>
    <border>
      <left/>
      <right/>
      <top style="thin">
        <color theme="0" tint="-0.24994659260841701"/>
      </top>
      <bottom style="thin">
        <color rgb="FF000000"/>
      </bottom>
      <diagonal/>
    </border>
    <border>
      <left style="double">
        <color theme="0" tint="-0.34998626667073579"/>
      </left>
      <right/>
      <top/>
      <bottom style="thin">
        <color indexed="64"/>
      </bottom>
      <diagonal/>
    </border>
    <border>
      <left style="double">
        <color theme="0" tint="-0.34998626667073579"/>
      </left>
      <right/>
      <top style="thin">
        <color indexed="64"/>
      </top>
      <bottom style="thin">
        <color indexed="64"/>
      </bottom>
      <diagonal/>
    </border>
    <border>
      <left style="double">
        <color theme="0" tint="-0.34998626667073579"/>
      </left>
      <right/>
      <top style="thin">
        <color indexed="64"/>
      </top>
      <bottom/>
      <diagonal/>
    </border>
    <border>
      <left style="double">
        <color theme="0" tint="-0.24994659260841701"/>
      </left>
      <right/>
      <top/>
      <bottom/>
      <diagonal/>
    </border>
    <border>
      <left style="double">
        <color theme="0" tint="-0.24994659260841701"/>
      </left>
      <right/>
      <top/>
      <bottom style="thin">
        <color indexed="64"/>
      </bottom>
      <diagonal/>
    </border>
    <border>
      <left style="double">
        <color theme="0" tint="-0.24994659260841701"/>
      </left>
      <right/>
      <top style="thin">
        <color indexed="64"/>
      </top>
      <bottom style="thin">
        <color indexed="64"/>
      </bottom>
      <diagonal/>
    </border>
    <border>
      <left style="double">
        <color theme="0" tint="-0.24994659260841701"/>
      </left>
      <right/>
      <top style="thin">
        <color indexed="64"/>
      </top>
      <bottom/>
      <diagonal/>
    </border>
    <border>
      <left style="double">
        <color theme="0" tint="-0.24994659260841701"/>
      </left>
      <right/>
      <top/>
      <bottom style="thin">
        <color theme="0" tint="-0.24994659260841701"/>
      </bottom>
      <diagonal/>
    </border>
    <border>
      <left style="double">
        <color theme="0" tint="-0.24994659260841701"/>
      </left>
      <right/>
      <top style="thin">
        <color theme="0" tint="-0.24994659260841701"/>
      </top>
      <bottom style="thin">
        <color theme="0" tint="-0.24994659260841701"/>
      </bottom>
      <diagonal/>
    </border>
    <border>
      <left style="double">
        <color theme="0" tint="-0.24994659260841701"/>
      </left>
      <right style="double">
        <color rgb="FF000000"/>
      </right>
      <top style="thin">
        <color rgb="FF000000"/>
      </top>
      <bottom style="thin">
        <color theme="0" tint="-0.34998626667073579"/>
      </bottom>
      <diagonal/>
    </border>
    <border>
      <left style="double">
        <color theme="0" tint="-0.24994659260841701"/>
      </left>
      <right/>
      <top/>
      <bottom style="thin">
        <color rgb="FF000000"/>
      </bottom>
      <diagonal/>
    </border>
    <border>
      <left style="double">
        <color theme="0" tint="-0.24994659260841701"/>
      </left>
      <right/>
      <top style="thin">
        <color rgb="FF000000"/>
      </top>
      <bottom style="thin">
        <color theme="0" tint="-0.34998626667073579"/>
      </bottom>
      <diagonal/>
    </border>
    <border>
      <left style="double">
        <color theme="0" tint="-0.24994659260841701"/>
      </left>
      <right/>
      <top style="thin">
        <color theme="0" tint="-0.34998626667073579"/>
      </top>
      <bottom style="thin">
        <color theme="0" tint="-0.34998626667073579"/>
      </bottom>
      <diagonal/>
    </border>
    <border>
      <left style="double">
        <color theme="0" tint="-0.24994659260841701"/>
      </left>
      <right/>
      <top style="thin">
        <color theme="0" tint="-0.34998626667073579"/>
      </top>
      <bottom style="thin">
        <color rgb="FF000000"/>
      </bottom>
      <diagonal/>
    </border>
    <border>
      <left/>
      <right style="double">
        <color theme="0" tint="-0.24994659260841701"/>
      </right>
      <top style="thin">
        <color rgb="FF000000"/>
      </top>
      <bottom style="thin">
        <color theme="0" tint="-0.34998626667073579"/>
      </bottom>
      <diagonal/>
    </border>
    <border>
      <left/>
      <right style="double">
        <color theme="0" tint="-0.24994659260841701"/>
      </right>
      <top/>
      <bottom style="thin">
        <color rgb="FF000000"/>
      </bottom>
      <diagonal/>
    </border>
    <border>
      <left style="double">
        <color theme="0" tint="-0.24994659260841701"/>
      </left>
      <right/>
      <top style="thin">
        <color auto="1"/>
      </top>
      <bottom style="thin">
        <color theme="0" tint="-0.34998626667073579"/>
      </bottom>
      <diagonal/>
    </border>
    <border>
      <left/>
      <right style="double">
        <color theme="0" tint="-0.24994659260841701"/>
      </right>
      <top style="thin">
        <color auto="1"/>
      </top>
      <bottom style="thin">
        <color theme="0" tint="-0.34998626667073579"/>
      </bottom>
      <diagonal/>
    </border>
    <border>
      <left/>
      <right style="double">
        <color theme="0" tint="-0.24994659260841701"/>
      </right>
      <top style="thin">
        <color theme="0" tint="-0.34998626667073579"/>
      </top>
      <bottom style="thin">
        <color theme="0" tint="-0.34998626667073579"/>
      </bottom>
      <diagonal/>
    </border>
    <border>
      <left style="double">
        <color theme="0" tint="-0.24994659260841701"/>
      </left>
      <right/>
      <top style="thin">
        <color theme="0" tint="-0.34998626667073579"/>
      </top>
      <bottom style="thin">
        <color auto="1"/>
      </bottom>
      <diagonal/>
    </border>
    <border>
      <left/>
      <right style="double">
        <color theme="0" tint="-0.24994659260841701"/>
      </right>
      <top style="thin">
        <color theme="0" tint="-0.34998626667073579"/>
      </top>
      <bottom style="thin">
        <color auto="1"/>
      </bottom>
      <diagonal/>
    </border>
  </borders>
  <cellStyleXfs count="3">
    <xf numFmtId="0" fontId="0" fillId="0" borderId="0"/>
    <xf numFmtId="9" fontId="8" fillId="0" borderId="0" applyFont="0" applyFill="0" applyBorder="0" applyAlignment="0" applyProtection="0"/>
    <xf numFmtId="0" fontId="21" fillId="0" borderId="0" applyNumberFormat="0" applyFill="0" applyBorder="0" applyAlignment="0" applyProtection="0"/>
  </cellStyleXfs>
  <cellXfs count="345">
    <xf numFmtId="0" fontId="0" fillId="0" borderId="0" xfId="0"/>
    <xf numFmtId="0" fontId="1" fillId="0" borderId="0" xfId="0" applyFont="1"/>
    <xf numFmtId="0" fontId="1" fillId="2" borderId="0" xfId="0" applyFont="1" applyFill="1" applyBorder="1" applyAlignment="1" applyProtection="1">
      <alignment vertical="center"/>
      <protection hidden="1"/>
    </xf>
    <xf numFmtId="0" fontId="0" fillId="0" borderId="0" xfId="0" applyAlignment="1">
      <alignment horizontal="left"/>
    </xf>
    <xf numFmtId="0" fontId="4" fillId="2" borderId="0" xfId="0" applyFont="1" applyFill="1" applyBorder="1" applyAlignment="1">
      <alignment horizontal="center" vertical="center" textRotation="90" wrapText="1"/>
    </xf>
    <xf numFmtId="0" fontId="0" fillId="2" borderId="0" xfId="0" applyFill="1" applyBorder="1" applyAlignment="1">
      <alignment horizontal="center" vertical="center"/>
    </xf>
    <xf numFmtId="0" fontId="0" fillId="0" borderId="0" xfId="0" applyBorder="1"/>
    <xf numFmtId="0" fontId="3" fillId="0" borderId="0" xfId="0" applyFont="1" applyBorder="1"/>
    <xf numFmtId="0" fontId="6" fillId="0" borderId="0" xfId="0" applyFont="1" applyBorder="1"/>
    <xf numFmtId="0" fontId="5" fillId="0" borderId="0" xfId="0" applyFont="1" applyFill="1" applyBorder="1"/>
    <xf numFmtId="0" fontId="3" fillId="0" borderId="0" xfId="0" applyFont="1" applyFill="1" applyBorder="1"/>
    <xf numFmtId="0" fontId="0" fillId="0" borderId="0" xfId="0" applyFill="1"/>
    <xf numFmtId="0" fontId="5" fillId="0" borderId="0" xfId="0" applyFont="1" applyBorder="1" applyAlignment="1">
      <alignment vertical="center"/>
    </xf>
    <xf numFmtId="0" fontId="0" fillId="2" borderId="0" xfId="0" applyFill="1"/>
    <xf numFmtId="0" fontId="5" fillId="2" borderId="0" xfId="0" applyFont="1" applyFill="1" applyBorder="1" applyAlignment="1">
      <alignment vertical="center"/>
    </xf>
    <xf numFmtId="0" fontId="0" fillId="2" borderId="0" xfId="0" applyFill="1" applyBorder="1" applyAlignment="1">
      <alignment horizontal="left"/>
    </xf>
    <xf numFmtId="0" fontId="1" fillId="2" borderId="0" xfId="0" applyFont="1" applyFill="1" applyBorder="1" applyAlignment="1">
      <alignment horizontal="left"/>
    </xf>
    <xf numFmtId="0" fontId="0" fillId="2" borderId="0" xfId="0" applyFill="1" applyBorder="1"/>
    <xf numFmtId="0" fontId="0" fillId="2" borderId="5" xfId="0" applyFill="1" applyBorder="1"/>
    <xf numFmtId="0" fontId="0" fillId="2" borderId="5" xfId="0" applyFill="1" applyBorder="1" applyAlignment="1">
      <alignment horizontal="left"/>
    </xf>
    <xf numFmtId="0" fontId="1" fillId="2" borderId="5" xfId="0" applyFont="1" applyFill="1" applyBorder="1" applyAlignment="1">
      <alignment horizontal="left"/>
    </xf>
    <xf numFmtId="2" fontId="0" fillId="0" borderId="0" xfId="0" applyNumberFormat="1"/>
    <xf numFmtId="1" fontId="13" fillId="3" borderId="7" xfId="0" applyNumberFormat="1" applyFont="1" applyFill="1" applyBorder="1" applyAlignment="1">
      <alignment wrapText="1"/>
    </xf>
    <xf numFmtId="2" fontId="13" fillId="3" borderId="7" xfId="0" applyNumberFormat="1" applyFont="1" applyFill="1" applyBorder="1" applyAlignment="1">
      <alignment wrapText="1"/>
    </xf>
    <xf numFmtId="2" fontId="13" fillId="3" borderId="7" xfId="0" applyNumberFormat="1" applyFont="1" applyFill="1" applyBorder="1" applyAlignment="1">
      <alignment wrapText="1"/>
    </xf>
    <xf numFmtId="2" fontId="12" fillId="3" borderId="7" xfId="0" applyNumberFormat="1" applyFont="1" applyFill="1" applyBorder="1" applyAlignment="1">
      <alignment wrapText="1"/>
    </xf>
    <xf numFmtId="2" fontId="12" fillId="3" borderId="7" xfId="0" applyNumberFormat="1" applyFont="1" applyFill="1" applyBorder="1" applyAlignment="1">
      <alignment wrapText="1"/>
    </xf>
    <xf numFmtId="0" fontId="11" fillId="4" borderId="12" xfId="0" applyFont="1" applyFill="1" applyBorder="1" applyAlignment="1">
      <alignment horizontal="center" vertical="center" wrapText="1"/>
    </xf>
    <xf numFmtId="0" fontId="11" fillId="4" borderId="0" xfId="0" applyFont="1" applyFill="1" applyBorder="1" applyAlignment="1">
      <alignment horizontal="center" vertical="center" wrapText="1"/>
    </xf>
    <xf numFmtId="0" fontId="9" fillId="2" borderId="0" xfId="0" applyFont="1" applyFill="1"/>
    <xf numFmtId="0" fontId="10" fillId="2" borderId="0" xfId="0" applyFont="1" applyFill="1"/>
    <xf numFmtId="1" fontId="13" fillId="2" borderId="0" xfId="0" applyNumberFormat="1" applyFont="1" applyFill="1" applyBorder="1"/>
    <xf numFmtId="0" fontId="12" fillId="5" borderId="7"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2" fillId="5" borderId="7" xfId="0" applyFont="1" applyFill="1" applyBorder="1" applyAlignment="1">
      <alignment horizontal="center" vertical="center" wrapText="1"/>
    </xf>
    <xf numFmtId="0" fontId="9" fillId="2" borderId="0" xfId="0" applyFont="1" applyFill="1" applyBorder="1"/>
    <xf numFmtId="0" fontId="10" fillId="2" borderId="0" xfId="0" applyFont="1" applyFill="1" applyBorder="1"/>
    <xf numFmtId="0" fontId="11" fillId="2"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11" fillId="4" borderId="10" xfId="0" applyFont="1" applyFill="1" applyBorder="1" applyAlignment="1">
      <alignment horizontal="center" vertical="center" wrapText="1"/>
    </xf>
    <xf numFmtId="0" fontId="12" fillId="5" borderId="0" xfId="0" applyFont="1" applyFill="1" applyBorder="1" applyAlignment="1">
      <alignment horizontal="center" vertical="center" wrapText="1"/>
    </xf>
    <xf numFmtId="2" fontId="13" fillId="3" borderId="0" xfId="0" applyNumberFormat="1" applyFont="1" applyFill="1" applyBorder="1" applyAlignment="1">
      <alignment wrapText="1"/>
    </xf>
    <xf numFmtId="1" fontId="13" fillId="3" borderId="7" xfId="0" applyNumberFormat="1" applyFont="1" applyFill="1" applyBorder="1" applyAlignment="1">
      <alignment horizontal="left" wrapText="1"/>
    </xf>
    <xf numFmtId="2" fontId="13" fillId="3" borderId="15" xfId="0" applyNumberFormat="1" applyFont="1" applyFill="1" applyBorder="1" applyAlignment="1">
      <alignment horizontal="left" wrapText="1"/>
    </xf>
    <xf numFmtId="0" fontId="0" fillId="2" borderId="0" xfId="0" applyFill="1" applyAlignment="1">
      <alignment horizontal="left"/>
    </xf>
    <xf numFmtId="2" fontId="13" fillId="3" borderId="16" xfId="0" applyNumberFormat="1" applyFont="1" applyFill="1" applyBorder="1" applyAlignment="1">
      <alignment horizontal="left" wrapText="1"/>
    </xf>
    <xf numFmtId="1" fontId="13" fillId="3" borderId="16" xfId="0" applyNumberFormat="1" applyFont="1" applyFill="1" applyBorder="1" applyAlignment="1">
      <alignment horizontal="left" wrapText="1"/>
    </xf>
    <xf numFmtId="2" fontId="13" fillId="3" borderId="17" xfId="0" applyNumberFormat="1" applyFont="1" applyFill="1" applyBorder="1" applyAlignment="1">
      <alignment horizontal="left" wrapText="1"/>
    </xf>
    <xf numFmtId="0" fontId="0" fillId="2" borderId="0" xfId="0" applyFill="1" applyAlignment="1"/>
    <xf numFmtId="0" fontId="0" fillId="0" borderId="0" xfId="0" applyAlignment="1"/>
    <xf numFmtId="0" fontId="14" fillId="5" borderId="7" xfId="0" applyFont="1" applyFill="1" applyBorder="1" applyAlignment="1">
      <alignment horizontal="center" vertical="center" wrapText="1"/>
    </xf>
    <xf numFmtId="0" fontId="11" fillId="4" borderId="18" xfId="0" applyFont="1" applyFill="1" applyBorder="1" applyAlignment="1">
      <alignment horizontal="center" vertical="center" wrapText="1"/>
    </xf>
    <xf numFmtId="0" fontId="12" fillId="5" borderId="7" xfId="0" applyFont="1" applyFill="1" applyBorder="1" applyAlignment="1">
      <alignment horizontal="left" vertical="center" wrapText="1"/>
    </xf>
    <xf numFmtId="0" fontId="14" fillId="5" borderId="7" xfId="0" applyFont="1" applyFill="1" applyBorder="1" applyAlignment="1">
      <alignment horizontal="center" vertical="center" wrapText="1"/>
    </xf>
    <xf numFmtId="0" fontId="11" fillId="4" borderId="19" xfId="0" applyFont="1" applyFill="1" applyBorder="1" applyAlignment="1">
      <alignment horizontal="center" vertical="center" wrapText="1"/>
    </xf>
    <xf numFmtId="0" fontId="11" fillId="4" borderId="20" xfId="0" applyFont="1" applyFill="1" applyBorder="1" applyAlignment="1">
      <alignment horizontal="center" vertical="center" wrapText="1"/>
    </xf>
    <xf numFmtId="0" fontId="11" fillId="4" borderId="21" xfId="0" applyFont="1" applyFill="1" applyBorder="1" applyAlignment="1">
      <alignment horizontal="center" vertical="center" wrapText="1"/>
    </xf>
    <xf numFmtId="0" fontId="11" fillId="4" borderId="22" xfId="0" applyFont="1" applyFill="1" applyBorder="1" applyAlignment="1">
      <alignment horizontal="center" vertical="center" wrapText="1"/>
    </xf>
    <xf numFmtId="2" fontId="13" fillId="3" borderId="19" xfId="0" applyNumberFormat="1" applyFont="1" applyFill="1" applyBorder="1" applyAlignment="1">
      <alignment horizontal="left" wrapText="1"/>
    </xf>
    <xf numFmtId="1" fontId="13" fillId="3" borderId="19" xfId="0" applyNumberFormat="1" applyFont="1" applyFill="1" applyBorder="1" applyAlignment="1">
      <alignment horizontal="left" wrapText="1"/>
    </xf>
    <xf numFmtId="2" fontId="13" fillId="3" borderId="24" xfId="0" applyNumberFormat="1" applyFont="1" applyFill="1" applyBorder="1" applyAlignment="1">
      <alignment horizontal="left" wrapText="1"/>
    </xf>
    <xf numFmtId="1" fontId="13" fillId="3" borderId="24" xfId="0" applyNumberFormat="1" applyFont="1" applyFill="1" applyBorder="1" applyAlignment="1">
      <alignment horizontal="left" wrapText="1"/>
    </xf>
    <xf numFmtId="1" fontId="13" fillId="2" borderId="0" xfId="0" applyNumberFormat="1" applyFont="1" applyFill="1" applyBorder="1" applyAlignment="1">
      <alignment horizontal="left" wrapText="1"/>
    </xf>
    <xf numFmtId="2"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wrapText="1" indent="1"/>
    </xf>
    <xf numFmtId="1"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wrapText="1" indent="1"/>
    </xf>
    <xf numFmtId="1" fontId="13" fillId="3" borderId="16" xfId="0" applyNumberFormat="1" applyFont="1" applyFill="1" applyBorder="1" applyAlignment="1">
      <alignment horizontal="left" indent="1"/>
    </xf>
    <xf numFmtId="2" fontId="13" fillId="3" borderId="17" xfId="0" applyNumberFormat="1" applyFont="1" applyFill="1" applyBorder="1" applyAlignment="1">
      <alignment horizontal="left" wrapText="1" indent="1"/>
    </xf>
    <xf numFmtId="1" fontId="13" fillId="3" borderId="17" xfId="0" applyNumberFormat="1" applyFont="1" applyFill="1" applyBorder="1" applyAlignment="1">
      <alignment horizontal="left" wrapText="1" indent="1"/>
    </xf>
    <xf numFmtId="1" fontId="13" fillId="3" borderId="17" xfId="0" applyNumberFormat="1" applyFont="1" applyFill="1" applyBorder="1" applyAlignment="1">
      <alignment horizontal="left" indent="1"/>
    </xf>
    <xf numFmtId="2" fontId="13" fillId="3" borderId="15" xfId="0" applyNumberFormat="1" applyFont="1" applyFill="1" applyBorder="1" applyAlignment="1">
      <alignment horizontal="left" indent="1"/>
    </xf>
    <xf numFmtId="2" fontId="13" fillId="3" borderId="16" xfId="0" applyNumberFormat="1" applyFont="1" applyFill="1" applyBorder="1" applyAlignment="1">
      <alignment horizontal="left" indent="1"/>
    </xf>
    <xf numFmtId="2" fontId="13" fillId="3" borderId="17" xfId="0" applyNumberFormat="1" applyFont="1" applyFill="1" applyBorder="1" applyAlignment="1">
      <alignment horizontal="left" indent="1"/>
    </xf>
    <xf numFmtId="14" fontId="13" fillId="3" borderId="15" xfId="0" applyNumberFormat="1" applyFont="1" applyFill="1" applyBorder="1" applyAlignment="1">
      <alignment horizontal="left" wrapText="1" indent="1"/>
    </xf>
    <xf numFmtId="14" fontId="13" fillId="3" borderId="16" xfId="0" applyNumberFormat="1" applyFont="1" applyFill="1" applyBorder="1" applyAlignment="1">
      <alignment horizontal="left" wrapText="1" indent="1"/>
    </xf>
    <xf numFmtId="14" fontId="13" fillId="3" borderId="17" xfId="0" applyNumberFormat="1" applyFont="1" applyFill="1" applyBorder="1" applyAlignment="1">
      <alignment horizontal="left" wrapText="1" indent="1"/>
    </xf>
    <xf numFmtId="0" fontId="1" fillId="2" borderId="0" xfId="0" applyFont="1" applyFill="1"/>
    <xf numFmtId="0" fontId="2" fillId="2" borderId="0" xfId="0" applyFont="1" applyFill="1"/>
    <xf numFmtId="0" fontId="15" fillId="2" borderId="0" xfId="0" applyFont="1" applyFill="1"/>
    <xf numFmtId="0" fontId="1" fillId="0" borderId="2" xfId="0" applyFont="1" applyBorder="1"/>
    <xf numFmtId="0" fontId="1" fillId="2" borderId="3" xfId="0" applyFont="1" applyFill="1" applyBorder="1"/>
    <xf numFmtId="164" fontId="1" fillId="2" borderId="1" xfId="0" applyNumberFormat="1" applyFont="1" applyFill="1" applyBorder="1"/>
    <xf numFmtId="164" fontId="1" fillId="0" borderId="1" xfId="0" applyNumberFormat="1" applyFont="1" applyBorder="1"/>
    <xf numFmtId="1" fontId="1" fillId="0" borderId="1" xfId="0" applyNumberFormat="1" applyFont="1" applyBorder="1"/>
    <xf numFmtId="0" fontId="1" fillId="2" borderId="0" xfId="0" applyFont="1" applyFill="1" applyAlignment="1"/>
    <xf numFmtId="0" fontId="0" fillId="2" borderId="0" xfId="0" applyFill="1" applyBorder="1" applyAlignment="1">
      <alignment horizontal="center"/>
    </xf>
    <xf numFmtId="0" fontId="11" fillId="4" borderId="27" xfId="0" applyFont="1" applyFill="1" applyBorder="1" applyAlignment="1">
      <alignment horizontal="left" vertical="center" wrapText="1"/>
    </xf>
    <xf numFmtId="0" fontId="11" fillId="4" borderId="28" xfId="0" applyFont="1" applyFill="1" applyBorder="1" applyAlignment="1">
      <alignment horizontal="left" vertical="center" wrapText="1"/>
    </xf>
    <xf numFmtId="0" fontId="11" fillId="4" borderId="13" xfId="0" applyFont="1" applyFill="1" applyBorder="1" applyAlignment="1">
      <alignment horizontal="left" vertical="center" wrapText="1"/>
    </xf>
    <xf numFmtId="0" fontId="11" fillId="4" borderId="29" xfId="0" applyFont="1" applyFill="1" applyBorder="1" applyAlignment="1">
      <alignment horizontal="left" vertical="center" wrapText="1"/>
    </xf>
    <xf numFmtId="0" fontId="11" fillId="4" borderId="9" xfId="0" applyFont="1" applyFill="1" applyBorder="1" applyAlignment="1">
      <alignment horizontal="center" vertical="center" wrapText="1"/>
    </xf>
    <xf numFmtId="2" fontId="12" fillId="3" borderId="0" xfId="0" applyNumberFormat="1" applyFont="1" applyFill="1" applyBorder="1" applyAlignment="1">
      <alignment wrapText="1"/>
    </xf>
    <xf numFmtId="2" fontId="16" fillId="0" borderId="7" xfId="0" applyNumberFormat="1" applyFont="1" applyBorder="1" applyAlignment="1">
      <alignment horizontal="left" wrapText="1"/>
    </xf>
    <xf numFmtId="2" fontId="17" fillId="0" borderId="7" xfId="0" applyNumberFormat="1" applyFont="1" applyBorder="1" applyAlignment="1">
      <alignment horizontal="left" wrapText="1"/>
    </xf>
    <xf numFmtId="0" fontId="11" fillId="4" borderId="4"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30" xfId="0" applyFont="1" applyFill="1" applyBorder="1" applyAlignment="1">
      <alignment horizontal="center" vertical="center" wrapText="1"/>
    </xf>
    <xf numFmtId="0" fontId="18" fillId="0" borderId="8" xfId="0" applyFont="1" applyBorder="1"/>
    <xf numFmtId="0" fontId="15" fillId="3" borderId="0" xfId="0" applyFont="1" applyFill="1"/>
    <xf numFmtId="2" fontId="19" fillId="5" borderId="0" xfId="0" applyNumberFormat="1" applyFont="1" applyFill="1"/>
    <xf numFmtId="2" fontId="3" fillId="5" borderId="0" xfId="0" applyNumberFormat="1" applyFont="1" applyFill="1"/>
    <xf numFmtId="0" fontId="3" fillId="5" borderId="0" xfId="0" applyFont="1" applyFill="1"/>
    <xf numFmtId="0" fontId="18" fillId="3" borderId="0" xfId="0" applyFont="1" applyFill="1"/>
    <xf numFmtId="0" fontId="11" fillId="4" borderId="11" xfId="0" applyFont="1" applyFill="1" applyBorder="1" applyAlignment="1">
      <alignment horizontal="center" vertical="center" wrapText="1"/>
    </xf>
    <xf numFmtId="0" fontId="1" fillId="0" borderId="0" xfId="0" applyFont="1" applyAlignment="1">
      <alignment horizontal="left" vertical="center"/>
    </xf>
    <xf numFmtId="0" fontId="1" fillId="0" borderId="0" xfId="0" applyFont="1" applyAlignment="1">
      <alignment horizontal="left" vertical="center" wrapText="1"/>
    </xf>
    <xf numFmtId="0" fontId="1" fillId="0" borderId="0" xfId="0" applyFont="1" applyAlignment="1">
      <alignment vertical="center" wrapText="1"/>
    </xf>
    <xf numFmtId="0" fontId="1" fillId="0" borderId="0" xfId="0" applyFont="1" applyAlignment="1">
      <alignment vertical="center"/>
    </xf>
    <xf numFmtId="0" fontId="22" fillId="2" borderId="0" xfId="0" applyFont="1" applyFill="1" applyAlignment="1">
      <alignment vertical="center"/>
    </xf>
    <xf numFmtId="0" fontId="5" fillId="2" borderId="0" xfId="0" applyFont="1" applyFill="1" applyAlignment="1">
      <alignment vertical="center" wrapText="1"/>
    </xf>
    <xf numFmtId="0" fontId="20" fillId="2" borderId="0" xfId="0" applyFont="1" applyFill="1" applyAlignment="1">
      <alignment vertical="center" wrapText="1"/>
    </xf>
    <xf numFmtId="0" fontId="23" fillId="2" borderId="0" xfId="0" applyFont="1" applyFill="1" applyAlignment="1">
      <alignment horizontal="left" vertical="center" wrapText="1"/>
    </xf>
    <xf numFmtId="0" fontId="20" fillId="2" borderId="0" xfId="0" applyFont="1" applyFill="1" applyAlignment="1">
      <alignment horizontal="left" vertical="center" wrapText="1"/>
    </xf>
    <xf numFmtId="0" fontId="1" fillId="2" borderId="0" xfId="0" applyFont="1" applyFill="1" applyAlignment="1">
      <alignment horizontal="left" vertical="center"/>
    </xf>
    <xf numFmtId="0" fontId="1" fillId="2" borderId="0" xfId="0" applyFont="1" applyFill="1" applyAlignment="1">
      <alignment horizontal="left" vertical="center" wrapText="1"/>
    </xf>
    <xf numFmtId="0" fontId="28" fillId="2" borderId="0" xfId="0" applyFont="1" applyFill="1" applyAlignment="1">
      <alignment vertical="center" wrapText="1"/>
    </xf>
    <xf numFmtId="0" fontId="1" fillId="2" borderId="0" xfId="0" applyFont="1" applyFill="1" applyAlignment="1">
      <alignment vertical="center" wrapText="1"/>
    </xf>
    <xf numFmtId="0" fontId="1" fillId="2" borderId="0" xfId="0" applyFont="1" applyFill="1" applyAlignment="1">
      <alignment vertical="center"/>
    </xf>
    <xf numFmtId="0" fontId="2" fillId="2" borderId="0" xfId="0" applyFont="1" applyFill="1" applyAlignment="1">
      <alignment vertical="center" wrapText="1"/>
    </xf>
    <xf numFmtId="0" fontId="30" fillId="2" borderId="0" xfId="0" applyFont="1" applyFill="1" applyAlignment="1">
      <alignment vertical="center"/>
    </xf>
    <xf numFmtId="0" fontId="21" fillId="2" borderId="0" xfId="0" applyFont="1" applyFill="1" applyAlignment="1">
      <alignment vertical="center" wrapText="1"/>
    </xf>
    <xf numFmtId="0" fontId="1" fillId="0" borderId="0" xfId="0" applyFont="1" applyAlignment="1"/>
    <xf numFmtId="0" fontId="11" fillId="7" borderId="4" xfId="0" applyFont="1" applyFill="1" applyBorder="1" applyAlignment="1">
      <alignment horizontal="center" vertical="center" wrapText="1"/>
    </xf>
    <xf numFmtId="0" fontId="11" fillId="7" borderId="7" xfId="0" applyFont="1" applyFill="1" applyBorder="1" applyAlignment="1">
      <alignment horizontal="center" vertical="center" wrapText="1"/>
    </xf>
    <xf numFmtId="0" fontId="11" fillId="7" borderId="30" xfId="0" applyFont="1" applyFill="1" applyBorder="1" applyAlignment="1">
      <alignment horizontal="center" vertical="center" wrapText="1"/>
    </xf>
    <xf numFmtId="0" fontId="12" fillId="8" borderId="7" xfId="0" applyFont="1" applyFill="1" applyBorder="1" applyAlignment="1">
      <alignment horizontal="center" vertical="center" wrapText="1"/>
    </xf>
    <xf numFmtId="0" fontId="11" fillId="7" borderId="11" xfId="0" applyFont="1" applyFill="1" applyBorder="1" applyAlignment="1">
      <alignment horizontal="center" vertical="center" wrapText="1"/>
    </xf>
    <xf numFmtId="0" fontId="1" fillId="8" borderId="0" xfId="0" applyFont="1" applyFill="1" applyAlignment="1">
      <alignment horizontal="left" vertical="center"/>
    </xf>
    <xf numFmtId="0" fontId="7" fillId="7" borderId="0" xfId="0" applyFont="1" applyFill="1" applyAlignment="1">
      <alignment horizontal="center" vertical="center" wrapText="1"/>
    </xf>
    <xf numFmtId="0" fontId="7" fillId="7" borderId="0" xfId="0" applyFont="1" applyFill="1" applyAlignment="1">
      <alignment horizontal="left" vertical="center" wrapText="1"/>
    </xf>
    <xf numFmtId="0" fontId="7" fillId="7" borderId="5" xfId="0" applyFont="1" applyFill="1" applyBorder="1" applyAlignment="1">
      <alignment horizontal="center" vertical="top"/>
    </xf>
    <xf numFmtId="0" fontId="7" fillId="7" borderId="5" xfId="0" applyFont="1" applyFill="1" applyBorder="1" applyAlignment="1">
      <alignment horizontal="center" vertical="center"/>
    </xf>
    <xf numFmtId="0" fontId="1" fillId="8" borderId="0" xfId="0" applyFont="1" applyFill="1" applyBorder="1" applyAlignment="1">
      <alignment horizontal="left" vertical="center"/>
    </xf>
    <xf numFmtId="0" fontId="12" fillId="5" borderId="26" xfId="0" applyFont="1" applyFill="1" applyBorder="1" applyAlignment="1">
      <alignment horizontal="left" vertical="center" wrapText="1"/>
    </xf>
    <xf numFmtId="0" fontId="1" fillId="2" borderId="26" xfId="0" applyFont="1" applyFill="1" applyBorder="1" applyAlignment="1">
      <alignment horizontal="left" vertical="center" wrapText="1"/>
    </xf>
    <xf numFmtId="164" fontId="1" fillId="2" borderId="26" xfId="0" applyNumberFormat="1" applyFont="1" applyFill="1" applyBorder="1" applyAlignment="1">
      <alignment horizontal="left" vertical="center"/>
    </xf>
    <xf numFmtId="0" fontId="1" fillId="2" borderId="26" xfId="0" applyFont="1" applyFill="1" applyBorder="1" applyAlignment="1">
      <alignment horizontal="left" vertical="center"/>
    </xf>
    <xf numFmtId="0" fontId="1" fillId="2" borderId="16" xfId="0" applyFont="1" applyFill="1" applyBorder="1" applyAlignment="1">
      <alignment horizontal="left" vertical="center" wrapText="1"/>
    </xf>
    <xf numFmtId="164" fontId="1" fillId="2" borderId="16" xfId="0" applyNumberFormat="1" applyFont="1" applyFill="1" applyBorder="1" applyAlignment="1">
      <alignment horizontal="left" vertical="center"/>
    </xf>
    <xf numFmtId="0" fontId="1" fillId="2" borderId="16" xfId="0" applyFont="1" applyFill="1" applyBorder="1" applyAlignment="1">
      <alignment horizontal="left" vertical="center"/>
    </xf>
    <xf numFmtId="0" fontId="1" fillId="2" borderId="0" xfId="0" applyFont="1" applyFill="1" applyBorder="1"/>
    <xf numFmtId="0" fontId="1" fillId="2" borderId="0" xfId="0" applyFont="1" applyFill="1" applyBorder="1" applyAlignment="1">
      <alignment vertical="center"/>
    </xf>
    <xf numFmtId="164" fontId="1" fillId="2" borderId="0" xfId="0" applyNumberFormat="1" applyFont="1" applyFill="1" applyBorder="1" applyAlignment="1">
      <alignment horizontal="left" vertical="center"/>
    </xf>
    <xf numFmtId="0" fontId="1" fillId="2" borderId="0" xfId="0" applyFont="1" applyFill="1" applyBorder="1" applyAlignment="1">
      <alignment horizontal="left" vertical="center"/>
    </xf>
    <xf numFmtId="0" fontId="1" fillId="0" borderId="0" xfId="0" applyFont="1" applyBorder="1" applyAlignment="1">
      <alignment horizontal="left" vertical="center"/>
    </xf>
    <xf numFmtId="0" fontId="29" fillId="0" borderId="0" xfId="0" applyFont="1" applyBorder="1" applyProtection="1">
      <protection hidden="1"/>
    </xf>
    <xf numFmtId="1" fontId="13" fillId="3" borderId="14" xfId="0" applyNumberFormat="1" applyFont="1" applyFill="1" applyBorder="1" applyAlignment="1">
      <alignment horizontal="left" vertical="center" indent="1"/>
    </xf>
    <xf numFmtId="1" fontId="13" fillId="3" borderId="16" xfId="0" applyNumberFormat="1" applyFont="1" applyFill="1" applyBorder="1" applyAlignment="1">
      <alignment horizontal="left" vertical="center" indent="1"/>
    </xf>
    <xf numFmtId="0" fontId="2" fillId="8" borderId="26" xfId="0" applyFont="1" applyFill="1" applyBorder="1" applyAlignment="1">
      <alignment horizontal="left" vertical="center" wrapText="1"/>
    </xf>
    <xf numFmtId="0" fontId="1" fillId="8" borderId="26" xfId="0" applyFont="1" applyFill="1" applyBorder="1" applyAlignment="1">
      <alignment horizontal="left" vertical="center"/>
    </xf>
    <xf numFmtId="164" fontId="2" fillId="8" borderId="26" xfId="0" applyNumberFormat="1" applyFont="1" applyFill="1" applyBorder="1" applyAlignment="1">
      <alignment horizontal="left" vertical="center"/>
    </xf>
    <xf numFmtId="0" fontId="1" fillId="8" borderId="0" xfId="0" applyFont="1" applyFill="1" applyAlignment="1">
      <alignment horizontal="left" vertical="center" wrapText="1"/>
    </xf>
    <xf numFmtId="1" fontId="1" fillId="8" borderId="0" xfId="0" applyNumberFormat="1" applyFont="1" applyFill="1" applyBorder="1" applyAlignment="1">
      <alignment horizontal="left" vertical="center"/>
    </xf>
    <xf numFmtId="1" fontId="2" fillId="8" borderId="0" xfId="0" applyNumberFormat="1" applyFont="1" applyFill="1" applyBorder="1" applyAlignment="1">
      <alignment horizontal="left" vertical="center"/>
    </xf>
    <xf numFmtId="0" fontId="31" fillId="9" borderId="6" xfId="0" applyFont="1" applyFill="1" applyBorder="1" applyAlignment="1">
      <alignment horizontal="center" vertical="center"/>
    </xf>
    <xf numFmtId="0" fontId="31" fillId="9" borderId="4" xfId="0" applyFont="1" applyFill="1" applyBorder="1" applyAlignment="1">
      <alignment horizontal="center" vertical="center"/>
    </xf>
    <xf numFmtId="0" fontId="31" fillId="9" borderId="6" xfId="0" applyFont="1" applyFill="1" applyBorder="1" applyAlignment="1">
      <alignment horizontal="center" vertical="center" wrapText="1"/>
    </xf>
    <xf numFmtId="0" fontId="31" fillId="9" borderId="4" xfId="0" applyFont="1" applyFill="1" applyBorder="1" applyAlignment="1">
      <alignment horizontal="center" vertical="center"/>
    </xf>
    <xf numFmtId="0" fontId="31" fillId="9" borderId="4" xfId="0" applyFont="1" applyFill="1" applyBorder="1" applyAlignment="1">
      <alignment horizontal="center" vertical="center" wrapText="1"/>
    </xf>
    <xf numFmtId="0" fontId="1" fillId="10" borderId="0" xfId="0" applyFont="1" applyFill="1" applyAlignment="1">
      <alignment horizontal="left" vertical="center"/>
    </xf>
    <xf numFmtId="0" fontId="2" fillId="10" borderId="0" xfId="0" applyFont="1" applyFill="1" applyAlignment="1">
      <alignment horizontal="left" vertical="center"/>
    </xf>
    <xf numFmtId="0" fontId="26" fillId="11" borderId="0" xfId="0" applyFont="1" applyFill="1" applyAlignment="1">
      <alignment horizontal="left" vertical="center" wrapText="1"/>
    </xf>
    <xf numFmtId="0" fontId="1" fillId="11" borderId="0" xfId="0" applyFont="1" applyFill="1" applyAlignment="1">
      <alignment horizontal="left" vertical="center"/>
    </xf>
    <xf numFmtId="164" fontId="1" fillId="11" borderId="0" xfId="0" applyNumberFormat="1" applyFont="1" applyFill="1" applyBorder="1" applyAlignment="1">
      <alignment horizontal="left" vertical="center"/>
    </xf>
    <xf numFmtId="0" fontId="1" fillId="11" borderId="0" xfId="0" applyFont="1" applyFill="1" applyBorder="1" applyAlignment="1">
      <alignment horizontal="left" vertical="center"/>
    </xf>
    <xf numFmtId="0" fontId="1" fillId="2" borderId="14" xfId="0" applyFont="1" applyFill="1" applyBorder="1" applyAlignment="1">
      <alignment horizontal="left" vertical="center" wrapText="1"/>
    </xf>
    <xf numFmtId="0" fontId="12" fillId="2" borderId="14" xfId="0" applyFont="1" applyFill="1" applyBorder="1" applyAlignment="1">
      <alignment horizontal="center" vertical="center" wrapText="1"/>
    </xf>
    <xf numFmtId="164" fontId="1" fillId="2" borderId="14" xfId="0" applyNumberFormat="1" applyFont="1" applyFill="1" applyBorder="1" applyAlignment="1">
      <alignment horizontal="left" vertical="center"/>
    </xf>
    <xf numFmtId="0" fontId="1" fillId="2" borderId="14" xfId="0" applyFont="1" applyFill="1" applyBorder="1" applyAlignment="1">
      <alignment horizontal="left" vertical="center"/>
    </xf>
    <xf numFmtId="0" fontId="12" fillId="2" borderId="16" xfId="0" applyFont="1" applyFill="1" applyBorder="1" applyAlignment="1">
      <alignment horizontal="center" vertical="center" wrapText="1"/>
    </xf>
    <xf numFmtId="0" fontId="12" fillId="2" borderId="26" xfId="0" applyFont="1" applyFill="1" applyBorder="1" applyAlignment="1">
      <alignment horizontal="center" vertical="center" wrapText="1"/>
    </xf>
    <xf numFmtId="1" fontId="13" fillId="3" borderId="26" xfId="0" applyNumberFormat="1" applyFont="1" applyFill="1" applyBorder="1" applyAlignment="1">
      <alignment horizontal="left" vertical="center" indent="1"/>
    </xf>
    <xf numFmtId="0" fontId="1" fillId="2" borderId="26" xfId="0" applyFont="1" applyFill="1" applyBorder="1" applyAlignment="1">
      <alignment horizontal="left" vertical="top" wrapText="1"/>
    </xf>
    <xf numFmtId="0" fontId="1" fillId="2" borderId="0" xfId="0" applyFont="1" applyFill="1" applyBorder="1" applyAlignment="1">
      <alignment horizontal="left" vertical="top" wrapText="1"/>
    </xf>
    <xf numFmtId="0" fontId="1" fillId="2" borderId="14" xfId="0" applyFont="1" applyFill="1" applyBorder="1" applyAlignment="1">
      <alignment horizontal="left" vertical="top" wrapText="1"/>
    </xf>
    <xf numFmtId="0" fontId="32" fillId="0" borderId="0" xfId="0" applyFont="1" applyAlignment="1">
      <alignment horizontal="left" vertical="center" wrapText="1"/>
    </xf>
    <xf numFmtId="0" fontId="32" fillId="2" borderId="0" xfId="0" applyFont="1" applyFill="1" applyAlignment="1">
      <alignment horizontal="left" vertical="center" wrapText="1"/>
    </xf>
    <xf numFmtId="0" fontId="1" fillId="2" borderId="0" xfId="0" applyFont="1" applyFill="1" applyBorder="1" applyAlignment="1">
      <alignment vertical="center" wrapText="1"/>
    </xf>
    <xf numFmtId="0" fontId="2" fillId="8" borderId="0" xfId="0" applyFont="1" applyFill="1" applyBorder="1" applyAlignment="1">
      <alignment horizontal="left" vertical="center"/>
    </xf>
    <xf numFmtId="0" fontId="31" fillId="9" borderId="4" xfId="0" applyFont="1" applyFill="1" applyBorder="1" applyAlignment="1">
      <alignment horizontal="left" vertical="center"/>
    </xf>
    <xf numFmtId="0" fontId="31" fillId="9" borderId="0" xfId="0" applyFont="1" applyFill="1" applyBorder="1" applyAlignment="1">
      <alignment horizontal="left" vertical="center"/>
    </xf>
    <xf numFmtId="0" fontId="4" fillId="0" borderId="0" xfId="0" applyFont="1" applyFill="1" applyAlignment="1">
      <alignment vertical="center"/>
    </xf>
    <xf numFmtId="2" fontId="1" fillId="2" borderId="0" xfId="0" applyNumberFormat="1" applyFont="1" applyFill="1" applyAlignment="1">
      <alignment horizontal="left" vertical="center"/>
    </xf>
    <xf numFmtId="2" fontId="32" fillId="2" borderId="0" xfId="0" applyNumberFormat="1" applyFont="1" applyFill="1" applyAlignment="1">
      <alignment horizontal="left" vertical="center"/>
    </xf>
    <xf numFmtId="2" fontId="1" fillId="2" borderId="26" xfId="0" applyNumberFormat="1" applyFont="1" applyFill="1" applyBorder="1" applyAlignment="1">
      <alignment horizontal="left" vertical="center"/>
    </xf>
    <xf numFmtId="2" fontId="32" fillId="2" borderId="26" xfId="0" applyNumberFormat="1" applyFont="1" applyFill="1" applyBorder="1" applyAlignment="1">
      <alignment horizontal="left" vertical="center"/>
    </xf>
    <xf numFmtId="2" fontId="1" fillId="2" borderId="16" xfId="0" applyNumberFormat="1" applyFont="1" applyFill="1" applyBorder="1" applyAlignment="1">
      <alignment horizontal="left" vertical="center"/>
    </xf>
    <xf numFmtId="2" fontId="32" fillId="2" borderId="16" xfId="0" applyNumberFormat="1" applyFont="1" applyFill="1" applyBorder="1" applyAlignment="1">
      <alignment horizontal="left" vertical="center"/>
    </xf>
    <xf numFmtId="2" fontId="1" fillId="11" borderId="0" xfId="0" applyNumberFormat="1" applyFont="1" applyFill="1" applyAlignment="1">
      <alignment horizontal="left" vertical="center"/>
    </xf>
    <xf numFmtId="2" fontId="32" fillId="11" borderId="0" xfId="0" applyNumberFormat="1" applyFont="1" applyFill="1" applyAlignment="1">
      <alignment horizontal="left" vertical="center"/>
    </xf>
    <xf numFmtId="2" fontId="1" fillId="10" borderId="0" xfId="0" applyNumberFormat="1" applyFont="1" applyFill="1" applyAlignment="1">
      <alignment horizontal="left" vertical="center"/>
    </xf>
    <xf numFmtId="2" fontId="32" fillId="10" borderId="0" xfId="0" applyNumberFormat="1" applyFont="1" applyFill="1" applyAlignment="1">
      <alignment horizontal="left" vertical="center"/>
    </xf>
    <xf numFmtId="2" fontId="1" fillId="2" borderId="14" xfId="0" applyNumberFormat="1" applyFont="1" applyFill="1" applyBorder="1" applyAlignment="1">
      <alignment horizontal="left" vertical="center"/>
    </xf>
    <xf numFmtId="2" fontId="32" fillId="2" borderId="14" xfId="0" applyNumberFormat="1" applyFont="1" applyFill="1" applyBorder="1" applyAlignment="1">
      <alignment horizontal="left" vertical="center"/>
    </xf>
    <xf numFmtId="2" fontId="1" fillId="0" borderId="0" xfId="0" applyNumberFormat="1" applyFont="1" applyAlignment="1">
      <alignment horizontal="left" vertical="center"/>
    </xf>
    <xf numFmtId="2" fontId="1" fillId="2" borderId="0" xfId="0" applyNumberFormat="1" applyFont="1" applyFill="1" applyBorder="1" applyAlignment="1">
      <alignment horizontal="left" vertical="center"/>
    </xf>
    <xf numFmtId="2" fontId="32" fillId="2" borderId="0" xfId="0" applyNumberFormat="1" applyFont="1" applyFill="1" applyBorder="1" applyAlignment="1">
      <alignment horizontal="left" vertical="center"/>
    </xf>
    <xf numFmtId="2" fontId="1" fillId="11" borderId="0" xfId="0" applyNumberFormat="1" applyFont="1" applyFill="1" applyBorder="1" applyAlignment="1">
      <alignment horizontal="left" vertical="center"/>
    </xf>
    <xf numFmtId="2" fontId="31" fillId="11" borderId="0" xfId="0" applyNumberFormat="1" applyFont="1" applyFill="1" applyBorder="1" applyAlignment="1">
      <alignment horizontal="left" vertical="center"/>
    </xf>
    <xf numFmtId="2" fontId="29" fillId="0" borderId="0" xfId="0" applyNumberFormat="1" applyFont="1" applyBorder="1" applyProtection="1">
      <protection hidden="1"/>
    </xf>
    <xf numFmtId="2" fontId="31" fillId="0" borderId="0" xfId="0" applyNumberFormat="1" applyFont="1" applyBorder="1" applyAlignment="1">
      <alignment horizontal="left" vertical="center"/>
    </xf>
    <xf numFmtId="2" fontId="2" fillId="8" borderId="26" xfId="0" applyNumberFormat="1" applyFont="1" applyFill="1" applyBorder="1" applyAlignment="1">
      <alignment horizontal="left" vertical="center"/>
    </xf>
    <xf numFmtId="2" fontId="1" fillId="8" borderId="0" xfId="0" applyNumberFormat="1" applyFont="1" applyFill="1" applyBorder="1" applyAlignment="1">
      <alignment horizontal="left" vertical="center"/>
    </xf>
    <xf numFmtId="10" fontId="2" fillId="8" borderId="0" xfId="1" applyNumberFormat="1" applyFont="1" applyFill="1" applyBorder="1" applyAlignment="1">
      <alignment horizontal="left" vertical="center"/>
    </xf>
    <xf numFmtId="2" fontId="33" fillId="9" borderId="0" xfId="0" applyNumberFormat="1" applyFont="1" applyFill="1" applyBorder="1" applyAlignment="1">
      <alignment horizontal="right" vertical="center"/>
    </xf>
    <xf numFmtId="0" fontId="33" fillId="9" borderId="0" xfId="0" applyFont="1" applyFill="1" applyBorder="1" applyAlignment="1">
      <alignment horizontal="left" vertical="center"/>
    </xf>
    <xf numFmtId="10" fontId="33" fillId="9" borderId="0" xfId="1" applyNumberFormat="1" applyFont="1" applyFill="1" applyBorder="1" applyAlignment="1">
      <alignment horizontal="right" vertical="center"/>
    </xf>
    <xf numFmtId="0" fontId="1" fillId="0" borderId="0" xfId="0" applyFont="1" applyAlignment="1">
      <alignment horizontal="center" vertical="center"/>
    </xf>
    <xf numFmtId="0" fontId="30" fillId="0" borderId="0" xfId="2" applyFont="1" applyAlignment="1">
      <alignment vertical="center"/>
    </xf>
    <xf numFmtId="0" fontId="7" fillId="2" borderId="5" xfId="0" applyFont="1" applyFill="1" applyBorder="1" applyAlignment="1">
      <alignment vertical="center"/>
    </xf>
    <xf numFmtId="0" fontId="24" fillId="13" borderId="0" xfId="0" applyFont="1" applyFill="1" applyAlignment="1">
      <alignment horizontal="center" vertical="center" wrapText="1"/>
    </xf>
    <xf numFmtId="0" fontId="24" fillId="13" borderId="0" xfId="0" applyFont="1" applyFill="1" applyAlignment="1">
      <alignment horizontal="center" vertical="center"/>
    </xf>
    <xf numFmtId="0" fontId="7" fillId="12" borderId="5" xfId="0" applyFont="1" applyFill="1" applyBorder="1" applyAlignment="1">
      <alignment horizontal="center" vertical="center"/>
    </xf>
    <xf numFmtId="0" fontId="2" fillId="14" borderId="0" xfId="0" applyFont="1" applyFill="1" applyAlignment="1">
      <alignment vertical="center" wrapText="1"/>
    </xf>
    <xf numFmtId="164" fontId="1" fillId="14" borderId="0" xfId="0" applyNumberFormat="1" applyFont="1" applyFill="1" applyAlignment="1">
      <alignment horizontal="center" vertical="center"/>
    </xf>
    <xf numFmtId="0" fontId="1" fillId="14" borderId="0" xfId="0" applyFont="1" applyFill="1" applyAlignment="1">
      <alignment horizontal="center" vertical="center"/>
    </xf>
    <xf numFmtId="0" fontId="1" fillId="14" borderId="0" xfId="0" applyFont="1" applyFill="1" applyAlignment="1">
      <alignment vertical="center" wrapText="1"/>
    </xf>
    <xf numFmtId="0" fontId="1" fillId="6" borderId="0" xfId="0" applyFont="1" applyFill="1" applyAlignment="1">
      <alignment vertical="center" wrapText="1"/>
    </xf>
    <xf numFmtId="0" fontId="2" fillId="6" borderId="0" xfId="0" applyFont="1" applyFill="1" applyAlignment="1">
      <alignment vertical="center" wrapText="1"/>
    </xf>
    <xf numFmtId="164" fontId="1" fillId="6" borderId="0" xfId="0" applyNumberFormat="1" applyFont="1" applyFill="1" applyAlignment="1">
      <alignment horizontal="center" vertical="center"/>
    </xf>
    <xf numFmtId="0" fontId="1" fillId="6" borderId="0" xfId="0" applyFont="1" applyFill="1" applyAlignment="1">
      <alignment horizontal="center" vertical="center"/>
    </xf>
    <xf numFmtId="164" fontId="34" fillId="6" borderId="0" xfId="0" applyNumberFormat="1" applyFont="1" applyFill="1" applyAlignment="1">
      <alignment horizontal="center" vertical="center"/>
    </xf>
    <xf numFmtId="0" fontId="1" fillId="6" borderId="0" xfId="0" applyFont="1" applyFill="1" applyBorder="1" applyAlignment="1">
      <alignment vertical="center" wrapText="1"/>
    </xf>
    <xf numFmtId="0" fontId="20" fillId="2" borderId="0" xfId="0" applyFont="1" applyFill="1" applyBorder="1" applyAlignment="1">
      <alignment vertical="center" wrapText="1"/>
    </xf>
    <xf numFmtId="0" fontId="4" fillId="2" borderId="0" xfId="0" applyFont="1" applyFill="1" applyBorder="1" applyAlignment="1">
      <alignment vertical="center"/>
    </xf>
    <xf numFmtId="0" fontId="20" fillId="2" borderId="0" xfId="0" applyFont="1" applyFill="1" applyBorder="1" applyAlignment="1">
      <alignment horizontal="left" vertical="center" wrapText="1"/>
    </xf>
    <xf numFmtId="0" fontId="24" fillId="2" borderId="0" xfId="0" applyFont="1" applyFill="1" applyBorder="1" applyAlignment="1">
      <alignment horizontal="center" vertical="center" wrapText="1"/>
    </xf>
    <xf numFmtId="0" fontId="2" fillId="2" borderId="0" xfId="0" applyFont="1" applyFill="1" applyBorder="1" applyAlignment="1">
      <alignment vertical="center" wrapText="1"/>
    </xf>
    <xf numFmtId="0" fontId="30" fillId="2" borderId="0" xfId="2" applyFont="1" applyFill="1" applyBorder="1" applyAlignment="1">
      <alignment vertical="center"/>
    </xf>
    <xf numFmtId="164" fontId="1" fillId="14" borderId="0" xfId="0" applyNumberFormat="1" applyFont="1" applyFill="1" applyBorder="1" applyAlignment="1">
      <alignment horizontal="center" vertical="center"/>
    </xf>
    <xf numFmtId="164" fontId="1" fillId="6" borderId="0" xfId="0" applyNumberFormat="1" applyFont="1" applyFill="1" applyBorder="1" applyAlignment="1">
      <alignment horizontal="center" vertical="center"/>
    </xf>
    <xf numFmtId="0" fontId="24" fillId="13" borderId="6" xfId="0" applyFont="1" applyFill="1" applyBorder="1" applyAlignment="1">
      <alignment horizontal="center" vertical="center"/>
    </xf>
    <xf numFmtId="0" fontId="24" fillId="13" borderId="4" xfId="0" applyFont="1" applyFill="1" applyBorder="1" applyAlignment="1">
      <alignment horizontal="center" vertical="center" wrapText="1"/>
    </xf>
    <xf numFmtId="0" fontId="24" fillId="13" borderId="4" xfId="0" applyFont="1" applyFill="1" applyBorder="1" applyAlignment="1">
      <alignment horizontal="center" vertical="center"/>
    </xf>
    <xf numFmtId="0" fontId="24" fillId="13" borderId="4" xfId="0" applyFont="1" applyFill="1" applyBorder="1" applyAlignment="1">
      <alignment horizontal="left" vertical="center"/>
    </xf>
    <xf numFmtId="0" fontId="24" fillId="13" borderId="0" xfId="0" applyFont="1" applyFill="1" applyBorder="1" applyAlignment="1">
      <alignment horizontal="center" vertical="center"/>
    </xf>
    <xf numFmtId="0" fontId="1" fillId="2" borderId="25" xfId="0" applyFont="1" applyFill="1" applyBorder="1" applyAlignment="1">
      <alignment vertical="center" wrapText="1"/>
    </xf>
    <xf numFmtId="164" fontId="1" fillId="2" borderId="25" xfId="0" applyNumberFormat="1" applyFont="1" applyFill="1" applyBorder="1" applyAlignment="1">
      <alignment horizontal="center" vertical="center"/>
    </xf>
    <xf numFmtId="0" fontId="1" fillId="2" borderId="25" xfId="0" applyFont="1" applyFill="1" applyBorder="1" applyAlignment="1">
      <alignment horizontal="center" vertical="center"/>
    </xf>
    <xf numFmtId="164" fontId="34" fillId="2" borderId="25" xfId="0" applyNumberFormat="1" applyFont="1" applyFill="1" applyBorder="1" applyAlignment="1">
      <alignment horizontal="center" vertical="center"/>
    </xf>
    <xf numFmtId="1" fontId="13" fillId="3" borderId="25" xfId="0" applyNumberFormat="1" applyFont="1" applyFill="1" applyBorder="1" applyAlignment="1">
      <alignment horizontal="left" vertical="center" indent="1"/>
    </xf>
    <xf numFmtId="0" fontId="1" fillId="2" borderId="34" xfId="0" applyFont="1" applyFill="1" applyBorder="1" applyAlignment="1">
      <alignment vertical="center" wrapText="1"/>
    </xf>
    <xf numFmtId="164" fontId="1" fillId="2" borderId="34" xfId="0" applyNumberFormat="1" applyFont="1" applyFill="1" applyBorder="1" applyAlignment="1">
      <alignment horizontal="center" vertical="center"/>
    </xf>
    <xf numFmtId="0" fontId="1" fillId="2" borderId="34" xfId="0" applyFont="1" applyFill="1" applyBorder="1" applyAlignment="1">
      <alignment horizontal="center" vertical="center"/>
    </xf>
    <xf numFmtId="0" fontId="1" fillId="2" borderId="34" xfId="0" applyFont="1" applyFill="1" applyBorder="1" applyAlignment="1">
      <alignment vertical="center"/>
    </xf>
    <xf numFmtId="164" fontId="34" fillId="2" borderId="34" xfId="0" applyNumberFormat="1" applyFont="1" applyFill="1" applyBorder="1" applyAlignment="1">
      <alignment horizontal="center" vertical="center"/>
    </xf>
    <xf numFmtId="0" fontId="1" fillId="2" borderId="35" xfId="0" applyFont="1" applyFill="1" applyBorder="1" applyAlignment="1">
      <alignment vertical="center" wrapText="1"/>
    </xf>
    <xf numFmtId="164" fontId="32" fillId="2" borderId="34" xfId="0" applyNumberFormat="1" applyFont="1" applyFill="1" applyBorder="1" applyAlignment="1">
      <alignment horizontal="center" vertical="center"/>
    </xf>
    <xf numFmtId="164" fontId="32" fillId="14" borderId="0" xfId="0" applyNumberFormat="1" applyFont="1" applyFill="1" applyAlignment="1">
      <alignment horizontal="center" vertical="center"/>
    </xf>
    <xf numFmtId="0" fontId="27" fillId="2" borderId="34" xfId="0" applyFont="1" applyFill="1" applyBorder="1" applyAlignment="1">
      <alignment vertical="center" wrapText="1"/>
    </xf>
    <xf numFmtId="164" fontId="27" fillId="2" borderId="34" xfId="0" applyNumberFormat="1" applyFont="1" applyFill="1" applyBorder="1" applyAlignment="1">
      <alignment horizontal="center" vertical="center"/>
    </xf>
    <xf numFmtId="0" fontId="27" fillId="2" borderId="34" xfId="0" applyFont="1" applyFill="1" applyBorder="1" applyAlignment="1">
      <alignment horizontal="center" vertical="center"/>
    </xf>
    <xf numFmtId="1" fontId="36" fillId="3" borderId="25" xfId="0" applyNumberFormat="1" applyFont="1" applyFill="1" applyBorder="1" applyAlignment="1">
      <alignment horizontal="left" vertical="center" indent="1"/>
    </xf>
    <xf numFmtId="0" fontId="37" fillId="2" borderId="0" xfId="0" applyFont="1" applyFill="1"/>
    <xf numFmtId="0" fontId="27" fillId="2" borderId="0" xfId="0" applyFont="1" applyFill="1"/>
    <xf numFmtId="0" fontId="37" fillId="0" borderId="0" xfId="0" applyFont="1"/>
    <xf numFmtId="0" fontId="38" fillId="2" borderId="0" xfId="0" applyFont="1" applyFill="1"/>
    <xf numFmtId="0" fontId="39" fillId="2" borderId="0" xfId="0" applyFont="1" applyFill="1"/>
    <xf numFmtId="0" fontId="7" fillId="12" borderId="0" xfId="0" applyFont="1" applyFill="1" applyAlignment="1">
      <alignment horizontal="center" vertical="center" wrapText="1"/>
    </xf>
    <xf numFmtId="0" fontId="7" fillId="2" borderId="0" xfId="0" applyFont="1" applyFill="1" applyBorder="1" applyAlignment="1">
      <alignment horizontal="center" vertical="center" wrapText="1"/>
    </xf>
    <xf numFmtId="0" fontId="7" fillId="12" borderId="0" xfId="0" applyFont="1" applyFill="1" applyAlignment="1">
      <alignment horizontal="center"/>
    </xf>
    <xf numFmtId="2" fontId="31" fillId="10" borderId="0" xfId="0" applyNumberFormat="1" applyFont="1" applyFill="1" applyAlignment="1">
      <alignment horizontal="left" vertical="center"/>
    </xf>
    <xf numFmtId="2" fontId="7" fillId="13" borderId="0" xfId="0" applyNumberFormat="1" applyFont="1" applyFill="1" applyBorder="1" applyAlignment="1">
      <alignment horizontal="right" vertical="center"/>
    </xf>
    <xf numFmtId="10" fontId="7" fillId="13" borderId="0" xfId="1" applyNumberFormat="1" applyFont="1" applyFill="1" applyBorder="1" applyAlignment="1">
      <alignment horizontal="right" vertical="center"/>
    </xf>
    <xf numFmtId="2" fontId="1" fillId="14" borderId="0" xfId="0" applyNumberFormat="1" applyFont="1" applyFill="1" applyAlignment="1">
      <alignment horizontal="center" vertical="center"/>
    </xf>
    <xf numFmtId="1" fontId="2" fillId="14" borderId="0" xfId="0" applyNumberFormat="1" applyFont="1" applyFill="1" applyAlignment="1">
      <alignment horizontal="center" vertical="center"/>
    </xf>
    <xf numFmtId="0" fontId="4" fillId="2" borderId="0" xfId="0" applyFont="1" applyFill="1" applyAlignment="1">
      <alignment vertical="center"/>
    </xf>
    <xf numFmtId="0" fontId="4" fillId="2" borderId="0" xfId="0" applyFont="1" applyFill="1" applyAlignment="1">
      <alignment horizontal="left" vertical="center"/>
    </xf>
    <xf numFmtId="0" fontId="7" fillId="13" borderId="0" xfId="0" applyFont="1" applyFill="1" applyAlignment="1">
      <alignment vertical="center"/>
    </xf>
    <xf numFmtId="0" fontId="0" fillId="13" borderId="0" xfId="0" applyFill="1"/>
    <xf numFmtId="2" fontId="2" fillId="14" borderId="0" xfId="0" applyNumberFormat="1" applyFont="1" applyFill="1" applyAlignment="1">
      <alignment horizontal="center" vertical="center"/>
    </xf>
    <xf numFmtId="2" fontId="1" fillId="14" borderId="0" xfId="0" applyNumberFormat="1" applyFont="1" applyFill="1" applyAlignment="1">
      <alignment vertical="center" wrapText="1"/>
    </xf>
    <xf numFmtId="2" fontId="2" fillId="2" borderId="0" xfId="0" applyNumberFormat="1" applyFont="1" applyFill="1" applyBorder="1" applyAlignment="1">
      <alignment vertical="center" wrapText="1"/>
    </xf>
    <xf numFmtId="2" fontId="1" fillId="14" borderId="0" xfId="0" applyNumberFormat="1" applyFont="1" applyFill="1" applyBorder="1" applyAlignment="1">
      <alignment horizontal="center" vertical="center"/>
    </xf>
    <xf numFmtId="10" fontId="1" fillId="14" borderId="0" xfId="1" applyNumberFormat="1" applyFont="1" applyFill="1" applyAlignment="1">
      <alignment horizontal="center" vertical="center"/>
    </xf>
    <xf numFmtId="2" fontId="1" fillId="6" borderId="0" xfId="0" applyNumberFormat="1" applyFont="1" applyFill="1" applyAlignment="1">
      <alignment horizontal="center" vertical="center"/>
    </xf>
    <xf numFmtId="2" fontId="1" fillId="6" borderId="0" xfId="0" applyNumberFormat="1" applyFont="1" applyFill="1" applyAlignment="1">
      <alignment vertical="center" wrapText="1"/>
    </xf>
    <xf numFmtId="2" fontId="1" fillId="2" borderId="34" xfId="0" applyNumberFormat="1" applyFont="1" applyFill="1" applyBorder="1" applyAlignment="1">
      <alignment horizontal="center" vertical="center"/>
    </xf>
    <xf numFmtId="2" fontId="1" fillId="2" borderId="25" xfId="0" applyNumberFormat="1" applyFont="1" applyFill="1" applyBorder="1" applyAlignment="1">
      <alignment horizontal="center" vertical="center"/>
    </xf>
    <xf numFmtId="1" fontId="32" fillId="2" borderId="25" xfId="0" applyNumberFormat="1" applyFont="1" applyFill="1" applyBorder="1" applyAlignment="1">
      <alignment horizontal="center" vertical="center"/>
    </xf>
    <xf numFmtId="1" fontId="32" fillId="2" borderId="34" xfId="0" applyNumberFormat="1" applyFont="1" applyFill="1" applyBorder="1" applyAlignment="1">
      <alignment horizontal="center" vertical="center"/>
    </xf>
    <xf numFmtId="1" fontId="1" fillId="6" borderId="0" xfId="0" applyNumberFormat="1" applyFont="1" applyFill="1" applyAlignment="1">
      <alignment horizontal="center" vertical="center"/>
    </xf>
    <xf numFmtId="0" fontId="11" fillId="12" borderId="4" xfId="0" applyFont="1" applyFill="1" applyBorder="1" applyAlignment="1">
      <alignment horizontal="center" vertical="center" wrapText="1"/>
    </xf>
    <xf numFmtId="0" fontId="11" fillId="12" borderId="7" xfId="0" applyFont="1" applyFill="1" applyBorder="1" applyAlignment="1">
      <alignment horizontal="center" vertical="center" wrapText="1"/>
    </xf>
    <xf numFmtId="0" fontId="11" fillId="12" borderId="30" xfId="0" applyFont="1" applyFill="1" applyBorder="1" applyAlignment="1">
      <alignment horizontal="center" vertical="center" wrapText="1"/>
    </xf>
    <xf numFmtId="0" fontId="40" fillId="13" borderId="7" xfId="0" applyFont="1" applyFill="1" applyBorder="1" applyAlignment="1">
      <alignment horizontal="center" vertical="center" wrapText="1"/>
    </xf>
    <xf numFmtId="0" fontId="18" fillId="0" borderId="8" xfId="0" applyFont="1" applyBorder="1" applyAlignment="1"/>
    <xf numFmtId="0" fontId="4" fillId="2" borderId="0" xfId="0" applyFont="1" applyFill="1" applyBorder="1" applyAlignment="1">
      <alignment horizontal="left" vertical="center"/>
    </xf>
    <xf numFmtId="1" fontId="13" fillId="3" borderId="36" xfId="0" applyNumberFormat="1" applyFont="1" applyFill="1" applyBorder="1" applyAlignment="1">
      <alignment horizontal="left" wrapText="1"/>
    </xf>
    <xf numFmtId="1" fontId="13" fillId="3" borderId="34" xfId="0" applyNumberFormat="1" applyFont="1" applyFill="1" applyBorder="1" applyAlignment="1">
      <alignment horizontal="left" wrapText="1"/>
    </xf>
    <xf numFmtId="1" fontId="13" fillId="3" borderId="37" xfId="0" applyNumberFormat="1" applyFont="1" applyFill="1" applyBorder="1" applyAlignment="1">
      <alignment horizontal="left" wrapText="1"/>
    </xf>
    <xf numFmtId="0" fontId="7" fillId="7" borderId="38" xfId="0" applyFont="1" applyFill="1" applyBorder="1" applyAlignment="1">
      <alignment horizontal="center" vertical="center"/>
    </xf>
    <xf numFmtId="0" fontId="31" fillId="9" borderId="39" xfId="0" applyFont="1" applyFill="1" applyBorder="1" applyAlignment="1">
      <alignment horizontal="center" vertical="center"/>
    </xf>
    <xf numFmtId="0" fontId="31" fillId="9" borderId="40" xfId="0" applyFont="1" applyFill="1" applyBorder="1" applyAlignment="1">
      <alignment horizontal="left" vertical="center"/>
    </xf>
    <xf numFmtId="0" fontId="1" fillId="10" borderId="33" xfId="0" applyFont="1" applyFill="1" applyBorder="1" applyAlignment="1">
      <alignment horizontal="left" vertical="center"/>
    </xf>
    <xf numFmtId="0" fontId="1" fillId="10" borderId="0" xfId="0" applyFont="1" applyFill="1" applyBorder="1" applyAlignment="1">
      <alignment horizontal="left" vertical="center"/>
    </xf>
    <xf numFmtId="2" fontId="1" fillId="2" borderId="33" xfId="0" applyNumberFormat="1" applyFont="1" applyFill="1" applyBorder="1" applyAlignment="1">
      <alignment horizontal="left" vertical="center"/>
    </xf>
    <xf numFmtId="2" fontId="1" fillId="2" borderId="32" xfId="0" applyNumberFormat="1" applyFont="1" applyFill="1" applyBorder="1" applyAlignment="1">
      <alignment horizontal="left" vertical="center"/>
    </xf>
    <xf numFmtId="2" fontId="1" fillId="2" borderId="23" xfId="0" applyNumberFormat="1" applyFont="1" applyFill="1" applyBorder="1" applyAlignment="1">
      <alignment horizontal="left" vertical="center"/>
    </xf>
    <xf numFmtId="2" fontId="1" fillId="11" borderId="33" xfId="0" applyNumberFormat="1" applyFont="1" applyFill="1" applyBorder="1" applyAlignment="1">
      <alignment horizontal="left" vertical="center"/>
    </xf>
    <xf numFmtId="2" fontId="1" fillId="10" borderId="33" xfId="0" applyNumberFormat="1" applyFont="1" applyFill="1" applyBorder="1" applyAlignment="1">
      <alignment horizontal="left" vertical="center"/>
    </xf>
    <xf numFmtId="2" fontId="1" fillId="10" borderId="0" xfId="0" applyNumberFormat="1" applyFont="1" applyFill="1" applyBorder="1" applyAlignment="1">
      <alignment horizontal="left" vertical="center"/>
    </xf>
    <xf numFmtId="2" fontId="32" fillId="10" borderId="0" xfId="0" applyNumberFormat="1" applyFont="1" applyFill="1" applyBorder="1" applyAlignment="1">
      <alignment horizontal="left" vertical="center"/>
    </xf>
    <xf numFmtId="2" fontId="1" fillId="2" borderId="31" xfId="0" applyNumberFormat="1" applyFont="1" applyFill="1" applyBorder="1" applyAlignment="1">
      <alignment horizontal="left" vertical="center"/>
    </xf>
    <xf numFmtId="2" fontId="31" fillId="10" borderId="0" xfId="0" applyNumberFormat="1" applyFont="1" applyFill="1" applyBorder="1" applyAlignment="1">
      <alignment horizontal="left" vertical="center"/>
    </xf>
    <xf numFmtId="2" fontId="29" fillId="0" borderId="31" xfId="0" applyNumberFormat="1" applyFont="1" applyBorder="1" applyProtection="1">
      <protection hidden="1"/>
    </xf>
    <xf numFmtId="2" fontId="29" fillId="0" borderId="14" xfId="0" applyNumberFormat="1" applyFont="1" applyBorder="1" applyProtection="1">
      <protection hidden="1"/>
    </xf>
    <xf numFmtId="2" fontId="31" fillId="0" borderId="14" xfId="0" applyNumberFormat="1" applyFont="1" applyBorder="1" applyAlignment="1">
      <alignment horizontal="left" vertical="center"/>
    </xf>
    <xf numFmtId="0" fontId="29" fillId="0" borderId="14" xfId="0" applyFont="1" applyBorder="1" applyProtection="1">
      <protection hidden="1"/>
    </xf>
    <xf numFmtId="0" fontId="1" fillId="0" borderId="14" xfId="0" applyFont="1" applyBorder="1" applyAlignment="1">
      <alignment horizontal="left" vertical="center"/>
    </xf>
    <xf numFmtId="0" fontId="7" fillId="12" borderId="42" xfId="0" applyFont="1" applyFill="1" applyBorder="1" applyAlignment="1">
      <alignment horizontal="center" vertical="center"/>
    </xf>
    <xf numFmtId="0" fontId="24" fillId="13" borderId="43" xfId="0" applyFont="1" applyFill="1" applyBorder="1" applyAlignment="1">
      <alignment horizontal="center" vertical="center"/>
    </xf>
    <xf numFmtId="0" fontId="24" fillId="13" borderId="44" xfId="0" applyFont="1" applyFill="1" applyBorder="1" applyAlignment="1">
      <alignment horizontal="center" vertical="center" wrapText="1"/>
    </xf>
    <xf numFmtId="164" fontId="1" fillId="14" borderId="41" xfId="0" applyNumberFormat="1" applyFont="1" applyFill="1" applyBorder="1" applyAlignment="1">
      <alignment horizontal="center" vertical="center"/>
    </xf>
    <xf numFmtId="0" fontId="1" fillId="14" borderId="0" xfId="0" applyFont="1" applyFill="1" applyBorder="1" applyAlignment="1">
      <alignment horizontal="center" vertical="center"/>
    </xf>
    <xf numFmtId="0" fontId="1" fillId="14" borderId="0" xfId="0" applyFont="1" applyFill="1" applyBorder="1" applyAlignment="1">
      <alignment vertical="center" wrapText="1"/>
    </xf>
    <xf numFmtId="2" fontId="1" fillId="2" borderId="45" xfId="0" applyNumberFormat="1" applyFont="1" applyFill="1" applyBorder="1" applyAlignment="1">
      <alignment horizontal="center" vertical="center"/>
    </xf>
    <xf numFmtId="2" fontId="1" fillId="2" borderId="46" xfId="0" applyNumberFormat="1" applyFont="1" applyFill="1" applyBorder="1" applyAlignment="1">
      <alignment horizontal="center" vertical="center"/>
    </xf>
    <xf numFmtId="2" fontId="1" fillId="6" borderId="41" xfId="0" applyNumberFormat="1" applyFont="1" applyFill="1" applyBorder="1" applyAlignment="1">
      <alignment horizontal="center" vertical="center"/>
    </xf>
    <xf numFmtId="2" fontId="1" fillId="6" borderId="0" xfId="0" applyNumberFormat="1" applyFont="1" applyFill="1" applyBorder="1" applyAlignment="1">
      <alignment horizontal="center" vertical="center"/>
    </xf>
    <xf numFmtId="164" fontId="34" fillId="6" borderId="0" xfId="0" applyNumberFormat="1" applyFont="1" applyFill="1" applyBorder="1" applyAlignment="1">
      <alignment horizontal="center" vertical="center"/>
    </xf>
    <xf numFmtId="0" fontId="1" fillId="6" borderId="0" xfId="0" applyFont="1" applyFill="1" applyBorder="1" applyAlignment="1">
      <alignment horizontal="center" vertical="center"/>
    </xf>
    <xf numFmtId="2" fontId="1" fillId="14" borderId="41" xfId="0" applyNumberFormat="1" applyFont="1" applyFill="1" applyBorder="1" applyAlignment="1">
      <alignment horizontal="center" vertical="center"/>
    </xf>
    <xf numFmtId="164" fontId="32" fillId="14" borderId="0" xfId="0" applyNumberFormat="1" applyFont="1" applyFill="1" applyBorder="1" applyAlignment="1">
      <alignment horizontal="center" vertical="center"/>
    </xf>
    <xf numFmtId="164" fontId="27" fillId="2" borderId="46" xfId="0" applyNumberFormat="1" applyFont="1" applyFill="1" applyBorder="1" applyAlignment="1">
      <alignment horizontal="center" vertical="center"/>
    </xf>
    <xf numFmtId="164" fontId="1" fillId="2" borderId="46" xfId="0" applyNumberFormat="1" applyFont="1" applyFill="1" applyBorder="1" applyAlignment="1">
      <alignment horizontal="center" vertical="center"/>
    </xf>
    <xf numFmtId="164" fontId="1" fillId="6" borderId="41" xfId="0" applyNumberFormat="1" applyFont="1" applyFill="1" applyBorder="1" applyAlignment="1">
      <alignment horizontal="center" vertical="center"/>
    </xf>
    <xf numFmtId="0" fontId="11" fillId="4" borderId="47" xfId="0" applyFont="1" applyFill="1" applyBorder="1" applyAlignment="1">
      <alignment horizontal="center" vertical="center" wrapText="1"/>
    </xf>
    <xf numFmtId="0" fontId="12" fillId="5" borderId="48" xfId="0" applyFont="1" applyFill="1" applyBorder="1" applyAlignment="1">
      <alignment horizontal="center" vertical="center" wrapText="1"/>
    </xf>
    <xf numFmtId="2" fontId="13" fillId="3" borderId="49" xfId="0" applyNumberFormat="1" applyFont="1" applyFill="1" applyBorder="1" applyAlignment="1">
      <alignment horizontal="left" wrapText="1"/>
    </xf>
    <xf numFmtId="2" fontId="13" fillId="3" borderId="50" xfId="0" applyNumberFormat="1" applyFont="1" applyFill="1" applyBorder="1" applyAlignment="1">
      <alignment horizontal="left" wrapText="1"/>
    </xf>
    <xf numFmtId="2" fontId="13" fillId="3" borderId="51" xfId="0" applyNumberFormat="1" applyFont="1" applyFill="1" applyBorder="1" applyAlignment="1">
      <alignment horizontal="left" wrapText="1"/>
    </xf>
    <xf numFmtId="0" fontId="11" fillId="4" borderId="49" xfId="0" applyFont="1" applyFill="1" applyBorder="1" applyAlignment="1">
      <alignment horizontal="center" vertical="center" wrapText="1"/>
    </xf>
    <xf numFmtId="0" fontId="11" fillId="4" borderId="52" xfId="0" applyFont="1" applyFill="1" applyBorder="1" applyAlignment="1">
      <alignment horizontal="center" vertical="center" wrapText="1"/>
    </xf>
    <xf numFmtId="0" fontId="12" fillId="5" borderId="48" xfId="0" applyFont="1" applyFill="1" applyBorder="1" applyAlignment="1">
      <alignment horizontal="left" vertical="center" wrapText="1"/>
    </xf>
    <xf numFmtId="0" fontId="12" fillId="5" borderId="53" xfId="0" applyFont="1" applyFill="1" applyBorder="1" applyAlignment="1">
      <alignment horizontal="left" vertical="center" wrapText="1"/>
    </xf>
    <xf numFmtId="0" fontId="12" fillId="5" borderId="48" xfId="0" applyFont="1" applyFill="1" applyBorder="1" applyAlignment="1">
      <alignment horizontal="center" vertical="center" wrapText="1"/>
    </xf>
    <xf numFmtId="0" fontId="12" fillId="5" borderId="53" xfId="0" applyFont="1" applyFill="1" applyBorder="1" applyAlignment="1">
      <alignment horizontal="center" vertical="center" wrapText="1"/>
    </xf>
    <xf numFmtId="2" fontId="13" fillId="3" borderId="54" xfId="0" applyNumberFormat="1" applyFont="1" applyFill="1" applyBorder="1" applyAlignment="1">
      <alignment horizontal="left" wrapText="1"/>
    </xf>
    <xf numFmtId="14" fontId="13" fillId="3" borderId="55" xfId="0" applyNumberFormat="1" applyFont="1" applyFill="1" applyBorder="1" applyAlignment="1">
      <alignment horizontal="left" wrapText="1" indent="1"/>
    </xf>
    <xf numFmtId="14" fontId="13" fillId="3" borderId="56" xfId="0" applyNumberFormat="1" applyFont="1" applyFill="1" applyBorder="1" applyAlignment="1">
      <alignment horizontal="left" wrapText="1" indent="1"/>
    </xf>
    <xf numFmtId="2" fontId="13" fillId="3" borderId="57" xfId="0" applyNumberFormat="1" applyFont="1" applyFill="1" applyBorder="1" applyAlignment="1">
      <alignment horizontal="left" wrapText="1"/>
    </xf>
    <xf numFmtId="14" fontId="13" fillId="3" borderId="58" xfId="0" applyNumberFormat="1" applyFont="1" applyFill="1" applyBorder="1" applyAlignment="1">
      <alignment horizontal="left" wrapText="1" indent="1"/>
    </xf>
  </cellXfs>
  <cellStyles count="3">
    <cellStyle name="Hyperlink" xfId="2" builtinId="8"/>
    <cellStyle name="Normal" xfId="0" builtinId="0"/>
    <cellStyle name="Percent" xfId="1" builtinId="5"/>
  </cellStyles>
  <dxfs count="3">
    <dxf>
      <font>
        <b/>
        <i val="0"/>
      </font>
    </dxf>
    <dxf>
      <font>
        <b/>
        <i val="0"/>
      </font>
    </dxf>
    <dxf>
      <font>
        <b/>
        <i val="0"/>
      </font>
    </dxf>
  </dxfs>
  <tableStyles count="0" defaultTableStyle="TableStyleMedium2" defaultPivotStyle="PivotStyleLight16"/>
  <colors>
    <mruColors>
      <color rgb="FF66819F"/>
      <color rgb="FF002D5F"/>
      <color rgb="FFD1D9EB"/>
      <color rgb="FFADD4FF"/>
      <color rgb="FFA3DCCC"/>
      <color rgb="FFC1E8DD"/>
      <color rgb="FFE0F3EE"/>
      <color rgb="FF93D7C4"/>
      <color rgb="FF84D1BB"/>
      <color rgb="FF66C6A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2.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 Id="rId27"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1" Type="http://schemas.openxmlformats.org/officeDocument/2006/relationships/image" Target="../media/image1.png"/></Relationships>
</file>

<file path=xl/charts/_rels/chart2.xml.rels><?xml version="1.0" encoding="UTF-8" standalone="yes"?>
<Relationships xmlns="http://schemas.openxmlformats.org/package/2006/relationships"><Relationship Id="rId1" Type="http://schemas.openxmlformats.org/officeDocument/2006/relationships/image" Target="../media/image1.png"/></Relationships>
</file>

<file path=xl/charts/_rels/chart3.xml.rels><?xml version="1.0" encoding="UTF-8" standalone="yes"?>
<Relationships xmlns="http://schemas.openxmlformats.org/package/2006/relationships"><Relationship Id="rId1" Type="http://schemas.openxmlformats.org/officeDocument/2006/relationships/image" Target="../media/image1.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UHC_Inter!$E$2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F14-403F-8CB4-B71ADC4FE69E}"/>
              </c:ext>
            </c:extLst>
          </c:dPt>
          <c:errBars>
            <c:errDir val="y"/>
            <c:errBarType val="minus"/>
            <c:errValType val="cust"/>
            <c:noEndCap val="1"/>
            <c:plus>
              <c:numLit>
                <c:formatCode>General</c:formatCode>
                <c:ptCount val="1"/>
                <c:pt idx="0">
                  <c:v>1</c:v>
                </c:pt>
              </c:numLit>
            </c:plus>
            <c:minus>
              <c:numRef>
                <c:f>UHC_Inter!$G$3:$G$19</c:f>
                <c:numCache>
                  <c:formatCode>General</c:formatCode>
                  <c:ptCount val="17"/>
                  <c:pt idx="0">
                    <c:v>1</c:v>
                  </c:pt>
                  <c:pt idx="1">
                    <c:v>#N/A</c:v>
                  </c:pt>
                  <c:pt idx="2">
                    <c:v>#N/A</c:v>
                  </c:pt>
                  <c:pt idx="3">
                    <c:v>0.58650494000001174</c:v>
                  </c:pt>
                  <c:pt idx="4">
                    <c:v>#N/A</c:v>
                  </c:pt>
                  <c:pt idx="5">
                    <c:v>7.9303746599999982</c:v>
                  </c:pt>
                  <c:pt idx="6">
                    <c:v>#N/A</c:v>
                  </c:pt>
                  <c:pt idx="7">
                    <c:v>1.1829385099999996</c:v>
                  </c:pt>
                  <c:pt idx="8">
                    <c:v>#N/A</c:v>
                  </c:pt>
                  <c:pt idx="9">
                    <c:v>6.5880852999999462E-2</c:v>
                  </c:pt>
                  <c:pt idx="10">
                    <c:v>#N/A</c:v>
                  </c:pt>
                  <c:pt idx="11">
                    <c:v>3.9624349300000006</c:v>
                  </c:pt>
                  <c:pt idx="12">
                    <c:v>5.3628150000000119</c:v>
                  </c:pt>
                  <c:pt idx="13">
                    <c:v>#N/A</c:v>
                  </c:pt>
                  <c:pt idx="14">
                    <c:v>#N/A</c:v>
                  </c:pt>
                  <c:pt idx="15">
                    <c:v>7.3152325899999937</c:v>
                  </c:pt>
                  <c:pt idx="16">
                    <c:v>#N/A</c:v>
                  </c:pt>
                </c:numCache>
              </c:numRef>
            </c:minus>
            <c:spPr>
              <a:ln w="25400">
                <a:solidFill>
                  <a:srgbClr val="1E7FB8"/>
                </a:solidFill>
              </a:ln>
            </c:spPr>
          </c:errBars>
          <c:xVal>
            <c:numRef>
              <c:f>UHC_Inter!$B$3:$B$19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UHC_Inter!$E$3:$E$19</c:f>
              <c:numCache>
                <c:formatCode>0.0</c:formatCode>
                <c:ptCount val="17"/>
                <c:pt idx="0">
                  <c:v>82.7</c:v>
                </c:pt>
                <c:pt idx="1">
                  <c:v>#N/A</c:v>
                </c:pt>
                <c:pt idx="2">
                  <c:v>#N/A</c:v>
                </c:pt>
                <c:pt idx="3">
                  <c:v>95.710750450000006</c:v>
                </c:pt>
                <c:pt idx="4">
                  <c:v>#N/A</c:v>
                </c:pt>
                <c:pt idx="5">
                  <c:v>72.525628659999995</c:v>
                </c:pt>
                <c:pt idx="6">
                  <c:v>#N/A</c:v>
                </c:pt>
                <c:pt idx="7">
                  <c:v>96.093194519999997</c:v>
                </c:pt>
                <c:pt idx="8">
                  <c:v>#N/A</c:v>
                </c:pt>
                <c:pt idx="9">
                  <c:v>5.5615372609999998</c:v>
                </c:pt>
                <c:pt idx="10">
                  <c:v>#N/A</c:v>
                </c:pt>
                <c:pt idx="11">
                  <c:v>55.040063420000003</c:v>
                </c:pt>
                <c:pt idx="12">
                  <c:v>71.315435000000008</c:v>
                </c:pt>
                <c:pt idx="13">
                  <c:v>#N/A</c:v>
                </c:pt>
                <c:pt idx="14">
                  <c:v>#N/A</c:v>
                </c:pt>
                <c:pt idx="15">
                  <c:v>71.315232589999994</c:v>
                </c:pt>
                <c:pt idx="16">
                  <c:v>#N/A</c:v>
                </c:pt>
              </c:numCache>
            </c:numRef>
          </c:yVal>
          <c:smooth val="0"/>
          <c:extLst>
            <c:ext xmlns:c16="http://schemas.microsoft.com/office/drawing/2014/chart" uri="{C3380CC4-5D6E-409C-BE32-E72D297353CC}">
              <c16:uniqueId val="{00000001-AF14-403F-8CB4-B71ADC4FE69E}"/>
            </c:ext>
          </c:extLst>
        </c:ser>
        <c:ser>
          <c:idx val="1"/>
          <c:order val="1"/>
          <c:tx>
            <c:strRef>
              <c:f>UHC_Inter!$F$2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UHC_Inter!$H$3:$H$19</c:f>
                <c:numCache>
                  <c:formatCode>General</c:formatCode>
                  <c:ptCount val="17"/>
                  <c:pt idx="0">
                    <c:v>#N/A</c:v>
                  </c:pt>
                  <c:pt idx="1">
                    <c:v>9.7765399999900637E-3</c:v>
                  </c:pt>
                  <c:pt idx="2">
                    <c:v>0.40456018000000427</c:v>
                  </c:pt>
                  <c:pt idx="3">
                    <c:v>#N/A</c:v>
                  </c:pt>
                  <c:pt idx="4">
                    <c:v>#N/A</c:v>
                  </c:pt>
                  <c:pt idx="5">
                    <c:v>#N/A</c:v>
                  </c:pt>
                  <c:pt idx="6">
                    <c:v>#N/A</c:v>
                  </c:pt>
                  <c:pt idx="7">
                    <c:v>#N/A</c:v>
                  </c:pt>
                  <c:pt idx="8">
                    <c:v>0.96218870000000223</c:v>
                  </c:pt>
                  <c:pt idx="9">
                    <c:v>#N/A</c:v>
                  </c:pt>
                  <c:pt idx="10">
                    <c:v>3.6999999999999993</c:v>
                  </c:pt>
                  <c:pt idx="11">
                    <c:v>#N/A</c:v>
                  </c:pt>
                  <c:pt idx="12">
                    <c:v>#N/A</c:v>
                  </c:pt>
                  <c:pt idx="13">
                    <c:v>#N/A</c:v>
                  </c:pt>
                  <c:pt idx="14">
                    <c:v>#N/A</c:v>
                  </c:pt>
                  <c:pt idx="15">
                    <c:v>#N/A</c:v>
                  </c:pt>
                  <c:pt idx="16">
                    <c:v>0.87999999999999901</c:v>
                  </c:pt>
                </c:numCache>
              </c:numRef>
            </c:plus>
            <c:minus>
              <c:numRef>
                <c:f>UHC_Inter!$H$3:$H$19</c:f>
                <c:numCache>
                  <c:formatCode>General</c:formatCode>
                  <c:ptCount val="17"/>
                  <c:pt idx="0">
                    <c:v>#N/A</c:v>
                  </c:pt>
                  <c:pt idx="1">
                    <c:v>9.7765399999900637E-3</c:v>
                  </c:pt>
                  <c:pt idx="2">
                    <c:v>0.40456018000000427</c:v>
                  </c:pt>
                  <c:pt idx="3">
                    <c:v>#N/A</c:v>
                  </c:pt>
                  <c:pt idx="4">
                    <c:v>#N/A</c:v>
                  </c:pt>
                  <c:pt idx="5">
                    <c:v>#N/A</c:v>
                  </c:pt>
                  <c:pt idx="6">
                    <c:v>#N/A</c:v>
                  </c:pt>
                  <c:pt idx="7">
                    <c:v>#N/A</c:v>
                  </c:pt>
                  <c:pt idx="8">
                    <c:v>0.96218870000000223</c:v>
                  </c:pt>
                  <c:pt idx="9">
                    <c:v>#N/A</c:v>
                  </c:pt>
                  <c:pt idx="10">
                    <c:v>3.6999999999999993</c:v>
                  </c:pt>
                  <c:pt idx="11">
                    <c:v>#N/A</c:v>
                  </c:pt>
                  <c:pt idx="12">
                    <c:v>#N/A</c:v>
                  </c:pt>
                  <c:pt idx="13">
                    <c:v>#N/A</c:v>
                  </c:pt>
                  <c:pt idx="14">
                    <c:v>#N/A</c:v>
                  </c:pt>
                  <c:pt idx="15">
                    <c:v>#N/A</c:v>
                  </c:pt>
                  <c:pt idx="16">
                    <c:v>0.87999999999999901</c:v>
                  </c:pt>
                </c:numCache>
              </c:numRef>
            </c:minus>
            <c:spPr>
              <a:ln w="25400">
                <a:solidFill>
                  <a:srgbClr val="FF0000"/>
                </a:solidFill>
              </a:ln>
            </c:spPr>
          </c:errBars>
          <c:xVal>
            <c:numRef>
              <c:f>UHC_Inter!$B$3:$B$19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UHC_Inter!$F$3:$F$19</c:f>
              <c:numCache>
                <c:formatCode>0.0</c:formatCode>
                <c:ptCount val="17"/>
                <c:pt idx="0">
                  <c:v>#N/A</c:v>
                </c:pt>
                <c:pt idx="1">
                  <c:v>90.431080660000006</c:v>
                </c:pt>
                <c:pt idx="2">
                  <c:v>85.595439819999996</c:v>
                </c:pt>
                <c:pt idx="3">
                  <c:v>#N/A</c:v>
                </c:pt>
                <c:pt idx="4">
                  <c:v>#N/A</c:v>
                </c:pt>
                <c:pt idx="5">
                  <c:v>#N/A</c:v>
                </c:pt>
                <c:pt idx="6">
                  <c:v>#N/A</c:v>
                </c:pt>
                <c:pt idx="7">
                  <c:v>#N/A</c:v>
                </c:pt>
                <c:pt idx="8">
                  <c:v>20.816704139999999</c:v>
                </c:pt>
                <c:pt idx="9">
                  <c:v>#N/A</c:v>
                </c:pt>
                <c:pt idx="10">
                  <c:v>18.100000000000001</c:v>
                </c:pt>
                <c:pt idx="11">
                  <c:v>#N/A</c:v>
                </c:pt>
                <c:pt idx="12">
                  <c:v>#N/A</c:v>
                </c:pt>
                <c:pt idx="13">
                  <c:v>#N/A</c:v>
                </c:pt>
                <c:pt idx="14">
                  <c:v>#N/A</c:v>
                </c:pt>
                <c:pt idx="15">
                  <c:v>#N/A</c:v>
                </c:pt>
                <c:pt idx="16">
                  <c:v>20.53</c:v>
                </c:pt>
              </c:numCache>
            </c:numRef>
          </c:yVal>
          <c:smooth val="0"/>
          <c:extLst>
            <c:ext xmlns:c16="http://schemas.microsoft.com/office/drawing/2014/chart" uri="{C3380CC4-5D6E-409C-BE32-E72D297353CC}">
              <c16:uniqueId val="{00000002-AF14-403F-8CB4-B71ADC4FE69E}"/>
            </c:ext>
          </c:extLst>
        </c:ser>
        <c:ser>
          <c:idx val="2"/>
          <c:order val="2"/>
          <c:tx>
            <c:strRef>
              <c:f>UHC_Inter!$I$2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F14-403F-8CB4-B71ADC4FE69E}"/>
              </c:ext>
            </c:extLst>
          </c:dPt>
          <c:dLbls>
            <c:dLbl>
              <c:idx val="0"/>
              <c:tx>
                <c:rich>
                  <a:bodyPr/>
                  <a:lstStyle/>
                  <a:p>
                    <a:fld id="{25AC1577-A62D-443F-BB9B-4F1F8385E3B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F14-403F-8CB4-B71ADC4FE69E}"/>
                </c:ext>
              </c:extLst>
            </c:dLbl>
            <c:dLbl>
              <c:idx val="1"/>
              <c:tx>
                <c:rich>
                  <a:bodyPr/>
                  <a:lstStyle/>
                  <a:p>
                    <a:fld id="{094D8752-82EB-44B4-BED3-7DFFCD77A7E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AF14-403F-8CB4-B71ADC4FE69E}"/>
                </c:ext>
              </c:extLst>
            </c:dLbl>
            <c:dLbl>
              <c:idx val="2"/>
              <c:tx>
                <c:rich>
                  <a:bodyPr/>
                  <a:lstStyle/>
                  <a:p>
                    <a:fld id="{87ECE552-E785-4947-A895-692EE7899AB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F14-403F-8CB4-B71ADC4FE69E}"/>
                </c:ext>
              </c:extLst>
            </c:dLbl>
            <c:dLbl>
              <c:idx val="3"/>
              <c:tx>
                <c:rich>
                  <a:bodyPr/>
                  <a:lstStyle/>
                  <a:p>
                    <a:fld id="{FF792B5C-C498-4F82-BFEC-D65A2B9BAC4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AF14-403F-8CB4-B71ADC4FE69E}"/>
                </c:ext>
              </c:extLst>
            </c:dLbl>
            <c:dLbl>
              <c:idx val="4"/>
              <c:tx>
                <c:rich>
                  <a:bodyPr/>
                  <a:lstStyle/>
                  <a:p>
                    <a:fld id="{D9E6CFB3-9F23-4524-8639-F78BB7FD84E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F14-403F-8CB4-B71ADC4FE69E}"/>
                </c:ext>
              </c:extLst>
            </c:dLbl>
            <c:dLbl>
              <c:idx val="5"/>
              <c:tx>
                <c:rich>
                  <a:bodyPr/>
                  <a:lstStyle/>
                  <a:p>
                    <a:fld id="{9A8BF211-B475-4C0D-9C01-A1FAEC64DDB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F14-403F-8CB4-B71ADC4FE69E}"/>
                </c:ext>
              </c:extLst>
            </c:dLbl>
            <c:dLbl>
              <c:idx val="6"/>
              <c:tx>
                <c:rich>
                  <a:bodyPr/>
                  <a:lstStyle/>
                  <a:p>
                    <a:fld id="{1B9E0221-19E6-4B49-9EB7-175FA6E0013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AF14-403F-8CB4-B71ADC4FE69E}"/>
                </c:ext>
              </c:extLst>
            </c:dLbl>
            <c:dLbl>
              <c:idx val="7"/>
              <c:tx>
                <c:rich>
                  <a:bodyPr/>
                  <a:lstStyle/>
                  <a:p>
                    <a:fld id="{12461E32-AA30-428D-92CD-6BB2A7BF106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F14-403F-8CB4-B71ADC4FE69E}"/>
                </c:ext>
              </c:extLst>
            </c:dLbl>
            <c:dLbl>
              <c:idx val="8"/>
              <c:tx>
                <c:rich>
                  <a:bodyPr/>
                  <a:lstStyle/>
                  <a:p>
                    <a:fld id="{54A4656E-EF21-4FB8-BE40-08CD6BD3D62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F14-403F-8CB4-B71ADC4FE69E}"/>
                </c:ext>
              </c:extLst>
            </c:dLbl>
            <c:dLbl>
              <c:idx val="9"/>
              <c:tx>
                <c:rich>
                  <a:bodyPr/>
                  <a:lstStyle/>
                  <a:p>
                    <a:fld id="{464E9D3B-2D4D-4C42-AE43-228CC972109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F14-403F-8CB4-B71ADC4FE69E}"/>
                </c:ext>
              </c:extLst>
            </c:dLbl>
            <c:dLbl>
              <c:idx val="10"/>
              <c:tx>
                <c:rich>
                  <a:bodyPr/>
                  <a:lstStyle/>
                  <a:p>
                    <a:fld id="{D94E2FCA-25C1-41F9-890E-3761E3C562A3}"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F14-403F-8CB4-B71ADC4FE69E}"/>
                </c:ext>
              </c:extLst>
            </c:dLbl>
            <c:dLbl>
              <c:idx val="11"/>
              <c:tx>
                <c:rich>
                  <a:bodyPr/>
                  <a:lstStyle/>
                  <a:p>
                    <a:fld id="{0FE0B17B-5742-4556-B62A-FA22F50A267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F14-403F-8CB4-B71ADC4FE69E}"/>
                </c:ext>
              </c:extLst>
            </c:dLbl>
            <c:dLbl>
              <c:idx val="12"/>
              <c:tx>
                <c:rich>
                  <a:bodyPr/>
                  <a:lstStyle/>
                  <a:p>
                    <a:fld id="{0C5E9CDF-9582-40D2-AECB-E1CC71CE713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F14-403F-8CB4-B71ADC4FE69E}"/>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AF14-403F-8CB4-B71ADC4FE69E}"/>
                </c:ext>
              </c:extLst>
            </c:dLbl>
            <c:dLbl>
              <c:idx val="14"/>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AF14-403F-8CB4-B71ADC4FE69E}"/>
                </c:ext>
              </c:extLst>
            </c:dLbl>
            <c:dLbl>
              <c:idx val="15"/>
              <c:tx>
                <c:rich>
                  <a:bodyPr/>
                  <a:lstStyle/>
                  <a:p>
                    <a:fld id="{83B88637-6721-4342-B305-8DAC5D7DB47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F14-403F-8CB4-B71ADC4FE69E}"/>
                </c:ext>
              </c:extLst>
            </c:dLbl>
            <c:dLbl>
              <c:idx val="16"/>
              <c:tx>
                <c:rich>
                  <a:bodyPr/>
                  <a:lstStyle/>
                  <a:p>
                    <a:fld id="{95135A89-1742-48F7-8D63-B19B256968E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F14-403F-8CB4-B71ADC4FE69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UHC_Inter!$B$3:$B$19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UHC_Inter!$I$3:$I$19</c:f>
              <c:numCache>
                <c:formatCode>0.0</c:formatCode>
                <c:ptCount val="17"/>
                <c:pt idx="0">
                  <c:v>81.7</c:v>
                </c:pt>
                <c:pt idx="1">
                  <c:v>89.8</c:v>
                </c:pt>
                <c:pt idx="2">
                  <c:v>86</c:v>
                </c:pt>
                <c:pt idx="3">
                  <c:v>94.3</c:v>
                </c:pt>
                <c:pt idx="4">
                  <c:v>86.956521739999999</c:v>
                </c:pt>
                <c:pt idx="5">
                  <c:v>64.595253999999997</c:v>
                </c:pt>
                <c:pt idx="6">
                  <c:v>0</c:v>
                </c:pt>
                <c:pt idx="7">
                  <c:v>94.258510000000001</c:v>
                </c:pt>
                <c:pt idx="8">
                  <c:v>55.059999999999995</c:v>
                </c:pt>
                <c:pt idx="9">
                  <c:v>83.5</c:v>
                </c:pt>
                <c:pt idx="10">
                  <c:v>78.2</c:v>
                </c:pt>
                <c:pt idx="11">
                  <c:v>100</c:v>
                </c:pt>
                <c:pt idx="12">
                  <c:v>42.621571668605398</c:v>
                </c:pt>
                <c:pt idx="13">
                  <c:v>#N/A</c:v>
                </c:pt>
                <c:pt idx="14">
                  <c:v>#N/A</c:v>
                </c:pt>
                <c:pt idx="15">
                  <c:v>64</c:v>
                </c:pt>
                <c:pt idx="16">
                  <c:v>16.899999999999999</c:v>
                </c:pt>
              </c:numCache>
            </c:numRef>
          </c:yVal>
          <c:smooth val="0"/>
          <c:extLst>
            <c:ext xmlns:c15="http://schemas.microsoft.com/office/drawing/2012/chart" uri="{02D57815-91ED-43cb-92C2-25804820EDAC}">
              <c15:datalabelsRange>
                <c15:f>UHC_Inter!$J$3:$J$19</c15:f>
                <c15:dlblRangeCache>
                  <c:ptCount val="17"/>
                  <c:pt idx="0">
                    <c:v>2018</c:v>
                  </c:pt>
                  <c:pt idx="1">
                    <c:v>2011</c:v>
                  </c:pt>
                  <c:pt idx="2">
                    <c:v>2018</c:v>
                  </c:pt>
                  <c:pt idx="3">
                    <c:v>2012</c:v>
                  </c:pt>
                  <c:pt idx="4">
                    <c:v>2018</c:v>
                  </c:pt>
                  <c:pt idx="5">
                    <c:v>2018</c:v>
                  </c:pt>
                  <c:pt idx="6">
                    <c:v>0</c:v>
                  </c:pt>
                  <c:pt idx="7">
                    <c:v>2016</c:v>
                  </c:pt>
                  <c:pt idx="8">
                    <c:v>2015</c:v>
                  </c:pt>
                  <c:pt idx="9">
                    <c:v>2014</c:v>
                  </c:pt>
                  <c:pt idx="10">
                    <c:v>2018</c:v>
                  </c:pt>
                  <c:pt idx="11">
                    <c:v>2017</c:v>
                  </c:pt>
                  <c:pt idx="12">
                    <c:v>2017</c:v>
                  </c:pt>
                  <c:pt idx="13">
                    <c:v>#N/A</c:v>
                  </c:pt>
                  <c:pt idx="14">
                    <c:v>#N/A</c:v>
                  </c:pt>
                  <c:pt idx="15">
                    <c:v>2018</c:v>
                  </c:pt>
                  <c:pt idx="16">
                    <c:v>2004</c:v>
                  </c:pt>
                </c15:dlblRangeCache>
              </c15:datalabelsRange>
            </c:ext>
            <c:ext xmlns:c16="http://schemas.microsoft.com/office/drawing/2014/chart" uri="{C3380CC4-5D6E-409C-BE32-E72D297353CC}">
              <c16:uniqueId val="{00000014-AF14-403F-8CB4-B71ADC4FE69E}"/>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HEP_Inter!$E$2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84A2-4BD1-B39D-937DD508C939}"/>
              </c:ext>
            </c:extLst>
          </c:dPt>
          <c:errBars>
            <c:errDir val="y"/>
            <c:errBarType val="minus"/>
            <c:errValType val="cust"/>
            <c:noEndCap val="1"/>
            <c:plus>
              <c:numLit>
                <c:formatCode>General</c:formatCode>
                <c:ptCount val="1"/>
                <c:pt idx="0">
                  <c:v>1</c:v>
                </c:pt>
              </c:numLit>
            </c:plus>
            <c:minus>
              <c:numRef>
                <c:f>HEP_Inter!$G$3:$G$19</c:f>
                <c:numCache>
                  <c:formatCode>General</c:formatCode>
                  <c:ptCount val="17"/>
                  <c:pt idx="0">
                    <c:v>1</c:v>
                  </c:pt>
                  <c:pt idx="1">
                    <c:v>1</c:v>
                  </c:pt>
                  <c:pt idx="2">
                    <c:v>1</c:v>
                  </c:pt>
                  <c:pt idx="3">
                    <c:v>1</c:v>
                  </c:pt>
                  <c:pt idx="4">
                    <c:v>1</c:v>
                  </c:pt>
                  <c:pt idx="5">
                    <c:v>1</c:v>
                  </c:pt>
                  <c:pt idx="6">
                    <c:v>1</c:v>
                  </c:pt>
                  <c:pt idx="7">
                    <c:v>1</c:v>
                  </c:pt>
                  <c:pt idx="8">
                    <c:v>1</c:v>
                  </c:pt>
                  <c:pt idx="9">
                    <c:v>#N/A</c:v>
                  </c:pt>
                  <c:pt idx="10">
                    <c:v>1</c:v>
                  </c:pt>
                  <c:pt idx="11">
                    <c:v>1</c:v>
                  </c:pt>
                  <c:pt idx="12">
                    <c:v>1</c:v>
                  </c:pt>
                  <c:pt idx="13">
                    <c:v>#N/A</c:v>
                  </c:pt>
                  <c:pt idx="14">
                    <c:v>#N/A</c:v>
                  </c:pt>
                  <c:pt idx="15">
                    <c:v>#N/A</c:v>
                  </c:pt>
                  <c:pt idx="16">
                    <c:v>#N/A</c:v>
                  </c:pt>
                </c:numCache>
              </c:numRef>
            </c:minus>
            <c:spPr>
              <a:ln w="25400">
                <a:solidFill>
                  <a:srgbClr val="1E7FB8"/>
                </a:solidFill>
              </a:ln>
            </c:spPr>
          </c:errBars>
          <c:xVal>
            <c:numRef>
              <c:f>HEP_Inter!$B$3:$B$19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HEP_Inter!$E$3:$E$19</c:f>
              <c:numCache>
                <c:formatCode>0.0</c:formatCode>
                <c:ptCount val="17"/>
                <c:pt idx="0">
                  <c:v>54</c:v>
                </c:pt>
                <c:pt idx="1">
                  <c:v>41</c:v>
                </c:pt>
                <c:pt idx="2">
                  <c:v>81</c:v>
                </c:pt>
                <c:pt idx="3">
                  <c:v>61</c:v>
                </c:pt>
                <c:pt idx="4">
                  <c:v>61</c:v>
                </c:pt>
                <c:pt idx="5">
                  <c:v>71</c:v>
                </c:pt>
                <c:pt idx="6">
                  <c:v>61</c:v>
                </c:pt>
                <c:pt idx="7">
                  <c:v>81</c:v>
                </c:pt>
                <c:pt idx="8">
                  <c:v>61</c:v>
                </c:pt>
                <c:pt idx="9">
                  <c:v>#N/A</c:v>
                </c:pt>
                <c:pt idx="10">
                  <c:v>31</c:v>
                </c:pt>
                <c:pt idx="11">
                  <c:v>41</c:v>
                </c:pt>
                <c:pt idx="12">
                  <c:v>61</c:v>
                </c:pt>
                <c:pt idx="13">
                  <c:v>#N/A</c:v>
                </c:pt>
                <c:pt idx="14">
                  <c:v>#N/A</c:v>
                </c:pt>
                <c:pt idx="15">
                  <c:v>#N/A</c:v>
                </c:pt>
                <c:pt idx="16">
                  <c:v>#N/A</c:v>
                </c:pt>
              </c:numCache>
            </c:numRef>
          </c:yVal>
          <c:smooth val="0"/>
          <c:extLst>
            <c:ext xmlns:c16="http://schemas.microsoft.com/office/drawing/2014/chart" uri="{C3380CC4-5D6E-409C-BE32-E72D297353CC}">
              <c16:uniqueId val="{00000001-84A2-4BD1-B39D-937DD508C939}"/>
            </c:ext>
          </c:extLst>
        </c:ser>
        <c:ser>
          <c:idx val="1"/>
          <c:order val="1"/>
          <c:tx>
            <c:strRef>
              <c:f>HEP_Inter!$F$2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HEP_Inter!$H$3:$H$19</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plus>
            <c:minus>
              <c:numRef>
                <c:f>HEP_Inter!$H$3:$H$19</c:f>
                <c:numCache>
                  <c:formatCode>General</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minus>
            <c:spPr>
              <a:ln w="25400">
                <a:solidFill>
                  <a:srgbClr val="FF0000"/>
                </a:solidFill>
              </a:ln>
            </c:spPr>
          </c:errBars>
          <c:xVal>
            <c:numRef>
              <c:f>HEP_Inter!$B$3:$B$19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HEP_Inter!$F$3:$F$19</c:f>
              <c:numCache>
                <c:formatCode>0.0</c:formatCode>
                <c:ptCount val="1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numCache>
            </c:numRef>
          </c:yVal>
          <c:smooth val="0"/>
          <c:extLst>
            <c:ext xmlns:c16="http://schemas.microsoft.com/office/drawing/2014/chart" uri="{C3380CC4-5D6E-409C-BE32-E72D297353CC}">
              <c16:uniqueId val="{00000002-84A2-4BD1-B39D-937DD508C939}"/>
            </c:ext>
          </c:extLst>
        </c:ser>
        <c:ser>
          <c:idx val="2"/>
          <c:order val="2"/>
          <c:tx>
            <c:strRef>
              <c:f>HEP_Inter!$I$2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84A2-4BD1-B39D-937DD508C939}"/>
              </c:ext>
            </c:extLst>
          </c:dPt>
          <c:dLbls>
            <c:dLbl>
              <c:idx val="0"/>
              <c:tx>
                <c:rich>
                  <a:bodyPr/>
                  <a:lstStyle/>
                  <a:p>
                    <a:fld id="{66096852-B642-4797-ABFE-F5B1AA8A714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84A2-4BD1-B39D-937DD508C939}"/>
                </c:ext>
              </c:extLst>
            </c:dLbl>
            <c:dLbl>
              <c:idx val="1"/>
              <c:tx>
                <c:rich>
                  <a:bodyPr/>
                  <a:lstStyle/>
                  <a:p>
                    <a:fld id="{647171B6-CE23-4F49-A11A-0D899A20C85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84A2-4BD1-B39D-937DD508C939}"/>
                </c:ext>
              </c:extLst>
            </c:dLbl>
            <c:dLbl>
              <c:idx val="2"/>
              <c:tx>
                <c:rich>
                  <a:bodyPr/>
                  <a:lstStyle/>
                  <a:p>
                    <a:fld id="{BECE9A28-0210-4ABF-8DDB-02B5E4961D4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84A2-4BD1-B39D-937DD508C939}"/>
                </c:ext>
              </c:extLst>
            </c:dLbl>
            <c:dLbl>
              <c:idx val="3"/>
              <c:tx>
                <c:rich>
                  <a:bodyPr/>
                  <a:lstStyle/>
                  <a:p>
                    <a:fld id="{1B701123-9108-4A11-AB1A-AD81BA2D195B}"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84A2-4BD1-B39D-937DD508C939}"/>
                </c:ext>
              </c:extLst>
            </c:dLbl>
            <c:dLbl>
              <c:idx val="4"/>
              <c:tx>
                <c:rich>
                  <a:bodyPr/>
                  <a:lstStyle/>
                  <a:p>
                    <a:fld id="{BCDD7CC1-DB44-445E-A335-85C942AEDA3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84A2-4BD1-B39D-937DD508C939}"/>
                </c:ext>
              </c:extLst>
            </c:dLbl>
            <c:dLbl>
              <c:idx val="5"/>
              <c:tx>
                <c:rich>
                  <a:bodyPr/>
                  <a:lstStyle/>
                  <a:p>
                    <a:fld id="{D17BB50B-A53F-4676-B0D7-9904820EF7F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84A2-4BD1-B39D-937DD508C939}"/>
                </c:ext>
              </c:extLst>
            </c:dLbl>
            <c:dLbl>
              <c:idx val="6"/>
              <c:tx>
                <c:rich>
                  <a:bodyPr/>
                  <a:lstStyle/>
                  <a:p>
                    <a:fld id="{67DD612A-C902-4B39-B822-9795B625004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84A2-4BD1-B39D-937DD508C939}"/>
                </c:ext>
              </c:extLst>
            </c:dLbl>
            <c:dLbl>
              <c:idx val="7"/>
              <c:tx>
                <c:rich>
                  <a:bodyPr/>
                  <a:lstStyle/>
                  <a:p>
                    <a:fld id="{DD9BB325-10AA-47D3-B760-E6EF5A09B14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84A2-4BD1-B39D-937DD508C939}"/>
                </c:ext>
              </c:extLst>
            </c:dLbl>
            <c:dLbl>
              <c:idx val="8"/>
              <c:tx>
                <c:rich>
                  <a:bodyPr/>
                  <a:lstStyle/>
                  <a:p>
                    <a:fld id="{09273E82-9486-476D-A0DE-AA427D3C59AE}"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84A2-4BD1-B39D-937DD508C939}"/>
                </c:ext>
              </c:extLst>
            </c:dLbl>
            <c:dLbl>
              <c:idx val="9"/>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C-84A2-4BD1-B39D-937DD508C939}"/>
                </c:ext>
              </c:extLst>
            </c:dLbl>
            <c:dLbl>
              <c:idx val="10"/>
              <c:tx>
                <c:rich>
                  <a:bodyPr/>
                  <a:lstStyle/>
                  <a:p>
                    <a:fld id="{403AABF7-05DB-4349-82D6-1EE338737B3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84A2-4BD1-B39D-937DD508C939}"/>
                </c:ext>
              </c:extLst>
            </c:dLbl>
            <c:dLbl>
              <c:idx val="11"/>
              <c:tx>
                <c:rich>
                  <a:bodyPr/>
                  <a:lstStyle/>
                  <a:p>
                    <a:fld id="{9C9F2913-7961-4FB6-A0C0-27FD45BC824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84A2-4BD1-B39D-937DD508C939}"/>
                </c:ext>
              </c:extLst>
            </c:dLbl>
            <c:dLbl>
              <c:idx val="12"/>
              <c:tx>
                <c:rich>
                  <a:bodyPr/>
                  <a:lstStyle/>
                  <a:p>
                    <a:fld id="{8660E556-E415-4ADB-ADBF-D0D10522E8C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84A2-4BD1-B39D-937DD508C939}"/>
                </c:ext>
              </c:extLst>
            </c:dLbl>
            <c:dLbl>
              <c:idx val="1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0-84A2-4BD1-B39D-937DD508C939}"/>
                </c:ext>
              </c:extLst>
            </c:dLbl>
            <c:dLbl>
              <c:idx val="14"/>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1-84A2-4BD1-B39D-937DD508C939}"/>
                </c:ext>
              </c:extLst>
            </c:dLbl>
            <c:dLbl>
              <c:idx val="15"/>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2-84A2-4BD1-B39D-937DD508C939}"/>
                </c:ext>
              </c:extLst>
            </c:dLbl>
            <c:dLbl>
              <c:idx val="16"/>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3-84A2-4BD1-B39D-937DD508C9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HEP_Inter!$B$3:$B$19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HEP_Inter!$I$3:$I$19</c:f>
              <c:numCache>
                <c:formatCode>0.0</c:formatCode>
                <c:ptCount val="17"/>
                <c:pt idx="0">
                  <c:v>53</c:v>
                </c:pt>
                <c:pt idx="1">
                  <c:v>40</c:v>
                </c:pt>
                <c:pt idx="2">
                  <c:v>80</c:v>
                </c:pt>
                <c:pt idx="3">
                  <c:v>60</c:v>
                </c:pt>
                <c:pt idx="4">
                  <c:v>60</c:v>
                </c:pt>
                <c:pt idx="5">
                  <c:v>70</c:v>
                </c:pt>
                <c:pt idx="6">
                  <c:v>60</c:v>
                </c:pt>
                <c:pt idx="7">
                  <c:v>80</c:v>
                </c:pt>
                <c:pt idx="8">
                  <c:v>60</c:v>
                </c:pt>
                <c:pt idx="9">
                  <c:v>#N/A</c:v>
                </c:pt>
                <c:pt idx="10">
                  <c:v>30</c:v>
                </c:pt>
                <c:pt idx="11">
                  <c:v>40</c:v>
                </c:pt>
                <c:pt idx="12">
                  <c:v>60</c:v>
                </c:pt>
                <c:pt idx="13">
                  <c:v>#N/A</c:v>
                </c:pt>
                <c:pt idx="14">
                  <c:v>#N/A</c:v>
                </c:pt>
                <c:pt idx="15">
                  <c:v>#N/A</c:v>
                </c:pt>
                <c:pt idx="16">
                  <c:v>#N/A</c:v>
                </c:pt>
              </c:numCache>
            </c:numRef>
          </c:yVal>
          <c:smooth val="0"/>
          <c:extLst>
            <c:ext xmlns:c15="http://schemas.microsoft.com/office/drawing/2012/chart" uri="{02D57815-91ED-43cb-92C2-25804820EDAC}">
              <c15:datalabelsRange>
                <c15:f>HEP_Inter!$J$3:$J$19</c15:f>
                <c15:dlblRangeCache>
                  <c:ptCount val="17"/>
                  <c:pt idx="0">
                    <c:v>2018</c:v>
                  </c:pt>
                  <c:pt idx="1">
                    <c:v>2018</c:v>
                  </c:pt>
                  <c:pt idx="2">
                    <c:v>2018</c:v>
                  </c:pt>
                  <c:pt idx="3">
                    <c:v>2018</c:v>
                  </c:pt>
                  <c:pt idx="4">
                    <c:v>2018</c:v>
                  </c:pt>
                  <c:pt idx="5">
                    <c:v>2018</c:v>
                  </c:pt>
                  <c:pt idx="6">
                    <c:v>2018</c:v>
                  </c:pt>
                  <c:pt idx="7">
                    <c:v>2018</c:v>
                  </c:pt>
                  <c:pt idx="8">
                    <c:v>2018</c:v>
                  </c:pt>
                  <c:pt idx="9">
                    <c:v>#N/A</c:v>
                  </c:pt>
                  <c:pt idx="10">
                    <c:v>2018</c:v>
                  </c:pt>
                  <c:pt idx="11">
                    <c:v>2018</c:v>
                  </c:pt>
                  <c:pt idx="12">
                    <c:v>2018</c:v>
                  </c:pt>
                  <c:pt idx="13">
                    <c:v>#N/A</c:v>
                  </c:pt>
                  <c:pt idx="14">
                    <c:v>#N/A</c:v>
                  </c:pt>
                  <c:pt idx="15">
                    <c:v>#N/A</c:v>
                  </c:pt>
                  <c:pt idx="16">
                    <c:v>#N/A</c:v>
                  </c:pt>
                </c15:dlblRangeCache>
              </c15:datalabelsRange>
            </c:ext>
            <c:ext xmlns:c16="http://schemas.microsoft.com/office/drawing/2014/chart" uri="{C3380CC4-5D6E-409C-BE32-E72D297353CC}">
              <c16:uniqueId val="{00000014-84A2-4BD1-B39D-937DD508C939}"/>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Expected</a:t>
            </a:r>
            <a:r>
              <a:rPr lang="en-US" b="1" baseline="0"/>
              <a:t> progress in Healthier Population Indicators (%), 2018-2023</a:t>
            </a:r>
            <a:endParaRPr lang="en-US" b="1"/>
          </a:p>
        </c:rich>
      </c:tx>
      <c:overlay val="0"/>
      <c:spPr>
        <a:noFill/>
        <a:ln>
          <a:noFill/>
        </a:ln>
        <a:effectLst/>
      </c:spPr>
    </c:title>
    <c:autoTitleDeleted val="0"/>
    <c:plotArea>
      <c:layout/>
      <c:scatterChart>
        <c:scatterStyle val="lineMarker"/>
        <c:varyColors val="0"/>
        <c:ser>
          <c:idx val="0"/>
          <c:order val="0"/>
          <c:tx>
            <c:strRef>
              <c:f>HPOP_Inter!$E$2</c:f>
              <c:strCache>
                <c:ptCount val="1"/>
                <c:pt idx="0">
                  <c:v>Positive Change</c:v>
                </c:pt>
              </c:strCache>
            </c:strRef>
          </c:tx>
          <c:spPr>
            <a:ln w="25400" cap="rnd">
              <a:noFill/>
              <a:round/>
            </a:ln>
            <a:effectLst/>
          </c:spPr>
          <c:marker>
            <c:symbol val="triangle"/>
            <c:size val="8"/>
            <c:spPr>
              <a:solidFill>
                <a:srgbClr val="1E7FB8"/>
              </a:solidFill>
              <a:ln w="9525">
                <a:solidFill>
                  <a:srgbClr val="1E7FB8"/>
                </a:solidFill>
              </a:ln>
              <a:effectLst/>
            </c:spPr>
          </c:marker>
          <c:dPt>
            <c:idx val="4"/>
            <c:bubble3D val="0"/>
            <c:extLst>
              <c:ext xmlns:c16="http://schemas.microsoft.com/office/drawing/2014/chart" uri="{C3380CC4-5D6E-409C-BE32-E72D297353CC}">
                <c16:uniqueId val="{00000000-AB75-4336-95F5-EDB04951EBCD}"/>
              </c:ext>
            </c:extLst>
          </c:dPt>
          <c:errBars>
            <c:errDir val="y"/>
            <c:errBarType val="minus"/>
            <c:errValType val="cust"/>
            <c:noEndCap val="1"/>
            <c:plus>
              <c:numLit>
                <c:formatCode>General</c:formatCode>
                <c:ptCount val="1"/>
                <c:pt idx="0">
                  <c:v>1</c:v>
                </c:pt>
              </c:numLit>
            </c:plus>
            <c:minus>
              <c:numRef>
                <c:f>HPOP_Inter!$G$3:$G$19</c:f>
                <c:numCache>
                  <c:formatCode>General</c:formatCode>
                  <c:ptCount val="17"/>
                  <c:pt idx="0">
                    <c:v>#N/A</c:v>
                  </c:pt>
                  <c:pt idx="1">
                    <c:v>#N/A</c:v>
                  </c:pt>
                  <c:pt idx="2">
                    <c:v>#N/A</c:v>
                  </c:pt>
                  <c:pt idx="3">
                    <c:v>#N/A</c:v>
                  </c:pt>
                  <c:pt idx="4">
                    <c:v>#N/A</c:v>
                  </c:pt>
                  <c:pt idx="5">
                    <c:v>#N/A</c:v>
                  </c:pt>
                  <c:pt idx="6">
                    <c:v>#N/A</c:v>
                  </c:pt>
                  <c:pt idx="7">
                    <c:v>1.069504327799109E-2</c:v>
                  </c:pt>
                  <c:pt idx="8">
                    <c:v>0.19820477906660017</c:v>
                  </c:pt>
                  <c:pt idx="9">
                    <c:v>1.3905632505100129E-3</c:v>
                  </c:pt>
                  <c:pt idx="10">
                    <c:v>4.0160768055680904</c:v>
                  </c:pt>
                  <c:pt idx="11">
                    <c:v>#N/A</c:v>
                  </c:pt>
                  <c:pt idx="12">
                    <c:v>#N/A</c:v>
                  </c:pt>
                  <c:pt idx="13">
                    <c:v>0.21805974299999775</c:v>
                  </c:pt>
                  <c:pt idx="14">
                    <c:v>2.2999999999999972</c:v>
                  </c:pt>
                  <c:pt idx="15">
                    <c:v>#N/A</c:v>
                  </c:pt>
                  <c:pt idx="16">
                    <c:v>#N/A</c:v>
                  </c:pt>
                </c:numCache>
              </c:numRef>
            </c:minus>
            <c:spPr>
              <a:ln w="25400">
                <a:solidFill>
                  <a:srgbClr val="1E7FB8"/>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HPOP_Inter!$E$3:$E$19</c:f>
              <c:numCache>
                <c:formatCode>0.0</c:formatCode>
                <c:ptCount val="17"/>
                <c:pt idx="0">
                  <c:v>#N/A</c:v>
                </c:pt>
                <c:pt idx="1">
                  <c:v>#N/A</c:v>
                </c:pt>
                <c:pt idx="2">
                  <c:v>#N/A</c:v>
                </c:pt>
                <c:pt idx="3">
                  <c:v>#N/A</c:v>
                </c:pt>
                <c:pt idx="4">
                  <c:v>#N/A</c:v>
                </c:pt>
                <c:pt idx="5">
                  <c:v>#N/A</c:v>
                </c:pt>
                <c:pt idx="6">
                  <c:v>#N/A</c:v>
                </c:pt>
                <c:pt idx="7">
                  <c:v>98.766085043277997</c:v>
                </c:pt>
                <c:pt idx="8">
                  <c:v>97.333180905210298</c:v>
                </c:pt>
                <c:pt idx="9">
                  <c:v>98.803670013585304</c:v>
                </c:pt>
                <c:pt idx="10">
                  <c:v>80.504821017838694</c:v>
                </c:pt>
                <c:pt idx="11">
                  <c:v>#N/A</c:v>
                </c:pt>
                <c:pt idx="12">
                  <c:v>#N/A</c:v>
                </c:pt>
                <c:pt idx="13">
                  <c:v>93.145748699999999</c:v>
                </c:pt>
                <c:pt idx="14">
                  <c:v>86.8</c:v>
                </c:pt>
                <c:pt idx="15">
                  <c:v>#N/A</c:v>
                </c:pt>
                <c:pt idx="16">
                  <c:v>#N/A</c:v>
                </c:pt>
              </c:numCache>
            </c:numRef>
          </c:yVal>
          <c:smooth val="0"/>
          <c:extLst>
            <c:ext xmlns:c16="http://schemas.microsoft.com/office/drawing/2014/chart" uri="{C3380CC4-5D6E-409C-BE32-E72D297353CC}">
              <c16:uniqueId val="{00000001-AB75-4336-95F5-EDB04951EBCD}"/>
            </c:ext>
          </c:extLst>
        </c:ser>
        <c:ser>
          <c:idx val="1"/>
          <c:order val="1"/>
          <c:tx>
            <c:strRef>
              <c:f>HPOP_Inter!$F$2</c:f>
              <c:strCache>
                <c:ptCount val="1"/>
                <c:pt idx="0">
                  <c:v>Negative Change</c:v>
                </c:pt>
              </c:strCache>
            </c:strRef>
          </c:tx>
          <c:spPr>
            <a:ln w="25400" cap="rnd">
              <a:noFill/>
              <a:round/>
            </a:ln>
            <a:effectLst/>
          </c:spPr>
          <c:marker>
            <c:symbol val="picture"/>
            <c:spPr>
              <a:blipFill>
                <a:blip xmlns:r="http://schemas.openxmlformats.org/officeDocument/2006/relationships" r:embed="rId1"/>
                <a:stretch>
                  <a:fillRect/>
                </a:stretch>
              </a:blipFill>
              <a:ln w="25400">
                <a:noFill/>
              </a:ln>
              <a:effectLst/>
            </c:spPr>
          </c:marker>
          <c:errBars>
            <c:errDir val="y"/>
            <c:errBarType val="plus"/>
            <c:errValType val="cust"/>
            <c:noEndCap val="0"/>
            <c:pl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plus>
            <c:minus>
              <c:numRef>
                <c:f>HPOP_Inter!$H$3:$H$19</c:f>
                <c:numCache>
                  <c:formatCode>General</c:formatCode>
                  <c:ptCount val="17"/>
                  <c:pt idx="0">
                    <c:v>5.0529261068405162E-2</c:v>
                  </c:pt>
                  <c:pt idx="1">
                    <c:v>#N/A</c:v>
                  </c:pt>
                  <c:pt idx="2">
                    <c:v>3.0853682492799948</c:v>
                  </c:pt>
                  <c:pt idx="3">
                    <c:v>#N/A</c:v>
                  </c:pt>
                  <c:pt idx="4">
                    <c:v>0.90000000000000568</c:v>
                  </c:pt>
                  <c:pt idx="5">
                    <c:v>#N/A</c:v>
                  </c:pt>
                  <c:pt idx="6">
                    <c:v>#N/A</c:v>
                  </c:pt>
                  <c:pt idx="7">
                    <c:v>#N/A</c:v>
                  </c:pt>
                  <c:pt idx="8">
                    <c:v>#N/A</c:v>
                  </c:pt>
                  <c:pt idx="9">
                    <c:v>#N/A</c:v>
                  </c:pt>
                  <c:pt idx="10">
                    <c:v>#N/A</c:v>
                  </c:pt>
                  <c:pt idx="11">
                    <c:v>#N/A</c:v>
                  </c:pt>
                  <c:pt idx="12">
                    <c:v>#N/A</c:v>
                  </c:pt>
                  <c:pt idx="13">
                    <c:v>#N/A</c:v>
                  </c:pt>
                  <c:pt idx="14">
                    <c:v>#N/A</c:v>
                  </c:pt>
                  <c:pt idx="15">
                    <c:v>2.8999999999999915</c:v>
                  </c:pt>
                  <c:pt idx="16">
                    <c:v>#N/A</c:v>
                  </c:pt>
                </c:numCache>
              </c:numRef>
            </c:minus>
            <c:spPr>
              <a:ln w="25400">
                <a:solidFill>
                  <a:srgbClr val="FF0000"/>
                </a:solidFill>
              </a:ln>
            </c:spPr>
          </c:errBar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HPOP_Inter!$F$3:$F$19</c:f>
              <c:numCache>
                <c:formatCode>0.0</c:formatCode>
                <c:ptCount val="17"/>
                <c:pt idx="0">
                  <c:v>97.849470738931601</c:v>
                </c:pt>
                <c:pt idx="1">
                  <c:v>#N/A</c:v>
                </c:pt>
                <c:pt idx="2">
                  <c:v>79.214631750720002</c:v>
                </c:pt>
                <c:pt idx="3">
                  <c:v>#N/A</c:v>
                </c:pt>
                <c:pt idx="4">
                  <c:v>86.3</c:v>
                </c:pt>
                <c:pt idx="5">
                  <c:v>#N/A</c:v>
                </c:pt>
                <c:pt idx="6">
                  <c:v>#N/A</c:v>
                </c:pt>
                <c:pt idx="7">
                  <c:v>#N/A</c:v>
                </c:pt>
                <c:pt idx="8">
                  <c:v>#N/A</c:v>
                </c:pt>
                <c:pt idx="9">
                  <c:v>#N/A</c:v>
                </c:pt>
                <c:pt idx="10">
                  <c:v>#N/A</c:v>
                </c:pt>
                <c:pt idx="11">
                  <c:v>#N/A</c:v>
                </c:pt>
                <c:pt idx="12">
                  <c:v>#N/A</c:v>
                </c:pt>
                <c:pt idx="13">
                  <c:v>#N/A</c:v>
                </c:pt>
                <c:pt idx="14">
                  <c:v>#N/A</c:v>
                </c:pt>
                <c:pt idx="15">
                  <c:v>65.7</c:v>
                </c:pt>
                <c:pt idx="16">
                  <c:v>#N/A</c:v>
                </c:pt>
              </c:numCache>
            </c:numRef>
          </c:yVal>
          <c:smooth val="0"/>
          <c:extLst>
            <c:ext xmlns:c16="http://schemas.microsoft.com/office/drawing/2014/chart" uri="{C3380CC4-5D6E-409C-BE32-E72D297353CC}">
              <c16:uniqueId val="{00000002-AB75-4336-95F5-EDB04951EBCD}"/>
            </c:ext>
          </c:extLst>
        </c:ser>
        <c:ser>
          <c:idx val="2"/>
          <c:order val="2"/>
          <c:tx>
            <c:strRef>
              <c:f>HPOP_Inter!$I$2</c:f>
              <c:strCache>
                <c:ptCount val="1"/>
                <c:pt idx="0">
                  <c:v>Latest Available</c:v>
                </c:pt>
              </c:strCache>
            </c:strRef>
          </c:tx>
          <c:spPr>
            <a:ln w="25400" cap="rnd">
              <a:noFill/>
              <a:round/>
            </a:ln>
            <a:effectLst/>
          </c:spPr>
          <c:marker>
            <c:symbol val="circle"/>
            <c:size val="5"/>
            <c:spPr>
              <a:solidFill>
                <a:schemeClr val="bg1">
                  <a:lumMod val="65000"/>
                </a:schemeClr>
              </a:solidFill>
              <a:ln w="9525">
                <a:solidFill>
                  <a:schemeClr val="tx1"/>
                </a:solidFill>
              </a:ln>
              <a:effectLst/>
            </c:spPr>
          </c:marker>
          <c:dPt>
            <c:idx val="4"/>
            <c:bubble3D val="0"/>
            <c:extLst>
              <c:ext xmlns:c16="http://schemas.microsoft.com/office/drawing/2014/chart" uri="{C3380CC4-5D6E-409C-BE32-E72D297353CC}">
                <c16:uniqueId val="{00000003-AB75-4336-95F5-EDB04951EBCD}"/>
              </c:ext>
            </c:extLst>
          </c:dPt>
          <c:dLbls>
            <c:dLbl>
              <c:idx val="0"/>
              <c:tx>
                <c:rich>
                  <a:bodyPr/>
                  <a:lstStyle/>
                  <a:p>
                    <a:fld id="{E1141991-0742-4DA9-BCA2-81BB1AA3201D}"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AB75-4336-95F5-EDB04951EBCD}"/>
                </c:ext>
              </c:extLst>
            </c:dLbl>
            <c:dLbl>
              <c:idx val="1"/>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5-AB75-4336-95F5-EDB04951EBCD}"/>
                </c:ext>
              </c:extLst>
            </c:dLbl>
            <c:dLbl>
              <c:idx val="2"/>
              <c:tx>
                <c:rich>
                  <a:bodyPr/>
                  <a:lstStyle/>
                  <a:p>
                    <a:fld id="{74C66D7A-E790-47EC-B2B2-A18DE2EED70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AB75-4336-95F5-EDB04951EBCD}"/>
                </c:ext>
              </c:extLst>
            </c:dLbl>
            <c:dLbl>
              <c:idx val="3"/>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7-AB75-4336-95F5-EDB04951EBCD}"/>
                </c:ext>
              </c:extLst>
            </c:dLbl>
            <c:dLbl>
              <c:idx val="4"/>
              <c:tx>
                <c:rich>
                  <a:bodyPr/>
                  <a:lstStyle/>
                  <a:p>
                    <a:fld id="{D6CA52FC-0AF9-40DE-9B29-52EA4625DEB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AB75-4336-95F5-EDB04951EBCD}"/>
                </c:ext>
              </c:extLst>
            </c:dLbl>
            <c:dLbl>
              <c:idx val="5"/>
              <c:tx>
                <c:rich>
                  <a:bodyPr/>
                  <a:lstStyle/>
                  <a:p>
                    <a:fld id="{06F24BFE-63D6-4D07-B7B5-D9452B23F4BC}"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AB75-4336-95F5-EDB04951EBCD}"/>
                </c:ext>
              </c:extLst>
            </c:dLbl>
            <c:dLbl>
              <c:idx val="6"/>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09-AB75-4336-95F5-EDB04951EBCD}"/>
                </c:ext>
              </c:extLst>
            </c:dLbl>
            <c:dLbl>
              <c:idx val="7"/>
              <c:tx>
                <c:rich>
                  <a:bodyPr/>
                  <a:lstStyle/>
                  <a:p>
                    <a:fld id="{88FBBFAA-B5DC-4AF1-8198-D22CDB7266F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AB75-4336-95F5-EDB04951EBCD}"/>
                </c:ext>
              </c:extLst>
            </c:dLbl>
            <c:dLbl>
              <c:idx val="8"/>
              <c:tx>
                <c:rich>
                  <a:bodyPr/>
                  <a:lstStyle/>
                  <a:p>
                    <a:fld id="{9459FE12-B1F9-4935-8D8D-F2F26067A045}"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AB75-4336-95F5-EDB04951EBCD}"/>
                </c:ext>
              </c:extLst>
            </c:dLbl>
            <c:dLbl>
              <c:idx val="9"/>
              <c:tx>
                <c:rich>
                  <a:bodyPr/>
                  <a:lstStyle/>
                  <a:p>
                    <a:fld id="{C6BF3507-253E-44D6-90F3-D9EAC4A89682}"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AB75-4336-95F5-EDB04951EBCD}"/>
                </c:ext>
              </c:extLst>
            </c:dLbl>
            <c:dLbl>
              <c:idx val="10"/>
              <c:tx>
                <c:rich>
                  <a:bodyPr/>
                  <a:lstStyle/>
                  <a:p>
                    <a:fld id="{32E18D29-AC1C-4D1F-9EA4-40194FFC1699}"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AB75-4336-95F5-EDB04951EBCD}"/>
                </c:ext>
              </c:extLst>
            </c:dLbl>
            <c:dLbl>
              <c:idx val="11"/>
              <c:tx>
                <c:rich>
                  <a:bodyPr/>
                  <a:lstStyle/>
                  <a:p>
                    <a:fld id="{26C54801-910A-41A5-AC9B-C1EC7D211C40}"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AB75-4336-95F5-EDB04951EBCD}"/>
                </c:ext>
              </c:extLst>
            </c:dLbl>
            <c:dLbl>
              <c:idx val="12"/>
              <c:tx>
                <c:rich>
                  <a:bodyPr/>
                  <a:lstStyle/>
                  <a:p>
                    <a:fld id="{A58985DB-758F-42C7-91A7-E7DA2B8394B7}"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AB75-4336-95F5-EDB04951EBCD}"/>
                </c:ext>
              </c:extLst>
            </c:dLbl>
            <c:dLbl>
              <c:idx val="13"/>
              <c:tx>
                <c:rich>
                  <a:bodyPr/>
                  <a:lstStyle/>
                  <a:p>
                    <a:fld id="{E16BE760-68F8-4FAB-A1B9-43FBC2542C24}"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AB75-4336-95F5-EDB04951EBCD}"/>
                </c:ext>
              </c:extLst>
            </c:dLbl>
            <c:dLbl>
              <c:idx val="14"/>
              <c:tx>
                <c:rich>
                  <a:bodyPr/>
                  <a:lstStyle/>
                  <a:p>
                    <a:fld id="{D6868CF6-3C9E-4DC3-836A-3A7B25617D36}"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AB75-4336-95F5-EDB04951EBCD}"/>
                </c:ext>
              </c:extLst>
            </c:dLbl>
            <c:dLbl>
              <c:idx val="15"/>
              <c:tx>
                <c:rich>
                  <a:bodyPr/>
                  <a:lstStyle/>
                  <a:p>
                    <a:fld id="{5E385ACC-1FDA-4E51-973B-F2E3B2113D48}" type="CELLRANGE">
                      <a:rPr lang="en-CH"/>
                      <a:pPr/>
                      <a:t>[CELLRANGE]</a:t>
                    </a:fld>
                    <a:endParaRPr lang="en-CH"/>
                  </a:p>
                </c:rich>
              </c:tx>
              <c:dLblPos val="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AB75-4336-95F5-EDB04951EBCD}"/>
                </c:ext>
              </c:extLst>
            </c:dLbl>
            <c:dLbl>
              <c:idx val="16"/>
              <c:tx>
                <c:rich>
                  <a:bodyPr/>
                  <a:lstStyle/>
                  <a:p>
                    <a:endParaRPr lang="en-CH"/>
                  </a:p>
                </c:rich>
              </c:tx>
              <c:dLblPos val="r"/>
              <c:showLegendKey val="0"/>
              <c:showVal val="0"/>
              <c:showCatName val="0"/>
              <c:showSerName val="0"/>
              <c:showPercent val="0"/>
              <c:showBubbleSize val="0"/>
              <c:extLst>
                <c:ext xmlns:c15="http://schemas.microsoft.com/office/drawing/2012/chart" uri="{CE6537A1-D6FC-4f65-9D91-7224C49458BB}">
                  <c15:xForSave val="1"/>
                  <c15:showDataLabelsRange val="1"/>
                </c:ext>
                <c:ext xmlns:c16="http://schemas.microsoft.com/office/drawing/2014/chart" uri="{C3380CC4-5D6E-409C-BE32-E72D297353CC}">
                  <c16:uniqueId val="{00000014-AB75-4336-95F5-EDB04951EBC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CH"/>
              </a:p>
            </c:txPr>
            <c:dLblPos val="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HPOP_Inter!$B$3:$B$19</c:f>
              <c:numCache>
                <c:formatCode>General</c:formatCode>
                <c:ptCount val="17"/>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numCache>
            </c:numRef>
          </c:xVal>
          <c:yVal>
            <c:numRef>
              <c:f>HPOP_Inter!$I$3:$I$19</c:f>
              <c:numCache>
                <c:formatCode>0.0</c:formatCode>
                <c:ptCount val="17"/>
                <c:pt idx="0">
                  <c:v>97.9</c:v>
                </c:pt>
                <c:pt idx="1">
                  <c:v>#N/A</c:v>
                </c:pt>
                <c:pt idx="2">
                  <c:v>81.5</c:v>
                </c:pt>
                <c:pt idx="3">
                  <c:v>#N/A</c:v>
                </c:pt>
                <c:pt idx="4">
                  <c:v>87.6</c:v>
                </c:pt>
                <c:pt idx="5">
                  <c:v>75</c:v>
                </c:pt>
                <c:pt idx="6">
                  <c:v>#N/A</c:v>
                </c:pt>
                <c:pt idx="7">
                  <c:v>98.750249999999994</c:v>
                </c:pt>
                <c:pt idx="8">
                  <c:v>97.047324360326897</c:v>
                </c:pt>
                <c:pt idx="9">
                  <c:v>98.800650000000005</c:v>
                </c:pt>
                <c:pt idx="10">
                  <c:v>75.639870000000002</c:v>
                </c:pt>
                <c:pt idx="11">
                  <c:v>100</c:v>
                </c:pt>
                <c:pt idx="12">
                  <c:v>58.566847439999997</c:v>
                </c:pt>
                <c:pt idx="13">
                  <c:v>92.858207891999996</c:v>
                </c:pt>
                <c:pt idx="14">
                  <c:v>84.5</c:v>
                </c:pt>
                <c:pt idx="15">
                  <c:v>69.599999999999994</c:v>
                </c:pt>
                <c:pt idx="16">
                  <c:v>#N/A</c:v>
                </c:pt>
              </c:numCache>
            </c:numRef>
          </c:yVal>
          <c:smooth val="0"/>
          <c:extLst>
            <c:ext xmlns:c15="http://schemas.microsoft.com/office/drawing/2012/chart" uri="{02D57815-91ED-43cb-92C2-25804820EDAC}">
              <c15:datalabelsRange>
                <c15:f>HPOP_Inter!$J$3:$J$19</c15:f>
                <c15:dlblRangeCache>
                  <c:ptCount val="17"/>
                  <c:pt idx="0">
                    <c:v>2020</c:v>
                  </c:pt>
                  <c:pt idx="1">
                    <c:v>#N/A</c:v>
                  </c:pt>
                  <c:pt idx="2">
                    <c:v>2020</c:v>
                  </c:pt>
                  <c:pt idx="3">
                    <c:v>#N/A</c:v>
                  </c:pt>
                  <c:pt idx="4">
                    <c:v>2016</c:v>
                  </c:pt>
                  <c:pt idx="5">
                    <c:v>2018</c:v>
                  </c:pt>
                  <c:pt idx="6">
                    <c:v>#N/A</c:v>
                  </c:pt>
                  <c:pt idx="7">
                    <c:v>2019</c:v>
                  </c:pt>
                  <c:pt idx="8">
                    <c:v>2019</c:v>
                  </c:pt>
                  <c:pt idx="9">
                    <c:v>2017</c:v>
                  </c:pt>
                  <c:pt idx="10">
                    <c:v>2017</c:v>
                  </c:pt>
                  <c:pt idx="11">
                    <c:v>2018</c:v>
                  </c:pt>
                  <c:pt idx="12">
                    <c:v>2019</c:v>
                  </c:pt>
                  <c:pt idx="13">
                    <c:v>2016</c:v>
                  </c:pt>
                  <c:pt idx="14">
                    <c:v>2018</c:v>
                  </c:pt>
                  <c:pt idx="15">
                    <c:v>2016</c:v>
                  </c:pt>
                  <c:pt idx="16">
                    <c:v>#N/A</c:v>
                  </c:pt>
                </c15:dlblRangeCache>
              </c15:datalabelsRange>
            </c:ext>
            <c:ext xmlns:c16="http://schemas.microsoft.com/office/drawing/2014/chart" uri="{C3380CC4-5D6E-409C-BE32-E72D297353CC}">
              <c16:uniqueId val="{00000010-AB75-4336-95F5-EDB04951EBCD}"/>
            </c:ext>
          </c:extLst>
        </c:ser>
        <c:dLbls>
          <c:showLegendKey val="0"/>
          <c:showVal val="0"/>
          <c:showCatName val="0"/>
          <c:showSerName val="0"/>
          <c:showPercent val="0"/>
          <c:showBubbleSize val="0"/>
        </c:dLbls>
        <c:axId val="811391296"/>
        <c:axId val="811391952"/>
      </c:scatterChart>
      <c:valAx>
        <c:axId val="811391296"/>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811391952"/>
        <c:crosses val="autoZero"/>
        <c:crossBetween val="midCat"/>
        <c:majorUnit val="1"/>
      </c:valAx>
      <c:valAx>
        <c:axId val="811391952"/>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CH"/>
          </a:p>
        </c:txPr>
        <c:crossAx val="811391296"/>
        <c:crosses val="autoZero"/>
        <c:crossBetween val="midCat"/>
      </c:valAx>
      <c:spPr>
        <a:noFill/>
        <a:ln>
          <a:noFill/>
        </a:ln>
        <a:effectLst/>
      </c:spPr>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en-CH"/>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590549</xdr:colOff>
      <xdr:row>0</xdr:row>
      <xdr:rowOff>183696</xdr:rowOff>
    </xdr:from>
    <xdr:to>
      <xdr:col>19</xdr:col>
      <xdr:colOff>466725</xdr:colOff>
      <xdr:row>21</xdr:row>
      <xdr:rowOff>12246</xdr:rowOff>
    </xdr:to>
    <xdr:graphicFrame macro="">
      <xdr:nvGraphicFramePr>
        <xdr:cNvPr id="2" name="Chart 1">
          <a:extLst>
            <a:ext uri="{FF2B5EF4-FFF2-40B4-BE49-F238E27FC236}">
              <a16:creationId xmlns:a16="http://schemas.microsoft.com/office/drawing/2014/main" id="{59756B1A-89D9-4BC7-B1A1-A58BAC4D4B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590549</xdr:colOff>
      <xdr:row>0</xdr:row>
      <xdr:rowOff>183696</xdr:rowOff>
    </xdr:from>
    <xdr:to>
      <xdr:col>19</xdr:col>
      <xdr:colOff>466725</xdr:colOff>
      <xdr:row>21</xdr:row>
      <xdr:rowOff>12246</xdr:rowOff>
    </xdr:to>
    <xdr:graphicFrame macro="">
      <xdr:nvGraphicFramePr>
        <xdr:cNvPr id="2" name="Chart 1">
          <a:extLst>
            <a:ext uri="{FF2B5EF4-FFF2-40B4-BE49-F238E27FC236}">
              <a16:creationId xmlns:a16="http://schemas.microsoft.com/office/drawing/2014/main" id="{7E557927-00CD-405E-AA89-17B8292328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590549</xdr:colOff>
      <xdr:row>0</xdr:row>
      <xdr:rowOff>183696</xdr:rowOff>
    </xdr:from>
    <xdr:to>
      <xdr:col>19</xdr:col>
      <xdr:colOff>466725</xdr:colOff>
      <xdr:row>21</xdr:row>
      <xdr:rowOff>12246</xdr:rowOff>
    </xdr:to>
    <xdr:graphicFrame macro="">
      <xdr:nvGraphicFramePr>
        <xdr:cNvPr id="2" name="Chart 1">
          <a:extLst>
            <a:ext uri="{FF2B5EF4-FFF2-40B4-BE49-F238E27FC236}">
              <a16:creationId xmlns:a16="http://schemas.microsoft.com/office/drawing/2014/main" id="{BD514673-E688-4858-A347-6A7BFC251E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BIEHL, Molly" id="{D414F233-75F6-4F05-83B1-3424B35812C3}" userId="S::biehlm@who.int::d5a37880-ebd1-42c9-b3da-61fd836ad81c"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D26" dT="2021-07-29T07:47:18.03" personId="{D414F233-75F6-4F05-83B1-3424B35812C3}" id="{34FD94BB-890D-45FD-BEF2-625F377FDF89}">
    <text>Need to have capability to add formula for overall Prevent measure, taking into account different relevant populations</text>
  </threadedComment>
  <threadedComment ref="A27" dT="2021-07-29T07:43:13.57" personId="{D414F233-75F6-4F05-83B1-3424B35812C3}" id="{D2B998A6-2B08-4841-99C9-2A937B8ACDD5}">
    <text>Should be bolded and available for all countries</text>
  </threadedComment>
  <threadedComment ref="A29" dT="2021-07-29T07:40:20.97" personId="{D414F233-75F6-4F05-83B1-3424B35812C3}" id="{95BF7BE2-F4DF-4E6B-84B8-2C925BDD5066}">
    <text>If YF, MenA, and OCV do not apply to a country, fade out in template along w/NA</text>
  </threadedComment>
  <threadedComment ref="B30" dT="2021-07-29T07:37:44.77" personId="{D414F233-75F6-4F05-83B1-3424B35812C3}" id="{30D2BB26-0ABE-4F83-84F4-B52ED324A9EB}">
    <text>All campaigns should be reported data (no projections)</text>
  </threadedComment>
</ThreadedComments>
</file>

<file path=xl/threadedComments/threadedComment2.xml><?xml version="1.0" encoding="utf-8"?>
<ThreadedComments xmlns="http://schemas.microsoft.com/office/spreadsheetml/2018/threadedcomments" xmlns:x="http://schemas.openxmlformats.org/spreadsheetml/2006/main">
  <threadedComment ref="C26" dT="2021-07-29T07:47:18.03" personId="{D414F233-75F6-4F05-83B1-3424B35812C3}" id="{DCA173DB-9E06-4E94-8721-5F50203EC6EB}">
    <text>Need to have capability to add formula for overall Prevent measure, taking into account different relevant populations</text>
  </threadedComment>
  <threadedComment ref="A27" dT="2021-07-29T07:43:13.57" personId="{D414F233-75F6-4F05-83B1-3424B35812C3}" id="{4F4BFD85-13F3-4E52-A3B8-E909A32D30EB}">
    <text>Should be bolded and available for all countries</text>
  </threadedComment>
  <threadedComment ref="A29" dT="2021-07-29T07:40:20.97" personId="{D414F233-75F6-4F05-83B1-3424B35812C3}" id="{916AE6A1-0654-48CB-AB70-CD7006271288}">
    <text>If YF, MenA, and OCV do not apply to a country, fade out in template along w/NA</text>
  </threadedComment>
  <threadedComment ref="B30" dT="2021-07-29T07:37:44.77" personId="{D414F233-75F6-4F05-83B1-3424B35812C3}" id="{42064AA0-5A1B-490A-84D6-DB060EFAC18D}">
    <text>All campaigns should be reported data (no projections)</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 Id="rId4" Type="http://schemas.microsoft.com/office/2017/10/relationships/threadedComment" Target="../threadedComments/threadedComment2.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portal.who.int/triplebillions/PowerBIDashboards/UniversalHealthCoverage"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portal.who.int/triplebillions/PowerBIDashboards/UniversalHealthCoverag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3E301-03DE-4FBA-8FAE-859D194EBD91}">
  <dimension ref="A1"/>
  <sheetViews>
    <sheetView workbookViewId="0">
      <selection activeCell="B1" sqref="B1"/>
    </sheetView>
  </sheetViews>
  <sheetFormatPr defaultRowHeig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2D163-5E25-48C1-8B69-970DA921B6A2}">
  <sheetPr>
    <tabColor rgb="FF002D5F"/>
    <pageSetUpPr fitToPage="1"/>
  </sheetPr>
  <dimension ref="A1:AD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O40" sqref="O40"/>
    </sheetView>
  </sheetViews>
  <sheetFormatPr defaultColWidth="11.42578125" defaultRowHeight="15"/>
  <cols>
    <col min="1" max="1" width="25.7109375" customWidth="1"/>
    <col min="2" max="2" width="46" bestFit="1" customWidth="1"/>
    <col min="3" max="4" width="7.85546875" bestFit="1" customWidth="1"/>
    <col min="5" max="5" width="4.42578125" bestFit="1" customWidth="1"/>
    <col min="6" max="6" width="8" bestFit="1" customWidth="1"/>
    <col min="7" max="7" width="26.7109375" customWidth="1"/>
    <col min="8" max="9" width="6.28515625" customWidth="1"/>
    <col min="10" max="10" width="0.85546875" customWidth="1"/>
    <col min="11" max="12" width="4.85546875" bestFit="1" customWidth="1"/>
    <col min="13" max="13" width="0.85546875" customWidth="1"/>
    <col min="14" max="14" width="8" bestFit="1" customWidth="1"/>
    <col min="15" max="15" width="10.7109375" customWidth="1"/>
    <col min="16" max="16" width="0.85546875" customWidth="1"/>
    <col min="17" max="17" width="26.7109375" customWidth="1"/>
    <col min="18" max="18" width="32.140625" bestFit="1" customWidth="1"/>
    <col min="19" max="19" width="26.7109375" style="13" customWidth="1"/>
    <col min="20" max="20" width="48.5703125" style="13" bestFit="1" customWidth="1"/>
    <col min="21" max="23" width="11.42578125" style="13"/>
  </cols>
  <sheetData>
    <row r="1" spans="1:30" ht="9" customHeight="1">
      <c r="A1" s="13"/>
      <c r="B1" s="13"/>
      <c r="C1" s="13"/>
      <c r="D1" s="13"/>
      <c r="E1" s="13"/>
      <c r="F1" s="48"/>
      <c r="G1" s="17"/>
      <c r="H1" s="13"/>
      <c r="I1" s="13"/>
      <c r="J1" s="13"/>
      <c r="K1" s="13"/>
      <c r="L1" s="13"/>
      <c r="M1" s="13"/>
      <c r="N1" s="13"/>
      <c r="O1" s="13"/>
      <c r="P1" s="13"/>
      <c r="Q1" s="13"/>
      <c r="R1" s="13"/>
      <c r="S1" s="48"/>
      <c r="T1" s="48"/>
      <c r="X1" s="13"/>
      <c r="Y1" s="13"/>
      <c r="Z1" s="13"/>
      <c r="AA1" s="13"/>
      <c r="AB1" s="13"/>
      <c r="AC1" s="13"/>
      <c r="AD1" s="13"/>
    </row>
    <row r="2" spans="1:30" ht="23.25" customHeight="1">
      <c r="A2" s="110" t="s">
        <v>314</v>
      </c>
      <c r="B2" s="13"/>
      <c r="C2" s="13"/>
      <c r="D2" s="13"/>
      <c r="E2" s="13"/>
      <c r="F2" s="48"/>
      <c r="G2" s="35"/>
      <c r="H2" s="13"/>
      <c r="I2" s="13"/>
      <c r="J2" s="13"/>
      <c r="K2" s="13"/>
      <c r="L2" s="13"/>
      <c r="M2" s="13"/>
      <c r="N2" s="13"/>
      <c r="O2" s="13"/>
      <c r="P2" s="13"/>
      <c r="Q2" s="13"/>
      <c r="R2" s="13"/>
      <c r="S2" s="48"/>
      <c r="T2" s="48"/>
      <c r="X2" s="13"/>
      <c r="Y2" s="13"/>
      <c r="Z2" s="13"/>
      <c r="AA2" s="13"/>
      <c r="AB2" s="13"/>
      <c r="AC2" s="13"/>
      <c r="AD2" s="13"/>
    </row>
    <row r="3" spans="1:30">
      <c r="A3" s="13"/>
      <c r="B3" s="13"/>
      <c r="C3" s="13"/>
      <c r="D3" s="13"/>
      <c r="E3" s="13"/>
      <c r="F3" s="48"/>
      <c r="G3" s="17"/>
      <c r="H3" s="13"/>
      <c r="I3" s="13"/>
      <c r="J3" s="13"/>
      <c r="K3" s="13"/>
      <c r="L3" s="13"/>
      <c r="M3" s="13"/>
      <c r="N3" s="13"/>
      <c r="O3" s="13"/>
      <c r="P3" s="13"/>
      <c r="Q3" s="13"/>
      <c r="R3" s="13"/>
      <c r="S3" s="48"/>
      <c r="T3" s="48"/>
      <c r="X3" s="13"/>
      <c r="Y3" s="13"/>
      <c r="Z3" s="13"/>
      <c r="AA3" s="13"/>
      <c r="AB3" s="13"/>
      <c r="AC3" s="13"/>
      <c r="AD3" s="13"/>
    </row>
    <row r="4" spans="1:30" ht="21" customHeight="1">
      <c r="A4" s="111" t="s">
        <v>80</v>
      </c>
      <c r="B4" s="112"/>
      <c r="C4" s="13"/>
      <c r="D4" s="13"/>
      <c r="E4" s="13"/>
      <c r="F4" s="48"/>
      <c r="G4" s="36"/>
      <c r="H4" s="13"/>
      <c r="I4" s="13"/>
      <c r="J4" s="13"/>
      <c r="K4" s="13"/>
      <c r="L4" s="13"/>
      <c r="M4" s="13"/>
      <c r="N4" s="13"/>
      <c r="O4" s="13"/>
      <c r="P4" s="13"/>
      <c r="Q4" s="13"/>
      <c r="R4" s="13"/>
      <c r="S4" s="48"/>
      <c r="T4" s="48"/>
      <c r="U4" s="78"/>
      <c r="V4" s="78"/>
      <c r="W4" s="78"/>
      <c r="X4" s="78"/>
      <c r="Y4" s="13"/>
      <c r="Z4" s="13"/>
      <c r="AA4" s="13"/>
      <c r="AB4" s="13"/>
      <c r="AC4" s="13"/>
      <c r="AD4" s="13"/>
    </row>
    <row r="5" spans="1:30" ht="18.75">
      <c r="A5" s="269" t="s">
        <v>317</v>
      </c>
      <c r="B5" s="269"/>
      <c r="C5" s="264">
        <f>C46/1000</f>
        <v>1.25</v>
      </c>
      <c r="D5" s="270" t="s">
        <v>160</v>
      </c>
      <c r="E5" s="268"/>
      <c r="F5" s="13"/>
      <c r="G5" s="36"/>
      <c r="H5" s="13"/>
      <c r="I5" s="13"/>
      <c r="J5" s="13"/>
      <c r="K5" s="13"/>
      <c r="L5" s="13"/>
      <c r="M5" s="13"/>
      <c r="N5" s="13"/>
      <c r="O5" s="13"/>
      <c r="P5" s="13"/>
      <c r="Q5" s="13"/>
      <c r="R5" s="13"/>
      <c r="S5" s="48"/>
      <c r="T5" s="48"/>
      <c r="U5" s="78"/>
      <c r="V5" s="78"/>
      <c r="W5" s="78"/>
      <c r="X5" s="78"/>
      <c r="Y5" s="13"/>
      <c r="Z5" s="13"/>
      <c r="AA5" s="13"/>
      <c r="AB5" s="13"/>
      <c r="AC5" s="13"/>
      <c r="AD5" s="13"/>
    </row>
    <row r="6" spans="1:30" ht="18.75">
      <c r="A6" s="269" t="s">
        <v>318</v>
      </c>
      <c r="B6" s="269"/>
      <c r="C6" s="265">
        <f>C47</f>
        <v>0.12303149606299213</v>
      </c>
      <c r="D6" s="271"/>
      <c r="E6" s="13"/>
      <c r="F6" s="13"/>
      <c r="G6" s="36"/>
      <c r="H6" s="13"/>
      <c r="I6" s="13"/>
      <c r="J6" s="13"/>
      <c r="K6" s="13"/>
      <c r="L6" s="13"/>
      <c r="M6" s="13"/>
      <c r="N6" s="13"/>
      <c r="O6" s="13"/>
      <c r="P6" s="13"/>
      <c r="Q6" s="13"/>
      <c r="R6" s="13"/>
      <c r="S6" s="48"/>
      <c r="T6" s="48"/>
      <c r="U6" s="78"/>
      <c r="V6" s="78"/>
      <c r="W6" s="78"/>
      <c r="X6" s="78"/>
      <c r="Y6" s="13"/>
      <c r="Z6" s="13"/>
      <c r="AA6" s="13"/>
      <c r="AB6" s="13"/>
      <c r="AC6" s="13"/>
      <c r="AD6" s="13"/>
    </row>
    <row r="7" spans="1:30" ht="15" customHeight="1">
      <c r="A7" s="113"/>
      <c r="B7" s="114"/>
      <c r="C7" s="115"/>
      <c r="D7" s="115"/>
      <c r="E7" s="115"/>
      <c r="F7" s="115"/>
      <c r="G7" s="36"/>
      <c r="H7" s="115"/>
      <c r="I7" s="115"/>
      <c r="J7" s="115"/>
      <c r="K7" s="115"/>
      <c r="L7" s="115"/>
      <c r="M7" s="115"/>
      <c r="N7" s="115"/>
      <c r="O7" s="115"/>
      <c r="P7" s="115"/>
      <c r="Q7" s="115"/>
      <c r="R7" s="115"/>
      <c r="S7" s="115"/>
      <c r="T7" s="115"/>
      <c r="U7" s="78"/>
      <c r="V7" s="78"/>
      <c r="W7" s="78"/>
      <c r="X7" s="78"/>
      <c r="Y7" s="13"/>
      <c r="Z7" s="13"/>
      <c r="AA7" s="13"/>
      <c r="AB7" s="13"/>
      <c r="AC7" s="13"/>
      <c r="AD7" s="13"/>
    </row>
    <row r="8" spans="1:30" ht="15" customHeight="1">
      <c r="A8" s="260" t="s">
        <v>81</v>
      </c>
      <c r="B8" s="260"/>
      <c r="C8" s="262" t="s">
        <v>84</v>
      </c>
      <c r="D8" s="262"/>
      <c r="E8" s="262"/>
      <c r="F8" s="262"/>
      <c r="G8" s="262"/>
      <c r="H8" s="312" t="s">
        <v>164</v>
      </c>
      <c r="I8" s="214"/>
      <c r="J8" s="214"/>
      <c r="K8" s="214"/>
      <c r="L8" s="214"/>
      <c r="M8" s="214"/>
      <c r="N8" s="214"/>
      <c r="O8" s="214"/>
      <c r="P8" s="214"/>
      <c r="Q8" s="214"/>
      <c r="R8" s="214"/>
      <c r="S8" s="211"/>
      <c r="T8" s="211"/>
      <c r="U8" s="211"/>
      <c r="V8" s="78"/>
      <c r="W8" s="78"/>
      <c r="X8" s="78"/>
      <c r="Y8" s="13"/>
      <c r="Z8" s="13"/>
      <c r="AA8" s="13"/>
      <c r="AB8" s="13"/>
      <c r="AC8" s="13"/>
      <c r="AD8" s="13"/>
    </row>
    <row r="9" spans="1:30">
      <c r="A9" s="212" t="s">
        <v>127</v>
      </c>
      <c r="B9" s="212" t="s">
        <v>290</v>
      </c>
      <c r="C9" s="213" t="s">
        <v>288</v>
      </c>
      <c r="D9" s="212" t="s">
        <v>289</v>
      </c>
      <c r="E9" s="213" t="s">
        <v>92</v>
      </c>
      <c r="F9" s="213" t="s">
        <v>88</v>
      </c>
      <c r="G9" s="212" t="s">
        <v>165</v>
      </c>
      <c r="H9" s="313" t="s">
        <v>288</v>
      </c>
      <c r="I9" s="233"/>
      <c r="J9" s="235"/>
      <c r="K9" s="233" t="s">
        <v>289</v>
      </c>
      <c r="L9" s="233"/>
      <c r="M9" s="235"/>
      <c r="N9" s="233" t="s">
        <v>88</v>
      </c>
      <c r="O9" s="233"/>
      <c r="P9" s="235"/>
      <c r="Q9" s="233" t="s">
        <v>89</v>
      </c>
      <c r="R9" s="233"/>
      <c r="X9" s="13"/>
      <c r="Y9" s="13"/>
      <c r="Z9" s="13"/>
      <c r="AA9" s="13"/>
      <c r="AB9" s="13"/>
      <c r="AC9" s="13"/>
      <c r="AD9" s="13"/>
    </row>
    <row r="10" spans="1:30">
      <c r="A10" s="212"/>
      <c r="B10" s="212"/>
      <c r="C10" s="213"/>
      <c r="D10" s="212"/>
      <c r="E10" s="213"/>
      <c r="F10" s="213"/>
      <c r="G10" s="212"/>
      <c r="H10" s="314">
        <v>2018</v>
      </c>
      <c r="I10" s="235">
        <v>2023</v>
      </c>
      <c r="J10" s="237"/>
      <c r="K10" s="234">
        <v>2018</v>
      </c>
      <c r="L10" s="235">
        <v>2023</v>
      </c>
      <c r="M10" s="237"/>
      <c r="N10" s="234">
        <v>2018</v>
      </c>
      <c r="O10" s="235">
        <v>2023</v>
      </c>
      <c r="P10" s="237"/>
      <c r="Q10" s="234">
        <v>2018</v>
      </c>
      <c r="R10" s="236">
        <v>2023</v>
      </c>
      <c r="U10" s="78"/>
      <c r="V10" s="78"/>
      <c r="W10" s="78"/>
      <c r="X10" s="78"/>
      <c r="Y10" s="13"/>
      <c r="Z10" s="13"/>
      <c r="AA10" s="13"/>
      <c r="AB10" s="13"/>
      <c r="AC10" s="13"/>
      <c r="AD10" s="13"/>
    </row>
    <row r="11" spans="1:30">
      <c r="A11" s="215" t="s">
        <v>291</v>
      </c>
      <c r="B11" s="215"/>
      <c r="C11" s="216"/>
      <c r="D11" s="216"/>
      <c r="E11" s="217"/>
      <c r="F11" s="217"/>
      <c r="G11" s="218"/>
      <c r="H11" s="315"/>
      <c r="I11" s="231"/>
      <c r="J11" s="231"/>
      <c r="K11" s="231"/>
      <c r="L11" s="231"/>
      <c r="M11" s="231"/>
      <c r="N11" s="316"/>
      <c r="O11" s="316"/>
      <c r="P11" s="316"/>
      <c r="Q11" s="317"/>
      <c r="R11" s="317"/>
      <c r="U11" s="78"/>
      <c r="V11" s="78"/>
      <c r="W11" s="78"/>
      <c r="X11" s="78"/>
      <c r="Y11" s="13"/>
      <c r="Z11" s="13"/>
      <c r="AA11" s="13"/>
      <c r="AB11" s="13"/>
      <c r="AC11" s="13"/>
      <c r="AD11" s="13"/>
    </row>
    <row r="12" spans="1:30" ht="15" customHeight="1">
      <c r="A12" s="238" t="s">
        <v>326</v>
      </c>
      <c r="B12" s="238"/>
      <c r="C12" s="280">
        <v>53</v>
      </c>
      <c r="D12" s="281">
        <v>1</v>
      </c>
      <c r="E12" s="240">
        <v>2018</v>
      </c>
      <c r="F12" s="240" t="s">
        <v>174</v>
      </c>
      <c r="G12" s="242" t="s">
        <v>219</v>
      </c>
      <c r="H12" s="318">
        <f>C12</f>
        <v>53</v>
      </c>
      <c r="I12" s="280">
        <f>C12+1</f>
        <v>54</v>
      </c>
      <c r="J12" s="239"/>
      <c r="K12" s="281">
        <v>1</v>
      </c>
      <c r="L12" s="281">
        <v>1</v>
      </c>
      <c r="M12" s="241"/>
      <c r="N12" s="240" t="s">
        <v>174</v>
      </c>
      <c r="O12" s="240" t="s">
        <v>96</v>
      </c>
      <c r="P12" s="240"/>
      <c r="Q12" s="242" t="s">
        <v>219</v>
      </c>
      <c r="R12" s="242" t="s">
        <v>176</v>
      </c>
      <c r="U12" s="78"/>
      <c r="V12" s="78"/>
      <c r="W12" s="78"/>
      <c r="X12" s="78"/>
      <c r="Y12" s="13"/>
      <c r="Z12" s="13"/>
      <c r="AA12" s="13"/>
      <c r="AB12" s="13"/>
      <c r="AC12" s="13"/>
      <c r="AD12" s="13"/>
    </row>
    <row r="13" spans="1:30" ht="22.5">
      <c r="A13" s="243" t="s">
        <v>329</v>
      </c>
      <c r="B13" s="243"/>
      <c r="C13" s="279">
        <v>40</v>
      </c>
      <c r="D13" s="282">
        <v>2</v>
      </c>
      <c r="E13" s="245">
        <v>2018</v>
      </c>
      <c r="F13" s="245" t="s">
        <v>174</v>
      </c>
      <c r="G13" s="242" t="s">
        <v>219</v>
      </c>
      <c r="H13" s="319">
        <f>C13</f>
        <v>40</v>
      </c>
      <c r="I13" s="280">
        <f t="shared" ref="I13:I24" si="0">C13+1</f>
        <v>41</v>
      </c>
      <c r="J13" s="244"/>
      <c r="K13" s="282">
        <v>2</v>
      </c>
      <c r="L13" s="282">
        <v>2</v>
      </c>
      <c r="M13" s="247"/>
      <c r="N13" s="245" t="s">
        <v>174</v>
      </c>
      <c r="O13" s="245" t="s">
        <v>96</v>
      </c>
      <c r="P13" s="245"/>
      <c r="Q13" s="242" t="s">
        <v>219</v>
      </c>
      <c r="R13" s="242" t="s">
        <v>176</v>
      </c>
      <c r="U13" s="78"/>
      <c r="V13" s="78"/>
      <c r="W13" s="78"/>
      <c r="X13" s="78"/>
      <c r="Y13" s="13"/>
      <c r="Z13" s="13"/>
      <c r="AA13" s="13"/>
      <c r="AB13" s="13"/>
      <c r="AC13" s="13"/>
      <c r="AD13" s="13"/>
    </row>
    <row r="14" spans="1:30" ht="22.5">
      <c r="A14" s="243" t="s">
        <v>332</v>
      </c>
      <c r="B14" s="243"/>
      <c r="C14" s="279">
        <v>80</v>
      </c>
      <c r="D14" s="282">
        <v>3</v>
      </c>
      <c r="E14" s="245">
        <v>2018</v>
      </c>
      <c r="F14" s="245" t="s">
        <v>174</v>
      </c>
      <c r="G14" s="242" t="s">
        <v>219</v>
      </c>
      <c r="H14" s="319">
        <f>C14</f>
        <v>80</v>
      </c>
      <c r="I14" s="280">
        <f t="shared" si="0"/>
        <v>81</v>
      </c>
      <c r="J14" s="244"/>
      <c r="K14" s="282">
        <v>3</v>
      </c>
      <c r="L14" s="282">
        <v>3</v>
      </c>
      <c r="M14" s="247"/>
      <c r="N14" s="245" t="s">
        <v>174</v>
      </c>
      <c r="O14" s="245" t="s">
        <v>96</v>
      </c>
      <c r="P14" s="245"/>
      <c r="Q14" s="242" t="s">
        <v>219</v>
      </c>
      <c r="R14" s="242" t="s">
        <v>176</v>
      </c>
      <c r="U14" s="78"/>
      <c r="V14" s="78"/>
      <c r="W14" s="78"/>
      <c r="X14" s="78"/>
      <c r="Y14" s="13"/>
      <c r="Z14" s="13"/>
      <c r="AA14" s="13"/>
      <c r="AB14" s="13"/>
      <c r="AC14" s="13"/>
      <c r="AD14" s="13"/>
    </row>
    <row r="15" spans="1:30">
      <c r="A15" s="243" t="s">
        <v>334</v>
      </c>
      <c r="B15" s="243"/>
      <c r="C15" s="279">
        <v>60</v>
      </c>
      <c r="D15" s="282">
        <v>4</v>
      </c>
      <c r="E15" s="245">
        <v>2018</v>
      </c>
      <c r="F15" s="245" t="s">
        <v>174</v>
      </c>
      <c r="G15" s="242" t="s">
        <v>219</v>
      </c>
      <c r="H15" s="319">
        <f>C15</f>
        <v>60</v>
      </c>
      <c r="I15" s="280">
        <f t="shared" si="0"/>
        <v>61</v>
      </c>
      <c r="J15" s="244"/>
      <c r="K15" s="282">
        <v>4</v>
      </c>
      <c r="L15" s="282">
        <v>4</v>
      </c>
      <c r="M15" s="247"/>
      <c r="N15" s="245" t="s">
        <v>174</v>
      </c>
      <c r="O15" s="245" t="s">
        <v>96</v>
      </c>
      <c r="P15" s="245"/>
      <c r="Q15" s="242" t="s">
        <v>219</v>
      </c>
      <c r="R15" s="242" t="s">
        <v>176</v>
      </c>
      <c r="U15" s="78"/>
      <c r="V15" s="78"/>
      <c r="W15" s="78"/>
      <c r="X15" s="78"/>
      <c r="Y15" s="13"/>
      <c r="Z15" s="13"/>
      <c r="AA15" s="13"/>
      <c r="AB15" s="13"/>
      <c r="AC15" s="13"/>
      <c r="AD15" s="13"/>
    </row>
    <row r="16" spans="1:30">
      <c r="A16" s="243" t="s">
        <v>336</v>
      </c>
      <c r="B16" s="243"/>
      <c r="C16" s="279">
        <v>60</v>
      </c>
      <c r="D16" s="282">
        <v>5</v>
      </c>
      <c r="E16" s="245">
        <v>2018</v>
      </c>
      <c r="F16" s="245" t="s">
        <v>174</v>
      </c>
      <c r="G16" s="242" t="s">
        <v>219</v>
      </c>
      <c r="H16" s="319">
        <f>C16</f>
        <v>60</v>
      </c>
      <c r="I16" s="280">
        <f t="shared" si="0"/>
        <v>61</v>
      </c>
      <c r="J16" s="244"/>
      <c r="K16" s="282">
        <v>5</v>
      </c>
      <c r="L16" s="282">
        <v>5</v>
      </c>
      <c r="M16" s="247"/>
      <c r="N16" s="245" t="s">
        <v>174</v>
      </c>
      <c r="O16" s="245" t="s">
        <v>96</v>
      </c>
      <c r="P16" s="245"/>
      <c r="Q16" s="242" t="s">
        <v>219</v>
      </c>
      <c r="R16" s="242" t="s">
        <v>176</v>
      </c>
      <c r="U16" s="78"/>
      <c r="V16" s="78"/>
      <c r="W16" s="78"/>
      <c r="X16" s="78"/>
      <c r="Y16" s="13"/>
      <c r="Z16" s="13"/>
      <c r="AA16" s="13"/>
      <c r="AB16" s="13"/>
      <c r="AC16" s="13"/>
      <c r="AD16" s="13"/>
    </row>
    <row r="17" spans="1:30" ht="15" customHeight="1">
      <c r="A17" s="243" t="s">
        <v>338</v>
      </c>
      <c r="B17" s="243"/>
      <c r="C17" s="279">
        <v>70</v>
      </c>
      <c r="D17" s="281">
        <v>1</v>
      </c>
      <c r="E17" s="245">
        <v>2018</v>
      </c>
      <c r="F17" s="245" t="s">
        <v>174</v>
      </c>
      <c r="G17" s="242" t="s">
        <v>219</v>
      </c>
      <c r="H17" s="319">
        <f>C17</f>
        <v>70</v>
      </c>
      <c r="I17" s="280">
        <f t="shared" si="0"/>
        <v>71</v>
      </c>
      <c r="J17" s="244"/>
      <c r="K17" s="281">
        <v>1</v>
      </c>
      <c r="L17" s="281">
        <v>1</v>
      </c>
      <c r="M17" s="247"/>
      <c r="N17" s="245" t="s">
        <v>174</v>
      </c>
      <c r="O17" s="245" t="s">
        <v>96</v>
      </c>
      <c r="P17" s="245"/>
      <c r="Q17" s="242" t="s">
        <v>219</v>
      </c>
      <c r="R17" s="242" t="s">
        <v>176</v>
      </c>
      <c r="U17" s="78"/>
      <c r="V17" s="78"/>
      <c r="W17" s="78"/>
      <c r="X17" s="78"/>
      <c r="Y17" s="13"/>
      <c r="Z17" s="13"/>
      <c r="AA17" s="13"/>
      <c r="AB17" s="13"/>
      <c r="AC17" s="13"/>
      <c r="AD17" s="13"/>
    </row>
    <row r="18" spans="1:30" ht="15" customHeight="1">
      <c r="A18" s="243" t="s">
        <v>340</v>
      </c>
      <c r="B18" s="243"/>
      <c r="C18" s="279">
        <v>60</v>
      </c>
      <c r="D18" s="282">
        <v>2</v>
      </c>
      <c r="E18" s="245">
        <v>2018</v>
      </c>
      <c r="F18" s="245" t="s">
        <v>174</v>
      </c>
      <c r="G18" s="242" t="s">
        <v>219</v>
      </c>
      <c r="H18" s="319">
        <f>C18</f>
        <v>60</v>
      </c>
      <c r="I18" s="280">
        <f t="shared" si="0"/>
        <v>61</v>
      </c>
      <c r="J18" s="244"/>
      <c r="K18" s="282">
        <v>2</v>
      </c>
      <c r="L18" s="282">
        <v>2</v>
      </c>
      <c r="M18" s="247"/>
      <c r="N18" s="245" t="s">
        <v>174</v>
      </c>
      <c r="O18" s="245" t="s">
        <v>96</v>
      </c>
      <c r="P18" s="245"/>
      <c r="Q18" s="242" t="s">
        <v>219</v>
      </c>
      <c r="R18" s="242" t="s">
        <v>176</v>
      </c>
      <c r="U18" s="78"/>
      <c r="V18" s="78"/>
      <c r="W18" s="78"/>
      <c r="X18" s="78"/>
      <c r="Y18" s="13"/>
      <c r="Z18" s="13"/>
      <c r="AA18" s="13"/>
      <c r="AB18" s="13"/>
      <c r="AC18" s="13"/>
      <c r="AD18" s="13"/>
    </row>
    <row r="19" spans="1:30" ht="22.5">
      <c r="A19" s="243" t="s">
        <v>342</v>
      </c>
      <c r="B19" s="243"/>
      <c r="C19" s="279">
        <v>80</v>
      </c>
      <c r="D19" s="282">
        <v>3</v>
      </c>
      <c r="E19" s="245">
        <v>2018</v>
      </c>
      <c r="F19" s="245" t="s">
        <v>174</v>
      </c>
      <c r="G19" s="242" t="s">
        <v>219</v>
      </c>
      <c r="H19" s="319">
        <f>C19</f>
        <v>80</v>
      </c>
      <c r="I19" s="280">
        <f t="shared" si="0"/>
        <v>81</v>
      </c>
      <c r="J19" s="244"/>
      <c r="K19" s="282">
        <v>3</v>
      </c>
      <c r="L19" s="282">
        <v>3</v>
      </c>
      <c r="M19" s="247"/>
      <c r="N19" s="245" t="s">
        <v>174</v>
      </c>
      <c r="O19" s="245" t="s">
        <v>96</v>
      </c>
      <c r="P19" s="245"/>
      <c r="Q19" s="242" t="s">
        <v>219</v>
      </c>
      <c r="R19" s="242" t="s">
        <v>176</v>
      </c>
      <c r="U19" s="78"/>
      <c r="V19" s="78"/>
      <c r="W19" s="78"/>
      <c r="X19" s="78"/>
      <c r="Y19" s="13"/>
      <c r="Z19" s="13"/>
      <c r="AA19" s="13"/>
      <c r="AB19" s="13"/>
      <c r="AC19" s="13"/>
      <c r="AD19" s="13"/>
    </row>
    <row r="20" spans="1:30">
      <c r="A20" s="243" t="s">
        <v>344</v>
      </c>
      <c r="B20" s="243"/>
      <c r="C20" s="279">
        <v>60</v>
      </c>
      <c r="D20" s="282">
        <v>4</v>
      </c>
      <c r="E20" s="245">
        <v>2018</v>
      </c>
      <c r="F20" s="245" t="s">
        <v>174</v>
      </c>
      <c r="G20" s="242" t="s">
        <v>219</v>
      </c>
      <c r="H20" s="319">
        <f>C20</f>
        <v>60</v>
      </c>
      <c r="I20" s="280">
        <f t="shared" si="0"/>
        <v>61</v>
      </c>
      <c r="J20" s="244"/>
      <c r="K20" s="282">
        <v>4</v>
      </c>
      <c r="L20" s="282">
        <v>4</v>
      </c>
      <c r="M20" s="247"/>
      <c r="N20" s="245" t="s">
        <v>174</v>
      </c>
      <c r="O20" s="245" t="s">
        <v>96</v>
      </c>
      <c r="P20" s="245"/>
      <c r="Q20" s="242" t="s">
        <v>219</v>
      </c>
      <c r="R20" s="242" t="s">
        <v>176</v>
      </c>
      <c r="U20" s="78"/>
      <c r="V20" s="78"/>
      <c r="W20" s="78"/>
      <c r="X20" s="78"/>
      <c r="Y20" s="13"/>
      <c r="Z20" s="13"/>
      <c r="AA20" s="13"/>
      <c r="AB20" s="13"/>
      <c r="AC20" s="13"/>
      <c r="AD20" s="13"/>
    </row>
    <row r="21" spans="1:30">
      <c r="A21" s="243" t="s">
        <v>346</v>
      </c>
      <c r="B21" s="243"/>
      <c r="C21" s="279">
        <v>60</v>
      </c>
      <c r="D21" s="282">
        <v>5</v>
      </c>
      <c r="E21" s="245">
        <v>2018</v>
      </c>
      <c r="F21" s="245" t="s">
        <v>174</v>
      </c>
      <c r="G21" s="242" t="s">
        <v>219</v>
      </c>
      <c r="H21" s="319">
        <f>C21</f>
        <v>60</v>
      </c>
      <c r="I21" s="280">
        <f t="shared" si="0"/>
        <v>61</v>
      </c>
      <c r="J21" s="244"/>
      <c r="K21" s="282">
        <v>5</v>
      </c>
      <c r="L21" s="282">
        <v>5</v>
      </c>
      <c r="M21" s="247"/>
      <c r="N21" s="245" t="s">
        <v>174</v>
      </c>
      <c r="O21" s="245" t="s">
        <v>96</v>
      </c>
      <c r="P21" s="245"/>
      <c r="Q21" s="242" t="s">
        <v>219</v>
      </c>
      <c r="R21" s="242" t="s">
        <v>176</v>
      </c>
      <c r="U21" s="78"/>
      <c r="V21" s="78"/>
      <c r="W21" s="78"/>
      <c r="X21" s="78"/>
      <c r="Y21" s="13"/>
      <c r="Z21" s="13"/>
      <c r="AA21" s="13"/>
      <c r="AB21" s="13"/>
      <c r="AC21" s="13"/>
      <c r="AD21" s="13"/>
    </row>
    <row r="22" spans="1:30">
      <c r="A22" s="243" t="s">
        <v>349</v>
      </c>
      <c r="B22" s="243"/>
      <c r="C22" s="279">
        <v>30</v>
      </c>
      <c r="D22" s="282">
        <v>1</v>
      </c>
      <c r="E22" s="245">
        <v>2018</v>
      </c>
      <c r="F22" s="245" t="s">
        <v>174</v>
      </c>
      <c r="G22" s="242" t="s">
        <v>219</v>
      </c>
      <c r="H22" s="319">
        <f>C22</f>
        <v>30</v>
      </c>
      <c r="I22" s="280">
        <f t="shared" si="0"/>
        <v>31</v>
      </c>
      <c r="J22" s="244"/>
      <c r="K22" s="282">
        <v>1</v>
      </c>
      <c r="L22" s="282">
        <v>1</v>
      </c>
      <c r="M22" s="247"/>
      <c r="N22" s="245" t="s">
        <v>174</v>
      </c>
      <c r="O22" s="245" t="s">
        <v>96</v>
      </c>
      <c r="P22" s="245"/>
      <c r="Q22" s="242" t="s">
        <v>219</v>
      </c>
      <c r="R22" s="242" t="s">
        <v>176</v>
      </c>
      <c r="U22" s="78"/>
      <c r="V22" s="78"/>
      <c r="W22" s="78"/>
      <c r="X22" s="78"/>
      <c r="Y22" s="13"/>
      <c r="Z22" s="13"/>
      <c r="AA22" s="13"/>
      <c r="AB22" s="13"/>
      <c r="AC22" s="13"/>
      <c r="AD22" s="13"/>
    </row>
    <row r="23" spans="1:30" ht="15" customHeight="1">
      <c r="A23" s="243" t="s">
        <v>351</v>
      </c>
      <c r="B23" s="243"/>
      <c r="C23" s="279">
        <v>40</v>
      </c>
      <c r="D23" s="282">
        <v>2</v>
      </c>
      <c r="E23" s="245">
        <v>2018</v>
      </c>
      <c r="F23" s="245" t="s">
        <v>174</v>
      </c>
      <c r="G23" s="242" t="s">
        <v>219</v>
      </c>
      <c r="H23" s="319">
        <f>C23</f>
        <v>40</v>
      </c>
      <c r="I23" s="280">
        <f t="shared" si="0"/>
        <v>41</v>
      </c>
      <c r="J23" s="244"/>
      <c r="K23" s="282">
        <v>2</v>
      </c>
      <c r="L23" s="282">
        <v>2</v>
      </c>
      <c r="M23" s="247"/>
      <c r="N23" s="245" t="s">
        <v>174</v>
      </c>
      <c r="O23" s="245" t="s">
        <v>96</v>
      </c>
      <c r="P23" s="245"/>
      <c r="Q23" s="242" t="s">
        <v>219</v>
      </c>
      <c r="R23" s="242" t="s">
        <v>176</v>
      </c>
      <c r="U23" s="78"/>
      <c r="V23" s="78"/>
      <c r="W23" s="78"/>
      <c r="X23" s="78"/>
      <c r="Y23" s="13"/>
      <c r="Z23" s="13"/>
      <c r="AA23" s="13"/>
      <c r="AB23" s="13"/>
      <c r="AC23" s="13"/>
      <c r="AD23" s="13"/>
    </row>
    <row r="24" spans="1:30" ht="15" customHeight="1">
      <c r="A24" s="243" t="s">
        <v>353</v>
      </c>
      <c r="B24" s="243"/>
      <c r="C24" s="279">
        <v>60</v>
      </c>
      <c r="D24" s="282">
        <v>3</v>
      </c>
      <c r="E24" s="245">
        <v>2018</v>
      </c>
      <c r="F24" s="245" t="s">
        <v>174</v>
      </c>
      <c r="G24" s="242" t="s">
        <v>219</v>
      </c>
      <c r="H24" s="319">
        <f>C24</f>
        <v>60</v>
      </c>
      <c r="I24" s="280">
        <f t="shared" si="0"/>
        <v>61</v>
      </c>
      <c r="J24" s="244"/>
      <c r="K24" s="282">
        <v>3</v>
      </c>
      <c r="L24" s="282">
        <v>3</v>
      </c>
      <c r="M24" s="247"/>
      <c r="N24" s="245" t="s">
        <v>174</v>
      </c>
      <c r="O24" s="245" t="s">
        <v>96</v>
      </c>
      <c r="P24" s="245"/>
      <c r="Q24" s="242" t="s">
        <v>219</v>
      </c>
      <c r="R24" s="242" t="s">
        <v>176</v>
      </c>
      <c r="U24" s="78"/>
      <c r="V24" s="78"/>
      <c r="W24" s="78"/>
      <c r="X24" s="78"/>
      <c r="Y24" s="13"/>
      <c r="Z24" s="13"/>
      <c r="AA24" s="13"/>
      <c r="AB24" s="13"/>
      <c r="AC24" s="13"/>
      <c r="AD24" s="13"/>
    </row>
    <row r="25" spans="1:30">
      <c r="A25" s="219"/>
      <c r="B25" s="220" t="s">
        <v>315</v>
      </c>
      <c r="C25" s="221">
        <f>AVERAGE(C12:C24)</f>
        <v>57.92307692307692</v>
      </c>
      <c r="D25" s="283">
        <f>AVERAGE(D12:D24)</f>
        <v>2.7692307692307692</v>
      </c>
      <c r="E25" s="222"/>
      <c r="F25" s="222"/>
      <c r="G25" s="219"/>
      <c r="H25" s="320">
        <f>AVERAGE(H12:H24)</f>
        <v>57.92307692307692</v>
      </c>
      <c r="I25" s="321">
        <f>AVERAGE(I12:I24)</f>
        <v>58.92307692307692</v>
      </c>
      <c r="J25" s="232"/>
      <c r="K25" s="232">
        <f>AVERAGE(K12:K24)</f>
        <v>2.7692307692307692</v>
      </c>
      <c r="L25" s="232">
        <f>AVERAGE(L12:L24)</f>
        <v>2.7692307692307692</v>
      </c>
      <c r="M25" s="322"/>
      <c r="N25" s="323"/>
      <c r="O25" s="323"/>
      <c r="P25" s="323"/>
      <c r="Q25" s="224"/>
      <c r="R25" s="224"/>
      <c r="U25" s="78"/>
      <c r="V25" s="78"/>
      <c r="W25" s="78"/>
      <c r="X25" s="78"/>
      <c r="Y25" s="13"/>
      <c r="Z25" s="13"/>
      <c r="AA25" s="13"/>
      <c r="AB25" s="13"/>
      <c r="AC25" s="13"/>
      <c r="AD25" s="13"/>
    </row>
    <row r="26" spans="1:30">
      <c r="A26" s="215" t="s">
        <v>292</v>
      </c>
      <c r="B26" s="215"/>
      <c r="C26" s="216"/>
      <c r="D26" s="216"/>
      <c r="E26" s="217"/>
      <c r="F26" s="217"/>
      <c r="G26" s="218"/>
      <c r="H26" s="324"/>
      <c r="I26" s="275"/>
      <c r="J26" s="231"/>
      <c r="K26" s="325"/>
      <c r="L26" s="325"/>
      <c r="M26" s="231"/>
      <c r="N26" s="316"/>
      <c r="O26" s="316"/>
      <c r="P26" s="316"/>
      <c r="Q26" s="317"/>
      <c r="R26" s="317"/>
      <c r="U26" s="78"/>
      <c r="V26" s="78"/>
      <c r="W26" s="78"/>
      <c r="X26" s="78"/>
      <c r="Y26" s="13"/>
      <c r="Z26" s="13"/>
      <c r="AA26" s="13"/>
      <c r="AB26" s="13"/>
      <c r="AC26" s="13"/>
      <c r="AD26" s="13"/>
    </row>
    <row r="27" spans="1:30">
      <c r="A27" s="243" t="s">
        <v>293</v>
      </c>
      <c r="B27" s="243" t="s">
        <v>294</v>
      </c>
      <c r="C27" s="279">
        <v>96</v>
      </c>
      <c r="D27" s="244"/>
      <c r="E27" s="245">
        <v>2018</v>
      </c>
      <c r="F27" s="245" t="s">
        <v>95</v>
      </c>
      <c r="G27" s="242" t="s">
        <v>295</v>
      </c>
      <c r="H27" s="319">
        <v>97.1</v>
      </c>
      <c r="I27" s="279">
        <f>H27</f>
        <v>97.1</v>
      </c>
      <c r="J27" s="244"/>
      <c r="K27" s="249"/>
      <c r="L27" s="249"/>
      <c r="M27" s="247"/>
      <c r="N27" s="245" t="s">
        <v>95</v>
      </c>
      <c r="O27" s="245" t="s">
        <v>96</v>
      </c>
      <c r="P27" s="245"/>
      <c r="Q27" s="242" t="s">
        <v>295</v>
      </c>
      <c r="R27" s="242"/>
      <c r="U27" s="78"/>
      <c r="V27" s="78"/>
      <c r="W27" s="78"/>
      <c r="X27" s="78"/>
      <c r="Y27" s="13"/>
      <c r="Z27" s="13"/>
      <c r="AA27" s="13"/>
      <c r="AB27" s="13"/>
      <c r="AC27" s="13"/>
      <c r="AD27" s="13"/>
    </row>
    <row r="28" spans="1:30">
      <c r="A28" s="243" t="s">
        <v>296</v>
      </c>
      <c r="B28" s="243" t="s">
        <v>294</v>
      </c>
      <c r="C28" s="279">
        <v>98</v>
      </c>
      <c r="D28" s="244"/>
      <c r="E28" s="245">
        <v>2018</v>
      </c>
      <c r="F28" s="245" t="s">
        <v>95</v>
      </c>
      <c r="G28" s="242" t="s">
        <v>295</v>
      </c>
      <c r="H28" s="319">
        <v>98.2</v>
      </c>
      <c r="I28" s="279">
        <f>H28</f>
        <v>98.2</v>
      </c>
      <c r="J28" s="244"/>
      <c r="K28" s="249"/>
      <c r="L28" s="249"/>
      <c r="M28" s="247"/>
      <c r="N28" s="245" t="s">
        <v>95</v>
      </c>
      <c r="O28" s="245" t="s">
        <v>96</v>
      </c>
      <c r="P28" s="245"/>
      <c r="Q28" s="242" t="s">
        <v>295</v>
      </c>
      <c r="R28" s="242" t="s">
        <v>176</v>
      </c>
      <c r="U28" s="78"/>
      <c r="V28" s="78"/>
      <c r="W28" s="78"/>
      <c r="X28" s="78"/>
      <c r="Y28" s="13"/>
      <c r="Z28" s="13"/>
      <c r="AA28" s="13"/>
      <c r="AB28" s="13"/>
      <c r="AC28" s="13"/>
      <c r="AD28" s="13"/>
    </row>
    <row r="29" spans="1:30" s="257" customFormat="1">
      <c r="A29" s="251" t="s">
        <v>320</v>
      </c>
      <c r="B29" s="251" t="s">
        <v>294</v>
      </c>
      <c r="C29" s="252" t="s">
        <v>297</v>
      </c>
      <c r="D29" s="252"/>
      <c r="E29" s="253"/>
      <c r="F29" s="253"/>
      <c r="G29" s="254"/>
      <c r="H29" s="326" t="s">
        <v>297</v>
      </c>
      <c r="I29" s="252" t="s">
        <v>297</v>
      </c>
      <c r="J29" s="252"/>
      <c r="K29" s="252"/>
      <c r="L29" s="252"/>
      <c r="M29" s="252"/>
      <c r="N29" s="253"/>
      <c r="O29" s="253"/>
      <c r="P29" s="253"/>
      <c r="Q29" s="254"/>
      <c r="R29" s="254"/>
      <c r="S29" s="255"/>
      <c r="T29" s="255"/>
      <c r="U29" s="256"/>
      <c r="V29" s="256"/>
      <c r="W29" s="256"/>
      <c r="X29" s="256"/>
      <c r="Y29" s="255"/>
      <c r="Z29" s="255"/>
      <c r="AA29" s="255"/>
      <c r="AB29" s="255"/>
      <c r="AC29" s="255"/>
      <c r="AD29" s="255"/>
    </row>
    <row r="30" spans="1:30" s="257" customFormat="1">
      <c r="A30" s="251" t="s">
        <v>320</v>
      </c>
      <c r="B30" s="251" t="s">
        <v>298</v>
      </c>
      <c r="C30" s="252" t="s">
        <v>297</v>
      </c>
      <c r="D30" s="252"/>
      <c r="E30" s="253"/>
      <c r="F30" s="253"/>
      <c r="G30" s="254"/>
      <c r="H30" s="326" t="s">
        <v>297</v>
      </c>
      <c r="I30" s="252" t="s">
        <v>297</v>
      </c>
      <c r="J30" s="252"/>
      <c r="K30" s="252"/>
      <c r="L30" s="252"/>
      <c r="M30" s="252"/>
      <c r="N30" s="253"/>
      <c r="O30" s="253"/>
      <c r="P30" s="253"/>
      <c r="Q30" s="254"/>
      <c r="R30" s="254"/>
      <c r="S30" s="255"/>
      <c r="T30" s="255"/>
      <c r="U30" s="256"/>
      <c r="V30" s="256"/>
      <c r="W30" s="256"/>
      <c r="X30" s="256"/>
      <c r="Y30" s="255"/>
      <c r="Z30" s="255"/>
      <c r="AA30" s="255"/>
      <c r="AB30" s="255"/>
      <c r="AC30" s="255"/>
      <c r="AD30" s="255"/>
    </row>
    <row r="31" spans="1:30" s="257" customFormat="1">
      <c r="A31" s="251" t="s">
        <v>321</v>
      </c>
      <c r="B31" s="251" t="s">
        <v>294</v>
      </c>
      <c r="C31" s="252" t="s">
        <v>297</v>
      </c>
      <c r="D31" s="252"/>
      <c r="E31" s="253"/>
      <c r="F31" s="253"/>
      <c r="G31" s="254"/>
      <c r="H31" s="326" t="s">
        <v>297</v>
      </c>
      <c r="I31" s="252" t="s">
        <v>297</v>
      </c>
      <c r="J31" s="252"/>
      <c r="K31" s="252"/>
      <c r="L31" s="252"/>
      <c r="M31" s="252"/>
      <c r="N31" s="253"/>
      <c r="O31" s="253"/>
      <c r="P31" s="253"/>
      <c r="Q31" s="254"/>
      <c r="R31" s="254"/>
      <c r="S31" s="255"/>
      <c r="T31" s="255"/>
      <c r="U31" s="256"/>
      <c r="V31" s="256"/>
      <c r="W31" s="256"/>
      <c r="X31" s="256"/>
      <c r="Y31" s="255"/>
      <c r="Z31" s="255"/>
      <c r="AA31" s="255"/>
      <c r="AB31" s="255"/>
      <c r="AC31" s="255"/>
      <c r="AD31" s="255"/>
    </row>
    <row r="32" spans="1:30" s="257" customFormat="1">
      <c r="A32" s="251" t="s">
        <v>321</v>
      </c>
      <c r="B32" s="251" t="s">
        <v>298</v>
      </c>
      <c r="C32" s="252" t="s">
        <v>297</v>
      </c>
      <c r="D32" s="252"/>
      <c r="E32" s="253"/>
      <c r="F32" s="253"/>
      <c r="G32" s="254"/>
      <c r="H32" s="326" t="s">
        <v>297</v>
      </c>
      <c r="I32" s="252" t="s">
        <v>297</v>
      </c>
      <c r="J32" s="252"/>
      <c r="K32" s="252"/>
      <c r="L32" s="252"/>
      <c r="M32" s="252"/>
      <c r="N32" s="253"/>
      <c r="O32" s="253"/>
      <c r="P32" s="253"/>
      <c r="Q32" s="254"/>
      <c r="R32" s="254"/>
      <c r="S32" s="255"/>
      <c r="T32" s="255"/>
      <c r="U32" s="256"/>
      <c r="V32" s="256"/>
      <c r="W32" s="256"/>
      <c r="X32" s="256"/>
      <c r="Y32" s="255"/>
      <c r="Z32" s="255"/>
      <c r="AA32" s="255"/>
      <c r="AB32" s="255"/>
      <c r="AC32" s="255"/>
      <c r="AD32" s="255"/>
    </row>
    <row r="33" spans="1:30" s="257" customFormat="1">
      <c r="A33" s="251" t="s">
        <v>322</v>
      </c>
      <c r="B33" s="251" t="s">
        <v>298</v>
      </c>
      <c r="C33" s="252" t="s">
        <v>297</v>
      </c>
      <c r="D33" s="252"/>
      <c r="E33" s="253"/>
      <c r="F33" s="253"/>
      <c r="G33" s="254"/>
      <c r="H33" s="326" t="s">
        <v>297</v>
      </c>
      <c r="I33" s="252" t="s">
        <v>297</v>
      </c>
      <c r="J33" s="252"/>
      <c r="K33" s="252"/>
      <c r="L33" s="252"/>
      <c r="M33" s="252"/>
      <c r="N33" s="253"/>
      <c r="O33" s="253"/>
      <c r="P33" s="253"/>
      <c r="Q33" s="254"/>
      <c r="R33" s="254"/>
      <c r="S33" s="255"/>
      <c r="T33" s="255"/>
      <c r="U33" s="256"/>
      <c r="V33" s="256"/>
      <c r="W33" s="256"/>
      <c r="X33" s="256"/>
      <c r="Y33" s="255"/>
      <c r="Z33" s="255"/>
      <c r="AA33" s="255"/>
      <c r="AB33" s="255"/>
      <c r="AC33" s="255"/>
      <c r="AD33" s="255"/>
    </row>
    <row r="34" spans="1:30">
      <c r="A34" s="243" t="s">
        <v>299</v>
      </c>
      <c r="B34" s="243" t="s">
        <v>298</v>
      </c>
      <c r="C34" s="244"/>
      <c r="D34" s="244"/>
      <c r="E34" s="245"/>
      <c r="F34" s="245"/>
      <c r="G34" s="242"/>
      <c r="H34" s="327"/>
      <c r="I34" s="244"/>
      <c r="J34" s="244"/>
      <c r="K34" s="249"/>
      <c r="L34" s="249"/>
      <c r="M34" s="247"/>
      <c r="N34" s="245"/>
      <c r="O34" s="245"/>
      <c r="P34" s="245"/>
      <c r="Q34" s="242"/>
      <c r="R34" s="242"/>
      <c r="U34" s="78"/>
      <c r="V34" s="78"/>
      <c r="W34" s="78"/>
      <c r="X34" s="78"/>
      <c r="Y34" s="13"/>
      <c r="Z34" s="13"/>
      <c r="AA34" s="13"/>
      <c r="AB34" s="13"/>
      <c r="AC34" s="13"/>
      <c r="AD34" s="13"/>
    </row>
    <row r="35" spans="1:30">
      <c r="A35" s="243" t="s">
        <v>300</v>
      </c>
      <c r="B35" s="243" t="s">
        <v>301</v>
      </c>
      <c r="C35" s="244"/>
      <c r="D35" s="244"/>
      <c r="E35" s="245"/>
      <c r="F35" s="245"/>
      <c r="G35" s="242"/>
      <c r="H35" s="327"/>
      <c r="I35" s="244"/>
      <c r="J35" s="244"/>
      <c r="K35" s="249"/>
      <c r="L35" s="249"/>
      <c r="M35" s="247"/>
      <c r="N35" s="245"/>
      <c r="O35" s="245"/>
      <c r="P35" s="245"/>
      <c r="Q35" s="242"/>
      <c r="R35" s="242"/>
      <c r="U35" s="78"/>
      <c r="V35" s="78"/>
      <c r="W35" s="78"/>
      <c r="X35" s="78"/>
      <c r="Y35" s="13"/>
      <c r="Z35" s="13"/>
      <c r="AA35" s="13"/>
      <c r="AB35" s="13"/>
      <c r="AC35" s="13"/>
      <c r="AD35" s="13"/>
    </row>
    <row r="36" spans="1:30">
      <c r="A36" s="243" t="s">
        <v>300</v>
      </c>
      <c r="B36" s="243" t="s">
        <v>302</v>
      </c>
      <c r="C36" s="244"/>
      <c r="D36" s="244"/>
      <c r="E36" s="245"/>
      <c r="F36" s="245"/>
      <c r="G36" s="242"/>
      <c r="H36" s="327"/>
      <c r="I36" s="244"/>
      <c r="J36" s="244"/>
      <c r="K36" s="249"/>
      <c r="L36" s="249"/>
      <c r="M36" s="247"/>
      <c r="N36" s="245"/>
      <c r="O36" s="245"/>
      <c r="P36" s="245"/>
      <c r="Q36" s="242"/>
      <c r="R36" s="242"/>
      <c r="U36" s="78"/>
      <c r="V36" s="78"/>
      <c r="W36" s="78"/>
      <c r="X36" s="78"/>
      <c r="Y36" s="13"/>
      <c r="Z36" s="13"/>
      <c r="AA36" s="13"/>
      <c r="AB36" s="13"/>
      <c r="AC36" s="13"/>
      <c r="AD36" s="13"/>
    </row>
    <row r="37" spans="1:30">
      <c r="A37" s="219"/>
      <c r="B37" s="220" t="s">
        <v>319</v>
      </c>
      <c r="C37" s="277">
        <f>AVERAGE(C27:C36)</f>
        <v>97</v>
      </c>
      <c r="D37" s="277">
        <f>C37</f>
        <v>97</v>
      </c>
      <c r="E37" s="277"/>
      <c r="F37" s="277"/>
      <c r="G37" s="278"/>
      <c r="H37" s="320">
        <f>AVERAGE(H27:H36)</f>
        <v>97.65</v>
      </c>
      <c r="I37" s="321">
        <f>AVERAGE(I27:I36)</f>
        <v>97.65</v>
      </c>
      <c r="J37" s="232"/>
      <c r="K37" s="232"/>
      <c r="L37" s="232"/>
      <c r="M37" s="322"/>
      <c r="N37" s="323"/>
      <c r="O37" s="323"/>
      <c r="P37" s="323"/>
      <c r="Q37" s="224"/>
      <c r="R37" s="224"/>
      <c r="U37" s="78"/>
      <c r="V37" s="78"/>
      <c r="W37" s="78"/>
      <c r="X37" s="78"/>
      <c r="Y37" s="13"/>
      <c r="Z37" s="13"/>
      <c r="AA37" s="13"/>
      <c r="AB37" s="13"/>
      <c r="AC37" s="13"/>
      <c r="AD37" s="13"/>
    </row>
    <row r="38" spans="1:30" ht="39.950000000000003" customHeight="1">
      <c r="A38" s="215" t="s">
        <v>303</v>
      </c>
      <c r="B38" s="215"/>
      <c r="C38" s="216"/>
      <c r="D38" s="216"/>
      <c r="E38" s="217"/>
      <c r="F38" s="217"/>
      <c r="G38" s="218"/>
      <c r="H38" s="315"/>
      <c r="I38" s="231"/>
      <c r="J38" s="231"/>
      <c r="K38" s="231"/>
      <c r="L38" s="231"/>
      <c r="M38" s="231"/>
      <c r="N38" s="316"/>
      <c r="O38" s="316"/>
      <c r="P38" s="316"/>
      <c r="Q38" s="317"/>
      <c r="R38" s="317"/>
      <c r="U38" s="78"/>
      <c r="V38" s="78"/>
      <c r="W38" s="78"/>
      <c r="X38" s="78"/>
      <c r="Y38" s="13"/>
      <c r="Z38" s="13"/>
      <c r="AA38" s="13"/>
      <c r="AB38" s="13"/>
      <c r="AC38" s="13"/>
      <c r="AD38" s="13"/>
    </row>
    <row r="39" spans="1:30" ht="15" customHeight="1">
      <c r="A39" s="243" t="s">
        <v>304</v>
      </c>
      <c r="B39" s="246" t="s">
        <v>305</v>
      </c>
      <c r="C39" s="244" t="s">
        <v>297</v>
      </c>
      <c r="D39" s="244"/>
      <c r="E39" s="245">
        <v>2018</v>
      </c>
      <c r="F39" s="245" t="s">
        <v>174</v>
      </c>
      <c r="G39" s="242" t="s">
        <v>306</v>
      </c>
      <c r="H39" s="327">
        <v>5</v>
      </c>
      <c r="I39" s="244"/>
      <c r="J39" s="244"/>
      <c r="K39" s="249"/>
      <c r="L39" s="249"/>
      <c r="M39" s="247"/>
      <c r="N39" s="245" t="s">
        <v>174</v>
      </c>
      <c r="O39" s="245" t="s">
        <v>96</v>
      </c>
      <c r="P39" s="245"/>
      <c r="Q39" s="242" t="s">
        <v>306</v>
      </c>
      <c r="R39" s="242" t="s">
        <v>176</v>
      </c>
      <c r="U39" s="78"/>
      <c r="V39" s="78"/>
      <c r="W39" s="78"/>
      <c r="X39" s="78"/>
      <c r="Y39" s="13"/>
      <c r="Z39" s="13"/>
      <c r="AA39" s="13"/>
      <c r="AB39" s="13"/>
      <c r="AC39" s="13"/>
      <c r="AD39" s="13"/>
    </row>
    <row r="40" spans="1:30" ht="15" customHeight="1">
      <c r="A40" s="243" t="s">
        <v>307</v>
      </c>
      <c r="B40" s="246" t="s">
        <v>305</v>
      </c>
      <c r="C40" s="244" t="s">
        <v>297</v>
      </c>
      <c r="D40" s="244"/>
      <c r="E40" s="245">
        <v>2018</v>
      </c>
      <c r="F40" s="245" t="s">
        <v>174</v>
      </c>
      <c r="G40" s="242" t="s">
        <v>306</v>
      </c>
      <c r="H40" s="327">
        <v>5</v>
      </c>
      <c r="I40" s="244"/>
      <c r="J40" s="244"/>
      <c r="K40" s="249"/>
      <c r="L40" s="249"/>
      <c r="M40" s="247"/>
      <c r="N40" s="245" t="s">
        <v>174</v>
      </c>
      <c r="O40" s="245" t="s">
        <v>96</v>
      </c>
      <c r="P40" s="245"/>
      <c r="Q40" s="242" t="s">
        <v>306</v>
      </c>
      <c r="R40" s="242" t="s">
        <v>176</v>
      </c>
      <c r="U40" s="78"/>
      <c r="V40" s="78"/>
      <c r="W40" s="78"/>
      <c r="X40" s="78"/>
      <c r="Y40" s="13"/>
      <c r="Z40" s="13"/>
      <c r="AA40" s="13"/>
      <c r="AB40" s="13"/>
      <c r="AC40" s="13"/>
      <c r="AD40" s="13"/>
    </row>
    <row r="41" spans="1:30" ht="15" customHeight="1">
      <c r="A41" s="243" t="s">
        <v>308</v>
      </c>
      <c r="B41" s="246" t="s">
        <v>305</v>
      </c>
      <c r="C41" s="244" t="s">
        <v>297</v>
      </c>
      <c r="D41" s="244"/>
      <c r="E41" s="245">
        <v>2018</v>
      </c>
      <c r="F41" s="245" t="s">
        <v>174</v>
      </c>
      <c r="G41" s="242" t="s">
        <v>306</v>
      </c>
      <c r="H41" s="327">
        <v>5</v>
      </c>
      <c r="I41" s="244"/>
      <c r="J41" s="244"/>
      <c r="K41" s="249"/>
      <c r="L41" s="249"/>
      <c r="M41" s="247"/>
      <c r="N41" s="245" t="s">
        <v>174</v>
      </c>
      <c r="O41" s="245" t="s">
        <v>96</v>
      </c>
      <c r="P41" s="245"/>
      <c r="Q41" s="242" t="s">
        <v>306</v>
      </c>
      <c r="R41" s="242" t="s">
        <v>176</v>
      </c>
      <c r="U41" s="78"/>
      <c r="V41" s="78"/>
      <c r="W41" s="78"/>
      <c r="X41" s="78"/>
      <c r="Y41" s="13"/>
      <c r="Z41" s="13"/>
      <c r="AA41" s="13"/>
      <c r="AB41" s="13"/>
      <c r="AC41" s="13"/>
      <c r="AD41" s="13"/>
    </row>
    <row r="42" spans="1:30">
      <c r="A42" s="219"/>
      <c r="B42" s="220" t="s">
        <v>303</v>
      </c>
      <c r="C42" s="221" t="str">
        <f>IFERROR(AVERAGE(C39:C41),"")</f>
        <v/>
      </c>
      <c r="D42" s="221" t="str">
        <f>IFERROR(AVERAGE(D39:D41),"")</f>
        <v/>
      </c>
      <c r="E42" s="222"/>
      <c r="F42" s="222"/>
      <c r="G42" s="219"/>
      <c r="H42" s="328">
        <f>IFERROR(AVERAGE(H39:H41),"")</f>
        <v>5</v>
      </c>
      <c r="I42" s="232" t="str">
        <f>IFERROR(AVERAGE(I39:I41),"")</f>
        <v/>
      </c>
      <c r="J42" s="232"/>
      <c r="K42" s="232"/>
      <c r="L42" s="232"/>
      <c r="M42" s="322"/>
      <c r="N42" s="323"/>
      <c r="O42" s="323"/>
      <c r="P42" s="323"/>
      <c r="Q42" s="224"/>
      <c r="R42" s="224"/>
      <c r="U42" s="78"/>
      <c r="V42" s="78"/>
      <c r="W42" s="78"/>
      <c r="X42" s="78"/>
      <c r="Y42" s="13"/>
      <c r="Z42" s="13"/>
      <c r="AA42" s="13"/>
      <c r="AB42" s="13"/>
      <c r="AC42" s="13"/>
      <c r="AD42" s="13"/>
    </row>
    <row r="43" spans="1:30" ht="15" customHeight="1">
      <c r="A43" s="215"/>
      <c r="B43" s="215" t="s">
        <v>309</v>
      </c>
      <c r="C43" s="272">
        <f>AVERAGE(C25,C37,C42)</f>
        <v>77.461538461538453</v>
      </c>
      <c r="D43" s="266"/>
      <c r="E43" s="266"/>
      <c r="F43" s="266"/>
      <c r="G43" s="273"/>
      <c r="H43" s="272">
        <f>AVERAGE(H25,H37,H42)</f>
        <v>53.524358974358982</v>
      </c>
      <c r="I43" s="272">
        <f>AVERAGE(I25,I37,I42)</f>
        <v>78.28653846153847</v>
      </c>
      <c r="J43" s="216"/>
      <c r="K43" s="216"/>
      <c r="L43" s="216"/>
      <c r="M43" s="216"/>
      <c r="N43" s="217"/>
      <c r="O43" s="217"/>
      <c r="P43" s="217"/>
      <c r="Q43" s="218"/>
      <c r="R43" s="218"/>
      <c r="U43" s="78"/>
      <c r="V43" s="78"/>
      <c r="W43" s="78"/>
      <c r="X43" s="78"/>
      <c r="Y43" s="13"/>
      <c r="Z43" s="13"/>
      <c r="AA43" s="13"/>
      <c r="AB43" s="13"/>
      <c r="AC43" s="13"/>
      <c r="AD43" s="13"/>
    </row>
    <row r="44" spans="1:30" ht="15" customHeight="1">
      <c r="A44" s="215"/>
      <c r="B44" s="215" t="s">
        <v>310</v>
      </c>
      <c r="C44" s="272">
        <f>H43-C43</f>
        <v>-23.937179487179471</v>
      </c>
      <c r="D44" s="266"/>
      <c r="E44" s="266"/>
      <c r="F44" s="266"/>
      <c r="G44" s="273"/>
      <c r="H44" s="275"/>
      <c r="I44" s="266"/>
      <c r="J44" s="216"/>
      <c r="K44" s="216"/>
      <c r="L44" s="216"/>
      <c r="M44" s="216"/>
      <c r="N44" s="217"/>
      <c r="O44" s="217"/>
      <c r="P44" s="217"/>
      <c r="Q44" s="218"/>
      <c r="R44" s="218"/>
      <c r="U44" s="78"/>
      <c r="V44" s="78"/>
      <c r="W44" s="78"/>
      <c r="X44" s="78"/>
      <c r="Y44" s="13"/>
      <c r="Z44" s="13"/>
      <c r="AA44" s="13"/>
      <c r="AB44" s="13"/>
      <c r="AC44" s="13"/>
      <c r="AD44" s="13"/>
    </row>
    <row r="45" spans="1:30" ht="15" customHeight="1">
      <c r="A45" s="215"/>
      <c r="B45" s="218" t="s">
        <v>285</v>
      </c>
      <c r="C45" s="217">
        <f>10.16*1000</f>
        <v>10160</v>
      </c>
      <c r="D45" s="216"/>
      <c r="E45" s="217"/>
      <c r="F45" s="217"/>
      <c r="G45" s="218"/>
      <c r="H45" s="231"/>
      <c r="I45" s="216"/>
      <c r="J45" s="216"/>
      <c r="K45" s="216"/>
      <c r="L45" s="216"/>
      <c r="M45" s="216"/>
      <c r="N45" s="217"/>
      <c r="O45" s="217"/>
      <c r="P45" s="217"/>
      <c r="Q45" s="218"/>
      <c r="R45" s="218"/>
      <c r="U45" s="78"/>
      <c r="V45" s="78"/>
      <c r="W45" s="78"/>
      <c r="X45" s="78"/>
      <c r="Y45" s="13"/>
      <c r="Z45" s="13"/>
      <c r="AA45" s="13"/>
      <c r="AB45" s="13"/>
      <c r="AC45" s="13"/>
      <c r="AD45" s="13"/>
    </row>
    <row r="46" spans="1:30" ht="15" customHeight="1">
      <c r="A46" s="215"/>
      <c r="B46" s="215" t="s">
        <v>311</v>
      </c>
      <c r="C46" s="267">
        <f>1.25*1000</f>
        <v>1250</v>
      </c>
      <c r="D46" s="216"/>
      <c r="E46" s="217"/>
      <c r="F46" s="217"/>
      <c r="G46" s="218"/>
      <c r="H46" s="231"/>
      <c r="I46" s="216"/>
      <c r="J46" s="216"/>
      <c r="K46" s="216"/>
      <c r="L46" s="216"/>
      <c r="M46" s="216"/>
      <c r="N46" s="217"/>
      <c r="O46" s="217"/>
      <c r="P46" s="217"/>
      <c r="Q46" s="218"/>
      <c r="R46" s="218"/>
      <c r="U46" s="78"/>
      <c r="V46" s="78"/>
      <c r="W46" s="78"/>
      <c r="X46" s="78"/>
      <c r="Y46" s="13"/>
      <c r="Z46" s="13"/>
      <c r="AA46" s="13"/>
      <c r="AB46" s="13"/>
      <c r="AC46" s="13"/>
      <c r="AD46" s="13"/>
    </row>
    <row r="47" spans="1:30" ht="15" customHeight="1">
      <c r="A47" s="215"/>
      <c r="B47" s="215" t="s">
        <v>324</v>
      </c>
      <c r="C47" s="276">
        <f>C46/C45</f>
        <v>0.12303149606299213</v>
      </c>
      <c r="D47" s="216"/>
      <c r="E47" s="217"/>
      <c r="F47" s="217"/>
      <c r="G47" s="218"/>
      <c r="H47" s="231"/>
      <c r="I47" s="216"/>
      <c r="J47" s="216"/>
      <c r="K47" s="216"/>
      <c r="L47" s="216"/>
      <c r="M47" s="216"/>
      <c r="N47" s="217"/>
      <c r="O47" s="217"/>
      <c r="P47" s="217"/>
      <c r="Q47" s="218"/>
      <c r="R47" s="218"/>
      <c r="U47" s="78"/>
      <c r="V47" s="78"/>
      <c r="W47" s="78"/>
      <c r="X47" s="78"/>
      <c r="Y47" s="13"/>
      <c r="Z47" s="13"/>
      <c r="AA47" s="13"/>
      <c r="AB47" s="13"/>
      <c r="AC47" s="13"/>
      <c r="AD47" s="13"/>
    </row>
    <row r="48" spans="1:30" ht="15" customHeight="1">
      <c r="A48" s="109" t="s">
        <v>323</v>
      </c>
      <c r="B48" s="108"/>
      <c r="C48" s="209"/>
      <c r="D48" s="209"/>
      <c r="E48" s="209"/>
      <c r="F48" s="209"/>
      <c r="G48" s="108"/>
      <c r="H48" s="209"/>
      <c r="I48" s="209"/>
      <c r="J48" s="209"/>
      <c r="K48" s="209"/>
      <c r="L48" s="209"/>
      <c r="M48" s="209"/>
      <c r="N48" s="209"/>
      <c r="O48" s="209"/>
      <c r="P48" s="209"/>
      <c r="Q48" s="109"/>
      <c r="R48" s="109"/>
      <c r="X48" s="13"/>
      <c r="Y48" s="13"/>
      <c r="Z48" s="13"/>
      <c r="AA48" s="13"/>
      <c r="AB48" s="13"/>
      <c r="AC48" s="13"/>
      <c r="AD48" s="13"/>
    </row>
    <row r="49" spans="1:30" ht="15" customHeight="1">
      <c r="A49" s="109" t="s">
        <v>312</v>
      </c>
      <c r="B49" s="109"/>
      <c r="C49" s="209"/>
      <c r="D49" s="209"/>
      <c r="E49" s="209"/>
      <c r="F49" s="209"/>
      <c r="G49" s="108"/>
      <c r="H49" s="209"/>
      <c r="I49" s="209"/>
      <c r="J49" s="209"/>
      <c r="K49" s="209"/>
      <c r="L49" s="209"/>
      <c r="M49" s="209"/>
      <c r="N49" s="209"/>
      <c r="O49" s="209"/>
      <c r="P49" s="209"/>
      <c r="Q49" s="109"/>
      <c r="R49" s="109"/>
      <c r="X49" s="13"/>
      <c r="Y49" s="13"/>
      <c r="Z49" s="13"/>
      <c r="AA49" s="13"/>
      <c r="AB49" s="13"/>
      <c r="AC49" s="13"/>
      <c r="AD49" s="13"/>
    </row>
    <row r="50" spans="1:30" ht="15" customHeight="1">
      <c r="A50" s="210" t="s">
        <v>313</v>
      </c>
      <c r="B50" s="210"/>
      <c r="C50" s="209"/>
      <c r="D50" s="209"/>
      <c r="E50" s="209"/>
      <c r="F50" s="209"/>
      <c r="G50" s="108"/>
      <c r="H50" s="209"/>
      <c r="I50" s="209"/>
      <c r="J50" s="209"/>
      <c r="K50" s="209"/>
      <c r="L50" s="209"/>
      <c r="M50" s="209"/>
      <c r="N50" s="209"/>
      <c r="O50" s="209"/>
      <c r="P50" s="209"/>
      <c r="Q50" s="109"/>
      <c r="R50" s="109"/>
      <c r="X50" s="13"/>
      <c r="Y50" s="13"/>
      <c r="Z50" s="13"/>
      <c r="AA50" s="13"/>
      <c r="AB50" s="13"/>
      <c r="AC50" s="13"/>
      <c r="AD50" s="13"/>
    </row>
    <row r="51" spans="1:30" ht="15" customHeight="1">
      <c r="X51" s="13"/>
      <c r="Y51" s="13"/>
      <c r="Z51" s="13"/>
      <c r="AA51" s="13"/>
      <c r="AB51" s="13"/>
      <c r="AC51" s="13"/>
      <c r="AD51" s="13"/>
    </row>
    <row r="52" spans="1:30" ht="15" customHeight="1">
      <c r="X52" s="13"/>
      <c r="Y52" s="13"/>
      <c r="Z52" s="13"/>
      <c r="AA52" s="13"/>
      <c r="AB52" s="13"/>
      <c r="AC52" s="13"/>
      <c r="AD52" s="13"/>
    </row>
    <row r="53" spans="1:30" ht="15" customHeight="1">
      <c r="U53" s="117"/>
      <c r="X53" s="13"/>
      <c r="Y53" s="13"/>
      <c r="Z53" s="13"/>
      <c r="AA53" s="13"/>
      <c r="AB53" s="13"/>
      <c r="AC53" s="13"/>
      <c r="AD53" s="13"/>
    </row>
    <row r="54" spans="1:30" ht="15" customHeight="1">
      <c r="U54" s="117"/>
      <c r="X54" s="13"/>
      <c r="Y54" s="13"/>
      <c r="Z54" s="13"/>
      <c r="AA54" s="13"/>
      <c r="AB54" s="13"/>
      <c r="AC54" s="13"/>
      <c r="AD54" s="13"/>
    </row>
    <row r="55" spans="1:30" ht="15" customHeight="1">
      <c r="U55" s="117"/>
      <c r="X55" s="13"/>
      <c r="Y55" s="13"/>
      <c r="Z55" s="13"/>
      <c r="AA55" s="13"/>
      <c r="AB55" s="13"/>
      <c r="AC55" s="13"/>
      <c r="AD55" s="13"/>
    </row>
    <row r="56" spans="1:30" ht="15" customHeight="1">
      <c r="X56" s="13"/>
      <c r="Y56" s="13"/>
      <c r="Z56" s="13"/>
      <c r="AA56" s="13"/>
      <c r="AB56" s="13"/>
      <c r="AC56" s="13"/>
      <c r="AD56" s="13"/>
    </row>
    <row r="57" spans="1:30" ht="15" customHeight="1">
      <c r="X57" s="13"/>
      <c r="Y57" s="13"/>
      <c r="Z57" s="13"/>
      <c r="AA57" s="13"/>
      <c r="AB57" s="13"/>
      <c r="AC57" s="13"/>
      <c r="AD57" s="13"/>
    </row>
    <row r="58" spans="1:30" ht="15" customHeight="1">
      <c r="X58" s="13"/>
      <c r="Y58" s="13"/>
      <c r="Z58" s="13"/>
      <c r="AA58" s="13"/>
      <c r="AB58" s="13"/>
      <c r="AC58" s="13"/>
      <c r="AD58" s="13"/>
    </row>
    <row r="59" spans="1:30" ht="15" customHeight="1">
      <c r="X59" s="13"/>
      <c r="Y59" s="13"/>
      <c r="Z59" s="13"/>
      <c r="AA59" s="13"/>
      <c r="AB59" s="13"/>
      <c r="AC59" s="13"/>
      <c r="AD59" s="13"/>
    </row>
    <row r="60" spans="1:30" ht="15" customHeight="1">
      <c r="X60" s="13"/>
      <c r="Y60" s="13"/>
      <c r="Z60" s="13"/>
      <c r="AA60" s="13"/>
      <c r="AB60" s="13"/>
      <c r="AC60" s="13"/>
      <c r="AD60" s="13"/>
    </row>
    <row r="61" spans="1:30" ht="15" customHeight="1">
      <c r="X61" s="13"/>
      <c r="Y61" s="13"/>
      <c r="Z61" s="13"/>
      <c r="AA61" s="13"/>
      <c r="AB61" s="13"/>
      <c r="AC61" s="13"/>
      <c r="AD61" s="13"/>
    </row>
    <row r="62" spans="1:30" ht="15" customHeight="1">
      <c r="X62" s="13"/>
      <c r="Y62" s="13"/>
      <c r="Z62" s="13"/>
      <c r="AA62" s="13"/>
      <c r="AB62" s="13"/>
      <c r="AC62" s="13"/>
      <c r="AD62" s="13"/>
    </row>
    <row r="63" spans="1:30" ht="15" customHeight="1">
      <c r="X63" s="13"/>
      <c r="Y63" s="13"/>
      <c r="Z63" s="13"/>
      <c r="AA63" s="13"/>
      <c r="AB63" s="13"/>
      <c r="AC63" s="13"/>
      <c r="AD63" s="13"/>
    </row>
    <row r="64" spans="1:30" ht="15" customHeight="1">
      <c r="X64" s="13"/>
      <c r="Y64" s="13"/>
      <c r="Z64" s="13"/>
      <c r="AA64" s="13"/>
      <c r="AB64" s="13"/>
      <c r="AC64" s="13"/>
      <c r="AD64" s="13"/>
    </row>
    <row r="65" spans="21:30" ht="15" customHeight="1">
      <c r="X65" s="13"/>
      <c r="Y65" s="13"/>
      <c r="Z65" s="13"/>
      <c r="AA65" s="13"/>
      <c r="AB65" s="13"/>
      <c r="AC65" s="13"/>
      <c r="AD65" s="13"/>
    </row>
    <row r="66" spans="21:30" ht="15" customHeight="1">
      <c r="U66" s="78"/>
      <c r="V66" s="78"/>
      <c r="W66" s="78"/>
      <c r="X66" s="13"/>
      <c r="Y66" s="13"/>
      <c r="Z66" s="13"/>
      <c r="AA66" s="13"/>
      <c r="AB66" s="13"/>
      <c r="AC66" s="13"/>
      <c r="AD66" s="13"/>
    </row>
    <row r="67" spans="21:30" ht="15" customHeight="1">
      <c r="X67" s="13"/>
      <c r="Y67" s="13"/>
      <c r="Z67" s="13"/>
      <c r="AA67" s="13"/>
      <c r="AB67" s="13"/>
      <c r="AC67" s="13"/>
      <c r="AD67" s="13"/>
    </row>
    <row r="68" spans="21:30" ht="15" customHeight="1">
      <c r="U68" s="78"/>
      <c r="V68" s="78"/>
      <c r="W68" s="78"/>
      <c r="X68" s="78"/>
      <c r="Y68" s="13"/>
      <c r="Z68" s="13"/>
      <c r="AA68" s="13"/>
      <c r="AB68" s="13"/>
      <c r="AC68" s="13"/>
      <c r="AD68" s="13"/>
    </row>
    <row r="69" spans="21:30" ht="15" customHeight="1">
      <c r="X69" s="13"/>
      <c r="Y69" s="13"/>
      <c r="Z69" s="13"/>
      <c r="AA69" s="13"/>
      <c r="AB69" s="13"/>
      <c r="AC69" s="13"/>
      <c r="AD69" s="13"/>
    </row>
    <row r="70" spans="21:30" ht="15" customHeight="1">
      <c r="X70" s="13"/>
      <c r="Y70" s="13"/>
      <c r="Z70" s="13"/>
      <c r="AA70" s="13"/>
      <c r="AB70" s="13"/>
      <c r="AC70" s="13"/>
      <c r="AD70" s="13"/>
    </row>
    <row r="71" spans="21:30" ht="15" customHeight="1">
      <c r="X71" s="13"/>
      <c r="Y71" s="13"/>
      <c r="Z71" s="13"/>
      <c r="AA71" s="13"/>
      <c r="AB71" s="13"/>
      <c r="AC71" s="13"/>
      <c r="AD71" s="13"/>
    </row>
    <row r="72" spans="21:30" ht="15" customHeight="1">
      <c r="X72" s="13"/>
      <c r="Y72" s="13"/>
      <c r="Z72" s="13"/>
      <c r="AA72" s="13"/>
      <c r="AB72" s="13"/>
      <c r="AC72" s="13"/>
      <c r="AD72" s="13"/>
    </row>
    <row r="73" spans="21:30" ht="15" customHeight="1"/>
    <row r="74" spans="21:30" ht="15" customHeight="1"/>
    <row r="75" spans="21:30" ht="15" customHeight="1"/>
    <row r="76" spans="21:30" ht="15" customHeight="1"/>
    <row r="77" spans="21:30" ht="15" customHeight="1"/>
    <row r="78" spans="21:30" ht="15" customHeight="1"/>
    <row r="79" spans="21:30" ht="15" customHeight="1"/>
    <row r="80" spans="21:30" ht="15" customHeight="1"/>
    <row r="81" ht="15" customHeight="1"/>
    <row r="82" ht="15" customHeight="1"/>
  </sheetData>
  <mergeCells count="16">
    <mergeCell ref="F9:F10"/>
    <mergeCell ref="G9:G10"/>
    <mergeCell ref="H9:I9"/>
    <mergeCell ref="K9:L9"/>
    <mergeCell ref="N9:O9"/>
    <mergeCell ref="Q9:R9"/>
    <mergeCell ref="A5:B5"/>
    <mergeCell ref="A6:B6"/>
    <mergeCell ref="A8:B8"/>
    <mergeCell ref="C8:G8"/>
    <mergeCell ref="H8:R8"/>
    <mergeCell ref="A9:A10"/>
    <mergeCell ref="B9:B10"/>
    <mergeCell ref="C9:C10"/>
    <mergeCell ref="D9:D10"/>
    <mergeCell ref="E9:E10"/>
  </mergeCells>
  <pageMargins left="0.7" right="0.7" top="0.75" bottom="0.75" header="0.3" footer="0.3"/>
  <pageSetup paperSize="9" scale="40" orientation="landscape" horizontalDpi="4294967293" verticalDpi="0"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D42C7B-A095-42CF-9F95-C1BAFDCA4C68}">
  <sheetPr>
    <tabColor rgb="FF002D5F"/>
  </sheetPr>
  <dimension ref="A1:AM29"/>
  <sheetViews>
    <sheetView showGridLines="0" zoomScale="80" zoomScaleNormal="80" workbookViewId="0">
      <selection activeCell="P39" sqref="P39"/>
    </sheetView>
  </sheetViews>
  <sheetFormatPr defaultRowHeight="15"/>
  <cols>
    <col min="1" max="1" width="0.85546875" customWidth="1"/>
    <col min="2" max="2" width="27.85546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39</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284" t="s">
        <v>127</v>
      </c>
      <c r="C4" s="286" t="s">
        <v>287</v>
      </c>
      <c r="D4" s="286"/>
      <c r="E4" s="286"/>
      <c r="F4" s="286"/>
      <c r="G4" s="286"/>
      <c r="H4" s="286"/>
      <c r="I4" s="286"/>
      <c r="J4" s="286"/>
      <c r="K4" s="286"/>
      <c r="L4" s="286"/>
      <c r="M4" s="286"/>
      <c r="N4" s="286"/>
      <c r="O4" s="286"/>
      <c r="P4" s="286"/>
      <c r="Q4" s="286"/>
      <c r="R4" s="286"/>
      <c r="S4" s="286"/>
      <c r="T4" s="286"/>
      <c r="U4" s="286"/>
      <c r="V4" s="286"/>
      <c r="W4" s="286"/>
      <c r="X4" s="286"/>
      <c r="Y4" s="286"/>
      <c r="Z4" s="286"/>
      <c r="AA4" s="13"/>
      <c r="AB4" s="13"/>
      <c r="AC4" s="13"/>
      <c r="AD4" s="13"/>
      <c r="AE4" s="13"/>
      <c r="AF4" s="13"/>
      <c r="AG4" s="13"/>
      <c r="AH4" s="13"/>
      <c r="AI4" s="13"/>
      <c r="AJ4" s="13"/>
      <c r="AK4" s="13"/>
      <c r="AL4" s="13"/>
      <c r="AM4" s="13"/>
    </row>
    <row r="5" spans="1:39">
      <c r="A5" s="13"/>
      <c r="B5" s="285"/>
      <c r="C5" s="287" t="s">
        <v>133</v>
      </c>
      <c r="D5" s="287" t="s">
        <v>134</v>
      </c>
      <c r="E5" s="287" t="s">
        <v>135</v>
      </c>
      <c r="F5" s="287" t="s">
        <v>136</v>
      </c>
      <c r="G5" s="287" t="s">
        <v>137</v>
      </c>
      <c r="H5" s="287" t="s">
        <v>138</v>
      </c>
      <c r="I5" s="287" t="s">
        <v>139</v>
      </c>
      <c r="J5" s="287" t="s">
        <v>140</v>
      </c>
      <c r="K5" s="287" t="s">
        <v>141</v>
      </c>
      <c r="L5" s="287" t="s">
        <v>142</v>
      </c>
      <c r="M5" s="287" t="s">
        <v>143</v>
      </c>
      <c r="N5" s="287" t="s">
        <v>144</v>
      </c>
      <c r="O5" s="287" t="s">
        <v>145</v>
      </c>
      <c r="P5" s="287" t="s">
        <v>146</v>
      </c>
      <c r="Q5" s="287" t="s">
        <v>147</v>
      </c>
      <c r="R5" s="287" t="s">
        <v>148</v>
      </c>
      <c r="S5" s="287" t="s">
        <v>149</v>
      </c>
      <c r="T5" s="287" t="s">
        <v>150</v>
      </c>
      <c r="U5" s="287" t="s">
        <v>93</v>
      </c>
      <c r="V5" s="287" t="s">
        <v>151</v>
      </c>
      <c r="W5" s="287" t="s">
        <v>152</v>
      </c>
      <c r="X5" s="287" t="s">
        <v>153</v>
      </c>
      <c r="Y5" s="287" t="s">
        <v>154</v>
      </c>
      <c r="Z5" s="287" t="s">
        <v>94</v>
      </c>
      <c r="AA5" s="13"/>
      <c r="AB5" s="13"/>
      <c r="AC5" s="13"/>
      <c r="AD5" s="13"/>
      <c r="AE5" s="13"/>
      <c r="AF5" s="13"/>
      <c r="AG5" s="13"/>
      <c r="AH5" s="13"/>
      <c r="AI5" s="13"/>
      <c r="AJ5" s="13"/>
      <c r="AK5" s="13"/>
      <c r="AL5" s="13"/>
      <c r="AM5" s="13"/>
    </row>
    <row r="6" spans="1:39">
      <c r="B6" s="22" t="s">
        <v>326</v>
      </c>
      <c r="C6" s="23">
        <v>1.3</v>
      </c>
      <c r="D6" s="23">
        <v>1.3</v>
      </c>
      <c r="E6" s="23">
        <v>1.4</v>
      </c>
      <c r="F6" s="23">
        <v>1.5</v>
      </c>
      <c r="G6" s="23">
        <v>1.5</v>
      </c>
      <c r="H6" s="23">
        <v>1.6</v>
      </c>
      <c r="I6" s="23">
        <v>1.7</v>
      </c>
      <c r="J6" s="23">
        <v>1.8</v>
      </c>
      <c r="K6" s="23">
        <v>1.9</v>
      </c>
      <c r="L6" s="23">
        <v>1.9</v>
      </c>
      <c r="M6" s="23">
        <v>2</v>
      </c>
      <c r="N6" s="23">
        <v>2</v>
      </c>
      <c r="O6" s="23">
        <v>2.1</v>
      </c>
      <c r="P6" s="23">
        <v>2.1</v>
      </c>
      <c r="Q6" s="23">
        <v>2.1</v>
      </c>
      <c r="R6" s="23">
        <v>2.1</v>
      </c>
      <c r="S6" s="23">
        <v>2.1</v>
      </c>
      <c r="T6" s="23">
        <v>2.1</v>
      </c>
      <c r="U6" s="23">
        <v>2.1</v>
      </c>
      <c r="V6" s="23">
        <v>2.1</v>
      </c>
      <c r="W6" s="23">
        <v>2.1</v>
      </c>
      <c r="X6" s="94">
        <v>2.1167097741040899</v>
      </c>
      <c r="Y6" s="94">
        <v>2.1335525084703701</v>
      </c>
      <c r="Z6" s="94">
        <v>2.1505292610683502</v>
      </c>
    </row>
    <row r="7" spans="1:39">
      <c r="B7" s="22" t="s">
        <v>328</v>
      </c>
      <c r="C7" s="23"/>
      <c r="D7" s="23"/>
      <c r="E7" s="23"/>
      <c r="F7" s="23"/>
      <c r="G7" s="23"/>
      <c r="H7" s="23"/>
      <c r="I7" s="23"/>
      <c r="J7" s="23"/>
      <c r="K7" s="23"/>
      <c r="L7" s="23"/>
      <c r="M7" s="23"/>
      <c r="N7" s="23"/>
      <c r="O7" s="23"/>
      <c r="P7" s="23"/>
      <c r="Q7" s="23"/>
      <c r="R7" s="23"/>
      <c r="S7" s="23"/>
      <c r="T7" s="23"/>
      <c r="U7" s="23"/>
      <c r="V7" s="23"/>
      <c r="W7" s="23"/>
      <c r="X7" s="94"/>
      <c r="Y7" s="94"/>
      <c r="Z7" s="94"/>
    </row>
    <row r="8" spans="1:39">
      <c r="B8" s="22" t="s">
        <v>331</v>
      </c>
      <c r="C8" s="23">
        <v>8.1999999999999993</v>
      </c>
      <c r="D8" s="23">
        <v>8.5</v>
      </c>
      <c r="E8" s="23">
        <v>8.9</v>
      </c>
      <c r="F8" s="23">
        <v>9.3000000000000007</v>
      </c>
      <c r="G8" s="23">
        <v>9.8000000000000007</v>
      </c>
      <c r="H8" s="23">
        <v>10.3</v>
      </c>
      <c r="I8" s="23">
        <v>10.7</v>
      </c>
      <c r="J8" s="23">
        <v>11.2</v>
      </c>
      <c r="K8" s="23">
        <v>11.7</v>
      </c>
      <c r="L8" s="23">
        <v>12.3</v>
      </c>
      <c r="M8" s="23">
        <v>13</v>
      </c>
      <c r="N8" s="23">
        <v>13.6</v>
      </c>
      <c r="O8" s="23">
        <v>14.2</v>
      </c>
      <c r="P8" s="23">
        <v>14.9</v>
      </c>
      <c r="Q8" s="23">
        <v>15.5</v>
      </c>
      <c r="R8" s="23">
        <v>16.100000000000001</v>
      </c>
      <c r="S8" s="23">
        <v>16.7</v>
      </c>
      <c r="T8" s="94">
        <v>17.3</v>
      </c>
      <c r="U8" s="94">
        <v>17.7</v>
      </c>
      <c r="V8" s="94">
        <v>18.2</v>
      </c>
      <c r="W8" s="94">
        <v>18.5</v>
      </c>
      <c r="X8" s="94">
        <v>19.232410791745501</v>
      </c>
      <c r="Y8" s="94">
        <v>19.9938175601323</v>
      </c>
      <c r="Z8" s="94">
        <v>20.785368249280001</v>
      </c>
    </row>
    <row r="9" spans="1:39">
      <c r="B9" s="22" t="s">
        <v>334</v>
      </c>
      <c r="C9" s="95"/>
      <c r="D9" s="95"/>
      <c r="E9" s="95"/>
      <c r="F9" s="95"/>
      <c r="G9" s="95"/>
      <c r="H9" s="95"/>
      <c r="I9" s="95"/>
      <c r="J9" s="95"/>
      <c r="K9" s="95"/>
      <c r="L9" s="95"/>
      <c r="M9" s="95"/>
      <c r="N9" s="95"/>
      <c r="O9" s="95"/>
      <c r="P9" s="95"/>
      <c r="Q9" s="95"/>
      <c r="R9" s="95"/>
      <c r="S9" s="95"/>
      <c r="T9" s="95"/>
      <c r="U9" s="23"/>
      <c r="V9" s="95"/>
      <c r="W9" s="95"/>
      <c r="X9" s="95"/>
      <c r="Y9" s="95"/>
      <c r="Z9" s="95"/>
    </row>
    <row r="10" spans="1:39">
      <c r="B10" s="22" t="s">
        <v>336</v>
      </c>
      <c r="C10" s="23">
        <v>9.4</v>
      </c>
      <c r="D10" s="23">
        <v>9.6</v>
      </c>
      <c r="E10" s="23">
        <v>9.9</v>
      </c>
      <c r="F10" s="23">
        <v>10.199999999999999</v>
      </c>
      <c r="G10" s="23">
        <v>10.4</v>
      </c>
      <c r="H10" s="23">
        <v>10.6</v>
      </c>
      <c r="I10" s="23">
        <v>10.8</v>
      </c>
      <c r="J10" s="23">
        <v>11</v>
      </c>
      <c r="K10" s="23">
        <v>11.1</v>
      </c>
      <c r="L10" s="23">
        <v>11.3</v>
      </c>
      <c r="M10" s="23">
        <v>11.4</v>
      </c>
      <c r="N10" s="23">
        <v>11.6</v>
      </c>
      <c r="O10" s="23">
        <v>11.7</v>
      </c>
      <c r="P10" s="23">
        <v>11.9</v>
      </c>
      <c r="Q10" s="23">
        <v>12.1</v>
      </c>
      <c r="R10" s="23">
        <v>12.2</v>
      </c>
      <c r="S10" s="23">
        <v>12.4</v>
      </c>
      <c r="T10" s="23">
        <v>12.7</v>
      </c>
      <c r="U10" s="23">
        <v>12.8</v>
      </c>
      <c r="V10" s="23">
        <v>13</v>
      </c>
      <c r="W10" s="94">
        <v>13.2</v>
      </c>
      <c r="X10" s="94">
        <v>13.4</v>
      </c>
      <c r="Y10" s="94">
        <v>13.6</v>
      </c>
      <c r="Z10" s="94">
        <v>13.7</v>
      </c>
    </row>
    <row r="11" spans="1:39">
      <c r="B11" s="22" t="s">
        <v>338</v>
      </c>
      <c r="C11" s="23"/>
      <c r="D11" s="23"/>
      <c r="E11" s="23"/>
      <c r="F11" s="23"/>
      <c r="G11" s="23"/>
      <c r="H11" s="23"/>
      <c r="I11" s="23"/>
      <c r="J11" s="23"/>
      <c r="K11" s="23"/>
      <c r="L11" s="23"/>
      <c r="M11" s="23"/>
      <c r="N11" s="23"/>
      <c r="O11" s="23"/>
      <c r="P11" s="23"/>
      <c r="Q11" s="23"/>
      <c r="R11" s="23"/>
      <c r="S11" s="23"/>
      <c r="T11" s="23"/>
      <c r="U11" s="23">
        <v>25</v>
      </c>
      <c r="V11" s="23"/>
      <c r="W11" s="94"/>
      <c r="X11" s="94"/>
      <c r="Y11" s="94"/>
      <c r="Z11" s="94"/>
    </row>
    <row r="12" spans="1:39">
      <c r="B12" s="22" t="s">
        <v>340</v>
      </c>
      <c r="C12" s="23"/>
      <c r="D12" s="23"/>
      <c r="E12" s="23"/>
      <c r="F12" s="23"/>
      <c r="G12" s="23"/>
      <c r="H12" s="23"/>
      <c r="I12" s="23"/>
      <c r="J12" s="23"/>
      <c r="K12" s="23"/>
      <c r="L12" s="23"/>
      <c r="M12" s="23"/>
      <c r="N12" s="23"/>
      <c r="O12" s="23"/>
      <c r="P12" s="23"/>
      <c r="Q12" s="23"/>
      <c r="R12" s="23"/>
      <c r="S12" s="23"/>
      <c r="T12" s="23"/>
      <c r="U12" s="94"/>
      <c r="V12" s="94"/>
      <c r="W12" s="94"/>
      <c r="X12" s="94"/>
      <c r="Y12" s="94"/>
      <c r="Z12" s="94"/>
    </row>
    <row r="13" spans="1:39">
      <c r="B13" s="22" t="s">
        <v>342</v>
      </c>
      <c r="C13" s="23">
        <v>12.7003</v>
      </c>
      <c r="D13" s="23">
        <v>12.1502</v>
      </c>
      <c r="E13" s="23">
        <v>11.3238</v>
      </c>
      <c r="F13" s="23">
        <v>10.4808</v>
      </c>
      <c r="G13" s="23">
        <v>10.253299999999999</v>
      </c>
      <c r="H13" s="23">
        <v>11.175700000000001</v>
      </c>
      <c r="I13" s="23">
        <v>10.6457</v>
      </c>
      <c r="J13" s="23">
        <v>10.879200000000001</v>
      </c>
      <c r="K13" s="23">
        <v>11.5762</v>
      </c>
      <c r="L13" s="23">
        <v>11.2385</v>
      </c>
      <c r="M13" s="23">
        <v>11.6844</v>
      </c>
      <c r="N13" s="23">
        <v>11.2193</v>
      </c>
      <c r="O13" s="23">
        <v>11.7423</v>
      </c>
      <c r="P13" s="23">
        <v>11.511200000000001</v>
      </c>
      <c r="Q13" s="23">
        <v>12.6557</v>
      </c>
      <c r="R13" s="23">
        <v>13.2249</v>
      </c>
      <c r="S13" s="23">
        <v>12.169700000000001</v>
      </c>
      <c r="T13" s="23">
        <v>13.134499999999999</v>
      </c>
      <c r="U13" s="94">
        <v>12.446099999999999</v>
      </c>
      <c r="V13" s="94">
        <v>12.4975</v>
      </c>
      <c r="W13" s="94">
        <v>12.526634407864201</v>
      </c>
      <c r="X13" s="94">
        <v>12.4634950996537</v>
      </c>
      <c r="Y13" s="94">
        <v>12.401245761783001</v>
      </c>
      <c r="Z13" s="94">
        <v>12.339149567220399</v>
      </c>
    </row>
    <row r="14" spans="1:39">
      <c r="B14" s="22" t="s">
        <v>344</v>
      </c>
      <c r="C14" s="23">
        <v>9.8623410000000007</v>
      </c>
      <c r="D14" s="23">
        <v>9.3307120000000108</v>
      </c>
      <c r="E14" s="23">
        <v>9.1127610000000008</v>
      </c>
      <c r="F14" s="23">
        <v>8.5150129999999997</v>
      </c>
      <c r="G14" s="23">
        <v>8.2093980000000109</v>
      </c>
      <c r="H14" s="23">
        <v>8.3108079999999998</v>
      </c>
      <c r="I14" s="23">
        <v>8.0287240000000004</v>
      </c>
      <c r="J14" s="23">
        <v>7.9029129999999999</v>
      </c>
      <c r="K14" s="23">
        <v>7.12066</v>
      </c>
      <c r="L14" s="23">
        <v>7.1491450000000096</v>
      </c>
      <c r="M14" s="23">
        <v>6.5494040000000098</v>
      </c>
      <c r="N14" s="23">
        <v>5.9322030000000003</v>
      </c>
      <c r="O14" s="23">
        <v>5.8461530000000099</v>
      </c>
      <c r="P14" s="23">
        <v>5.2634040000000004</v>
      </c>
      <c r="Q14" s="23">
        <v>5.3652189999999997</v>
      </c>
      <c r="R14" s="23">
        <v>5.1937740000000003</v>
      </c>
      <c r="S14" s="23">
        <v>5.5682150000000004</v>
      </c>
      <c r="T14" s="23">
        <v>5.1950380000000003</v>
      </c>
      <c r="U14" s="23">
        <v>4.79251800000001</v>
      </c>
      <c r="V14" s="94">
        <v>4.9391389999999999</v>
      </c>
      <c r="W14" s="94">
        <v>4.7690719959846497</v>
      </c>
      <c r="X14" s="94">
        <v>4.6644792195830203</v>
      </c>
      <c r="Y14" s="94">
        <v>4.5618217035833899</v>
      </c>
      <c r="Z14" s="94">
        <v>4.4609675441624299</v>
      </c>
    </row>
    <row r="15" spans="1:39">
      <c r="B15" s="22" t="s">
        <v>346</v>
      </c>
      <c r="C15" s="23">
        <v>98.166569999999993</v>
      </c>
      <c r="D15" s="23">
        <v>98.166569999999993</v>
      </c>
      <c r="E15" s="23">
        <v>98.166569999999993</v>
      </c>
      <c r="F15" s="23">
        <v>98.226969999999994</v>
      </c>
      <c r="G15" s="23">
        <v>98.287379999999999</v>
      </c>
      <c r="H15" s="23">
        <v>98.347790000000003</v>
      </c>
      <c r="I15" s="23">
        <v>98.408230000000003</v>
      </c>
      <c r="J15" s="23">
        <v>98.46866</v>
      </c>
      <c r="K15" s="23">
        <v>98.529110000000003</v>
      </c>
      <c r="L15" s="23">
        <v>98.589569999999995</v>
      </c>
      <c r="M15" s="23">
        <v>98.650030000000001</v>
      </c>
      <c r="N15" s="23">
        <v>98.710509999999999</v>
      </c>
      <c r="O15" s="23">
        <v>98.771000000000001</v>
      </c>
      <c r="P15" s="23">
        <v>98.780879999999996</v>
      </c>
      <c r="Q15" s="23">
        <v>98.790769999999995</v>
      </c>
      <c r="R15" s="23">
        <v>98.800650000000005</v>
      </c>
      <c r="S15" s="23">
        <v>98.800650000000005</v>
      </c>
      <c r="T15" s="23">
        <v>98.800650000000005</v>
      </c>
      <c r="U15" s="23">
        <v>98.802279450334794</v>
      </c>
      <c r="V15" s="23">
        <v>98.8025506503419</v>
      </c>
      <c r="W15" s="94">
        <v>98.802826967543197</v>
      </c>
      <c r="X15" s="94">
        <v>98.803106127980101</v>
      </c>
      <c r="Y15" s="94">
        <v>98.803387236388701</v>
      </c>
      <c r="Z15" s="94">
        <v>98.803670013585304</v>
      </c>
    </row>
    <row r="16" spans="1:39">
      <c r="B16" s="22" t="s">
        <v>349</v>
      </c>
      <c r="C16" s="95">
        <v>64.212990000000005</v>
      </c>
      <c r="D16" s="95">
        <v>64.212990000000005</v>
      </c>
      <c r="E16" s="95">
        <v>64.212990000000005</v>
      </c>
      <c r="F16" s="95">
        <v>64.212990000000005</v>
      </c>
      <c r="G16" s="95">
        <v>64.212990000000005</v>
      </c>
      <c r="H16" s="95">
        <v>65.091980000000007</v>
      </c>
      <c r="I16" s="95">
        <v>65.970969999999994</v>
      </c>
      <c r="J16" s="95">
        <v>66.849959999999996</v>
      </c>
      <c r="K16" s="95">
        <v>67.728949999999998</v>
      </c>
      <c r="L16" s="95">
        <v>68.607939999999999</v>
      </c>
      <c r="M16" s="23">
        <v>69.486930000000001</v>
      </c>
      <c r="N16" s="23">
        <v>70.365920000000003</v>
      </c>
      <c r="O16" s="23">
        <v>71.244919999999993</v>
      </c>
      <c r="P16" s="23">
        <v>72.123909999999995</v>
      </c>
      <c r="Q16" s="23">
        <v>73.002899999999997</v>
      </c>
      <c r="R16" s="23">
        <v>73.881889999999999</v>
      </c>
      <c r="S16" s="23">
        <v>74.76088</v>
      </c>
      <c r="T16" s="94">
        <v>75.639870000000002</v>
      </c>
      <c r="U16" s="94">
        <v>76.488744212270603</v>
      </c>
      <c r="V16" s="94">
        <v>77.326622732826607</v>
      </c>
      <c r="W16" s="94">
        <v>78.147425525595494</v>
      </c>
      <c r="X16" s="94">
        <v>78.950879030689606</v>
      </c>
      <c r="Y16" s="94">
        <v>79.736744134439903</v>
      </c>
      <c r="Z16" s="94">
        <v>80.504821017838694</v>
      </c>
    </row>
    <row r="17" spans="2:26">
      <c r="B17" s="22" t="s">
        <v>351</v>
      </c>
      <c r="C17" s="23">
        <v>100</v>
      </c>
      <c r="D17" s="94">
        <v>100</v>
      </c>
      <c r="E17" s="94">
        <v>100</v>
      </c>
      <c r="F17" s="94">
        <v>100</v>
      </c>
      <c r="G17" s="94">
        <v>100</v>
      </c>
      <c r="H17" s="23">
        <v>100</v>
      </c>
      <c r="I17" s="94">
        <v>100</v>
      </c>
      <c r="J17" s="94">
        <v>100</v>
      </c>
      <c r="K17" s="94">
        <v>100</v>
      </c>
      <c r="L17" s="94">
        <v>100</v>
      </c>
      <c r="M17" s="23">
        <v>100</v>
      </c>
      <c r="N17" s="94">
        <v>100</v>
      </c>
      <c r="O17" s="94">
        <v>100</v>
      </c>
      <c r="P17" s="23">
        <v>100</v>
      </c>
      <c r="Q17" s="23">
        <v>100</v>
      </c>
      <c r="R17" s="23">
        <v>100</v>
      </c>
      <c r="S17" s="23">
        <v>100</v>
      </c>
      <c r="T17" s="23">
        <v>100</v>
      </c>
      <c r="U17" s="23">
        <v>100</v>
      </c>
      <c r="V17" s="94">
        <v>100</v>
      </c>
      <c r="W17" s="94">
        <v>100</v>
      </c>
      <c r="X17" s="94">
        <v>100</v>
      </c>
      <c r="Y17" s="94">
        <v>100</v>
      </c>
      <c r="Z17" s="94">
        <v>100</v>
      </c>
    </row>
    <row r="18" spans="2:26">
      <c r="B18" s="22" t="s">
        <v>353</v>
      </c>
      <c r="C18" s="23">
        <v>11.74239843</v>
      </c>
      <c r="D18" s="23">
        <v>11.74239843</v>
      </c>
      <c r="E18" s="23">
        <v>11.658084949999999</v>
      </c>
      <c r="F18" s="23">
        <v>11.77659794</v>
      </c>
      <c r="G18" s="23">
        <v>11.954447</v>
      </c>
      <c r="H18" s="23">
        <v>12.08455932</v>
      </c>
      <c r="I18" s="23">
        <v>12.36537233</v>
      </c>
      <c r="J18" s="23">
        <v>12.542793380000001</v>
      </c>
      <c r="K18" s="23">
        <v>12.66070577</v>
      </c>
      <c r="L18" s="23">
        <v>12.639828189999999</v>
      </c>
      <c r="M18" s="23">
        <v>12.390613849999999</v>
      </c>
      <c r="N18" s="23">
        <v>12.033276130000001</v>
      </c>
      <c r="O18" s="23">
        <v>11.647670740000001</v>
      </c>
      <c r="P18" s="23">
        <v>11.31924094</v>
      </c>
      <c r="Q18" s="23">
        <v>11.02125921</v>
      </c>
      <c r="R18" s="23">
        <v>10.83320996</v>
      </c>
      <c r="S18" s="23">
        <v>10.61050891</v>
      </c>
      <c r="T18" s="94">
        <v>10.5127288</v>
      </c>
      <c r="U18" s="94">
        <v>10.358288140000001</v>
      </c>
      <c r="V18" s="94">
        <v>10.358288140000001</v>
      </c>
      <c r="W18" s="94">
        <v>10.358288140000001</v>
      </c>
      <c r="X18" s="94">
        <v>10.358288140000001</v>
      </c>
      <c r="Y18" s="94">
        <v>10.358288140000001</v>
      </c>
      <c r="Z18" s="94">
        <v>10.358288140000001</v>
      </c>
    </row>
    <row r="19" spans="2:26">
      <c r="B19" s="22" t="s">
        <v>355</v>
      </c>
      <c r="C19" s="23"/>
      <c r="D19" s="23"/>
      <c r="E19" s="23"/>
      <c r="F19" s="23"/>
      <c r="G19" s="23"/>
      <c r="H19" s="23"/>
      <c r="I19" s="23"/>
      <c r="J19" s="23"/>
      <c r="K19" s="23"/>
      <c r="L19" s="23"/>
      <c r="M19" s="23">
        <v>7.4391432240000004</v>
      </c>
      <c r="N19" s="23">
        <v>7.2302317650000001</v>
      </c>
      <c r="O19" s="23">
        <v>7.6046173760000002</v>
      </c>
      <c r="P19" s="23">
        <v>7.3547160150000002</v>
      </c>
      <c r="Q19" s="23">
        <v>7.2157716440000002</v>
      </c>
      <c r="R19" s="23">
        <v>7.1871724889999999</v>
      </c>
      <c r="S19" s="23">
        <v>7.1417921079999998</v>
      </c>
      <c r="T19" s="23">
        <v>7.1178827330000001</v>
      </c>
      <c r="U19" s="23">
        <v>7.072311043</v>
      </c>
      <c r="V19" s="23">
        <v>7.027405441</v>
      </c>
      <c r="W19" s="23">
        <v>6.9831561879999997</v>
      </c>
      <c r="X19" s="23">
        <v>6.9395536929999997</v>
      </c>
      <c r="Y19" s="23">
        <v>6.8965885020000002</v>
      </c>
      <c r="Z19" s="23">
        <v>6.8542512999999996</v>
      </c>
    </row>
    <row r="20" spans="2:26">
      <c r="B20" s="22" t="s">
        <v>357</v>
      </c>
      <c r="C20" s="23">
        <v>27.2</v>
      </c>
      <c r="D20" s="23">
        <v>26.4</v>
      </c>
      <c r="E20" s="23">
        <v>25.6</v>
      </c>
      <c r="F20" s="23">
        <v>24.8</v>
      </c>
      <c r="G20" s="23">
        <v>24</v>
      </c>
      <c r="H20" s="23">
        <v>23.2</v>
      </c>
      <c r="I20" s="23">
        <v>22.52</v>
      </c>
      <c r="J20" s="23">
        <v>21.84</v>
      </c>
      <c r="K20" s="23">
        <v>21.16</v>
      </c>
      <c r="L20" s="23">
        <v>20.48</v>
      </c>
      <c r="M20" s="23">
        <v>19.8</v>
      </c>
      <c r="N20" s="23">
        <v>19.2</v>
      </c>
      <c r="O20" s="23">
        <v>18.600000000000001</v>
      </c>
      <c r="P20" s="23">
        <v>18</v>
      </c>
      <c r="Q20" s="23">
        <v>17.5</v>
      </c>
      <c r="R20" s="23">
        <v>17</v>
      </c>
      <c r="S20" s="23">
        <v>16.5</v>
      </c>
      <c r="T20" s="23">
        <v>16</v>
      </c>
      <c r="U20" s="23">
        <v>15.5</v>
      </c>
      <c r="V20" s="23">
        <v>15</v>
      </c>
      <c r="W20" s="23">
        <v>14.6</v>
      </c>
      <c r="X20" s="23">
        <v>14.133333329999999</v>
      </c>
      <c r="Y20" s="23">
        <v>13.66666667</v>
      </c>
      <c r="Z20" s="23">
        <v>13.2</v>
      </c>
    </row>
    <row r="21" spans="2:26">
      <c r="B21" s="22" t="s">
        <v>360</v>
      </c>
      <c r="C21" s="23">
        <v>21</v>
      </c>
      <c r="D21" s="23">
        <v>21.7</v>
      </c>
      <c r="E21" s="23">
        <v>22.3</v>
      </c>
      <c r="F21" s="23">
        <v>22.9</v>
      </c>
      <c r="G21" s="23">
        <v>23.5</v>
      </c>
      <c r="H21" s="23">
        <v>24</v>
      </c>
      <c r="I21" s="23">
        <v>24.6</v>
      </c>
      <c r="J21" s="23">
        <v>25.1</v>
      </c>
      <c r="K21" s="23">
        <v>25.7</v>
      </c>
      <c r="L21" s="23">
        <v>26.2</v>
      </c>
      <c r="M21" s="23">
        <v>26.7</v>
      </c>
      <c r="N21" s="23">
        <v>27.3</v>
      </c>
      <c r="O21" s="23">
        <v>27.9</v>
      </c>
      <c r="P21" s="23">
        <v>28.5</v>
      </c>
      <c r="Q21" s="23">
        <v>29.1</v>
      </c>
      <c r="R21" s="23">
        <v>29.8</v>
      </c>
      <c r="S21" s="23">
        <v>30.4</v>
      </c>
      <c r="T21" s="23">
        <v>30.8</v>
      </c>
      <c r="U21" s="23">
        <v>31.4</v>
      </c>
      <c r="V21" s="23">
        <v>32</v>
      </c>
      <c r="W21" s="23">
        <v>32.6</v>
      </c>
      <c r="X21" s="23">
        <v>33.1</v>
      </c>
      <c r="Y21" s="23">
        <v>33.700000000000003</v>
      </c>
      <c r="Z21" s="23">
        <v>34.299999999999997</v>
      </c>
    </row>
    <row r="22" spans="2:26">
      <c r="B22" s="22" t="s">
        <v>362</v>
      </c>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2:26">
      <c r="B23" s="22" t="s">
        <v>364</v>
      </c>
      <c r="C23" s="23">
        <v>21</v>
      </c>
      <c r="D23" s="23">
        <v>21.7</v>
      </c>
      <c r="E23" s="23">
        <v>22.3</v>
      </c>
      <c r="F23" s="23">
        <v>22.9</v>
      </c>
      <c r="G23" s="23">
        <v>23.5</v>
      </c>
      <c r="H23" s="23">
        <v>24</v>
      </c>
      <c r="I23" s="23">
        <v>24.6</v>
      </c>
      <c r="J23" s="23">
        <v>25.1</v>
      </c>
      <c r="K23" s="23">
        <v>25.7</v>
      </c>
      <c r="L23" s="23">
        <v>26.2</v>
      </c>
      <c r="M23" s="23">
        <v>26.7</v>
      </c>
      <c r="N23" s="23">
        <v>27.3</v>
      </c>
      <c r="O23" s="23">
        <v>27.9</v>
      </c>
      <c r="P23" s="23">
        <v>28.5</v>
      </c>
      <c r="Q23" s="23">
        <v>29.1</v>
      </c>
      <c r="R23" s="23">
        <v>29.8</v>
      </c>
      <c r="S23" s="23">
        <v>30.4</v>
      </c>
      <c r="T23" s="23">
        <v>30.8</v>
      </c>
      <c r="U23" s="23">
        <v>31.4</v>
      </c>
      <c r="V23" s="23">
        <v>32</v>
      </c>
      <c r="W23" s="23">
        <v>32.6</v>
      </c>
      <c r="X23" s="23">
        <v>33.1</v>
      </c>
      <c r="Y23" s="23">
        <v>33.700000000000003</v>
      </c>
      <c r="Z23" s="23">
        <v>34.299999999999997</v>
      </c>
    </row>
    <row r="24" spans="2:26">
      <c r="B24" s="22" t="s">
        <v>366</v>
      </c>
      <c r="C24" s="23">
        <v>21</v>
      </c>
      <c r="D24" s="23">
        <v>21.7</v>
      </c>
      <c r="E24" s="23">
        <v>22.3</v>
      </c>
      <c r="F24" s="23">
        <v>22.9</v>
      </c>
      <c r="G24" s="23">
        <v>23.5</v>
      </c>
      <c r="H24" s="23">
        <v>24</v>
      </c>
      <c r="I24" s="23">
        <v>24.6</v>
      </c>
      <c r="J24" s="23">
        <v>25.1</v>
      </c>
      <c r="K24" s="23">
        <v>25.7</v>
      </c>
      <c r="L24" s="23">
        <v>26.2</v>
      </c>
      <c r="M24" s="23">
        <v>26.7</v>
      </c>
      <c r="N24" s="23">
        <v>27.3</v>
      </c>
      <c r="O24" s="23">
        <v>27.9</v>
      </c>
      <c r="P24" s="23">
        <v>28.5</v>
      </c>
      <c r="Q24" s="23">
        <v>29.1</v>
      </c>
      <c r="R24" s="23">
        <v>29.8</v>
      </c>
      <c r="S24" s="23">
        <v>30.4</v>
      </c>
      <c r="T24" s="23">
        <v>30.8</v>
      </c>
      <c r="U24" s="23">
        <v>31.4</v>
      </c>
      <c r="V24" s="23">
        <v>32</v>
      </c>
      <c r="W24" s="23">
        <v>32.6</v>
      </c>
      <c r="X24" s="23">
        <v>33.1</v>
      </c>
      <c r="Y24" s="23">
        <v>33.700000000000003</v>
      </c>
      <c r="Z24" s="23">
        <v>34.299999999999997</v>
      </c>
    </row>
    <row r="25" spans="2:26">
      <c r="B25" s="22" t="s">
        <v>368</v>
      </c>
      <c r="C25" s="23">
        <v>21</v>
      </c>
      <c r="D25" s="23">
        <v>21.7</v>
      </c>
      <c r="E25" s="23">
        <v>22.3</v>
      </c>
      <c r="F25" s="23">
        <v>22.9</v>
      </c>
      <c r="G25" s="23">
        <v>23.5</v>
      </c>
      <c r="H25" s="23">
        <v>24</v>
      </c>
      <c r="I25" s="23">
        <v>24.6</v>
      </c>
      <c r="J25" s="23">
        <v>25.1</v>
      </c>
      <c r="K25" s="23">
        <v>25.7</v>
      </c>
      <c r="L25" s="23">
        <v>26.2</v>
      </c>
      <c r="M25" s="23">
        <v>26.7</v>
      </c>
      <c r="N25" s="23">
        <v>27.3</v>
      </c>
      <c r="O25" s="23">
        <v>27.9</v>
      </c>
      <c r="P25" s="23">
        <v>28.5</v>
      </c>
      <c r="Q25" s="23">
        <v>29.1</v>
      </c>
      <c r="R25" s="23">
        <v>29.8</v>
      </c>
      <c r="S25" s="23">
        <v>30.4</v>
      </c>
      <c r="T25" s="23">
        <v>30.8</v>
      </c>
      <c r="U25" s="23">
        <v>31.4</v>
      </c>
      <c r="V25" s="23">
        <v>32</v>
      </c>
      <c r="W25" s="23">
        <v>32.6</v>
      </c>
      <c r="X25" s="23">
        <v>33.1</v>
      </c>
      <c r="Y25" s="23">
        <v>33.700000000000003</v>
      </c>
      <c r="Z25" s="23">
        <v>34.299999999999997</v>
      </c>
    </row>
    <row r="26" spans="2:26">
      <c r="B26" s="22" t="s">
        <v>304</v>
      </c>
      <c r="C26" s="23">
        <v>21</v>
      </c>
      <c r="D26" s="23">
        <v>21.7</v>
      </c>
      <c r="E26" s="23">
        <v>22.3</v>
      </c>
      <c r="F26" s="23">
        <v>22.9</v>
      </c>
      <c r="G26" s="23">
        <v>23.5</v>
      </c>
      <c r="H26" s="23">
        <v>24</v>
      </c>
      <c r="I26" s="23">
        <v>24.6</v>
      </c>
      <c r="J26" s="23">
        <v>25.1</v>
      </c>
      <c r="K26" s="23">
        <v>25.7</v>
      </c>
      <c r="L26" s="23">
        <v>26.2</v>
      </c>
      <c r="M26" s="23">
        <v>26.7</v>
      </c>
      <c r="N26" s="23">
        <v>27.3</v>
      </c>
      <c r="O26" s="23">
        <v>27.9</v>
      </c>
      <c r="P26" s="23">
        <v>28.5</v>
      </c>
      <c r="Q26" s="23">
        <v>29.1</v>
      </c>
      <c r="R26" s="23">
        <v>29.8</v>
      </c>
      <c r="S26" s="23">
        <v>30.4</v>
      </c>
      <c r="T26" s="23">
        <v>30.8</v>
      </c>
      <c r="U26" s="23">
        <v>31.4</v>
      </c>
      <c r="V26" s="23">
        <v>32</v>
      </c>
      <c r="W26" s="23">
        <v>32.6</v>
      </c>
      <c r="X26" s="23">
        <v>33.1</v>
      </c>
      <c r="Y26" s="23">
        <v>33.700000000000003</v>
      </c>
      <c r="Z26" s="23">
        <v>34.299999999999997</v>
      </c>
    </row>
    <row r="27" spans="2:26">
      <c r="B27" s="22" t="s">
        <v>307</v>
      </c>
      <c r="C27" s="23">
        <v>21</v>
      </c>
      <c r="D27" s="23">
        <v>21.7</v>
      </c>
      <c r="E27" s="23">
        <v>22.3</v>
      </c>
      <c r="F27" s="23">
        <v>22.9</v>
      </c>
      <c r="G27" s="23">
        <v>23.5</v>
      </c>
      <c r="H27" s="23">
        <v>24</v>
      </c>
      <c r="I27" s="23">
        <v>24.6</v>
      </c>
      <c r="J27" s="23">
        <v>25.1</v>
      </c>
      <c r="K27" s="23">
        <v>25.7</v>
      </c>
      <c r="L27" s="23">
        <v>26.2</v>
      </c>
      <c r="M27" s="23">
        <v>26.7</v>
      </c>
      <c r="N27" s="23">
        <v>27.3</v>
      </c>
      <c r="O27" s="23">
        <v>27.9</v>
      </c>
      <c r="P27" s="23">
        <v>28.5</v>
      </c>
      <c r="Q27" s="23">
        <v>29.1</v>
      </c>
      <c r="R27" s="23">
        <v>29.8</v>
      </c>
      <c r="S27" s="23">
        <v>30.4</v>
      </c>
      <c r="T27" s="23">
        <v>30.8</v>
      </c>
      <c r="U27" s="23">
        <v>31.4</v>
      </c>
      <c r="V27" s="23">
        <v>32</v>
      </c>
      <c r="W27" s="23">
        <v>32.6</v>
      </c>
      <c r="X27" s="23">
        <v>33.1</v>
      </c>
      <c r="Y27" s="23">
        <v>33.700000000000003</v>
      </c>
      <c r="Z27" s="23">
        <v>34.299999999999997</v>
      </c>
    </row>
    <row r="28" spans="2:26">
      <c r="B28" s="22" t="s">
        <v>308</v>
      </c>
      <c r="C28" s="23">
        <v>21</v>
      </c>
      <c r="D28" s="23">
        <v>21.7</v>
      </c>
      <c r="E28" s="23">
        <v>22.3</v>
      </c>
      <c r="F28" s="23">
        <v>22.9</v>
      </c>
      <c r="G28" s="23">
        <v>23.5</v>
      </c>
      <c r="H28" s="23">
        <v>24</v>
      </c>
      <c r="I28" s="23">
        <v>24.6</v>
      </c>
      <c r="J28" s="23">
        <v>25.1</v>
      </c>
      <c r="K28" s="23">
        <v>25.7</v>
      </c>
      <c r="L28" s="23">
        <v>26.2</v>
      </c>
      <c r="M28" s="23">
        <v>26.7</v>
      </c>
      <c r="N28" s="23">
        <v>27.3</v>
      </c>
      <c r="O28" s="23">
        <v>27.9</v>
      </c>
      <c r="P28" s="23">
        <v>28.5</v>
      </c>
      <c r="Q28" s="23">
        <v>29.1</v>
      </c>
      <c r="R28" s="23">
        <v>29.8</v>
      </c>
      <c r="S28" s="23">
        <v>30.4</v>
      </c>
      <c r="T28" s="23">
        <v>30.8</v>
      </c>
      <c r="U28" s="23">
        <v>31.4</v>
      </c>
      <c r="V28" s="23">
        <v>32</v>
      </c>
      <c r="W28" s="23">
        <v>32.6</v>
      </c>
      <c r="X28" s="23">
        <v>33.1</v>
      </c>
      <c r="Y28" s="23">
        <v>33.700000000000003</v>
      </c>
      <c r="Z28" s="23">
        <v>34.299999999999997</v>
      </c>
    </row>
    <row r="29" spans="2:26">
      <c r="B29" s="288" t="s">
        <v>155</v>
      </c>
    </row>
  </sheetData>
  <mergeCells count="2">
    <mergeCell ref="B4:B5"/>
    <mergeCell ref="C4:Z4"/>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23B73-A2D0-4D2D-96D7-1B5D1D8F8899}">
  <sheetPr>
    <tabColor rgb="FF002D5F"/>
  </sheetPr>
  <dimension ref="B21:T24"/>
  <sheetViews>
    <sheetView showGridLines="0" zoomScale="80" zoomScaleNormal="80" workbookViewId="0">
      <selection activeCell="C22" sqref="C22"/>
    </sheetView>
  </sheetViews>
  <sheetFormatPr defaultRowHeight="15"/>
  <sheetData>
    <row r="21" spans="2:20" ht="33.75" customHeight="1"/>
    <row r="22" spans="2:20" ht="162" customHeight="1">
      <c r="B22" s="5"/>
      <c r="C22" s="4" t="str">
        <f>HEP_Inter!A3</f>
        <v>Legislation and Financing</v>
      </c>
      <c r="D22" s="4" t="str">
        <f>HEP_Inter!A4</f>
        <v>IHR coordination and National IHR Focal Point Functions</v>
      </c>
      <c r="E22" s="4" t="str">
        <f>HEP_Inter!A5</f>
        <v>Zoonotic events and the human-animal interface</v>
      </c>
      <c r="F22" s="4" t="str">
        <f>HEP_Inter!A6</f>
        <v>Food safety</v>
      </c>
      <c r="G22" s="4" t="str">
        <f>HEP_Inter!A7</f>
        <v>Laboratory</v>
      </c>
      <c r="H22" s="4" t="str">
        <f>HEP_Inter!A8</f>
        <v>Surveillance</v>
      </c>
      <c r="I22" s="4" t="str">
        <f>HEP_Inter!A9</f>
        <v>Human resources</v>
      </c>
      <c r="J22" s="4" t="str">
        <f>HEP_Inter!A10</f>
        <v>National Health Emergency Framework</v>
      </c>
      <c r="K22" s="4" t="str">
        <f>HEP_Inter!A11</f>
        <v>Health service provision</v>
      </c>
      <c r="L22" s="4" t="str">
        <f>HEP_Inter!A12</f>
        <v>$Risk communication</v>
      </c>
      <c r="M22" s="4" t="str">
        <f>HEP_Inter!A13</f>
        <v>Points of entry</v>
      </c>
      <c r="N22" s="4" t="str">
        <f>HEP_Inter!A14</f>
        <v>Chemical events</v>
      </c>
      <c r="O22" s="4" t="str">
        <f>HEP_Inter!A15</f>
        <v>Radiation emergencies</v>
      </c>
      <c r="P22" s="4" t="str">
        <f>HEP_Inter!A16</f>
        <v>Polio 3 - Routine</v>
      </c>
      <c r="Q22" s="4" t="str">
        <f>HEP_Inter!A17</f>
        <v>Measles (MCV1) - Routine</v>
      </c>
      <c r="R22" s="4" t="str">
        <f>HEP_Inter!A18</f>
        <v>Yellow Fever - Routine</v>
      </c>
      <c r="S22" s="4" t="str">
        <f>HEP_Inter!A19</f>
        <v>Yellow Fever - Campaign</v>
      </c>
      <c r="T22" s="5"/>
    </row>
    <row r="23" spans="2:20">
      <c r="B23" s="1"/>
    </row>
    <row r="24" spans="2:20">
      <c r="B24" s="1" t="s">
        <v>41</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41A53A-1D14-49BE-AB70-95E061ADB3B7}">
  <sheetPr>
    <tabColor rgb="FF002D5F"/>
  </sheetPr>
  <dimension ref="A2:G27"/>
  <sheetViews>
    <sheetView showGridLines="0" zoomScaleNormal="100" workbookViewId="0">
      <selection activeCell="C5" sqref="C5:C27"/>
    </sheetView>
  </sheetViews>
  <sheetFormatPr defaultRowHeight="15"/>
  <cols>
    <col min="1" max="1" width="0.85546875" customWidth="1"/>
    <col min="2" max="2" width="13.5703125" customWidth="1"/>
    <col min="3" max="3" width="27.7109375" style="11" bestFit="1" customWidth="1"/>
    <col min="4" max="4" width="39.42578125" bestFit="1" customWidth="1"/>
    <col min="5" max="5" width="7.85546875" bestFit="1" customWidth="1"/>
    <col min="6" max="6" width="27.7109375" bestFit="1" customWidth="1"/>
    <col min="7" max="7" width="14.7109375" bestFit="1" customWidth="1"/>
  </cols>
  <sheetData>
    <row r="2" spans="1:7" ht="30" customHeight="1">
      <c r="B2" s="12" t="s">
        <v>374</v>
      </c>
      <c r="C2" s="9"/>
      <c r="D2" s="8"/>
      <c r="E2" s="8"/>
    </row>
    <row r="3" spans="1:7">
      <c r="B3" s="7"/>
      <c r="C3" s="10"/>
      <c r="D3" s="6"/>
      <c r="E3" s="6"/>
    </row>
    <row r="4" spans="1:7" ht="15" customHeight="1">
      <c r="A4" s="6"/>
      <c r="B4" s="128" t="s">
        <v>42</v>
      </c>
      <c r="C4" s="128" t="s">
        <v>43</v>
      </c>
      <c r="D4" s="128" t="s">
        <v>44</v>
      </c>
      <c r="E4" s="128" t="s">
        <v>373</v>
      </c>
      <c r="F4" s="128" t="s">
        <v>45</v>
      </c>
      <c r="G4" s="128" t="s">
        <v>46</v>
      </c>
    </row>
    <row r="5" spans="1:7">
      <c r="B5" s="22" t="s">
        <v>325</v>
      </c>
      <c r="C5" s="22" t="s">
        <v>326</v>
      </c>
      <c r="D5" s="22" t="s">
        <v>326</v>
      </c>
      <c r="E5" s="22" t="s">
        <v>49</v>
      </c>
      <c r="F5" s="22" t="s">
        <v>326</v>
      </c>
      <c r="G5" s="22" t="s">
        <v>49</v>
      </c>
    </row>
    <row r="6" spans="1:7">
      <c r="B6" s="22" t="s">
        <v>327</v>
      </c>
      <c r="C6" s="22" t="s">
        <v>328</v>
      </c>
      <c r="D6" s="22" t="s">
        <v>329</v>
      </c>
      <c r="E6" s="22" t="s">
        <v>49</v>
      </c>
      <c r="F6" s="22" t="s">
        <v>328</v>
      </c>
      <c r="G6" s="22" t="s">
        <v>49</v>
      </c>
    </row>
    <row r="7" spans="1:7">
      <c r="B7" s="22" t="s">
        <v>330</v>
      </c>
      <c r="C7" s="22" t="s">
        <v>331</v>
      </c>
      <c r="D7" s="22" t="s">
        <v>332</v>
      </c>
      <c r="E7" s="22" t="s">
        <v>49</v>
      </c>
      <c r="F7" s="22" t="s">
        <v>331</v>
      </c>
      <c r="G7" s="22" t="s">
        <v>49</v>
      </c>
    </row>
    <row r="8" spans="1:7">
      <c r="B8" s="22" t="s">
        <v>333</v>
      </c>
      <c r="C8" s="22" t="s">
        <v>334</v>
      </c>
      <c r="D8" s="22" t="s">
        <v>334</v>
      </c>
      <c r="E8" s="22" t="s">
        <v>49</v>
      </c>
      <c r="F8" s="22" t="s">
        <v>334</v>
      </c>
      <c r="G8" s="22" t="s">
        <v>49</v>
      </c>
    </row>
    <row r="9" spans="1:7">
      <c r="B9" s="22" t="s">
        <v>335</v>
      </c>
      <c r="C9" s="22" t="s">
        <v>336</v>
      </c>
      <c r="D9" s="22" t="s">
        <v>336</v>
      </c>
      <c r="E9" s="22" t="s">
        <v>49</v>
      </c>
      <c r="F9" s="22" t="s">
        <v>336</v>
      </c>
      <c r="G9" s="22" t="s">
        <v>49</v>
      </c>
    </row>
    <row r="10" spans="1:7">
      <c r="B10" s="22" t="s">
        <v>337</v>
      </c>
      <c r="C10" s="22" t="s">
        <v>338</v>
      </c>
      <c r="D10" s="22" t="s">
        <v>338</v>
      </c>
      <c r="E10" s="22" t="s">
        <v>49</v>
      </c>
      <c r="F10" s="22" t="s">
        <v>338</v>
      </c>
      <c r="G10" s="22" t="s">
        <v>49</v>
      </c>
    </row>
    <row r="11" spans="1:7">
      <c r="B11" s="22" t="s">
        <v>339</v>
      </c>
      <c r="C11" s="22" t="s">
        <v>340</v>
      </c>
      <c r="D11" s="22" t="s">
        <v>340</v>
      </c>
      <c r="E11" s="22" t="s">
        <v>49</v>
      </c>
      <c r="F11" s="22" t="s">
        <v>340</v>
      </c>
      <c r="G11" s="22" t="s">
        <v>49</v>
      </c>
    </row>
    <row r="12" spans="1:7">
      <c r="B12" s="22" t="s">
        <v>341</v>
      </c>
      <c r="C12" s="22" t="s">
        <v>342</v>
      </c>
      <c r="D12" s="22" t="s">
        <v>342</v>
      </c>
      <c r="E12" s="22" t="s">
        <v>49</v>
      </c>
      <c r="F12" s="22" t="s">
        <v>342</v>
      </c>
      <c r="G12" s="22" t="s">
        <v>49</v>
      </c>
    </row>
    <row r="13" spans="1:7">
      <c r="B13" s="22" t="s">
        <v>343</v>
      </c>
      <c r="C13" s="22" t="s">
        <v>344</v>
      </c>
      <c r="D13" s="22" t="s">
        <v>344</v>
      </c>
      <c r="E13" s="22" t="s">
        <v>49</v>
      </c>
      <c r="F13" s="22" t="s">
        <v>344</v>
      </c>
      <c r="G13" s="22" t="s">
        <v>49</v>
      </c>
    </row>
    <row r="14" spans="1:7">
      <c r="B14" s="22" t="s">
        <v>345</v>
      </c>
      <c r="C14" s="22" t="s">
        <v>346</v>
      </c>
      <c r="D14" s="22" t="s">
        <v>347</v>
      </c>
      <c r="E14" s="22" t="s">
        <v>49</v>
      </c>
      <c r="F14" s="22" t="s">
        <v>346</v>
      </c>
      <c r="G14" s="22" t="s">
        <v>49</v>
      </c>
    </row>
    <row r="15" spans="1:7">
      <c r="B15" s="22" t="s">
        <v>348</v>
      </c>
      <c r="C15" s="22" t="s">
        <v>349</v>
      </c>
      <c r="D15" s="22" t="s">
        <v>349</v>
      </c>
      <c r="E15" s="22" t="s">
        <v>49</v>
      </c>
      <c r="F15" s="22" t="s">
        <v>349</v>
      </c>
      <c r="G15" s="22" t="s">
        <v>49</v>
      </c>
    </row>
    <row r="16" spans="1:7">
      <c r="B16" s="22" t="s">
        <v>350</v>
      </c>
      <c r="C16" s="22" t="s">
        <v>351</v>
      </c>
      <c r="D16" s="22" t="s">
        <v>351</v>
      </c>
      <c r="E16" s="22" t="s">
        <v>49</v>
      </c>
      <c r="F16" s="22" t="s">
        <v>351</v>
      </c>
      <c r="G16" s="22" t="s">
        <v>49</v>
      </c>
    </row>
    <row r="17" spans="2:7">
      <c r="B17" s="22" t="s">
        <v>352</v>
      </c>
      <c r="C17" s="22" t="s">
        <v>353</v>
      </c>
      <c r="D17" s="22" t="s">
        <v>353</v>
      </c>
      <c r="E17" s="22" t="s">
        <v>49</v>
      </c>
      <c r="F17" s="22" t="s">
        <v>353</v>
      </c>
      <c r="G17" s="22" t="s">
        <v>49</v>
      </c>
    </row>
    <row r="18" spans="2:7">
      <c r="B18" s="22" t="s">
        <v>354</v>
      </c>
      <c r="C18" s="22" t="s">
        <v>355</v>
      </c>
      <c r="D18" s="22" t="s">
        <v>355</v>
      </c>
      <c r="E18" s="22" t="s">
        <v>49</v>
      </c>
      <c r="F18" s="22" t="s">
        <v>355</v>
      </c>
      <c r="G18" s="22" t="s">
        <v>49</v>
      </c>
    </row>
    <row r="19" spans="2:7">
      <c r="B19" s="22" t="s">
        <v>356</v>
      </c>
      <c r="C19" s="22" t="s">
        <v>357</v>
      </c>
      <c r="D19" s="22" t="s">
        <v>358</v>
      </c>
      <c r="E19" s="22" t="s">
        <v>49</v>
      </c>
      <c r="F19" s="22" t="s">
        <v>357</v>
      </c>
      <c r="G19" s="22" t="s">
        <v>49</v>
      </c>
    </row>
    <row r="20" spans="2:7">
      <c r="B20" s="22" t="s">
        <v>359</v>
      </c>
      <c r="C20" s="22" t="s">
        <v>360</v>
      </c>
      <c r="D20" s="22" t="s">
        <v>360</v>
      </c>
      <c r="E20" s="22" t="s">
        <v>49</v>
      </c>
      <c r="F20" s="22" t="s">
        <v>360</v>
      </c>
      <c r="G20" s="22" t="s">
        <v>49</v>
      </c>
    </row>
    <row r="21" spans="2:7">
      <c r="B21" s="22" t="s">
        <v>361</v>
      </c>
      <c r="C21" s="22" t="s">
        <v>362</v>
      </c>
      <c r="D21" s="22" t="s">
        <v>362</v>
      </c>
      <c r="E21" s="22" t="s">
        <v>49</v>
      </c>
      <c r="F21" s="22" t="s">
        <v>362</v>
      </c>
      <c r="G21" s="22" t="s">
        <v>49</v>
      </c>
    </row>
    <row r="22" spans="2:7">
      <c r="B22" s="22" t="s">
        <v>363</v>
      </c>
      <c r="C22" s="22" t="s">
        <v>364</v>
      </c>
      <c r="D22" s="22" t="s">
        <v>364</v>
      </c>
      <c r="E22" s="22" t="s">
        <v>49</v>
      </c>
      <c r="F22" s="22" t="s">
        <v>364</v>
      </c>
      <c r="G22" s="22" t="s">
        <v>49</v>
      </c>
    </row>
    <row r="23" spans="2:7">
      <c r="B23" s="22" t="s">
        <v>365</v>
      </c>
      <c r="C23" s="22" t="s">
        <v>366</v>
      </c>
      <c r="D23" s="22" t="s">
        <v>366</v>
      </c>
      <c r="E23" s="22" t="s">
        <v>49</v>
      </c>
      <c r="F23" s="22" t="s">
        <v>366</v>
      </c>
      <c r="G23" s="22" t="s">
        <v>49</v>
      </c>
    </row>
    <row r="24" spans="2:7">
      <c r="B24" s="22" t="s">
        <v>367</v>
      </c>
      <c r="C24" s="22" t="s">
        <v>368</v>
      </c>
      <c r="D24" s="22" t="s">
        <v>368</v>
      </c>
      <c r="E24" s="22" t="s">
        <v>49</v>
      </c>
      <c r="F24" s="22" t="s">
        <v>368</v>
      </c>
      <c r="G24" s="22" t="s">
        <v>49</v>
      </c>
    </row>
    <row r="25" spans="2:7">
      <c r="B25" s="22" t="s">
        <v>369</v>
      </c>
      <c r="C25" s="22" t="s">
        <v>304</v>
      </c>
      <c r="D25" s="22" t="s">
        <v>304</v>
      </c>
      <c r="E25" s="22" t="s">
        <v>370</v>
      </c>
      <c r="F25" s="22" t="s">
        <v>304</v>
      </c>
      <c r="G25" s="22" t="s">
        <v>49</v>
      </c>
    </row>
    <row r="26" spans="2:7">
      <c r="B26" s="22" t="s">
        <v>371</v>
      </c>
      <c r="C26" s="22" t="s">
        <v>307</v>
      </c>
      <c r="D26" s="22" t="s">
        <v>307</v>
      </c>
      <c r="E26" s="22" t="s">
        <v>370</v>
      </c>
      <c r="F26" s="22" t="s">
        <v>307</v>
      </c>
      <c r="G26" s="22" t="s">
        <v>49</v>
      </c>
    </row>
    <row r="27" spans="2:7">
      <c r="B27" s="22" t="s">
        <v>372</v>
      </c>
      <c r="C27" s="22" t="s">
        <v>308</v>
      </c>
      <c r="D27" s="22" t="s">
        <v>308</v>
      </c>
      <c r="E27" s="22" t="s">
        <v>370</v>
      </c>
      <c r="F27" s="22" t="s">
        <v>308</v>
      </c>
      <c r="G27" s="22" t="s">
        <v>49</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29823-9692-4F09-A870-DAD6350F7753}">
  <sheetPr>
    <tabColor rgb="FF002D5F"/>
  </sheetPr>
  <dimension ref="A2:L25"/>
  <sheetViews>
    <sheetView workbookViewId="0">
      <selection activeCell="L15" sqref="L15"/>
    </sheetView>
  </sheetViews>
  <sheetFormatPr defaultRowHeight="15"/>
  <cols>
    <col min="1" max="1" width="35.85546875" style="3" customWidth="1"/>
  </cols>
  <sheetData>
    <row r="2" spans="1:12">
      <c r="A2" s="80"/>
      <c r="B2" s="80"/>
      <c r="C2" s="78">
        <v>2018</v>
      </c>
      <c r="D2" s="78">
        <v>2023</v>
      </c>
      <c r="E2" s="78" t="s">
        <v>35</v>
      </c>
      <c r="F2" s="78" t="s">
        <v>36</v>
      </c>
      <c r="G2" s="78" t="s">
        <v>0</v>
      </c>
      <c r="H2" s="78" t="s">
        <v>1</v>
      </c>
      <c r="I2" s="78" t="s">
        <v>37</v>
      </c>
      <c r="J2" s="78" t="s">
        <v>38</v>
      </c>
    </row>
    <row r="3" spans="1:12">
      <c r="A3" s="22" t="s">
        <v>326</v>
      </c>
      <c r="B3" s="82">
        <v>1</v>
      </c>
      <c r="C3" s="83">
        <f>INDEX(HEP_data!$J$1:$J$104,MATCH(HEP_Inter!$A3,HEP_data!$A$1:$A$104,0))</f>
        <v>53</v>
      </c>
      <c r="D3" s="83">
        <f>INDEX(HEP_data!$K$1:$K$104,MATCH(HEP_Inter!A3,HEP_data!$A$1:$A$104,0))</f>
        <v>54</v>
      </c>
      <c r="E3" s="83">
        <f>IF(OR(D3-C3&gt;0),D3,#N/A)</f>
        <v>54</v>
      </c>
      <c r="F3" s="83" t="e">
        <f>IF(D3-C3&lt;0,D3,#N/A)</f>
        <v>#N/A</v>
      </c>
      <c r="G3" s="83">
        <f>IF(D3-C3&gt;0,D3-C3,#N/A)</f>
        <v>1</v>
      </c>
      <c r="H3" s="83" t="e">
        <f>IF(D3-C3&lt;0,ABS(D3-C3),#N/A)</f>
        <v>#N/A</v>
      </c>
      <c r="I3" s="83">
        <f>INDEX(HEP_data!$D$1:$D$104,MATCH(HEP_Inter!$A3,HEP_data!$A$1:$A$104,0))</f>
        <v>53</v>
      </c>
      <c r="J3" s="85">
        <f>INDEX(HEP_data!$F$1:$F$104,MATCH(HEP_Inter!A3,HEP_data!$A$1:$A$104,0))</f>
        <v>2018</v>
      </c>
    </row>
    <row r="4" spans="1:12" ht="23.25">
      <c r="A4" s="22" t="s">
        <v>329</v>
      </c>
      <c r="B4" s="82">
        <v>2</v>
      </c>
      <c r="C4" s="83">
        <f>INDEX(HEP_data!$J$1:$J$104,MATCH(HEP_Inter!A4,HEP_data!$A$1:$A$104,0))</f>
        <v>40</v>
      </c>
      <c r="D4" s="83">
        <f>INDEX(HEP_data!$K$1:$K$104,MATCH(HEP_Inter!A4,HEP_data!$A$1:$A$104,0))</f>
        <v>41</v>
      </c>
      <c r="E4" s="83">
        <f t="shared" ref="E4:E19" si="0">IF(OR(D4-C4&gt;0),D4,#N/A)</f>
        <v>41</v>
      </c>
      <c r="F4" s="83" t="e">
        <f t="shared" ref="F4:F19" si="1">IF(D4-C4&lt;0,D4,#N/A)</f>
        <v>#N/A</v>
      </c>
      <c r="G4" s="83">
        <f t="shared" ref="G4:G19" si="2">IF(D4-C4&gt;0,D4-C4,#N/A)</f>
        <v>1</v>
      </c>
      <c r="H4" s="83" t="e">
        <f t="shared" ref="H4:H19" si="3">IF(D4-C4&lt;0,ABS(D4-C4),#N/A)</f>
        <v>#N/A</v>
      </c>
      <c r="I4" s="83">
        <f>INDEX(HEP_data!$D$1:$D$104,MATCH(HEP_Inter!$A4,HEP_data!$A$1:$A$104,0))</f>
        <v>40</v>
      </c>
      <c r="J4" s="85">
        <f>INDEX(HEP_data!$F$1:$F$104,MATCH(HEP_Inter!A4,HEP_data!$A$1:$A$104,0))</f>
        <v>2018</v>
      </c>
      <c r="L4" s="21"/>
    </row>
    <row r="5" spans="1:12">
      <c r="A5" s="22" t="s">
        <v>332</v>
      </c>
      <c r="B5" s="82">
        <v>3</v>
      </c>
      <c r="C5" s="83">
        <f>INDEX(HEP_data!$J$1:$J$104,MATCH(HEP_Inter!A5,HEP_data!$A$1:$A$104,0))</f>
        <v>80</v>
      </c>
      <c r="D5" s="83">
        <f>INDEX(HEP_data!$K$1:$K$104,MATCH(HEP_Inter!A5,HEP_data!$A$1:$A$104,0))</f>
        <v>81</v>
      </c>
      <c r="E5" s="83">
        <f t="shared" si="0"/>
        <v>81</v>
      </c>
      <c r="F5" s="83" t="e">
        <f t="shared" si="1"/>
        <v>#N/A</v>
      </c>
      <c r="G5" s="83">
        <f t="shared" si="2"/>
        <v>1</v>
      </c>
      <c r="H5" s="83" t="e">
        <f t="shared" si="3"/>
        <v>#N/A</v>
      </c>
      <c r="I5" s="83">
        <f>INDEX(HEP_data!$D$1:$D$104,MATCH(HEP_Inter!$A5,HEP_data!$A$1:$A$104,0))</f>
        <v>80</v>
      </c>
      <c r="J5" s="85">
        <f>INDEX(HEP_data!$F$1:$F$104,MATCH(HEP_Inter!A5,HEP_data!$A$1:$A$104,0))</f>
        <v>2018</v>
      </c>
    </row>
    <row r="6" spans="1:12">
      <c r="A6" s="22" t="s">
        <v>334</v>
      </c>
      <c r="B6" s="82">
        <v>4</v>
      </c>
      <c r="C6" s="83">
        <f>INDEX(HEP_data!$J$1:$J$104,MATCH(HEP_Inter!A6,HEP_data!$A$1:$A$104,0))</f>
        <v>60</v>
      </c>
      <c r="D6" s="83">
        <f>INDEX(HEP_data!$K$1:$K$104,MATCH(HEP_Inter!A6,HEP_data!$A$1:$A$104,0))</f>
        <v>61</v>
      </c>
      <c r="E6" s="83">
        <f t="shared" si="0"/>
        <v>61</v>
      </c>
      <c r="F6" s="83" t="e">
        <f t="shared" si="1"/>
        <v>#N/A</v>
      </c>
      <c r="G6" s="83">
        <f t="shared" si="2"/>
        <v>1</v>
      </c>
      <c r="H6" s="83" t="e">
        <f t="shared" si="3"/>
        <v>#N/A</v>
      </c>
      <c r="I6" s="83">
        <f>INDEX(HEP_data!$D$1:$D$104,MATCH(HEP_Inter!$A6,HEP_data!$A$1:$A$104,0))</f>
        <v>60</v>
      </c>
      <c r="J6" s="85">
        <f>INDEX(HEP_data!$F$1:$F$104,MATCH(HEP_Inter!A6,HEP_data!$A$1:$A$104,0))</f>
        <v>2018</v>
      </c>
    </row>
    <row r="7" spans="1:12">
      <c r="A7" s="22" t="s">
        <v>336</v>
      </c>
      <c r="B7" s="82">
        <v>5</v>
      </c>
      <c r="C7" s="83">
        <f>INDEX(HEP_data!$J$1:$J$104,MATCH(HEP_Inter!A7,HEP_data!$A$1:$A$104,0))</f>
        <v>60</v>
      </c>
      <c r="D7" s="83">
        <f>INDEX(HEP_data!$K$1:$K$104,MATCH(HEP_Inter!A7,HEP_data!$A$1:$A$104,0))</f>
        <v>61</v>
      </c>
      <c r="E7" s="83">
        <f t="shared" si="0"/>
        <v>61</v>
      </c>
      <c r="F7" s="83" t="e">
        <f t="shared" si="1"/>
        <v>#N/A</v>
      </c>
      <c r="G7" s="83">
        <f t="shared" si="2"/>
        <v>1</v>
      </c>
      <c r="H7" s="83" t="e">
        <f t="shared" si="3"/>
        <v>#N/A</v>
      </c>
      <c r="I7" s="83">
        <f>INDEX(HEP_data!$D$1:$D$104,MATCH(HEP_Inter!$A7,HEP_data!$A$1:$A$104,0))</f>
        <v>60</v>
      </c>
      <c r="J7" s="85">
        <f>INDEX(HEP_data!$F$1:$F$104,MATCH(HEP_Inter!A7,HEP_data!$A$1:$A$104,0))</f>
        <v>2018</v>
      </c>
    </row>
    <row r="8" spans="1:12">
      <c r="A8" s="22" t="s">
        <v>338</v>
      </c>
      <c r="B8" s="82">
        <v>6</v>
      </c>
      <c r="C8" s="83">
        <f>INDEX(HEP_data!$J$1:$J$104,MATCH(HEP_Inter!A8,HEP_data!$A$1:$A$104,0))</f>
        <v>70</v>
      </c>
      <c r="D8" s="83">
        <f>INDEX(HEP_data!$K$1:$K$104,MATCH(HEP_Inter!A8,HEP_data!$A$1:$A$104,0))</f>
        <v>71</v>
      </c>
      <c r="E8" s="83">
        <f t="shared" si="0"/>
        <v>71</v>
      </c>
      <c r="F8" s="83" t="e">
        <f t="shared" si="1"/>
        <v>#N/A</v>
      </c>
      <c r="G8" s="83">
        <f t="shared" si="2"/>
        <v>1</v>
      </c>
      <c r="H8" s="83" t="e">
        <f t="shared" si="3"/>
        <v>#N/A</v>
      </c>
      <c r="I8" s="83">
        <f>INDEX(HEP_data!$D$1:$D$104,MATCH(HEP_Inter!$A8,HEP_data!$A$1:$A$104,0))</f>
        <v>70</v>
      </c>
      <c r="J8" s="85">
        <f>INDEX(HEP_data!$F$1:$F$104,MATCH(HEP_Inter!A8,HEP_data!$A$1:$A$104,0))</f>
        <v>2018</v>
      </c>
    </row>
    <row r="9" spans="1:12">
      <c r="A9" s="22" t="s">
        <v>340</v>
      </c>
      <c r="B9" s="82">
        <v>7</v>
      </c>
      <c r="C9" s="83">
        <f>INDEX(HEP_data!$J$1:$J$104,MATCH(HEP_Inter!A9,HEP_data!$A$1:$A$104,0))</f>
        <v>60</v>
      </c>
      <c r="D9" s="83">
        <f>INDEX(HEP_data!$K$1:$K$104,MATCH(HEP_Inter!A9,HEP_data!$A$1:$A$104,0))</f>
        <v>61</v>
      </c>
      <c r="E9" s="83">
        <f t="shared" si="0"/>
        <v>61</v>
      </c>
      <c r="F9" s="83" t="e">
        <f t="shared" si="1"/>
        <v>#N/A</v>
      </c>
      <c r="G9" s="83">
        <f t="shared" si="2"/>
        <v>1</v>
      </c>
      <c r="H9" s="83" t="e">
        <f t="shared" si="3"/>
        <v>#N/A</v>
      </c>
      <c r="I9" s="83">
        <f>INDEX(HEP_data!$D$1:$D$104,MATCH(HEP_Inter!$A9,HEP_data!$A$1:$A$104,0))</f>
        <v>60</v>
      </c>
      <c r="J9" s="85">
        <f>INDEX(HEP_data!$F$1:$F$104,MATCH(HEP_Inter!A9,HEP_data!$A$1:$A$104,0))</f>
        <v>2018</v>
      </c>
    </row>
    <row r="10" spans="1:12">
      <c r="A10" s="22" t="s">
        <v>342</v>
      </c>
      <c r="B10" s="82">
        <v>8</v>
      </c>
      <c r="C10" s="83">
        <f>INDEX(HEP_data!$J$1:$J$104,MATCH(HEP_Inter!A10,HEP_data!$A$1:$A$104,0))</f>
        <v>80</v>
      </c>
      <c r="D10" s="83">
        <f>INDEX(HEP_data!$K$1:$K$104,MATCH(HEP_Inter!A10,HEP_data!$A$1:$A$104,0))</f>
        <v>81</v>
      </c>
      <c r="E10" s="83">
        <f t="shared" si="0"/>
        <v>81</v>
      </c>
      <c r="F10" s="83" t="e">
        <f t="shared" si="1"/>
        <v>#N/A</v>
      </c>
      <c r="G10" s="83">
        <f t="shared" si="2"/>
        <v>1</v>
      </c>
      <c r="H10" s="83" t="e">
        <f t="shared" si="3"/>
        <v>#N/A</v>
      </c>
      <c r="I10" s="83">
        <f>INDEX(HEP_data!$D$1:$D$104,MATCH(HEP_Inter!$A10,HEP_data!$A$1:$A$104,0))</f>
        <v>80</v>
      </c>
      <c r="J10" s="85">
        <f>INDEX(HEP_data!$F$1:$F$104,MATCH(HEP_Inter!A10,HEP_data!$A$1:$A$104,0))</f>
        <v>2018</v>
      </c>
    </row>
    <row r="11" spans="1:12">
      <c r="A11" s="22" t="s">
        <v>344</v>
      </c>
      <c r="B11" s="82">
        <v>9</v>
      </c>
      <c r="C11" s="83">
        <f>INDEX(HEP_data!$J$1:$J$104,MATCH(HEP_Inter!A11,HEP_data!$A$1:$A$104,0))</f>
        <v>60</v>
      </c>
      <c r="D11" s="83">
        <f>INDEX(HEP_data!$K$1:$K$104,MATCH(HEP_Inter!A11,HEP_data!$A$1:$A$104,0))</f>
        <v>61</v>
      </c>
      <c r="E11" s="83">
        <f t="shared" si="0"/>
        <v>61</v>
      </c>
      <c r="F11" s="83" t="e">
        <f t="shared" si="1"/>
        <v>#N/A</v>
      </c>
      <c r="G11" s="83">
        <f t="shared" si="2"/>
        <v>1</v>
      </c>
      <c r="H11" s="83" t="e">
        <f t="shared" si="3"/>
        <v>#N/A</v>
      </c>
      <c r="I11" s="83">
        <f>INDEX(HEP_data!$D$1:$D$104,MATCH(HEP_Inter!$A11,HEP_data!$A$1:$A$104,0))</f>
        <v>60</v>
      </c>
      <c r="J11" s="85">
        <f>INDEX(HEP_data!$F$1:$F$104,MATCH(HEP_Inter!A11,HEP_data!$A$1:$A$104,0))</f>
        <v>2018</v>
      </c>
    </row>
    <row r="12" spans="1:12">
      <c r="A12" s="22" t="s">
        <v>347</v>
      </c>
      <c r="B12" s="82">
        <v>10</v>
      </c>
      <c r="C12" s="83" t="e">
        <f>INDEX(HEP_data!$J$1:$J$104,MATCH(HEP_Inter!A12,HEP_data!$A$1:$A$104,0))</f>
        <v>#N/A</v>
      </c>
      <c r="D12" s="83" t="e">
        <f>INDEX(HEP_data!$K$1:$K$104,MATCH(HEP_Inter!A12,HEP_data!$A$1:$A$104,0))</f>
        <v>#N/A</v>
      </c>
      <c r="E12" s="83" t="e">
        <f t="shared" si="0"/>
        <v>#N/A</v>
      </c>
      <c r="F12" s="83" t="e">
        <f t="shared" si="1"/>
        <v>#N/A</v>
      </c>
      <c r="G12" s="83" t="e">
        <f t="shared" si="2"/>
        <v>#N/A</v>
      </c>
      <c r="H12" s="83" t="e">
        <f t="shared" si="3"/>
        <v>#N/A</v>
      </c>
      <c r="I12" s="83" t="e">
        <f>INDEX(HEP_data!$D$1:$D$104,MATCH(HEP_Inter!$A12,HEP_data!$A$1:$A$104,0))</f>
        <v>#N/A</v>
      </c>
      <c r="J12" s="85" t="e">
        <f>INDEX(HEP_data!$F$1:$F$104,MATCH(HEP_Inter!A12,HEP_data!$A$1:$A$104,0))</f>
        <v>#N/A</v>
      </c>
    </row>
    <row r="13" spans="1:12">
      <c r="A13" s="22" t="s">
        <v>349</v>
      </c>
      <c r="B13" s="82">
        <v>11</v>
      </c>
      <c r="C13" s="83">
        <f>INDEX(HEP_data!$J$1:$J$104,MATCH(HEP_Inter!A13,HEP_data!$A$1:$A$104,0))</f>
        <v>30</v>
      </c>
      <c r="D13" s="83">
        <f>INDEX(HEP_data!$K$1:$K$104,MATCH(HEP_Inter!A13,HEP_data!$A$1:$A$104,0))</f>
        <v>31</v>
      </c>
      <c r="E13" s="83">
        <f t="shared" si="0"/>
        <v>31</v>
      </c>
      <c r="F13" s="83" t="e">
        <f t="shared" si="1"/>
        <v>#N/A</v>
      </c>
      <c r="G13" s="83">
        <f t="shared" si="2"/>
        <v>1</v>
      </c>
      <c r="H13" s="83" t="e">
        <f t="shared" si="3"/>
        <v>#N/A</v>
      </c>
      <c r="I13" s="83">
        <f>INDEX(HEP_data!$D$1:$D$104,MATCH(HEP_Inter!$A13,HEP_data!$A$1:$A$104,0))</f>
        <v>30</v>
      </c>
      <c r="J13" s="85">
        <f>INDEX(HEP_data!$F$1:$F$104,MATCH(HEP_Inter!A13,HEP_data!$A$1:$A$104,0))</f>
        <v>2018</v>
      </c>
    </row>
    <row r="14" spans="1:12">
      <c r="A14" s="22" t="s">
        <v>351</v>
      </c>
      <c r="B14" s="82">
        <v>12</v>
      </c>
      <c r="C14" s="83">
        <f>INDEX(HEP_data!$J$1:$J$104,MATCH(HEP_Inter!A14,HEP_data!$A$1:$A$104,0))</f>
        <v>40</v>
      </c>
      <c r="D14" s="83">
        <f>INDEX(HEP_data!$K$1:$K$104,MATCH(HEP_Inter!A14,HEP_data!$A$1:$A$104,0))</f>
        <v>41</v>
      </c>
      <c r="E14" s="83">
        <f t="shared" si="0"/>
        <v>41</v>
      </c>
      <c r="F14" s="83" t="e">
        <f t="shared" si="1"/>
        <v>#N/A</v>
      </c>
      <c r="G14" s="83">
        <f t="shared" si="2"/>
        <v>1</v>
      </c>
      <c r="H14" s="83" t="e">
        <f t="shared" si="3"/>
        <v>#N/A</v>
      </c>
      <c r="I14" s="83">
        <f>INDEX(HEP_data!$D$1:$D$104,MATCH(HEP_Inter!$A14,HEP_data!$A$1:$A$104,0))</f>
        <v>40</v>
      </c>
      <c r="J14" s="85">
        <f>INDEX(HEP_data!$F$1:$F$104,MATCH(HEP_Inter!A14,HEP_data!$A$1:$A$104,0))</f>
        <v>2018</v>
      </c>
    </row>
    <row r="15" spans="1:12">
      <c r="A15" s="22" t="s">
        <v>353</v>
      </c>
      <c r="B15" s="82">
        <v>13</v>
      </c>
      <c r="C15" s="83">
        <f>INDEX(HEP_data!$J$1:$J$104,MATCH(HEP_Inter!A15,HEP_data!$A$1:$A$104,0))</f>
        <v>60</v>
      </c>
      <c r="D15" s="83">
        <f>INDEX(HEP_data!$K$1:$K$104,MATCH(HEP_Inter!A15,HEP_data!$A$1:$A$104,0))</f>
        <v>61</v>
      </c>
      <c r="E15" s="83">
        <f t="shared" si="0"/>
        <v>61</v>
      </c>
      <c r="F15" s="83" t="e">
        <f t="shared" si="1"/>
        <v>#N/A</v>
      </c>
      <c r="G15" s="83">
        <f t="shared" si="2"/>
        <v>1</v>
      </c>
      <c r="H15" s="83" t="e">
        <f t="shared" si="3"/>
        <v>#N/A</v>
      </c>
      <c r="I15" s="83">
        <f>INDEX(HEP_data!$D$1:$D$104,MATCH(HEP_Inter!$A15,HEP_data!$A$1:$A$104,0))</f>
        <v>60</v>
      </c>
      <c r="J15" s="85">
        <f>INDEX(HEP_data!$F$1:$F$104,MATCH(HEP_Inter!A15,HEP_data!$A$1:$A$104,0))</f>
        <v>2018</v>
      </c>
    </row>
    <row r="16" spans="1:12">
      <c r="A16" s="22" t="s">
        <v>355</v>
      </c>
      <c r="B16" s="82">
        <v>14</v>
      </c>
      <c r="C16" s="83" t="e">
        <f>INDEX(HEP_data!$J$1:$J$104,MATCH(HEP_Inter!A16,HEP_data!$A$1:$A$104,0))</f>
        <v>#N/A</v>
      </c>
      <c r="D16" s="83" t="e">
        <f>INDEX(HEP_data!$K$1:$K$104,MATCH(HEP_Inter!A16,HEP_data!$A$1:$A$104,0))</f>
        <v>#N/A</v>
      </c>
      <c r="E16" s="83" t="e">
        <f t="shared" si="0"/>
        <v>#N/A</v>
      </c>
      <c r="F16" s="83" t="e">
        <f t="shared" si="1"/>
        <v>#N/A</v>
      </c>
      <c r="G16" s="83" t="e">
        <f t="shared" si="2"/>
        <v>#N/A</v>
      </c>
      <c r="H16" s="83" t="e">
        <f t="shared" si="3"/>
        <v>#N/A</v>
      </c>
      <c r="I16" s="83" t="e">
        <f>INDEX(HEP_data!$D$1:$D$104,MATCH(HEP_Inter!$A16,HEP_data!$A$1:$A$104,0))</f>
        <v>#N/A</v>
      </c>
      <c r="J16" s="85" t="e">
        <f>INDEX(HEP_data!$F$1:$F$104,MATCH(HEP_Inter!A16,HEP_data!$A$1:$A$104,0))</f>
        <v>#N/A</v>
      </c>
    </row>
    <row r="17" spans="1:10">
      <c r="A17" s="22" t="s">
        <v>358</v>
      </c>
      <c r="B17" s="82">
        <v>15</v>
      </c>
      <c r="C17" s="83" t="e">
        <f>INDEX(HEP_data!$J$1:$J$104,MATCH(HEP_Inter!A17,HEP_data!$A$1:$A$104,0))</f>
        <v>#N/A</v>
      </c>
      <c r="D17" s="83" t="e">
        <f>INDEX(HEP_data!$K$1:$K$104,MATCH(HEP_Inter!A17,HEP_data!$A$1:$A$104,0))</f>
        <v>#N/A</v>
      </c>
      <c r="E17" s="83" t="e">
        <f t="shared" si="0"/>
        <v>#N/A</v>
      </c>
      <c r="F17" s="83" t="e">
        <f t="shared" si="1"/>
        <v>#N/A</v>
      </c>
      <c r="G17" s="83" t="e">
        <f t="shared" si="2"/>
        <v>#N/A</v>
      </c>
      <c r="H17" s="83" t="e">
        <f t="shared" si="3"/>
        <v>#N/A</v>
      </c>
      <c r="I17" s="83" t="e">
        <f>INDEX(HEP_data!$D$1:$D$104,MATCH(HEP_Inter!$A17,HEP_data!$A$1:$A$104,0))</f>
        <v>#N/A</v>
      </c>
      <c r="J17" s="85" t="e">
        <f>INDEX(HEP_data!$F$1:$F$104,MATCH(HEP_Inter!A17,HEP_data!$A$1:$A$104,0))</f>
        <v>#N/A</v>
      </c>
    </row>
    <row r="18" spans="1:10">
      <c r="A18" s="22" t="s">
        <v>360</v>
      </c>
      <c r="B18" s="82">
        <v>16</v>
      </c>
      <c r="C18" s="83" t="e">
        <f>INDEX(HEP_data!$J$1:$J$104,MATCH(HEP_Inter!A18,HEP_data!$A$1:$A$104,0))</f>
        <v>#N/A</v>
      </c>
      <c r="D18" s="83" t="e">
        <f>INDEX(HEP_data!$K$1:$K$104,MATCH(HEP_Inter!A18,HEP_data!$A$1:$A$104,0))</f>
        <v>#N/A</v>
      </c>
      <c r="E18" s="83" t="e">
        <f t="shared" si="0"/>
        <v>#N/A</v>
      </c>
      <c r="F18" s="83" t="e">
        <f t="shared" si="1"/>
        <v>#N/A</v>
      </c>
      <c r="G18" s="83" t="e">
        <f t="shared" si="2"/>
        <v>#N/A</v>
      </c>
      <c r="H18" s="83" t="e">
        <f t="shared" si="3"/>
        <v>#N/A</v>
      </c>
      <c r="I18" s="83" t="e">
        <f>INDEX(HEP_data!$D$1:$D$104,MATCH(HEP_Inter!$A18,HEP_data!$A$1:$A$104,0))</f>
        <v>#N/A</v>
      </c>
      <c r="J18" s="85" t="e">
        <f>INDEX(HEP_data!$F$1:$F$104,MATCH(HEP_Inter!A18,HEP_data!$A$1:$A$104,0))</f>
        <v>#N/A</v>
      </c>
    </row>
    <row r="19" spans="1:10">
      <c r="A19" s="22" t="s">
        <v>362</v>
      </c>
      <c r="B19" s="82">
        <v>17</v>
      </c>
      <c r="C19" s="83" t="e">
        <f>INDEX(HEP_data!$J$1:$J$104,MATCH(HEP_Inter!A19,HEP_data!$A$1:$A$104,0))</f>
        <v>#N/A</v>
      </c>
      <c r="D19" s="83" t="e">
        <f>INDEX(HEP_data!$K$1:$K$104,MATCH(HEP_Inter!A19,HEP_data!$A$1:$A$104,0))</f>
        <v>#N/A</v>
      </c>
      <c r="E19" s="83" t="e">
        <f t="shared" si="0"/>
        <v>#N/A</v>
      </c>
      <c r="F19" s="83" t="e">
        <f t="shared" si="1"/>
        <v>#N/A</v>
      </c>
      <c r="G19" s="83" t="e">
        <f t="shared" si="2"/>
        <v>#N/A</v>
      </c>
      <c r="H19" s="83" t="e">
        <f t="shared" si="3"/>
        <v>#N/A</v>
      </c>
      <c r="I19" s="83" t="e">
        <f>INDEX(HEP_data!$D$1:$D$104,MATCH(HEP_Inter!$A19,HEP_data!$A$1:$A$104,0))</f>
        <v>#N/A</v>
      </c>
      <c r="J19" s="85" t="e">
        <f>INDEX(HEP_data!$F$1:$F$104,MATCH(HEP_Inter!A19,HEP_data!$A$1:$A$104,0))</f>
        <v>#N/A</v>
      </c>
    </row>
    <row r="20" spans="1:10">
      <c r="A20" s="22" t="s">
        <v>364</v>
      </c>
      <c r="B20" s="82">
        <v>18</v>
      </c>
      <c r="C20" s="83" t="e">
        <f>INDEX(HEP_data!$J$1:$J$104,MATCH(HEP_Inter!A20,HEP_data!$A$1:$A$104,0))</f>
        <v>#N/A</v>
      </c>
      <c r="D20" s="83" t="e">
        <f>INDEX(HEP_data!$K$1:$K$104,MATCH(HEP_Inter!A20,HEP_data!$A$1:$A$104,0))</f>
        <v>#N/A</v>
      </c>
      <c r="E20" s="83" t="e">
        <f t="shared" ref="E20:E25" si="4">IF(OR(D20-C20&gt;0),D20,#N/A)</f>
        <v>#N/A</v>
      </c>
      <c r="F20" s="83" t="e">
        <f t="shared" ref="F20:F25" si="5">IF(D20-C20&lt;0,D20,#N/A)</f>
        <v>#N/A</v>
      </c>
      <c r="G20" s="83" t="e">
        <f t="shared" ref="G20:G25" si="6">IF(D20-C20&gt;0,D20-C20,#N/A)</f>
        <v>#N/A</v>
      </c>
      <c r="H20" s="83" t="e">
        <f t="shared" ref="H20:H25" si="7">IF(D20-C20&lt;0,ABS(D20-C20),#N/A)</f>
        <v>#N/A</v>
      </c>
      <c r="I20" s="83" t="e">
        <f>INDEX(HEP_data!$D$1:$D$104,MATCH(HEP_Inter!$A20,HEP_data!$A$1:$A$104,0))</f>
        <v>#N/A</v>
      </c>
      <c r="J20" s="85" t="e">
        <f>INDEX(HEP_data!$F$1:$F$104,MATCH(HEP_Inter!A20,HEP_data!$A$1:$A$104,0))</f>
        <v>#N/A</v>
      </c>
    </row>
    <row r="21" spans="1:10">
      <c r="A21" s="22" t="s">
        <v>366</v>
      </c>
      <c r="B21" s="82">
        <v>19</v>
      </c>
      <c r="C21" s="83" t="e">
        <f>INDEX(HEP_data!$J$1:$J$104,MATCH(HEP_Inter!A21,HEP_data!$A$1:$A$104,0))</f>
        <v>#N/A</v>
      </c>
      <c r="D21" s="83" t="e">
        <f>INDEX(HEP_data!$K$1:$K$104,MATCH(HEP_Inter!A21,HEP_data!$A$1:$A$104,0))</f>
        <v>#N/A</v>
      </c>
      <c r="E21" s="83" t="e">
        <f t="shared" si="4"/>
        <v>#N/A</v>
      </c>
      <c r="F21" s="83" t="e">
        <f t="shared" si="5"/>
        <v>#N/A</v>
      </c>
      <c r="G21" s="83" t="e">
        <f t="shared" si="6"/>
        <v>#N/A</v>
      </c>
      <c r="H21" s="83" t="e">
        <f t="shared" si="7"/>
        <v>#N/A</v>
      </c>
      <c r="I21" s="83" t="e">
        <f>INDEX(HEP_data!$D$1:$D$104,MATCH(HEP_Inter!$A21,HEP_data!$A$1:$A$104,0))</f>
        <v>#N/A</v>
      </c>
      <c r="J21" s="85" t="e">
        <f>INDEX(HEP_data!$F$1:$F$104,MATCH(HEP_Inter!A21,HEP_data!$A$1:$A$104,0))</f>
        <v>#N/A</v>
      </c>
    </row>
    <row r="22" spans="1:10">
      <c r="A22" s="22" t="s">
        <v>368</v>
      </c>
      <c r="B22" s="82">
        <v>20</v>
      </c>
      <c r="C22" s="83" t="e">
        <f>INDEX(HEP_data!$J$1:$J$104,MATCH(HEP_Inter!A22,HEP_data!$A$1:$A$104,0))</f>
        <v>#N/A</v>
      </c>
      <c r="D22" s="83" t="e">
        <f>INDEX(HEP_data!$K$1:$K$104,MATCH(HEP_Inter!A22,HEP_data!$A$1:$A$104,0))</f>
        <v>#N/A</v>
      </c>
      <c r="E22" s="83" t="e">
        <f t="shared" si="4"/>
        <v>#N/A</v>
      </c>
      <c r="F22" s="83" t="e">
        <f t="shared" si="5"/>
        <v>#N/A</v>
      </c>
      <c r="G22" s="83" t="e">
        <f t="shared" si="6"/>
        <v>#N/A</v>
      </c>
      <c r="H22" s="83" t="e">
        <f t="shared" si="7"/>
        <v>#N/A</v>
      </c>
      <c r="I22" s="83" t="e">
        <f>INDEX(HEP_data!$D$1:$D$104,MATCH(HEP_Inter!$A22,HEP_data!$A$1:$A$104,0))</f>
        <v>#N/A</v>
      </c>
      <c r="J22" s="85" t="e">
        <f>INDEX(HEP_data!$F$1:$F$104,MATCH(HEP_Inter!A22,HEP_data!$A$1:$A$104,0))</f>
        <v>#N/A</v>
      </c>
    </row>
    <row r="23" spans="1:10">
      <c r="A23" s="22" t="s">
        <v>304</v>
      </c>
      <c r="B23" s="82">
        <v>21</v>
      </c>
      <c r="C23" s="83">
        <f>INDEX(HEP_data!$J$1:$J$104,MATCH(HEP_Inter!A23,HEP_data!$A$1:$A$104,0))</f>
        <v>5</v>
      </c>
      <c r="D23" s="83">
        <f>INDEX(HEP_data!$K$1:$K$104,MATCH(HEP_Inter!A23,HEP_data!$A$1:$A$104,0))</f>
        <v>0</v>
      </c>
      <c r="E23" s="83" t="e">
        <f t="shared" si="4"/>
        <v>#N/A</v>
      </c>
      <c r="F23" s="83">
        <f t="shared" si="5"/>
        <v>0</v>
      </c>
      <c r="G23" s="83" t="e">
        <f t="shared" si="6"/>
        <v>#N/A</v>
      </c>
      <c r="H23" s="83">
        <f t="shared" si="7"/>
        <v>5</v>
      </c>
      <c r="I23" s="83" t="str">
        <f>INDEX(HEP_data!$D$1:$D$104,MATCH(HEP_Inter!$A23,HEP_data!$A$1:$A$104,0))</f>
        <v>NA</v>
      </c>
      <c r="J23" s="85">
        <f>INDEX(HEP_data!$F$1:$F$104,MATCH(HEP_Inter!A23,HEP_data!$A$1:$A$104,0))</f>
        <v>2018</v>
      </c>
    </row>
    <row r="24" spans="1:10">
      <c r="A24" s="22" t="s">
        <v>307</v>
      </c>
      <c r="B24" s="82">
        <v>22</v>
      </c>
      <c r="C24" s="83">
        <f>INDEX(HEP_data!$J$1:$J$104,MATCH(HEP_Inter!A24,HEP_data!$A$1:$A$104,0))</f>
        <v>5</v>
      </c>
      <c r="D24" s="83">
        <f>INDEX(HEP_data!$K$1:$K$104,MATCH(HEP_Inter!A24,HEP_data!$A$1:$A$104,0))</f>
        <v>0</v>
      </c>
      <c r="E24" s="83" t="e">
        <f t="shared" si="4"/>
        <v>#N/A</v>
      </c>
      <c r="F24" s="83">
        <f t="shared" si="5"/>
        <v>0</v>
      </c>
      <c r="G24" s="83" t="e">
        <f t="shared" si="6"/>
        <v>#N/A</v>
      </c>
      <c r="H24" s="83">
        <f t="shared" si="7"/>
        <v>5</v>
      </c>
      <c r="I24" s="83" t="str">
        <f>INDEX(HEP_data!$D$1:$D$104,MATCH(HEP_Inter!$A24,HEP_data!$A$1:$A$104,0))</f>
        <v>NA</v>
      </c>
      <c r="J24" s="85">
        <f>INDEX(HEP_data!$F$1:$F$104,MATCH(HEP_Inter!A24,HEP_data!$A$1:$A$104,0))</f>
        <v>2018</v>
      </c>
    </row>
    <row r="25" spans="1:10">
      <c r="A25" s="22" t="s">
        <v>308</v>
      </c>
      <c r="B25" s="82">
        <v>23</v>
      </c>
      <c r="C25" s="83">
        <f>INDEX(HEP_data!$J$1:$J$104,MATCH(HEP_Inter!A25,HEP_data!$A$1:$A$104,0))</f>
        <v>5</v>
      </c>
      <c r="D25" s="83">
        <f>INDEX(HEP_data!$K$1:$K$104,MATCH(HEP_Inter!A25,HEP_data!$A$1:$A$104,0))</f>
        <v>0</v>
      </c>
      <c r="E25" s="83" t="e">
        <f t="shared" si="4"/>
        <v>#N/A</v>
      </c>
      <c r="F25" s="83">
        <f t="shared" si="5"/>
        <v>0</v>
      </c>
      <c r="G25" s="83" t="e">
        <f t="shared" si="6"/>
        <v>#N/A</v>
      </c>
      <c r="H25" s="83">
        <f t="shared" si="7"/>
        <v>5</v>
      </c>
      <c r="I25" s="83" t="str">
        <f>INDEX(HEP_data!$D$1:$D$104,MATCH(HEP_Inter!$A25,HEP_data!$A$1:$A$104,0))</f>
        <v>NA</v>
      </c>
      <c r="J25" s="85">
        <f>INDEX(HEP_data!$F$1:$F$104,MATCH(HEP_Inter!A25,HEP_data!$A$1:$A$104,0))</f>
        <v>2018</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86908-52C4-4634-9730-6554F2B24DDD}">
  <sheetPr>
    <tabColor rgb="FF008DCA"/>
    <pageSetUpPr fitToPage="1"/>
  </sheetPr>
  <dimension ref="A1:AI75"/>
  <sheetViews>
    <sheetView zoomScaleNormal="100" workbookViewId="0">
      <pane xSplit="2" ySplit="10" topLeftCell="C11" activePane="bottomRight" state="frozen"/>
      <selection activeCell="E15" sqref="E15"/>
      <selection pane="topRight" activeCell="E15" sqref="E15"/>
      <selection pane="bottomLeft" activeCell="E15" sqref="E15"/>
      <selection pane="bottomRight" activeCell="R21" sqref="R21"/>
    </sheetView>
  </sheetViews>
  <sheetFormatPr defaultColWidth="11.42578125" defaultRowHeight="15"/>
  <cols>
    <col min="1" max="1" width="9.7109375" customWidth="1"/>
    <col min="2" max="2" width="22.85546875" customWidth="1"/>
    <col min="3" max="3" width="0.85546875" style="17" customWidth="1"/>
    <col min="4" max="4" width="9.5703125" customWidth="1"/>
    <col min="5" max="5" width="9.28515625" customWidth="1"/>
    <col min="6" max="6" width="5.7109375" bestFit="1" customWidth="1"/>
    <col min="7" max="7" width="9.28515625" bestFit="1" customWidth="1"/>
    <col min="8" max="8" width="29.7109375" customWidth="1"/>
    <col min="9" max="10" width="10.140625" customWidth="1"/>
    <col min="11" max="11" width="0.85546875" style="17" customWidth="1"/>
    <col min="12" max="13" width="6.7109375" customWidth="1"/>
    <col min="14" max="14" width="0.85546875" customWidth="1"/>
    <col min="15" max="16" width="6.7109375" customWidth="1"/>
    <col min="17" max="17" width="0.85546875" customWidth="1"/>
    <col min="18" max="18" width="9.28515625" bestFit="1" customWidth="1"/>
    <col min="19" max="19" width="8.85546875" bestFit="1" customWidth="1"/>
    <col min="20" max="20" width="0.85546875" customWidth="1"/>
    <col min="21" max="22" width="29.7109375" customWidth="1"/>
    <col min="23" max="23" width="0.85546875" customWidth="1"/>
    <col min="24" max="24" width="10.7109375" customWidth="1"/>
    <col min="25" max="25" width="0.85546875" style="17" customWidth="1"/>
    <col min="26" max="28" width="14.7109375" customWidth="1"/>
    <col min="29" max="29" width="14.42578125" bestFit="1" customWidth="1"/>
    <col min="30" max="35" width="11.42578125" style="13"/>
  </cols>
  <sheetData>
    <row r="1" spans="1:35">
      <c r="A1" s="13"/>
      <c r="B1" s="13"/>
      <c r="D1" s="13"/>
      <c r="E1" s="13"/>
      <c r="F1" s="13"/>
      <c r="G1" s="13"/>
      <c r="H1" s="13"/>
      <c r="I1" s="13"/>
      <c r="J1" s="13"/>
      <c r="L1" s="13"/>
      <c r="M1" s="13"/>
      <c r="N1" s="13"/>
      <c r="O1" s="13"/>
      <c r="P1" s="13"/>
      <c r="Q1" s="13"/>
      <c r="R1" s="13"/>
      <c r="S1" s="13"/>
      <c r="T1" s="13"/>
      <c r="U1" s="13"/>
      <c r="V1" s="13"/>
      <c r="W1" s="13"/>
      <c r="X1" s="13"/>
      <c r="Z1" s="13"/>
      <c r="AA1" s="13"/>
      <c r="AB1" s="13"/>
      <c r="AC1" s="13"/>
    </row>
    <row r="2" spans="1:35" ht="30" customHeight="1">
      <c r="A2" s="258" t="s">
        <v>79</v>
      </c>
      <c r="B2" s="29"/>
      <c r="C2" s="35"/>
      <c r="D2" s="13"/>
      <c r="E2" s="13"/>
      <c r="F2" s="13"/>
      <c r="G2" s="13"/>
      <c r="H2" s="13"/>
      <c r="I2" s="13"/>
      <c r="J2" s="13"/>
      <c r="K2" s="35"/>
      <c r="L2" s="13"/>
      <c r="M2" s="13"/>
      <c r="N2" s="13"/>
      <c r="O2" s="13"/>
      <c r="P2" s="13"/>
      <c r="Q2" s="13"/>
      <c r="R2" s="13"/>
      <c r="S2" s="13"/>
      <c r="T2" s="13"/>
      <c r="U2" s="13"/>
      <c r="V2" s="13"/>
      <c r="W2" s="13"/>
      <c r="X2" s="13"/>
      <c r="Y2" s="35"/>
      <c r="Z2" s="13"/>
      <c r="AA2" s="13"/>
      <c r="AB2" s="13"/>
      <c r="AC2" s="13"/>
    </row>
    <row r="3" spans="1:35" ht="15" customHeight="1">
      <c r="A3" s="13"/>
      <c r="B3" s="13"/>
      <c r="D3" s="13"/>
      <c r="E3" s="13"/>
      <c r="F3" s="13"/>
      <c r="G3" s="13"/>
      <c r="H3" s="13"/>
      <c r="I3" s="13"/>
      <c r="J3" s="13"/>
      <c r="L3" s="13"/>
      <c r="M3" s="13"/>
      <c r="N3" s="13"/>
      <c r="O3" s="13"/>
      <c r="P3" s="13"/>
      <c r="Q3" s="13"/>
      <c r="R3" s="13"/>
      <c r="S3" s="13"/>
      <c r="T3" s="13"/>
      <c r="U3" s="13"/>
      <c r="V3" s="13"/>
      <c r="W3" s="13"/>
      <c r="X3" s="13"/>
      <c r="Z3" s="13"/>
      <c r="AA3" s="13"/>
      <c r="AB3" s="13"/>
      <c r="AC3" s="13"/>
    </row>
    <row r="4" spans="1:35" ht="15" customHeight="1">
      <c r="A4" s="259" t="s">
        <v>80</v>
      </c>
      <c r="B4" s="30"/>
      <c r="C4" s="36"/>
      <c r="D4" s="13"/>
      <c r="E4" s="13"/>
      <c r="F4" s="13"/>
      <c r="G4" s="13"/>
      <c r="H4" s="13"/>
      <c r="I4" s="13"/>
      <c r="J4" s="13"/>
      <c r="K4" s="36"/>
      <c r="L4" s="13"/>
      <c r="M4" s="13"/>
      <c r="N4" s="13"/>
      <c r="O4" s="13"/>
      <c r="P4" s="13"/>
      <c r="Q4" s="13"/>
      <c r="R4" s="13"/>
      <c r="S4" s="13"/>
      <c r="T4" s="13"/>
      <c r="U4" s="13"/>
      <c r="V4" s="13"/>
      <c r="W4" s="13"/>
      <c r="X4" s="13"/>
      <c r="Y4" s="36"/>
      <c r="Z4" s="13"/>
      <c r="AA4" s="13"/>
      <c r="AB4" s="13"/>
      <c r="AC4" s="13"/>
    </row>
    <row r="5" spans="1:35" ht="15" customHeight="1">
      <c r="A5" s="269" t="s">
        <v>159</v>
      </c>
      <c r="B5" s="269"/>
      <c r="C5" s="269"/>
      <c r="D5" s="269"/>
      <c r="E5" s="101">
        <f>AB33/1000000</f>
        <v>0.96901349010520799</v>
      </c>
      <c r="F5" s="101" t="s">
        <v>160</v>
      </c>
      <c r="G5" s="13"/>
      <c r="H5" s="13"/>
      <c r="I5" s="13"/>
      <c r="J5" s="13"/>
      <c r="K5" s="36"/>
      <c r="L5" s="13"/>
      <c r="M5" s="13"/>
      <c r="N5" s="13"/>
      <c r="O5" s="13"/>
      <c r="P5" s="13"/>
      <c r="Q5" s="13"/>
      <c r="R5" s="13"/>
      <c r="S5" s="13"/>
      <c r="T5" s="13"/>
      <c r="U5" s="13"/>
      <c r="V5" s="13"/>
      <c r="W5" s="13"/>
      <c r="X5" s="13"/>
      <c r="Y5" s="36"/>
      <c r="Z5" s="13"/>
      <c r="AA5" s="13"/>
      <c r="AB5" s="13"/>
      <c r="AC5" s="13"/>
    </row>
    <row r="6" spans="1:35" ht="15" customHeight="1">
      <c r="A6" s="269" t="s">
        <v>161</v>
      </c>
      <c r="B6" s="269"/>
      <c r="C6" s="269"/>
      <c r="D6" s="269"/>
      <c r="E6" s="102">
        <f>AB34</f>
        <v>3.6784375539831999</v>
      </c>
      <c r="F6" s="103" t="s">
        <v>49</v>
      </c>
      <c r="G6" s="13"/>
      <c r="H6" s="13"/>
      <c r="I6" s="13"/>
      <c r="J6" s="13"/>
      <c r="K6" s="36"/>
      <c r="L6" s="13"/>
      <c r="M6" s="13"/>
      <c r="N6" s="13"/>
      <c r="O6" s="13"/>
      <c r="P6" s="13"/>
      <c r="Q6" s="13"/>
      <c r="R6" s="13"/>
      <c r="S6" s="13"/>
      <c r="T6" s="13"/>
      <c r="U6" s="13"/>
      <c r="V6" s="13"/>
      <c r="W6" s="13"/>
      <c r="X6" s="13"/>
      <c r="Y6" s="36"/>
      <c r="Z6" s="13"/>
      <c r="AA6" s="13"/>
      <c r="AB6" s="13"/>
      <c r="AC6" s="13"/>
    </row>
    <row r="7" spans="1:35" ht="15" customHeight="1">
      <c r="A7" s="13"/>
      <c r="B7" s="13"/>
      <c r="D7" s="13"/>
      <c r="E7" s="13"/>
      <c r="F7" s="13"/>
      <c r="G7" s="13"/>
      <c r="H7" s="13"/>
      <c r="I7" s="13"/>
      <c r="J7" s="13"/>
      <c r="L7" s="13"/>
      <c r="M7" s="13"/>
      <c r="N7" s="13"/>
      <c r="O7" s="13"/>
      <c r="P7" s="13"/>
      <c r="Q7" s="13"/>
      <c r="R7" s="13"/>
      <c r="S7" s="13"/>
      <c r="T7" s="13"/>
      <c r="U7" s="13"/>
      <c r="V7" s="13"/>
      <c r="W7" s="13"/>
      <c r="X7" s="13"/>
      <c r="Z7" s="13"/>
      <c r="AA7" s="13"/>
      <c r="AB7" s="13"/>
      <c r="AC7" s="13"/>
    </row>
    <row r="8" spans="1:35" ht="15" customHeight="1">
      <c r="A8" s="27" t="s">
        <v>81</v>
      </c>
      <c r="B8" s="28"/>
      <c r="C8" s="37"/>
      <c r="D8" s="51" t="s">
        <v>84</v>
      </c>
      <c r="E8" s="51"/>
      <c r="F8" s="51"/>
      <c r="G8" s="51"/>
      <c r="H8" s="51"/>
      <c r="I8" s="51"/>
      <c r="J8" s="51"/>
      <c r="K8" s="37"/>
      <c r="L8" s="54" t="s">
        <v>82</v>
      </c>
      <c r="M8" s="54"/>
      <c r="N8" s="54"/>
      <c r="O8" s="54"/>
      <c r="P8" s="54"/>
      <c r="Q8" s="54"/>
      <c r="R8" s="54"/>
      <c r="S8" s="54"/>
      <c r="T8" s="54"/>
      <c r="U8" s="54"/>
      <c r="V8" s="54"/>
      <c r="W8" s="54"/>
      <c r="X8" s="54"/>
      <c r="Y8" s="37"/>
      <c r="Z8" s="55" t="s">
        <v>83</v>
      </c>
      <c r="AA8" s="56"/>
      <c r="AB8" s="56"/>
      <c r="AC8" s="57"/>
    </row>
    <row r="9" spans="1:35">
      <c r="A9" s="32" t="s">
        <v>128</v>
      </c>
      <c r="B9" s="32" t="s">
        <v>127</v>
      </c>
      <c r="C9" s="38"/>
      <c r="D9" s="32" t="s">
        <v>85</v>
      </c>
      <c r="E9" s="32" t="s">
        <v>91</v>
      </c>
      <c r="F9" s="32" t="s">
        <v>126</v>
      </c>
      <c r="G9" s="32" t="s">
        <v>88</v>
      </c>
      <c r="H9" s="32" t="s">
        <v>89</v>
      </c>
      <c r="I9" s="50" t="s">
        <v>119</v>
      </c>
      <c r="J9" s="50" t="s">
        <v>120</v>
      </c>
      <c r="K9" s="38"/>
      <c r="L9" s="33" t="s">
        <v>85</v>
      </c>
      <c r="M9" s="33" t="s">
        <v>86</v>
      </c>
      <c r="N9" s="135"/>
      <c r="O9" s="33" t="s">
        <v>87</v>
      </c>
      <c r="P9" s="33" t="s">
        <v>86</v>
      </c>
      <c r="Q9" s="135"/>
      <c r="R9" s="33" t="s">
        <v>88</v>
      </c>
      <c r="S9" s="33" t="s">
        <v>86</v>
      </c>
      <c r="T9" s="135"/>
      <c r="U9" s="33" t="s">
        <v>89</v>
      </c>
      <c r="V9" s="33" t="s">
        <v>86</v>
      </c>
      <c r="W9" s="135"/>
      <c r="X9" s="52" t="s">
        <v>90</v>
      </c>
      <c r="Y9" s="38"/>
      <c r="Z9" s="32" t="s">
        <v>124</v>
      </c>
      <c r="AA9" s="32" t="s">
        <v>121</v>
      </c>
      <c r="AB9" s="32" t="s">
        <v>122</v>
      </c>
      <c r="AC9" s="32" t="s">
        <v>123</v>
      </c>
    </row>
    <row r="10" spans="1:35" ht="15" customHeight="1">
      <c r="A10" s="32"/>
      <c r="B10" s="32"/>
      <c r="C10" s="38"/>
      <c r="D10" s="40"/>
      <c r="E10" s="40"/>
      <c r="F10" s="40"/>
      <c r="G10" s="40"/>
      <c r="H10" s="40"/>
      <c r="I10" s="40"/>
      <c r="J10" s="40"/>
      <c r="K10" s="38"/>
      <c r="L10" s="34">
        <v>2018</v>
      </c>
      <c r="M10" s="34">
        <v>2023</v>
      </c>
      <c r="N10" s="34"/>
      <c r="O10" s="34">
        <v>2018</v>
      </c>
      <c r="P10" s="34">
        <v>2023</v>
      </c>
      <c r="Q10" s="34"/>
      <c r="R10" s="34">
        <v>2018</v>
      </c>
      <c r="S10" s="34">
        <v>2023</v>
      </c>
      <c r="T10" s="34"/>
      <c r="U10" s="34">
        <v>2018</v>
      </c>
      <c r="V10" s="34">
        <v>2023</v>
      </c>
      <c r="W10" s="34"/>
      <c r="X10" s="34"/>
      <c r="Y10" s="38"/>
      <c r="Z10" s="32"/>
      <c r="AA10" s="32"/>
      <c r="AB10" s="32"/>
      <c r="AC10" s="32"/>
    </row>
    <row r="11" spans="1:35" s="3" customFormat="1" ht="21.95" customHeight="1">
      <c r="A11" s="290" t="s">
        <v>47</v>
      </c>
      <c r="B11" s="290" t="s">
        <v>2</v>
      </c>
      <c r="C11" s="62"/>
      <c r="D11" s="43">
        <v>2.1</v>
      </c>
      <c r="E11" s="63">
        <v>97.9</v>
      </c>
      <c r="F11" s="64">
        <v>2020</v>
      </c>
      <c r="G11" s="64" t="s">
        <v>95</v>
      </c>
      <c r="H11" s="65" t="s">
        <v>97</v>
      </c>
      <c r="I11" s="64">
        <v>21</v>
      </c>
      <c r="J11" s="64">
        <v>9</v>
      </c>
      <c r="K11" s="62"/>
      <c r="L11" s="43">
        <v>2.1</v>
      </c>
      <c r="M11" s="63">
        <v>2.1505292610683502</v>
      </c>
      <c r="N11" s="64"/>
      <c r="O11" s="63">
        <v>97.9</v>
      </c>
      <c r="P11" s="72">
        <v>97.849470738931601</v>
      </c>
      <c r="Q11" s="64"/>
      <c r="R11" s="64" t="s">
        <v>95</v>
      </c>
      <c r="S11" s="64" t="s">
        <v>96</v>
      </c>
      <c r="T11" s="43"/>
      <c r="U11" s="72" t="s">
        <v>97</v>
      </c>
      <c r="V11" s="65" t="s">
        <v>98</v>
      </c>
      <c r="W11" s="43"/>
      <c r="X11" s="75">
        <v>44404</v>
      </c>
      <c r="Y11" s="62"/>
      <c r="Z11" s="58">
        <v>-5.0529261068405197E-2</v>
      </c>
      <c r="AA11" s="59">
        <v>1674.905</v>
      </c>
      <c r="AB11" s="58">
        <v>-0.84631712009777194</v>
      </c>
      <c r="AC11" s="58">
        <v>-3.2126742392498101E-3</v>
      </c>
      <c r="AD11" s="44"/>
      <c r="AE11" s="44"/>
      <c r="AF11" s="44"/>
      <c r="AG11" s="44"/>
      <c r="AH11" s="44"/>
      <c r="AI11" s="44"/>
    </row>
    <row r="12" spans="1:35" s="3" customFormat="1" ht="21.95" customHeight="1">
      <c r="A12" s="291" t="s">
        <v>50</v>
      </c>
      <c r="B12" s="291" t="s">
        <v>9</v>
      </c>
      <c r="C12" s="62"/>
      <c r="D12" s="45"/>
      <c r="E12" s="66"/>
      <c r="F12" s="67"/>
      <c r="G12" s="67"/>
      <c r="H12" s="68"/>
      <c r="I12" s="67"/>
      <c r="J12" s="67"/>
      <c r="K12" s="62"/>
      <c r="L12" s="45"/>
      <c r="M12" s="66"/>
      <c r="N12" s="67"/>
      <c r="O12" s="66"/>
      <c r="P12" s="73"/>
      <c r="Q12" s="67"/>
      <c r="R12" s="67"/>
      <c r="S12" s="67"/>
      <c r="T12" s="45"/>
      <c r="U12" s="73"/>
      <c r="V12" s="68"/>
      <c r="W12" s="45"/>
      <c r="X12" s="76"/>
      <c r="Y12" s="62"/>
      <c r="Z12" s="45"/>
      <c r="AA12" s="46"/>
      <c r="AB12" s="45"/>
      <c r="AC12" s="45"/>
      <c r="AD12" s="44"/>
      <c r="AE12" s="44"/>
      <c r="AF12" s="44"/>
      <c r="AG12" s="44"/>
      <c r="AH12" s="44"/>
      <c r="AI12" s="44"/>
    </row>
    <row r="13" spans="1:35" s="3" customFormat="1" ht="21.95" customHeight="1">
      <c r="A13" s="291" t="s">
        <v>52</v>
      </c>
      <c r="B13" s="291" t="s">
        <v>3</v>
      </c>
      <c r="C13" s="62"/>
      <c r="D13" s="45">
        <v>18.5</v>
      </c>
      <c r="E13" s="66">
        <v>81.5</v>
      </c>
      <c r="F13" s="67">
        <v>2020</v>
      </c>
      <c r="G13" s="67" t="s">
        <v>95</v>
      </c>
      <c r="H13" s="68" t="s">
        <v>97</v>
      </c>
      <c r="I13" s="67">
        <v>21</v>
      </c>
      <c r="J13" s="67">
        <v>9</v>
      </c>
      <c r="K13" s="62"/>
      <c r="L13" s="45">
        <v>17.7</v>
      </c>
      <c r="M13" s="66">
        <v>20.785368249280001</v>
      </c>
      <c r="N13" s="67"/>
      <c r="O13" s="66">
        <v>82.3</v>
      </c>
      <c r="P13" s="73">
        <v>79.214631750720002</v>
      </c>
      <c r="Q13" s="67"/>
      <c r="R13" s="67" t="s">
        <v>95</v>
      </c>
      <c r="S13" s="67" t="s">
        <v>96</v>
      </c>
      <c r="T13" s="45"/>
      <c r="U13" s="73" t="s">
        <v>97</v>
      </c>
      <c r="V13" s="68" t="s">
        <v>98</v>
      </c>
      <c r="W13" s="45"/>
      <c r="X13" s="76">
        <v>44404</v>
      </c>
      <c r="Y13" s="62"/>
      <c r="Z13" s="45">
        <v>-3.0853682492799899</v>
      </c>
      <c r="AA13" s="46">
        <v>1674.905</v>
      </c>
      <c r="AB13" s="45">
        <v>-51.676987075603101</v>
      </c>
      <c r="AC13" s="45">
        <v>-0.19616916779452101</v>
      </c>
      <c r="AD13" s="44"/>
      <c r="AE13" s="44"/>
      <c r="AF13" s="44"/>
      <c r="AG13" s="44"/>
      <c r="AH13" s="44"/>
      <c r="AI13" s="44"/>
    </row>
    <row r="14" spans="1:35" s="3" customFormat="1" ht="21.95" customHeight="1">
      <c r="A14" s="291" t="s">
        <v>129</v>
      </c>
      <c r="B14" s="291" t="s">
        <v>99</v>
      </c>
      <c r="C14" s="62"/>
      <c r="D14" s="45"/>
      <c r="E14" s="66"/>
      <c r="F14" s="67"/>
      <c r="G14" s="67"/>
      <c r="H14" s="68"/>
      <c r="I14" s="67"/>
      <c r="J14" s="67"/>
      <c r="K14" s="62"/>
      <c r="L14" s="45"/>
      <c r="M14" s="66"/>
      <c r="N14" s="67"/>
      <c r="O14" s="66"/>
      <c r="P14" s="73"/>
      <c r="Q14" s="67"/>
      <c r="R14" s="67"/>
      <c r="S14" s="67"/>
      <c r="T14" s="45"/>
      <c r="U14" s="73"/>
      <c r="V14" s="68"/>
      <c r="W14" s="45"/>
      <c r="X14" s="76"/>
      <c r="Y14" s="62"/>
      <c r="Z14" s="45"/>
      <c r="AA14" s="46">
        <v>0</v>
      </c>
      <c r="AB14" s="45">
        <v>0</v>
      </c>
      <c r="AC14" s="45"/>
      <c r="AD14" s="44"/>
      <c r="AE14" s="44"/>
      <c r="AF14" s="44"/>
      <c r="AG14" s="44"/>
      <c r="AH14" s="44"/>
      <c r="AI14" s="44"/>
    </row>
    <row r="15" spans="1:35" s="3" customFormat="1" ht="21.95" customHeight="1">
      <c r="A15" s="291" t="s">
        <v>54</v>
      </c>
      <c r="B15" s="291" t="s">
        <v>12</v>
      </c>
      <c r="C15" s="62"/>
      <c r="D15" s="45">
        <v>12.4</v>
      </c>
      <c r="E15" s="66">
        <v>87.6</v>
      </c>
      <c r="F15" s="67">
        <v>2016</v>
      </c>
      <c r="G15" s="67" t="s">
        <v>95</v>
      </c>
      <c r="H15" s="68" t="s">
        <v>100</v>
      </c>
      <c r="I15" s="67">
        <v>17</v>
      </c>
      <c r="J15" s="67">
        <v>5</v>
      </c>
      <c r="K15" s="62"/>
      <c r="L15" s="45">
        <v>12.8</v>
      </c>
      <c r="M15" s="66">
        <v>13.7</v>
      </c>
      <c r="N15" s="67"/>
      <c r="O15" s="66">
        <v>87.2</v>
      </c>
      <c r="P15" s="73">
        <v>86.3</v>
      </c>
      <c r="Q15" s="67"/>
      <c r="R15" s="67" t="s">
        <v>96</v>
      </c>
      <c r="S15" s="67" t="s">
        <v>96</v>
      </c>
      <c r="T15" s="45"/>
      <c r="U15" s="73" t="s">
        <v>100</v>
      </c>
      <c r="V15" s="68" t="s">
        <v>100</v>
      </c>
      <c r="W15" s="45"/>
      <c r="X15" s="76">
        <v>44404</v>
      </c>
      <c r="Y15" s="62"/>
      <c r="Z15" s="45">
        <v>-0.90000000000000602</v>
      </c>
      <c r="AA15" s="46">
        <v>5000.2759999999998</v>
      </c>
      <c r="AB15" s="45">
        <v>-45.002484000000301</v>
      </c>
      <c r="AC15" s="45">
        <v>-0.170832324687406</v>
      </c>
      <c r="AD15" s="44"/>
      <c r="AE15" s="44"/>
      <c r="AF15" s="44"/>
      <c r="AG15" s="44"/>
      <c r="AH15" s="44"/>
      <c r="AI15" s="44"/>
    </row>
    <row r="16" spans="1:35" s="3" customFormat="1" ht="21.95" customHeight="1">
      <c r="A16" s="291" t="s">
        <v>56</v>
      </c>
      <c r="B16" s="291" t="s">
        <v>34</v>
      </c>
      <c r="C16" s="62"/>
      <c r="D16" s="45">
        <v>25</v>
      </c>
      <c r="E16" s="66">
        <v>75</v>
      </c>
      <c r="F16" s="67">
        <v>2018</v>
      </c>
      <c r="G16" s="67" t="s">
        <v>95</v>
      </c>
      <c r="H16" s="68" t="s">
        <v>101</v>
      </c>
      <c r="I16" s="67">
        <v>1</v>
      </c>
      <c r="J16" s="67">
        <v>1</v>
      </c>
      <c r="K16" s="62"/>
      <c r="L16" s="45">
        <v>25</v>
      </c>
      <c r="M16" s="66"/>
      <c r="N16" s="67"/>
      <c r="O16" s="66">
        <v>75</v>
      </c>
      <c r="P16" s="73"/>
      <c r="Q16" s="67"/>
      <c r="R16" s="67" t="s">
        <v>95</v>
      </c>
      <c r="S16" s="67"/>
      <c r="T16" s="45"/>
      <c r="U16" s="73" t="s">
        <v>101</v>
      </c>
      <c r="V16" s="68"/>
      <c r="W16" s="45"/>
      <c r="X16" s="76">
        <v>44404</v>
      </c>
      <c r="Y16" s="62"/>
      <c r="Z16" s="45"/>
      <c r="AA16" s="46"/>
      <c r="AB16" s="45"/>
      <c r="AC16" s="45"/>
      <c r="AD16" s="44"/>
      <c r="AE16" s="44"/>
      <c r="AF16" s="44"/>
      <c r="AG16" s="44"/>
      <c r="AH16" s="44"/>
      <c r="AI16" s="44"/>
    </row>
    <row r="17" spans="1:35" s="3" customFormat="1" ht="21.95" customHeight="1">
      <c r="A17" s="291" t="s">
        <v>58</v>
      </c>
      <c r="B17" s="291" t="s">
        <v>13</v>
      </c>
      <c r="C17" s="62"/>
      <c r="D17" s="45"/>
      <c r="E17" s="66"/>
      <c r="F17" s="67"/>
      <c r="G17" s="67"/>
      <c r="H17" s="68"/>
      <c r="I17" s="67"/>
      <c r="J17" s="67"/>
      <c r="K17" s="62"/>
      <c r="L17" s="45"/>
      <c r="M17" s="66"/>
      <c r="N17" s="67"/>
      <c r="O17" s="66"/>
      <c r="P17" s="73"/>
      <c r="Q17" s="67"/>
      <c r="R17" s="67"/>
      <c r="S17" s="67"/>
      <c r="T17" s="45"/>
      <c r="U17" s="73"/>
      <c r="V17" s="68"/>
      <c r="W17" s="45"/>
      <c r="X17" s="76"/>
      <c r="Y17" s="62"/>
      <c r="Z17" s="45"/>
      <c r="AA17" s="46"/>
      <c r="AB17" s="45"/>
      <c r="AC17" s="45"/>
      <c r="AD17" s="44"/>
      <c r="AE17" s="44"/>
      <c r="AF17" s="44"/>
      <c r="AG17" s="44"/>
      <c r="AH17" s="44"/>
      <c r="AI17" s="44"/>
    </row>
    <row r="18" spans="1:35" s="3" customFormat="1" ht="21.95" customHeight="1">
      <c r="A18" s="291" t="s">
        <v>60</v>
      </c>
      <c r="B18" s="291" t="s">
        <v>8</v>
      </c>
      <c r="C18" s="62"/>
      <c r="D18" s="45">
        <v>12.4975</v>
      </c>
      <c r="E18" s="66">
        <v>98.750249999999994</v>
      </c>
      <c r="F18" s="67">
        <v>2019</v>
      </c>
      <c r="G18" s="67" t="s">
        <v>95</v>
      </c>
      <c r="H18" s="68" t="s">
        <v>102</v>
      </c>
      <c r="I18" s="67">
        <v>20</v>
      </c>
      <c r="J18" s="67">
        <v>8</v>
      </c>
      <c r="K18" s="62"/>
      <c r="L18" s="45">
        <v>12.446099999999999</v>
      </c>
      <c r="M18" s="66">
        <v>12.339149567220399</v>
      </c>
      <c r="N18" s="67"/>
      <c r="O18" s="66">
        <v>98.755390000000006</v>
      </c>
      <c r="P18" s="73">
        <v>98.766085043277997</v>
      </c>
      <c r="Q18" s="67"/>
      <c r="R18" s="67" t="s">
        <v>95</v>
      </c>
      <c r="S18" s="67" t="s">
        <v>96</v>
      </c>
      <c r="T18" s="45"/>
      <c r="U18" s="73" t="s">
        <v>102</v>
      </c>
      <c r="V18" s="68" t="s">
        <v>98</v>
      </c>
      <c r="W18" s="45"/>
      <c r="X18" s="76">
        <v>44404</v>
      </c>
      <c r="Y18" s="62"/>
      <c r="Z18" s="45">
        <v>1.06950432779911E-2</v>
      </c>
      <c r="AA18" s="46">
        <v>26343.073</v>
      </c>
      <c r="AB18" s="45">
        <v>2.8174030581027902</v>
      </c>
      <c r="AC18" s="45">
        <v>1.06950432779911E-2</v>
      </c>
      <c r="AD18" s="44"/>
      <c r="AE18" s="44"/>
      <c r="AF18" s="44"/>
      <c r="AG18" s="44"/>
      <c r="AH18" s="44"/>
      <c r="AI18" s="44"/>
    </row>
    <row r="19" spans="1:35" s="3" customFormat="1" ht="21.95" customHeight="1">
      <c r="A19" s="291" t="s">
        <v>62</v>
      </c>
      <c r="B19" s="291" t="s">
        <v>7</v>
      </c>
      <c r="C19" s="62"/>
      <c r="D19" s="45">
        <v>4.9391389999999999</v>
      </c>
      <c r="E19" s="66">
        <v>97.047324360326897</v>
      </c>
      <c r="F19" s="67">
        <v>2019</v>
      </c>
      <c r="G19" s="67" t="s">
        <v>95</v>
      </c>
      <c r="H19" s="68" t="s">
        <v>102</v>
      </c>
      <c r="I19" s="67">
        <v>20</v>
      </c>
      <c r="J19" s="67">
        <v>8</v>
      </c>
      <c r="K19" s="62"/>
      <c r="L19" s="45">
        <v>4.79251800000001</v>
      </c>
      <c r="M19" s="66">
        <v>4.4609675441624299</v>
      </c>
      <c r="N19" s="67"/>
      <c r="O19" s="66">
        <v>97.134976126143698</v>
      </c>
      <c r="P19" s="73">
        <v>97.333180905210298</v>
      </c>
      <c r="Q19" s="67"/>
      <c r="R19" s="67" t="s">
        <v>95</v>
      </c>
      <c r="S19" s="67" t="s">
        <v>96</v>
      </c>
      <c r="T19" s="45"/>
      <c r="U19" s="73" t="s">
        <v>102</v>
      </c>
      <c r="V19" s="68" t="s">
        <v>98</v>
      </c>
      <c r="W19" s="45"/>
      <c r="X19" s="76">
        <v>44404</v>
      </c>
      <c r="Y19" s="62"/>
      <c r="Z19" s="45">
        <v>0.1982047790666</v>
      </c>
      <c r="AA19" s="46">
        <v>26343.073</v>
      </c>
      <c r="AB19" s="45">
        <v>52.213229639003195</v>
      </c>
      <c r="AC19" s="45">
        <v>0.1982047790666</v>
      </c>
      <c r="AD19" s="44"/>
      <c r="AE19" s="44"/>
      <c r="AF19" s="44"/>
      <c r="AG19" s="44"/>
      <c r="AH19" s="44"/>
      <c r="AI19" s="44"/>
    </row>
    <row r="20" spans="1:35" s="3" customFormat="1" ht="21.95" customHeight="1">
      <c r="A20" s="291" t="s">
        <v>64</v>
      </c>
      <c r="B20" s="291" t="s">
        <v>103</v>
      </c>
      <c r="C20" s="62"/>
      <c r="D20" s="45">
        <v>98.800650000000005</v>
      </c>
      <c r="E20" s="66">
        <v>98.800650000000005</v>
      </c>
      <c r="F20" s="67">
        <v>2017</v>
      </c>
      <c r="G20" s="67" t="s">
        <v>95</v>
      </c>
      <c r="H20" s="68" t="s">
        <v>104</v>
      </c>
      <c r="I20" s="67">
        <v>18</v>
      </c>
      <c r="J20" s="67">
        <v>6</v>
      </c>
      <c r="K20" s="62"/>
      <c r="L20" s="45">
        <v>98.802279450334794</v>
      </c>
      <c r="M20" s="66">
        <v>98.803670013585304</v>
      </c>
      <c r="N20" s="67"/>
      <c r="O20" s="66">
        <v>98.802279450334794</v>
      </c>
      <c r="P20" s="73">
        <v>98.803670013585304</v>
      </c>
      <c r="Q20" s="67"/>
      <c r="R20" s="67" t="s">
        <v>96</v>
      </c>
      <c r="S20" s="67" t="s">
        <v>96</v>
      </c>
      <c r="T20" s="45"/>
      <c r="U20" s="73" t="s">
        <v>98</v>
      </c>
      <c r="V20" s="68" t="s">
        <v>98</v>
      </c>
      <c r="W20" s="45"/>
      <c r="X20" s="76">
        <v>44404</v>
      </c>
      <c r="Y20" s="62"/>
      <c r="Z20" s="45">
        <v>1.3905632505100099E-3</v>
      </c>
      <c r="AA20" s="46">
        <v>22658.133999999998</v>
      </c>
      <c r="AB20" s="45">
        <v>0.31507569483061004</v>
      </c>
      <c r="AC20" s="45">
        <v>1.1960476092922399E-3</v>
      </c>
      <c r="AD20" s="44"/>
      <c r="AE20" s="44"/>
      <c r="AF20" s="44"/>
      <c r="AG20" s="44"/>
      <c r="AH20" s="44"/>
      <c r="AI20" s="44"/>
    </row>
    <row r="21" spans="1:35" s="3" customFormat="1" ht="21.95" customHeight="1">
      <c r="A21" s="291" t="s">
        <v>66</v>
      </c>
      <c r="B21" s="291" t="s">
        <v>5</v>
      </c>
      <c r="C21" s="62"/>
      <c r="D21" s="45">
        <v>75.639870000000002</v>
      </c>
      <c r="E21" s="66">
        <v>75.639870000000002</v>
      </c>
      <c r="F21" s="67">
        <v>2017</v>
      </c>
      <c r="G21" s="67" t="s">
        <v>95</v>
      </c>
      <c r="H21" s="68" t="s">
        <v>104</v>
      </c>
      <c r="I21" s="67">
        <v>18</v>
      </c>
      <c r="J21" s="67">
        <v>6</v>
      </c>
      <c r="K21" s="62"/>
      <c r="L21" s="45">
        <v>76.488744212270603</v>
      </c>
      <c r="M21" s="66">
        <v>80.504821017838694</v>
      </c>
      <c r="N21" s="67"/>
      <c r="O21" s="66">
        <v>76.488744212270603</v>
      </c>
      <c r="P21" s="73">
        <v>80.504821017838694</v>
      </c>
      <c r="Q21" s="67"/>
      <c r="R21" s="67" t="s">
        <v>96</v>
      </c>
      <c r="S21" s="67" t="s">
        <v>96</v>
      </c>
      <c r="T21" s="45"/>
      <c r="U21" s="73" t="s">
        <v>98</v>
      </c>
      <c r="V21" s="68" t="s">
        <v>98</v>
      </c>
      <c r="W21" s="45"/>
      <c r="X21" s="76">
        <v>44404</v>
      </c>
      <c r="Y21" s="62"/>
      <c r="Z21" s="45">
        <v>4.0160768055680904</v>
      </c>
      <c r="AA21" s="46">
        <v>26343.073</v>
      </c>
      <c r="AB21" s="45">
        <v>1057.9580446268699</v>
      </c>
      <c r="AC21" s="45">
        <v>4.0160768055680904</v>
      </c>
      <c r="AD21" s="44"/>
      <c r="AE21" s="44"/>
      <c r="AF21" s="44"/>
      <c r="AG21" s="44"/>
      <c r="AH21" s="44"/>
      <c r="AI21" s="44"/>
    </row>
    <row r="22" spans="1:35" s="3" customFormat="1" ht="21.95" customHeight="1">
      <c r="A22" s="291" t="s">
        <v>68</v>
      </c>
      <c r="B22" s="291" t="s">
        <v>10</v>
      </c>
      <c r="C22" s="62"/>
      <c r="D22" s="45">
        <v>100</v>
      </c>
      <c r="E22" s="66">
        <v>100</v>
      </c>
      <c r="F22" s="67">
        <v>2018</v>
      </c>
      <c r="G22" s="67" t="s">
        <v>95</v>
      </c>
      <c r="H22" s="68" t="s">
        <v>105</v>
      </c>
      <c r="I22" s="67">
        <v>19</v>
      </c>
      <c r="J22" s="67">
        <v>7</v>
      </c>
      <c r="K22" s="62"/>
      <c r="L22" s="45">
        <v>100</v>
      </c>
      <c r="M22" s="66">
        <v>100</v>
      </c>
      <c r="N22" s="67"/>
      <c r="O22" s="66">
        <v>100</v>
      </c>
      <c r="P22" s="73">
        <v>100</v>
      </c>
      <c r="Q22" s="67"/>
      <c r="R22" s="67" t="s">
        <v>95</v>
      </c>
      <c r="S22" s="67" t="s">
        <v>96</v>
      </c>
      <c r="T22" s="45"/>
      <c r="U22" s="73" t="s">
        <v>105</v>
      </c>
      <c r="V22" s="68" t="s">
        <v>105</v>
      </c>
      <c r="W22" s="45"/>
      <c r="X22" s="76">
        <v>44404</v>
      </c>
      <c r="Y22" s="62"/>
      <c r="Z22" s="45">
        <v>0</v>
      </c>
      <c r="AA22" s="46">
        <v>26343.073</v>
      </c>
      <c r="AB22" s="45">
        <v>0</v>
      </c>
      <c r="AC22" s="45">
        <v>0</v>
      </c>
      <c r="AD22" s="44"/>
      <c r="AE22" s="44"/>
      <c r="AF22" s="44"/>
      <c r="AG22" s="44"/>
      <c r="AH22" s="44"/>
      <c r="AI22" s="44"/>
    </row>
    <row r="23" spans="1:35" s="3" customFormat="1" ht="21.95" customHeight="1">
      <c r="A23" s="291" t="s">
        <v>70</v>
      </c>
      <c r="B23" s="291" t="s">
        <v>4</v>
      </c>
      <c r="C23" s="62"/>
      <c r="D23" s="45">
        <v>10.358288140000001</v>
      </c>
      <c r="E23" s="66">
        <v>58.566847439999997</v>
      </c>
      <c r="F23" s="67">
        <v>2019</v>
      </c>
      <c r="G23" s="67" t="s">
        <v>95</v>
      </c>
      <c r="H23" s="68" t="s">
        <v>106</v>
      </c>
      <c r="I23" s="67">
        <v>20</v>
      </c>
      <c r="J23" s="67">
        <v>8</v>
      </c>
      <c r="K23" s="62"/>
      <c r="L23" s="45">
        <v>10.358288140000001</v>
      </c>
      <c r="M23" s="66">
        <v>10.358288140000001</v>
      </c>
      <c r="N23" s="67"/>
      <c r="O23" s="66">
        <v>58.566847439999997</v>
      </c>
      <c r="P23" s="73">
        <v>58.566847439999997</v>
      </c>
      <c r="Q23" s="67"/>
      <c r="R23" s="67" t="s">
        <v>95</v>
      </c>
      <c r="S23" s="67" t="s">
        <v>96</v>
      </c>
      <c r="T23" s="45"/>
      <c r="U23" s="73" t="s">
        <v>106</v>
      </c>
      <c r="V23" s="68" t="s">
        <v>98</v>
      </c>
      <c r="W23" s="45"/>
      <c r="X23" s="76">
        <v>44404</v>
      </c>
      <c r="Y23" s="62"/>
      <c r="Z23" s="45">
        <v>0</v>
      </c>
      <c r="AA23" s="46">
        <v>21291.331999999999</v>
      </c>
      <c r="AB23" s="45">
        <v>0</v>
      </c>
      <c r="AC23" s="45">
        <v>0</v>
      </c>
      <c r="AD23" s="44"/>
      <c r="AE23" s="44"/>
      <c r="AF23" s="44"/>
      <c r="AG23" s="44"/>
      <c r="AH23" s="44"/>
      <c r="AI23" s="44"/>
    </row>
    <row r="24" spans="1:35" s="3" customFormat="1" ht="21.95" customHeight="1">
      <c r="A24" s="291" t="s">
        <v>72</v>
      </c>
      <c r="B24" s="291" t="s">
        <v>14</v>
      </c>
      <c r="C24" s="62"/>
      <c r="D24" s="45">
        <v>7.1417921079999998</v>
      </c>
      <c r="E24" s="66">
        <v>92.858207891999996</v>
      </c>
      <c r="F24" s="67">
        <v>2016</v>
      </c>
      <c r="G24" s="67" t="s">
        <v>95</v>
      </c>
      <c r="H24" s="68" t="s">
        <v>107</v>
      </c>
      <c r="I24" s="67">
        <v>7</v>
      </c>
      <c r="J24" s="67">
        <v>5</v>
      </c>
      <c r="K24" s="62"/>
      <c r="L24" s="45">
        <v>7.072311043</v>
      </c>
      <c r="M24" s="66">
        <v>6.8542512999999996</v>
      </c>
      <c r="N24" s="67"/>
      <c r="O24" s="66">
        <v>92.927688957000001</v>
      </c>
      <c r="P24" s="73">
        <v>93.145748699999999</v>
      </c>
      <c r="Q24" s="67"/>
      <c r="R24" s="67" t="s">
        <v>96</v>
      </c>
      <c r="S24" s="67" t="s">
        <v>96</v>
      </c>
      <c r="T24" s="45"/>
      <c r="U24" s="73" t="s">
        <v>107</v>
      </c>
      <c r="V24" s="68" t="s">
        <v>107</v>
      </c>
      <c r="W24" s="45"/>
      <c r="X24" s="76">
        <v>44404</v>
      </c>
      <c r="Y24" s="62"/>
      <c r="Z24" s="45">
        <v>0.218059742999998</v>
      </c>
      <c r="AA24" s="46">
        <v>26343.073</v>
      </c>
      <c r="AB24" s="45">
        <v>57.443637282101804</v>
      </c>
      <c r="AC24" s="45">
        <v>0.218059742999998</v>
      </c>
      <c r="AD24" s="44"/>
      <c r="AE24" s="44"/>
      <c r="AF24" s="44"/>
      <c r="AG24" s="44"/>
      <c r="AH24" s="44"/>
      <c r="AI24" s="44"/>
    </row>
    <row r="25" spans="1:35" s="3" customFormat="1" ht="21.95" customHeight="1">
      <c r="A25" s="291" t="s">
        <v>74</v>
      </c>
      <c r="B25" s="291" t="s">
        <v>6</v>
      </c>
      <c r="C25" s="62"/>
      <c r="D25" s="45">
        <v>15.5</v>
      </c>
      <c r="E25" s="66">
        <v>84.5</v>
      </c>
      <c r="F25" s="67">
        <v>2018</v>
      </c>
      <c r="G25" s="67" t="s">
        <v>95</v>
      </c>
      <c r="H25" s="68" t="s">
        <v>108</v>
      </c>
      <c r="I25" s="67">
        <v>9</v>
      </c>
      <c r="J25" s="67">
        <v>6</v>
      </c>
      <c r="K25" s="62"/>
      <c r="L25" s="45">
        <v>15.5</v>
      </c>
      <c r="M25" s="66">
        <v>13.2</v>
      </c>
      <c r="N25" s="67"/>
      <c r="O25" s="66">
        <v>84.5</v>
      </c>
      <c r="P25" s="73">
        <v>86.8</v>
      </c>
      <c r="Q25" s="67"/>
      <c r="R25" s="67" t="s">
        <v>95</v>
      </c>
      <c r="S25" s="67" t="s">
        <v>96</v>
      </c>
      <c r="T25" s="45"/>
      <c r="U25" s="73" t="s">
        <v>108</v>
      </c>
      <c r="V25" s="68" t="s">
        <v>108</v>
      </c>
      <c r="W25" s="45"/>
      <c r="X25" s="76">
        <v>44404</v>
      </c>
      <c r="Y25" s="62"/>
      <c r="Z25" s="45">
        <v>2.2999999999999998</v>
      </c>
      <c r="AA25" s="46">
        <v>21291.331999999999</v>
      </c>
      <c r="AB25" s="45">
        <v>489.70063599999901</v>
      </c>
      <c r="AC25" s="45">
        <v>1.85893512119865</v>
      </c>
      <c r="AD25" s="44"/>
      <c r="AE25" s="44"/>
      <c r="AF25" s="44"/>
      <c r="AG25" s="44"/>
      <c r="AH25" s="44"/>
      <c r="AI25" s="44"/>
    </row>
    <row r="26" spans="1:35" s="3" customFormat="1" ht="21.95" customHeight="1">
      <c r="A26" s="291" t="s">
        <v>76</v>
      </c>
      <c r="B26" s="291" t="s">
        <v>11</v>
      </c>
      <c r="C26" s="62"/>
      <c r="D26" s="45">
        <v>30.4</v>
      </c>
      <c r="E26" s="66">
        <v>69.599999999999994</v>
      </c>
      <c r="F26" s="67">
        <v>2016</v>
      </c>
      <c r="G26" s="67" t="s">
        <v>95</v>
      </c>
      <c r="H26" s="68" t="s">
        <v>100</v>
      </c>
      <c r="I26" s="67">
        <v>17</v>
      </c>
      <c r="J26" s="67">
        <v>5</v>
      </c>
      <c r="K26" s="62"/>
      <c r="L26" s="45">
        <v>31.4</v>
      </c>
      <c r="M26" s="66">
        <v>34.299999999999997</v>
      </c>
      <c r="N26" s="67"/>
      <c r="O26" s="66">
        <v>68.599999999999994</v>
      </c>
      <c r="P26" s="73">
        <v>65.7</v>
      </c>
      <c r="Q26" s="67"/>
      <c r="R26" s="67" t="s">
        <v>96</v>
      </c>
      <c r="S26" s="67" t="s">
        <v>96</v>
      </c>
      <c r="T26" s="45"/>
      <c r="U26" s="73" t="s">
        <v>100</v>
      </c>
      <c r="V26" s="68" t="s">
        <v>100</v>
      </c>
      <c r="W26" s="45"/>
      <c r="X26" s="76">
        <v>44404</v>
      </c>
      <c r="Y26" s="62"/>
      <c r="Z26" s="45">
        <v>-2.8999999999999901</v>
      </c>
      <c r="AA26" s="46">
        <v>20479.612000000001</v>
      </c>
      <c r="AB26" s="45">
        <v>-593.90874799999801</v>
      </c>
      <c r="AC26" s="45">
        <v>-2.25451581901625</v>
      </c>
      <c r="AD26" s="44"/>
      <c r="AE26" s="44"/>
      <c r="AF26" s="44"/>
      <c r="AG26" s="44"/>
      <c r="AH26" s="44"/>
      <c r="AI26" s="44"/>
    </row>
    <row r="27" spans="1:35" s="3" customFormat="1" ht="21.95" customHeight="1">
      <c r="A27" s="292" t="s">
        <v>54</v>
      </c>
      <c r="B27" s="292" t="s">
        <v>15</v>
      </c>
      <c r="C27" s="62"/>
      <c r="D27" s="47"/>
      <c r="E27" s="69"/>
      <c r="F27" s="70"/>
      <c r="G27" s="70"/>
      <c r="H27" s="71"/>
      <c r="I27" s="70"/>
      <c r="J27" s="70"/>
      <c r="K27" s="62"/>
      <c r="L27" s="47"/>
      <c r="M27" s="69"/>
      <c r="N27" s="70"/>
      <c r="O27" s="69"/>
      <c r="P27" s="74"/>
      <c r="Q27" s="70"/>
      <c r="R27" s="70"/>
      <c r="S27" s="70"/>
      <c r="T27" s="47"/>
      <c r="U27" s="74"/>
      <c r="V27" s="71"/>
      <c r="W27" s="47"/>
      <c r="X27" s="77"/>
      <c r="Y27" s="62"/>
      <c r="Z27" s="60"/>
      <c r="AA27" s="61">
        <v>0</v>
      </c>
      <c r="AB27" s="60">
        <v>0</v>
      </c>
      <c r="AC27" s="60"/>
      <c r="AD27" s="44"/>
      <c r="AE27" s="44"/>
      <c r="AF27" s="44"/>
      <c r="AG27" s="44"/>
      <c r="AH27" s="44"/>
      <c r="AI27" s="44"/>
    </row>
    <row r="28" spans="1:35" ht="15" customHeight="1">
      <c r="A28" s="13"/>
      <c r="B28" s="13"/>
      <c r="D28" s="13"/>
      <c r="E28" s="13"/>
      <c r="F28" s="13"/>
      <c r="G28" s="13"/>
      <c r="H28" s="13"/>
      <c r="I28" s="13"/>
      <c r="J28" s="13"/>
      <c r="L28" s="13"/>
      <c r="M28" s="13"/>
      <c r="N28" s="13"/>
      <c r="O28" s="13"/>
      <c r="P28" s="13"/>
      <c r="Q28" s="13"/>
      <c r="R28" s="13"/>
      <c r="S28" s="13"/>
      <c r="T28" s="13"/>
      <c r="U28" s="13"/>
      <c r="V28" s="13"/>
      <c r="W28" s="13"/>
      <c r="X28" s="13"/>
      <c r="Z28" s="13"/>
      <c r="AA28" s="13"/>
      <c r="AB28" s="13"/>
      <c r="AC28" s="13"/>
    </row>
    <row r="29" spans="1:35" ht="15" customHeight="1">
      <c r="A29" s="79" t="s">
        <v>125</v>
      </c>
      <c r="B29" s="79"/>
      <c r="D29" s="13"/>
      <c r="E29" s="13"/>
      <c r="F29" s="13"/>
      <c r="G29" s="13"/>
      <c r="H29" s="13"/>
      <c r="I29" s="13"/>
      <c r="J29" s="13"/>
      <c r="L29" s="13"/>
      <c r="M29" s="13"/>
      <c r="N29" s="13"/>
      <c r="O29" s="13"/>
      <c r="P29" s="13"/>
      <c r="Q29" s="13"/>
      <c r="R29" s="13"/>
      <c r="S29" s="13"/>
      <c r="T29" s="13"/>
      <c r="U29" s="13"/>
      <c r="V29" s="13"/>
      <c r="W29" s="13"/>
      <c r="X29" s="13"/>
      <c r="Z29" s="88" t="s">
        <v>109</v>
      </c>
      <c r="AA29" s="89"/>
      <c r="AB29" s="39" t="s">
        <v>110</v>
      </c>
      <c r="AC29" s="92"/>
    </row>
    <row r="30" spans="1:35" ht="15" customHeight="1">
      <c r="A30" s="78" t="s">
        <v>111</v>
      </c>
      <c r="B30" s="31"/>
      <c r="C30" s="31"/>
      <c r="D30" s="13"/>
      <c r="E30" s="13"/>
      <c r="F30" s="13"/>
      <c r="G30" s="13"/>
      <c r="H30" s="13"/>
      <c r="I30" s="13"/>
      <c r="J30" s="13"/>
      <c r="K30" s="31"/>
      <c r="L30" s="31"/>
      <c r="M30" s="31"/>
      <c r="N30" s="31"/>
      <c r="O30" s="31"/>
      <c r="P30" s="13"/>
      <c r="Q30" s="31"/>
      <c r="R30" s="13"/>
      <c r="S30" s="13"/>
      <c r="T30" s="31"/>
      <c r="U30" s="13"/>
      <c r="V30" s="13"/>
      <c r="W30" s="31"/>
      <c r="X30" s="13"/>
      <c r="Y30" s="31"/>
      <c r="Z30" s="90" t="s">
        <v>112</v>
      </c>
      <c r="AA30" s="91"/>
      <c r="AB30" s="53" t="s">
        <v>132</v>
      </c>
      <c r="AC30" s="53" t="s">
        <v>131</v>
      </c>
    </row>
    <row r="31" spans="1:35" ht="15" customHeight="1">
      <c r="A31" s="86" t="s">
        <v>113</v>
      </c>
      <c r="B31" s="31"/>
      <c r="C31" s="31"/>
      <c r="D31" s="13"/>
      <c r="E31" s="13"/>
      <c r="F31" s="13"/>
      <c r="G31" s="13"/>
      <c r="H31" s="13"/>
      <c r="I31" s="13"/>
      <c r="J31" s="13"/>
      <c r="K31" s="31"/>
      <c r="L31" s="17"/>
      <c r="M31" s="17"/>
      <c r="N31" s="17"/>
      <c r="O31" s="17"/>
      <c r="P31" s="13"/>
      <c r="Q31" s="17"/>
      <c r="R31" s="13"/>
      <c r="S31" s="13"/>
      <c r="T31" s="17"/>
      <c r="U31" s="13"/>
      <c r="V31" s="13"/>
      <c r="W31" s="17"/>
      <c r="X31" s="13"/>
      <c r="Y31" s="31"/>
      <c r="Z31" s="24" t="s">
        <v>114</v>
      </c>
      <c r="AA31" s="24"/>
      <c r="AB31" s="23">
        <v>1660448.0263009099</v>
      </c>
      <c r="AC31" s="23">
        <v>1634119.5355378301</v>
      </c>
      <c r="AD31" s="41"/>
    </row>
    <row r="32" spans="1:35" ht="15" customHeight="1">
      <c r="A32" s="78" t="s">
        <v>115</v>
      </c>
      <c r="B32" s="31"/>
      <c r="C32" s="31"/>
      <c r="D32" s="13"/>
      <c r="E32" s="13"/>
      <c r="F32" s="13"/>
      <c r="G32" s="13"/>
      <c r="H32" s="13"/>
      <c r="I32" s="13"/>
      <c r="J32" s="13"/>
      <c r="K32" s="31"/>
      <c r="L32" s="13"/>
      <c r="M32" s="13"/>
      <c r="N32" s="13"/>
      <c r="O32" s="13"/>
      <c r="P32" s="13"/>
      <c r="Q32" s="13"/>
      <c r="R32" s="13"/>
      <c r="S32" s="13"/>
      <c r="T32" s="13"/>
      <c r="U32" s="13"/>
      <c r="V32" s="13"/>
      <c r="W32" s="13"/>
      <c r="X32" s="13"/>
      <c r="Y32" s="31"/>
      <c r="Z32" s="24" t="s">
        <v>116</v>
      </c>
      <c r="AA32" s="24"/>
      <c r="AB32" s="23">
        <v>-691434.53619569901</v>
      </c>
      <c r="AC32" s="23">
        <v>-691196.56527598796</v>
      </c>
      <c r="AD32" s="41"/>
    </row>
    <row r="33" spans="1:30" ht="15" customHeight="1">
      <c r="A33" s="78" t="s">
        <v>130</v>
      </c>
      <c r="B33" s="13"/>
      <c r="D33" s="13"/>
      <c r="E33" s="13"/>
      <c r="F33" s="13"/>
      <c r="G33" s="13"/>
      <c r="H33" s="13"/>
      <c r="I33" s="13"/>
      <c r="J33" s="13"/>
      <c r="L33" s="13"/>
      <c r="M33" s="13"/>
      <c r="N33" s="13"/>
      <c r="O33" s="13"/>
      <c r="P33" s="13"/>
      <c r="Q33" s="13"/>
      <c r="R33" s="13"/>
      <c r="S33" s="13"/>
      <c r="T33" s="13"/>
      <c r="U33" s="13"/>
      <c r="V33" s="13"/>
      <c r="W33" s="13"/>
      <c r="X33" s="13"/>
      <c r="Z33" s="25" t="s">
        <v>117</v>
      </c>
      <c r="AA33" s="25"/>
      <c r="AB33" s="26">
        <v>969013.49010520801</v>
      </c>
      <c r="AC33" s="26">
        <v>942922.97026184201</v>
      </c>
      <c r="AD33" s="93"/>
    </row>
    <row r="34" spans="1:30" ht="15" customHeight="1">
      <c r="A34" s="13"/>
      <c r="B34" s="13"/>
      <c r="D34" s="13"/>
      <c r="E34" s="13"/>
      <c r="F34" s="13"/>
      <c r="G34" s="13"/>
      <c r="H34" s="13"/>
      <c r="I34" s="13"/>
      <c r="J34" s="13"/>
      <c r="L34" s="13"/>
      <c r="M34" s="13"/>
      <c r="N34" s="13"/>
      <c r="O34" s="13"/>
      <c r="P34" s="13"/>
      <c r="Q34" s="13"/>
      <c r="R34" s="13"/>
      <c r="S34" s="13"/>
      <c r="T34" s="13"/>
      <c r="U34" s="13"/>
      <c r="V34" s="13"/>
      <c r="W34" s="13"/>
      <c r="X34" s="13"/>
      <c r="Z34" s="25" t="s">
        <v>118</v>
      </c>
      <c r="AA34" s="25"/>
      <c r="AB34" s="26">
        <v>3.6784375539831999</v>
      </c>
      <c r="AC34" s="26">
        <v>3.5793962620148401</v>
      </c>
      <c r="AD34" s="93"/>
    </row>
    <row r="35" spans="1:30" ht="15" customHeight="1">
      <c r="A35" s="13"/>
      <c r="B35" s="13"/>
      <c r="D35" s="13"/>
      <c r="E35" s="13"/>
      <c r="F35" s="13"/>
      <c r="G35" s="13"/>
      <c r="H35" s="13"/>
      <c r="I35" s="13"/>
      <c r="J35" s="13"/>
      <c r="L35" s="13"/>
      <c r="M35" s="13"/>
      <c r="N35" s="13"/>
      <c r="O35" s="13"/>
      <c r="P35" s="13"/>
      <c r="Q35" s="13"/>
      <c r="R35" s="13"/>
      <c r="S35" s="13"/>
      <c r="T35" s="13"/>
      <c r="U35" s="13"/>
      <c r="V35" s="13"/>
      <c r="W35" s="13"/>
      <c r="X35" s="13"/>
      <c r="Z35" s="13"/>
      <c r="AA35" s="13"/>
      <c r="AB35" s="13"/>
      <c r="AC35" s="13"/>
    </row>
    <row r="36" spans="1:30" ht="15" customHeight="1">
      <c r="A36" s="13"/>
      <c r="B36" s="13"/>
      <c r="D36" s="13"/>
      <c r="E36" s="13"/>
      <c r="F36" s="13"/>
      <c r="G36" s="13"/>
      <c r="H36" s="13"/>
      <c r="I36" s="13"/>
      <c r="J36" s="13"/>
      <c r="L36" s="13"/>
      <c r="M36" s="13"/>
      <c r="N36" s="13"/>
      <c r="O36" s="13"/>
      <c r="P36" s="13"/>
      <c r="Q36" s="13"/>
      <c r="R36" s="13"/>
      <c r="S36" s="13"/>
      <c r="T36" s="13"/>
      <c r="U36" s="13"/>
      <c r="V36" s="13"/>
      <c r="W36" s="13"/>
      <c r="X36" s="13"/>
      <c r="Z36" s="13"/>
      <c r="AA36" s="13"/>
      <c r="AB36" s="13"/>
      <c r="AC36" s="13"/>
    </row>
    <row r="37" spans="1:30" ht="15" customHeight="1">
      <c r="A37" s="13"/>
      <c r="B37" s="13"/>
      <c r="D37" s="13"/>
      <c r="E37" s="13"/>
      <c r="F37" s="13"/>
      <c r="G37" s="13"/>
      <c r="H37" s="13"/>
      <c r="I37" s="13"/>
      <c r="J37" s="13"/>
      <c r="L37" s="13"/>
      <c r="M37" s="13"/>
      <c r="N37" s="13"/>
      <c r="O37" s="13"/>
      <c r="P37" s="13"/>
      <c r="Q37" s="13"/>
      <c r="R37" s="13"/>
      <c r="S37" s="13"/>
      <c r="T37" s="13"/>
      <c r="U37" s="13"/>
      <c r="V37" s="13"/>
      <c r="W37" s="13"/>
      <c r="X37" s="13"/>
      <c r="Z37" s="13"/>
      <c r="AA37" s="13"/>
      <c r="AB37" s="13"/>
      <c r="AC37" s="13"/>
    </row>
    <row r="38" spans="1:30" ht="15" customHeight="1">
      <c r="A38" s="13"/>
      <c r="B38" s="13"/>
      <c r="D38" s="13"/>
      <c r="E38" s="13"/>
      <c r="F38" s="13"/>
      <c r="G38" s="13"/>
      <c r="H38" s="13"/>
      <c r="I38" s="13"/>
      <c r="J38" s="13"/>
      <c r="L38" s="13"/>
      <c r="M38" s="13"/>
      <c r="N38" s="13"/>
      <c r="O38" s="13"/>
      <c r="P38" s="13"/>
      <c r="Q38" s="13"/>
      <c r="R38" s="13"/>
      <c r="S38" s="13"/>
      <c r="T38" s="13"/>
      <c r="U38" s="13"/>
      <c r="V38" s="13"/>
      <c r="W38" s="13"/>
      <c r="X38" s="13"/>
      <c r="Z38" s="13"/>
      <c r="AA38" s="13"/>
      <c r="AB38" s="13"/>
      <c r="AC38" s="13"/>
    </row>
    <row r="39" spans="1:30" ht="15" customHeight="1">
      <c r="A39" s="13"/>
      <c r="B39" s="13"/>
      <c r="D39" s="13"/>
      <c r="E39" s="13"/>
      <c r="F39" s="13"/>
      <c r="G39" s="13"/>
      <c r="H39" s="13"/>
      <c r="I39" s="13"/>
      <c r="J39" s="13"/>
      <c r="L39" s="13"/>
      <c r="M39" s="13"/>
      <c r="N39" s="13"/>
      <c r="O39" s="13"/>
      <c r="P39" s="13"/>
      <c r="Q39" s="13"/>
      <c r="R39" s="13"/>
      <c r="S39" s="13"/>
      <c r="T39" s="13"/>
      <c r="U39" s="13"/>
      <c r="V39" s="13"/>
      <c r="W39" s="13"/>
      <c r="X39" s="13"/>
      <c r="Z39" s="13"/>
      <c r="AA39" s="13"/>
      <c r="AB39" s="13"/>
      <c r="AC39" s="13"/>
    </row>
    <row r="40" spans="1:30" ht="15" customHeight="1">
      <c r="A40" s="13"/>
      <c r="B40" s="13"/>
      <c r="D40" s="13"/>
      <c r="E40" s="13"/>
      <c r="F40" s="13"/>
      <c r="G40" s="13"/>
      <c r="H40" s="13"/>
      <c r="I40" s="13"/>
      <c r="J40" s="13"/>
      <c r="L40" s="13"/>
      <c r="M40" s="13"/>
      <c r="N40" s="13"/>
      <c r="O40" s="13"/>
      <c r="P40" s="13"/>
      <c r="Q40" s="13"/>
      <c r="R40" s="13"/>
      <c r="S40" s="13"/>
      <c r="T40" s="13"/>
      <c r="U40" s="13"/>
      <c r="V40" s="13"/>
      <c r="W40" s="13"/>
      <c r="X40" s="13"/>
      <c r="Z40" s="13"/>
      <c r="AA40" s="13"/>
      <c r="AB40" s="13"/>
      <c r="AC40" s="13"/>
    </row>
    <row r="41" spans="1:30" ht="15" customHeight="1">
      <c r="A41" s="13"/>
      <c r="B41" s="13"/>
      <c r="D41" s="13"/>
      <c r="E41" s="13"/>
      <c r="F41" s="13"/>
      <c r="G41" s="13"/>
      <c r="H41" s="13"/>
      <c r="I41" s="13"/>
      <c r="J41" s="13"/>
      <c r="L41" s="13"/>
      <c r="M41" s="13"/>
      <c r="N41" s="13"/>
      <c r="O41" s="13"/>
      <c r="P41" s="13"/>
      <c r="Q41" s="13"/>
      <c r="R41" s="13"/>
      <c r="S41" s="13"/>
      <c r="T41" s="13"/>
      <c r="U41" s="13"/>
      <c r="V41" s="13"/>
      <c r="W41" s="13"/>
      <c r="X41" s="13"/>
      <c r="Z41" s="13"/>
      <c r="AA41" s="13"/>
      <c r="AB41" s="13"/>
      <c r="AC41" s="13"/>
    </row>
    <row r="42" spans="1:30" ht="15" customHeight="1">
      <c r="A42" s="13"/>
      <c r="B42" s="13"/>
      <c r="D42" s="13"/>
      <c r="E42" s="13"/>
      <c r="F42" s="13"/>
      <c r="G42" s="13"/>
      <c r="H42" s="13"/>
      <c r="I42" s="13"/>
      <c r="J42" s="13"/>
      <c r="L42" s="13"/>
      <c r="M42" s="13"/>
      <c r="N42" s="13"/>
      <c r="O42" s="13"/>
      <c r="P42" s="13"/>
      <c r="Q42" s="13"/>
      <c r="R42" s="13"/>
      <c r="S42" s="13"/>
      <c r="T42" s="13"/>
      <c r="U42" s="13"/>
      <c r="V42" s="13"/>
      <c r="W42" s="13"/>
      <c r="X42" s="13"/>
      <c r="Z42" s="13"/>
      <c r="AA42" s="13"/>
      <c r="AB42" s="13"/>
      <c r="AC42" s="13"/>
    </row>
    <row r="43" spans="1:30" ht="15" customHeight="1">
      <c r="A43" s="13"/>
      <c r="B43" s="13"/>
      <c r="D43" s="13"/>
      <c r="E43" s="13"/>
      <c r="F43" s="13"/>
      <c r="G43" s="13"/>
      <c r="H43" s="13"/>
      <c r="I43" s="13"/>
      <c r="J43" s="13"/>
      <c r="L43" s="13"/>
      <c r="M43" s="13"/>
      <c r="N43" s="13"/>
      <c r="O43" s="13"/>
      <c r="P43" s="13"/>
      <c r="Q43" s="13"/>
      <c r="R43" s="13"/>
      <c r="S43" s="13"/>
      <c r="T43" s="13"/>
      <c r="U43" s="13"/>
      <c r="V43" s="13"/>
      <c r="W43" s="13"/>
      <c r="X43" s="13"/>
      <c r="Z43" s="13"/>
      <c r="AA43" s="13"/>
      <c r="AB43" s="13"/>
      <c r="AC43" s="13"/>
    </row>
    <row r="44" spans="1:30" ht="15" customHeight="1">
      <c r="A44" s="13"/>
      <c r="B44" s="13"/>
      <c r="D44" s="13"/>
      <c r="E44" s="13"/>
      <c r="F44" s="13"/>
      <c r="G44" s="13"/>
      <c r="H44" s="13"/>
      <c r="I44" s="13"/>
      <c r="J44" s="13"/>
      <c r="L44" s="13"/>
      <c r="M44" s="13"/>
      <c r="N44" s="13"/>
      <c r="O44" s="13"/>
      <c r="P44" s="13"/>
      <c r="Q44" s="13"/>
      <c r="R44" s="13"/>
      <c r="S44" s="13"/>
      <c r="T44" s="13"/>
      <c r="U44" s="13"/>
      <c r="V44" s="13"/>
      <c r="W44" s="13"/>
      <c r="X44" s="13"/>
      <c r="Z44" s="13"/>
      <c r="AA44" s="13"/>
      <c r="AB44" s="13"/>
      <c r="AC44" s="13"/>
    </row>
    <row r="45" spans="1:30" ht="15" customHeight="1">
      <c r="A45" s="13"/>
      <c r="B45" s="13"/>
      <c r="D45" s="13"/>
      <c r="E45" s="13"/>
      <c r="F45" s="13"/>
      <c r="G45" s="13"/>
      <c r="H45" s="13"/>
      <c r="I45" s="13"/>
      <c r="J45" s="13"/>
      <c r="L45" s="13"/>
      <c r="M45" s="13"/>
      <c r="N45" s="13"/>
      <c r="O45" s="13"/>
      <c r="P45" s="13"/>
      <c r="Q45" s="13"/>
      <c r="R45" s="13"/>
      <c r="S45" s="13"/>
      <c r="T45" s="13"/>
      <c r="U45" s="13"/>
      <c r="V45" s="13"/>
      <c r="W45" s="13"/>
      <c r="X45" s="13"/>
      <c r="Z45" s="13"/>
      <c r="AA45" s="13"/>
      <c r="AB45" s="13"/>
      <c r="AC45" s="13"/>
    </row>
    <row r="46" spans="1:30" ht="15" customHeight="1">
      <c r="A46" s="13"/>
      <c r="B46" s="13"/>
      <c r="D46" s="13"/>
      <c r="E46" s="13"/>
      <c r="F46" s="13"/>
      <c r="G46" s="13"/>
      <c r="H46" s="13"/>
      <c r="I46" s="13"/>
      <c r="J46" s="13"/>
      <c r="L46" s="13"/>
      <c r="M46" s="13"/>
      <c r="N46" s="13"/>
      <c r="O46" s="13"/>
      <c r="P46" s="13"/>
      <c r="Q46" s="13"/>
      <c r="R46" s="13"/>
      <c r="S46" s="13"/>
      <c r="T46" s="13"/>
      <c r="U46" s="13"/>
      <c r="V46" s="13"/>
      <c r="W46" s="13"/>
      <c r="X46" s="13"/>
      <c r="Z46" s="13"/>
      <c r="AA46" s="13"/>
      <c r="AB46" s="13"/>
      <c r="AC46" s="13"/>
    </row>
    <row r="47" spans="1:30" ht="15" customHeight="1">
      <c r="A47" s="13"/>
      <c r="B47" s="13"/>
      <c r="D47" s="13"/>
      <c r="E47" s="13"/>
      <c r="F47" s="13"/>
      <c r="G47" s="13"/>
      <c r="H47" s="13"/>
      <c r="I47" s="13"/>
      <c r="J47" s="13"/>
      <c r="L47" s="13"/>
      <c r="M47" s="13"/>
      <c r="N47" s="13"/>
      <c r="O47" s="13"/>
      <c r="P47" s="13"/>
      <c r="Q47" s="13"/>
      <c r="R47" s="13"/>
      <c r="S47" s="13"/>
      <c r="T47" s="13"/>
      <c r="U47" s="13"/>
      <c r="V47" s="13"/>
      <c r="W47" s="13"/>
      <c r="X47" s="13"/>
      <c r="Z47" s="13"/>
      <c r="AA47" s="13"/>
      <c r="AB47" s="13"/>
      <c r="AC47" s="13"/>
    </row>
    <row r="48" spans="1:30" ht="15" customHeight="1">
      <c r="A48" s="13"/>
      <c r="B48" s="13"/>
      <c r="D48" s="13"/>
      <c r="E48" s="13"/>
      <c r="F48" s="13"/>
      <c r="G48" s="13"/>
      <c r="H48" s="13"/>
      <c r="I48" s="13"/>
      <c r="J48" s="13"/>
      <c r="L48" s="13"/>
      <c r="M48" s="13"/>
      <c r="N48" s="13"/>
      <c r="O48" s="13"/>
      <c r="P48" s="13"/>
      <c r="Q48" s="13"/>
      <c r="R48" s="13"/>
      <c r="S48" s="13"/>
      <c r="T48" s="13"/>
      <c r="U48" s="13"/>
      <c r="V48" s="13"/>
      <c r="W48" s="13"/>
      <c r="X48" s="13"/>
      <c r="Z48" s="13"/>
      <c r="AA48" s="13"/>
      <c r="AB48" s="13"/>
      <c r="AC48" s="13"/>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sheetData>
  <mergeCells count="30">
    <mergeCell ref="A5:D5"/>
    <mergeCell ref="A6:D6"/>
    <mergeCell ref="AB29:AC29"/>
    <mergeCell ref="Z30:AA30"/>
    <mergeCell ref="Z31:AA31"/>
    <mergeCell ref="Z32:AA32"/>
    <mergeCell ref="Z33:AA33"/>
    <mergeCell ref="Z34:AA34"/>
    <mergeCell ref="A9:A10"/>
    <mergeCell ref="Z9:Z10"/>
    <mergeCell ref="AA9:AA10"/>
    <mergeCell ref="AB9:AB10"/>
    <mergeCell ref="Z8:AC8"/>
    <mergeCell ref="AC9:AC10"/>
    <mergeCell ref="J9:J10"/>
    <mergeCell ref="D8:J8"/>
    <mergeCell ref="L8:X8"/>
    <mergeCell ref="L9:M9"/>
    <mergeCell ref="O9:P9"/>
    <mergeCell ref="R9:S9"/>
    <mergeCell ref="U9:V9"/>
    <mergeCell ref="Z29:AA29"/>
    <mergeCell ref="E9:E10"/>
    <mergeCell ref="F9:F10"/>
    <mergeCell ref="G9:G10"/>
    <mergeCell ref="H9:H10"/>
    <mergeCell ref="I9:I10"/>
    <mergeCell ref="D9:D10"/>
    <mergeCell ref="A8:B8"/>
    <mergeCell ref="B9:B10"/>
  </mergeCells>
  <conditionalFormatting sqref="F11:F27">
    <cfRule type="expression" dxfId="1" priority="1">
      <formula>IF(J11 &gt;1,TRUE,FALSE)</formula>
    </cfRule>
  </conditionalFormatting>
  <pageMargins left="0.7" right="0.7" top="0.75" bottom="0.75" header="0.3" footer="0.3"/>
  <pageSetup paperSize="9" scale="40" orientation="landscape"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E32E1-AE54-40D8-9305-034CC4D5E342}">
  <sheetPr>
    <tabColor rgb="FF008DCA"/>
    <pageSetUpPr fitToPage="1"/>
  </sheetPr>
  <dimension ref="A1:AF75"/>
  <sheetViews>
    <sheetView tabSelected="1" zoomScaleNormal="100" workbookViewId="0">
      <pane xSplit="2" ySplit="10" topLeftCell="C11" activePane="bottomRight" state="frozen"/>
      <selection activeCell="E15" sqref="E15"/>
      <selection pane="topRight" activeCell="E15" sqref="E15"/>
      <selection pane="bottomLeft" activeCell="E15" sqref="E15"/>
      <selection pane="bottomRight" activeCell="J11" sqref="J11"/>
    </sheetView>
  </sheetViews>
  <sheetFormatPr defaultColWidth="11.42578125" defaultRowHeight="15"/>
  <cols>
    <col min="1" max="1" width="9.7109375" customWidth="1"/>
    <col min="2" max="2" width="22.85546875" customWidth="1"/>
    <col min="3" max="3" width="9.5703125" customWidth="1"/>
    <col min="4" max="4" width="9.28515625" customWidth="1"/>
    <col min="5" max="5" width="5.7109375" bestFit="1" customWidth="1"/>
    <col min="6" max="6" width="9.28515625" bestFit="1" customWidth="1"/>
    <col min="7" max="7" width="29.7109375" customWidth="1"/>
    <col min="8" max="9" width="10.140625" customWidth="1"/>
    <col min="10" max="11" width="6.7109375" customWidth="1"/>
    <col min="12" max="12" width="0.85546875" customWidth="1"/>
    <col min="13" max="14" width="6.7109375" customWidth="1"/>
    <col min="15" max="15" width="0.85546875" customWidth="1"/>
    <col min="16" max="16" width="9.28515625" bestFit="1" customWidth="1"/>
    <col min="17" max="17" width="8.85546875" bestFit="1" customWidth="1"/>
    <col min="18" max="18" width="0.85546875" customWidth="1"/>
    <col min="19" max="20" width="29.7109375" customWidth="1"/>
    <col min="21" max="21" width="0.85546875" customWidth="1"/>
    <col min="22" max="22" width="10.7109375" customWidth="1"/>
    <col min="23" max="25" width="14.7109375" customWidth="1"/>
    <col min="26" max="26" width="14.42578125" bestFit="1" customWidth="1"/>
    <col min="27" max="32" width="11.42578125" style="13"/>
  </cols>
  <sheetData>
    <row r="1" spans="1:32">
      <c r="A1" s="13"/>
      <c r="B1" s="13"/>
      <c r="C1" s="13"/>
      <c r="D1" s="13"/>
      <c r="E1" s="13"/>
      <c r="F1" s="13"/>
      <c r="G1" s="13"/>
      <c r="H1" s="13"/>
      <c r="I1" s="13"/>
      <c r="J1" s="13"/>
      <c r="K1" s="13"/>
      <c r="L1" s="13"/>
      <c r="M1" s="13"/>
      <c r="N1" s="13"/>
      <c r="O1" s="13"/>
      <c r="P1" s="13"/>
      <c r="Q1" s="13"/>
      <c r="R1" s="13"/>
      <c r="S1" s="13"/>
      <c r="T1" s="13"/>
      <c r="U1" s="13"/>
      <c r="V1" s="13"/>
      <c r="W1" s="13"/>
      <c r="X1" s="13"/>
      <c r="Y1" s="13"/>
      <c r="Z1" s="13"/>
    </row>
    <row r="2" spans="1:32" ht="30" customHeight="1">
      <c r="A2" s="258" t="s">
        <v>79</v>
      </c>
      <c r="B2" s="29"/>
      <c r="C2" s="13"/>
      <c r="D2" s="13"/>
      <c r="E2" s="13"/>
      <c r="F2" s="13"/>
      <c r="G2" s="13"/>
      <c r="H2" s="13"/>
      <c r="I2" s="13"/>
      <c r="J2" s="13"/>
      <c r="K2" s="13"/>
      <c r="L2" s="13"/>
      <c r="M2" s="13"/>
      <c r="N2" s="13"/>
      <c r="O2" s="13"/>
      <c r="P2" s="13"/>
      <c r="Q2" s="13"/>
      <c r="R2" s="13"/>
      <c r="S2" s="13"/>
      <c r="T2" s="13"/>
      <c r="U2" s="13"/>
      <c r="V2" s="13"/>
      <c r="W2" s="13"/>
      <c r="X2" s="13"/>
      <c r="Y2" s="13"/>
      <c r="Z2" s="13"/>
    </row>
    <row r="3" spans="1:32" ht="15" customHeight="1">
      <c r="A3" s="13"/>
      <c r="B3" s="13"/>
      <c r="C3" s="13"/>
      <c r="D3" s="13"/>
      <c r="E3" s="13"/>
      <c r="F3" s="13"/>
      <c r="G3" s="13"/>
      <c r="H3" s="13"/>
      <c r="I3" s="13"/>
      <c r="J3" s="13"/>
      <c r="K3" s="13"/>
      <c r="L3" s="13"/>
      <c r="M3" s="13"/>
      <c r="N3" s="13"/>
      <c r="O3" s="13"/>
      <c r="P3" s="13"/>
      <c r="Q3" s="13"/>
      <c r="R3" s="13"/>
      <c r="S3" s="13"/>
      <c r="T3" s="13"/>
      <c r="U3" s="13"/>
      <c r="V3" s="13"/>
      <c r="W3" s="13"/>
      <c r="X3" s="13"/>
      <c r="Y3" s="13"/>
      <c r="Z3" s="13"/>
    </row>
    <row r="4" spans="1:32" ht="15" customHeight="1">
      <c r="A4" s="259" t="s">
        <v>80</v>
      </c>
      <c r="B4" s="30"/>
      <c r="C4" s="13"/>
      <c r="D4" s="13"/>
      <c r="E4" s="13"/>
      <c r="F4" s="13"/>
      <c r="G4" s="13"/>
      <c r="H4" s="13"/>
      <c r="I4" s="13"/>
      <c r="J4" s="13"/>
      <c r="K4" s="13"/>
      <c r="L4" s="13"/>
      <c r="M4" s="13"/>
      <c r="N4" s="13"/>
      <c r="O4" s="13"/>
      <c r="P4" s="13"/>
      <c r="Q4" s="13"/>
      <c r="R4" s="13"/>
      <c r="S4" s="13"/>
      <c r="T4" s="13"/>
      <c r="U4" s="13"/>
      <c r="V4" s="13"/>
      <c r="W4" s="13"/>
      <c r="X4" s="13"/>
      <c r="Y4" s="13"/>
      <c r="Z4" s="13"/>
    </row>
    <row r="5" spans="1:32" ht="15" customHeight="1">
      <c r="A5" s="269" t="s">
        <v>159</v>
      </c>
      <c r="B5" s="269"/>
      <c r="C5" s="269"/>
      <c r="D5" s="101">
        <f>Y33/1000000</f>
        <v>0.96901349010520799</v>
      </c>
      <c r="E5" s="101" t="s">
        <v>160</v>
      </c>
      <c r="F5" s="13"/>
      <c r="G5" s="13"/>
      <c r="H5" s="13"/>
      <c r="I5" s="13"/>
      <c r="J5" s="13"/>
      <c r="K5" s="13"/>
      <c r="L5" s="13"/>
      <c r="M5" s="13"/>
      <c r="N5" s="13"/>
      <c r="O5" s="13"/>
      <c r="P5" s="13"/>
      <c r="Q5" s="13"/>
      <c r="R5" s="13"/>
      <c r="S5" s="13"/>
      <c r="T5" s="13"/>
      <c r="U5" s="13"/>
      <c r="V5" s="13"/>
      <c r="W5" s="13"/>
      <c r="X5" s="13"/>
      <c r="Y5" s="13"/>
      <c r="Z5" s="13"/>
    </row>
    <row r="6" spans="1:32" ht="15" customHeight="1">
      <c r="A6" s="269" t="s">
        <v>161</v>
      </c>
      <c r="B6" s="269"/>
      <c r="C6" s="269"/>
      <c r="D6" s="102">
        <f>Y34</f>
        <v>3.6784375539831999</v>
      </c>
      <c r="E6" s="103" t="s">
        <v>49</v>
      </c>
      <c r="F6" s="13"/>
      <c r="G6" s="13"/>
      <c r="H6" s="13"/>
      <c r="I6" s="13"/>
      <c r="J6" s="13"/>
      <c r="K6" s="13"/>
      <c r="L6" s="13"/>
      <c r="M6" s="13"/>
      <c r="N6" s="13"/>
      <c r="O6" s="13"/>
      <c r="P6" s="13"/>
      <c r="Q6" s="13"/>
      <c r="R6" s="13"/>
      <c r="S6" s="13"/>
      <c r="T6" s="13"/>
      <c r="U6" s="13"/>
      <c r="V6" s="13"/>
      <c r="W6" s="13"/>
      <c r="X6" s="13"/>
      <c r="Y6" s="13"/>
      <c r="Z6" s="13"/>
    </row>
    <row r="7" spans="1:32" ht="15" customHeight="1">
      <c r="A7" s="13"/>
      <c r="B7" s="13"/>
      <c r="C7" s="13"/>
      <c r="D7" s="13"/>
      <c r="E7" s="13"/>
      <c r="F7" s="13"/>
      <c r="G7" s="13"/>
      <c r="H7" s="13"/>
      <c r="I7" s="13"/>
      <c r="J7" s="13"/>
      <c r="K7" s="13"/>
      <c r="L7" s="13"/>
      <c r="M7" s="13"/>
      <c r="N7" s="13"/>
      <c r="O7" s="13"/>
      <c r="P7" s="13"/>
      <c r="Q7" s="13"/>
      <c r="R7" s="13"/>
      <c r="S7" s="13"/>
      <c r="T7" s="13"/>
      <c r="U7" s="13"/>
      <c r="V7" s="13"/>
      <c r="W7" s="13"/>
      <c r="X7" s="13"/>
      <c r="Y7" s="13"/>
      <c r="Z7" s="13"/>
    </row>
    <row r="8" spans="1:32" ht="15" customHeight="1">
      <c r="A8" s="27" t="s">
        <v>81</v>
      </c>
      <c r="B8" s="28"/>
      <c r="C8" s="51" t="s">
        <v>84</v>
      </c>
      <c r="D8" s="51"/>
      <c r="E8" s="51"/>
      <c r="F8" s="51"/>
      <c r="G8" s="51"/>
      <c r="H8" s="51"/>
      <c r="I8" s="51"/>
      <c r="J8" s="334" t="s">
        <v>82</v>
      </c>
      <c r="K8" s="54"/>
      <c r="L8" s="54"/>
      <c r="M8" s="54"/>
      <c r="N8" s="54"/>
      <c r="O8" s="54"/>
      <c r="P8" s="54"/>
      <c r="Q8" s="54"/>
      <c r="R8" s="54"/>
      <c r="S8" s="54"/>
      <c r="T8" s="54"/>
      <c r="U8" s="54"/>
      <c r="V8" s="335"/>
      <c r="W8" s="329" t="s">
        <v>83</v>
      </c>
      <c r="X8" s="56"/>
      <c r="Y8" s="56"/>
      <c r="Z8" s="57"/>
    </row>
    <row r="9" spans="1:32">
      <c r="A9" s="32" t="s">
        <v>128</v>
      </c>
      <c r="B9" s="32" t="s">
        <v>127</v>
      </c>
      <c r="C9" s="32" t="s">
        <v>85</v>
      </c>
      <c r="D9" s="32" t="s">
        <v>91</v>
      </c>
      <c r="E9" s="32" t="s">
        <v>126</v>
      </c>
      <c r="F9" s="32" t="s">
        <v>88</v>
      </c>
      <c r="G9" s="32" t="s">
        <v>89</v>
      </c>
      <c r="H9" s="50" t="s">
        <v>119</v>
      </c>
      <c r="I9" s="50" t="s">
        <v>120</v>
      </c>
      <c r="J9" s="336" t="s">
        <v>85</v>
      </c>
      <c r="K9" s="33" t="s">
        <v>86</v>
      </c>
      <c r="L9" s="135"/>
      <c r="M9" s="33" t="s">
        <v>87</v>
      </c>
      <c r="N9" s="33" t="s">
        <v>86</v>
      </c>
      <c r="O9" s="135"/>
      <c r="P9" s="33" t="s">
        <v>88</v>
      </c>
      <c r="Q9" s="33" t="s">
        <v>86</v>
      </c>
      <c r="R9" s="135"/>
      <c r="S9" s="33" t="s">
        <v>89</v>
      </c>
      <c r="T9" s="33" t="s">
        <v>86</v>
      </c>
      <c r="U9" s="135"/>
      <c r="V9" s="337" t="s">
        <v>90</v>
      </c>
      <c r="W9" s="330" t="s">
        <v>124</v>
      </c>
      <c r="X9" s="32" t="s">
        <v>121</v>
      </c>
      <c r="Y9" s="32" t="s">
        <v>122</v>
      </c>
      <c r="Z9" s="32" t="s">
        <v>123</v>
      </c>
    </row>
    <row r="10" spans="1:32" ht="15" customHeight="1">
      <c r="A10" s="32"/>
      <c r="B10" s="32"/>
      <c r="C10" s="40"/>
      <c r="D10" s="40"/>
      <c r="E10" s="40"/>
      <c r="F10" s="40"/>
      <c r="G10" s="40"/>
      <c r="H10" s="40"/>
      <c r="I10" s="40"/>
      <c r="J10" s="338">
        <v>2018</v>
      </c>
      <c r="K10" s="34">
        <v>2023</v>
      </c>
      <c r="L10" s="34"/>
      <c r="M10" s="34">
        <v>2018</v>
      </c>
      <c r="N10" s="34">
        <v>2023</v>
      </c>
      <c r="O10" s="34"/>
      <c r="P10" s="34">
        <v>2018</v>
      </c>
      <c r="Q10" s="34">
        <v>2023</v>
      </c>
      <c r="R10" s="34"/>
      <c r="S10" s="34">
        <v>2018</v>
      </c>
      <c r="T10" s="34">
        <v>2023</v>
      </c>
      <c r="U10" s="34"/>
      <c r="V10" s="339"/>
      <c r="W10" s="330"/>
      <c r="X10" s="32"/>
      <c r="Y10" s="32"/>
      <c r="Z10" s="32"/>
    </row>
    <row r="11" spans="1:32" s="3" customFormat="1" ht="21.95" customHeight="1">
      <c r="A11" s="290" t="s">
        <v>47</v>
      </c>
      <c r="B11" s="290" t="s">
        <v>2</v>
      </c>
      <c r="C11" s="43">
        <v>2.1</v>
      </c>
      <c r="D11" s="63">
        <v>97.9</v>
      </c>
      <c r="E11" s="64">
        <v>2020</v>
      </c>
      <c r="F11" s="64" t="s">
        <v>95</v>
      </c>
      <c r="G11" s="65" t="s">
        <v>97</v>
      </c>
      <c r="H11" s="64">
        <v>21</v>
      </c>
      <c r="I11" s="64">
        <v>9</v>
      </c>
      <c r="J11" s="340">
        <v>2.1</v>
      </c>
      <c r="K11" s="63">
        <v>2.1505292610683502</v>
      </c>
      <c r="L11" s="64"/>
      <c r="M11" s="63">
        <v>97.9</v>
      </c>
      <c r="N11" s="72">
        <v>97.849470738931601</v>
      </c>
      <c r="O11" s="64"/>
      <c r="P11" s="64" t="s">
        <v>95</v>
      </c>
      <c r="Q11" s="64" t="s">
        <v>96</v>
      </c>
      <c r="R11" s="43"/>
      <c r="S11" s="72" t="s">
        <v>97</v>
      </c>
      <c r="T11" s="65" t="s">
        <v>98</v>
      </c>
      <c r="U11" s="43"/>
      <c r="V11" s="341">
        <v>44404</v>
      </c>
      <c r="W11" s="331">
        <v>-5.0529261068405197E-2</v>
      </c>
      <c r="X11" s="59">
        <v>1674.905</v>
      </c>
      <c r="Y11" s="58">
        <v>-0.84631712009777194</v>
      </c>
      <c r="Z11" s="58">
        <v>-3.2126742392498101E-3</v>
      </c>
      <c r="AA11" s="44"/>
      <c r="AB11" s="44"/>
      <c r="AC11" s="44"/>
      <c r="AD11" s="44"/>
      <c r="AE11" s="44"/>
      <c r="AF11" s="44"/>
    </row>
    <row r="12" spans="1:32" s="3" customFormat="1" ht="21.95" customHeight="1">
      <c r="A12" s="291" t="s">
        <v>50</v>
      </c>
      <c r="B12" s="291" t="s">
        <v>9</v>
      </c>
      <c r="C12" s="45"/>
      <c r="D12" s="66"/>
      <c r="E12" s="67"/>
      <c r="F12" s="67"/>
      <c r="G12" s="68"/>
      <c r="H12" s="67"/>
      <c r="I12" s="67"/>
      <c r="J12" s="332"/>
      <c r="K12" s="66"/>
      <c r="L12" s="67"/>
      <c r="M12" s="66"/>
      <c r="N12" s="73"/>
      <c r="O12" s="67"/>
      <c r="P12" s="67"/>
      <c r="Q12" s="67"/>
      <c r="R12" s="45"/>
      <c r="S12" s="73"/>
      <c r="T12" s="68"/>
      <c r="U12" s="45"/>
      <c r="V12" s="342"/>
      <c r="W12" s="332"/>
      <c r="X12" s="46"/>
      <c r="Y12" s="45"/>
      <c r="Z12" s="45"/>
      <c r="AA12" s="44"/>
      <c r="AB12" s="44"/>
      <c r="AC12" s="44"/>
      <c r="AD12" s="44"/>
      <c r="AE12" s="44"/>
      <c r="AF12" s="44"/>
    </row>
    <row r="13" spans="1:32" s="3" customFormat="1" ht="21.95" customHeight="1">
      <c r="A13" s="291" t="s">
        <v>52</v>
      </c>
      <c r="B13" s="291" t="s">
        <v>3</v>
      </c>
      <c r="C13" s="45">
        <v>18.5</v>
      </c>
      <c r="D13" s="66">
        <v>81.5</v>
      </c>
      <c r="E13" s="67">
        <v>2020</v>
      </c>
      <c r="F13" s="67" t="s">
        <v>95</v>
      </c>
      <c r="G13" s="68" t="s">
        <v>97</v>
      </c>
      <c r="H13" s="67">
        <v>21</v>
      </c>
      <c r="I13" s="67">
        <v>9</v>
      </c>
      <c r="J13" s="332">
        <v>17.7</v>
      </c>
      <c r="K13" s="66">
        <v>20.785368249280001</v>
      </c>
      <c r="L13" s="67"/>
      <c r="M13" s="66">
        <v>82.3</v>
      </c>
      <c r="N13" s="73">
        <v>79.214631750720002</v>
      </c>
      <c r="O13" s="67"/>
      <c r="P13" s="67" t="s">
        <v>95</v>
      </c>
      <c r="Q13" s="67" t="s">
        <v>96</v>
      </c>
      <c r="R13" s="45"/>
      <c r="S13" s="73" t="s">
        <v>97</v>
      </c>
      <c r="T13" s="68" t="s">
        <v>98</v>
      </c>
      <c r="U13" s="45"/>
      <c r="V13" s="342">
        <v>44404</v>
      </c>
      <c r="W13" s="332">
        <v>-3.0853682492799899</v>
      </c>
      <c r="X13" s="46">
        <v>1674.905</v>
      </c>
      <c r="Y13" s="45">
        <v>-51.676987075603101</v>
      </c>
      <c r="Z13" s="45">
        <v>-0.19616916779452101</v>
      </c>
      <c r="AA13" s="44"/>
      <c r="AB13" s="44"/>
      <c r="AC13" s="44"/>
      <c r="AD13" s="44"/>
      <c r="AE13" s="44"/>
      <c r="AF13" s="44"/>
    </row>
    <row r="14" spans="1:32" s="3" customFormat="1" ht="21.95" customHeight="1">
      <c r="A14" s="291" t="s">
        <v>129</v>
      </c>
      <c r="B14" s="291" t="s">
        <v>99</v>
      </c>
      <c r="C14" s="45"/>
      <c r="D14" s="66"/>
      <c r="E14" s="67"/>
      <c r="F14" s="67"/>
      <c r="G14" s="68"/>
      <c r="H14" s="67"/>
      <c r="I14" s="67"/>
      <c r="J14" s="332"/>
      <c r="K14" s="66"/>
      <c r="L14" s="67"/>
      <c r="M14" s="66"/>
      <c r="N14" s="73"/>
      <c r="O14" s="67"/>
      <c r="P14" s="67"/>
      <c r="Q14" s="67"/>
      <c r="R14" s="45"/>
      <c r="S14" s="73"/>
      <c r="T14" s="68"/>
      <c r="U14" s="45"/>
      <c r="V14" s="342"/>
      <c r="W14" s="332"/>
      <c r="X14" s="46">
        <v>0</v>
      </c>
      <c r="Y14" s="45">
        <v>0</v>
      </c>
      <c r="Z14" s="45"/>
      <c r="AA14" s="44"/>
      <c r="AB14" s="44"/>
      <c r="AC14" s="44"/>
      <c r="AD14" s="44"/>
      <c r="AE14" s="44"/>
      <c r="AF14" s="44"/>
    </row>
    <row r="15" spans="1:32" s="3" customFormat="1" ht="21.95" customHeight="1">
      <c r="A15" s="291" t="s">
        <v>54</v>
      </c>
      <c r="B15" s="291" t="s">
        <v>12</v>
      </c>
      <c r="C15" s="45">
        <v>12.4</v>
      </c>
      <c r="D15" s="66">
        <v>87.6</v>
      </c>
      <c r="E15" s="67">
        <v>2016</v>
      </c>
      <c r="F15" s="67" t="s">
        <v>95</v>
      </c>
      <c r="G15" s="68" t="s">
        <v>100</v>
      </c>
      <c r="H15" s="67">
        <v>17</v>
      </c>
      <c r="I15" s="67">
        <v>5</v>
      </c>
      <c r="J15" s="332">
        <v>12.8</v>
      </c>
      <c r="K15" s="66">
        <v>13.7</v>
      </c>
      <c r="L15" s="67"/>
      <c r="M15" s="66">
        <v>87.2</v>
      </c>
      <c r="N15" s="73">
        <v>86.3</v>
      </c>
      <c r="O15" s="67"/>
      <c r="P15" s="67" t="s">
        <v>96</v>
      </c>
      <c r="Q15" s="67" t="s">
        <v>96</v>
      </c>
      <c r="R15" s="45"/>
      <c r="S15" s="73" t="s">
        <v>100</v>
      </c>
      <c r="T15" s="68" t="s">
        <v>100</v>
      </c>
      <c r="U15" s="45"/>
      <c r="V15" s="342">
        <v>44404</v>
      </c>
      <c r="W15" s="332">
        <v>-0.90000000000000602</v>
      </c>
      <c r="X15" s="46">
        <v>5000.2759999999998</v>
      </c>
      <c r="Y15" s="45">
        <v>-45.002484000000301</v>
      </c>
      <c r="Z15" s="45">
        <v>-0.170832324687406</v>
      </c>
      <c r="AA15" s="44"/>
      <c r="AB15" s="44"/>
      <c r="AC15" s="44"/>
      <c r="AD15" s="44"/>
      <c r="AE15" s="44"/>
      <c r="AF15" s="44"/>
    </row>
    <row r="16" spans="1:32" s="3" customFormat="1" ht="21.95" customHeight="1">
      <c r="A16" s="291" t="s">
        <v>56</v>
      </c>
      <c r="B16" s="291" t="s">
        <v>34</v>
      </c>
      <c r="C16" s="45">
        <v>25</v>
      </c>
      <c r="D16" s="66">
        <v>75</v>
      </c>
      <c r="E16" s="67">
        <v>2018</v>
      </c>
      <c r="F16" s="67" t="s">
        <v>95</v>
      </c>
      <c r="G16" s="68" t="s">
        <v>101</v>
      </c>
      <c r="H16" s="67">
        <v>1</v>
      </c>
      <c r="I16" s="67">
        <v>1</v>
      </c>
      <c r="J16" s="332">
        <v>25</v>
      </c>
      <c r="K16" s="66"/>
      <c r="L16" s="67"/>
      <c r="M16" s="66">
        <v>75</v>
      </c>
      <c r="N16" s="73"/>
      <c r="O16" s="67"/>
      <c r="P16" s="67" t="s">
        <v>95</v>
      </c>
      <c r="Q16" s="67"/>
      <c r="R16" s="45"/>
      <c r="S16" s="73" t="s">
        <v>101</v>
      </c>
      <c r="T16" s="68"/>
      <c r="U16" s="45"/>
      <c r="V16" s="342">
        <v>44404</v>
      </c>
      <c r="W16" s="332"/>
      <c r="X16" s="46"/>
      <c r="Y16" s="45"/>
      <c r="Z16" s="45"/>
      <c r="AA16" s="44"/>
      <c r="AB16" s="44"/>
      <c r="AC16" s="44"/>
      <c r="AD16" s="44"/>
      <c r="AE16" s="44"/>
      <c r="AF16" s="44"/>
    </row>
    <row r="17" spans="1:32" s="3" customFormat="1" ht="21.95" customHeight="1">
      <c r="A17" s="291" t="s">
        <v>58</v>
      </c>
      <c r="B17" s="291" t="s">
        <v>13</v>
      </c>
      <c r="C17" s="45"/>
      <c r="D17" s="66"/>
      <c r="E17" s="67"/>
      <c r="F17" s="67"/>
      <c r="G17" s="68"/>
      <c r="H17" s="67"/>
      <c r="I17" s="67"/>
      <c r="J17" s="332"/>
      <c r="K17" s="66"/>
      <c r="L17" s="67"/>
      <c r="M17" s="66"/>
      <c r="N17" s="73"/>
      <c r="O17" s="67"/>
      <c r="P17" s="67"/>
      <c r="Q17" s="67"/>
      <c r="R17" s="45"/>
      <c r="S17" s="73"/>
      <c r="T17" s="68"/>
      <c r="U17" s="45"/>
      <c r="V17" s="342"/>
      <c r="W17" s="332"/>
      <c r="X17" s="46"/>
      <c r="Y17" s="45"/>
      <c r="Z17" s="45"/>
      <c r="AA17" s="44"/>
      <c r="AB17" s="44"/>
      <c r="AC17" s="44"/>
      <c r="AD17" s="44"/>
      <c r="AE17" s="44"/>
      <c r="AF17" s="44"/>
    </row>
    <row r="18" spans="1:32" s="3" customFormat="1" ht="21.95" customHeight="1">
      <c r="A18" s="291" t="s">
        <v>60</v>
      </c>
      <c r="B18" s="291" t="s">
        <v>8</v>
      </c>
      <c r="C18" s="45">
        <v>12.4975</v>
      </c>
      <c r="D18" s="66">
        <v>98.750249999999994</v>
      </c>
      <c r="E18" s="67">
        <v>2019</v>
      </c>
      <c r="F18" s="67" t="s">
        <v>95</v>
      </c>
      <c r="G18" s="68" t="s">
        <v>102</v>
      </c>
      <c r="H18" s="67">
        <v>20</v>
      </c>
      <c r="I18" s="67">
        <v>8</v>
      </c>
      <c r="J18" s="332">
        <v>12.446099999999999</v>
      </c>
      <c r="K18" s="66">
        <v>12.339149567220399</v>
      </c>
      <c r="L18" s="67"/>
      <c r="M18" s="66">
        <v>98.755390000000006</v>
      </c>
      <c r="N18" s="73">
        <v>98.766085043277997</v>
      </c>
      <c r="O18" s="67"/>
      <c r="P18" s="67" t="s">
        <v>95</v>
      </c>
      <c r="Q18" s="67" t="s">
        <v>96</v>
      </c>
      <c r="R18" s="45"/>
      <c r="S18" s="73" t="s">
        <v>102</v>
      </c>
      <c r="T18" s="68" t="s">
        <v>98</v>
      </c>
      <c r="U18" s="45"/>
      <c r="V18" s="342">
        <v>44404</v>
      </c>
      <c r="W18" s="332">
        <v>1.06950432779911E-2</v>
      </c>
      <c r="X18" s="46">
        <v>26343.073</v>
      </c>
      <c r="Y18" s="45">
        <v>2.8174030581027902</v>
      </c>
      <c r="Z18" s="45">
        <v>1.06950432779911E-2</v>
      </c>
      <c r="AA18" s="44"/>
      <c r="AB18" s="44"/>
      <c r="AC18" s="44"/>
      <c r="AD18" s="44"/>
      <c r="AE18" s="44"/>
      <c r="AF18" s="44"/>
    </row>
    <row r="19" spans="1:32" s="3" customFormat="1" ht="21.95" customHeight="1">
      <c r="A19" s="291" t="s">
        <v>62</v>
      </c>
      <c r="B19" s="291" t="s">
        <v>7</v>
      </c>
      <c r="C19" s="45">
        <v>4.9391389999999999</v>
      </c>
      <c r="D19" s="66">
        <v>97.047324360326897</v>
      </c>
      <c r="E19" s="67">
        <v>2019</v>
      </c>
      <c r="F19" s="67" t="s">
        <v>95</v>
      </c>
      <c r="G19" s="68" t="s">
        <v>102</v>
      </c>
      <c r="H19" s="67">
        <v>20</v>
      </c>
      <c r="I19" s="67">
        <v>8</v>
      </c>
      <c r="J19" s="332">
        <v>4.79251800000001</v>
      </c>
      <c r="K19" s="66">
        <v>4.4609675441624299</v>
      </c>
      <c r="L19" s="67"/>
      <c r="M19" s="66">
        <v>97.134976126143698</v>
      </c>
      <c r="N19" s="73">
        <v>97.333180905210298</v>
      </c>
      <c r="O19" s="67"/>
      <c r="P19" s="67" t="s">
        <v>95</v>
      </c>
      <c r="Q19" s="67" t="s">
        <v>96</v>
      </c>
      <c r="R19" s="45"/>
      <c r="S19" s="73" t="s">
        <v>102</v>
      </c>
      <c r="T19" s="68" t="s">
        <v>98</v>
      </c>
      <c r="U19" s="45"/>
      <c r="V19" s="342">
        <v>44404</v>
      </c>
      <c r="W19" s="332">
        <v>0.1982047790666</v>
      </c>
      <c r="X19" s="46">
        <v>26343.073</v>
      </c>
      <c r="Y19" s="45">
        <v>52.213229639003195</v>
      </c>
      <c r="Z19" s="45">
        <v>0.1982047790666</v>
      </c>
      <c r="AA19" s="44"/>
      <c r="AB19" s="44"/>
      <c r="AC19" s="44"/>
      <c r="AD19" s="44"/>
      <c r="AE19" s="44"/>
      <c r="AF19" s="44"/>
    </row>
    <row r="20" spans="1:32" s="3" customFormat="1" ht="21.95" customHeight="1">
      <c r="A20" s="291" t="s">
        <v>64</v>
      </c>
      <c r="B20" s="291" t="s">
        <v>103</v>
      </c>
      <c r="C20" s="45">
        <v>98.800650000000005</v>
      </c>
      <c r="D20" s="66">
        <v>98.800650000000005</v>
      </c>
      <c r="E20" s="67">
        <v>2017</v>
      </c>
      <c r="F20" s="67" t="s">
        <v>95</v>
      </c>
      <c r="G20" s="68" t="s">
        <v>104</v>
      </c>
      <c r="H20" s="67">
        <v>18</v>
      </c>
      <c r="I20" s="67">
        <v>6</v>
      </c>
      <c r="J20" s="332">
        <v>98.802279450334794</v>
      </c>
      <c r="K20" s="66">
        <v>98.803670013585304</v>
      </c>
      <c r="L20" s="67"/>
      <c r="M20" s="66">
        <v>98.802279450334794</v>
      </c>
      <c r="N20" s="73">
        <v>98.803670013585304</v>
      </c>
      <c r="O20" s="67"/>
      <c r="P20" s="67" t="s">
        <v>96</v>
      </c>
      <c r="Q20" s="67" t="s">
        <v>96</v>
      </c>
      <c r="R20" s="45"/>
      <c r="S20" s="73" t="s">
        <v>98</v>
      </c>
      <c r="T20" s="68" t="s">
        <v>98</v>
      </c>
      <c r="U20" s="45"/>
      <c r="V20" s="342">
        <v>44404</v>
      </c>
      <c r="W20" s="332">
        <v>1.3905632505100099E-3</v>
      </c>
      <c r="X20" s="46">
        <v>22658.133999999998</v>
      </c>
      <c r="Y20" s="45">
        <v>0.31507569483061004</v>
      </c>
      <c r="Z20" s="45">
        <v>1.1960476092922399E-3</v>
      </c>
      <c r="AA20" s="44"/>
      <c r="AB20" s="44"/>
      <c r="AC20" s="44"/>
      <c r="AD20" s="44"/>
      <c r="AE20" s="44"/>
      <c r="AF20" s="44"/>
    </row>
    <row r="21" spans="1:32" s="3" customFormat="1" ht="21.95" customHeight="1">
      <c r="A21" s="291" t="s">
        <v>66</v>
      </c>
      <c r="B21" s="291" t="s">
        <v>5</v>
      </c>
      <c r="C21" s="45">
        <v>75.639870000000002</v>
      </c>
      <c r="D21" s="66">
        <v>75.639870000000002</v>
      </c>
      <c r="E21" s="67">
        <v>2017</v>
      </c>
      <c r="F21" s="67" t="s">
        <v>95</v>
      </c>
      <c r="G21" s="68" t="s">
        <v>104</v>
      </c>
      <c r="H21" s="67">
        <v>18</v>
      </c>
      <c r="I21" s="67">
        <v>6</v>
      </c>
      <c r="J21" s="332">
        <v>76.488744212270603</v>
      </c>
      <c r="K21" s="66">
        <v>80.504821017838694</v>
      </c>
      <c r="L21" s="67"/>
      <c r="M21" s="66">
        <v>76.488744212270603</v>
      </c>
      <c r="N21" s="73">
        <v>80.504821017838694</v>
      </c>
      <c r="O21" s="67"/>
      <c r="P21" s="67" t="s">
        <v>96</v>
      </c>
      <c r="Q21" s="67" t="s">
        <v>96</v>
      </c>
      <c r="R21" s="45"/>
      <c r="S21" s="73" t="s">
        <v>98</v>
      </c>
      <c r="T21" s="68" t="s">
        <v>98</v>
      </c>
      <c r="U21" s="45"/>
      <c r="V21" s="342">
        <v>44404</v>
      </c>
      <c r="W21" s="332">
        <v>4.0160768055680904</v>
      </c>
      <c r="X21" s="46">
        <v>26343.073</v>
      </c>
      <c r="Y21" s="45">
        <v>1057.9580446268699</v>
      </c>
      <c r="Z21" s="45">
        <v>4.0160768055680904</v>
      </c>
      <c r="AA21" s="44"/>
      <c r="AB21" s="44"/>
      <c r="AC21" s="44"/>
      <c r="AD21" s="44"/>
      <c r="AE21" s="44"/>
      <c r="AF21" s="44"/>
    </row>
    <row r="22" spans="1:32" s="3" customFormat="1" ht="21.95" customHeight="1">
      <c r="A22" s="291" t="s">
        <v>68</v>
      </c>
      <c r="B22" s="291" t="s">
        <v>10</v>
      </c>
      <c r="C22" s="45">
        <v>100</v>
      </c>
      <c r="D22" s="66">
        <v>100</v>
      </c>
      <c r="E22" s="67">
        <v>2018</v>
      </c>
      <c r="F22" s="67" t="s">
        <v>95</v>
      </c>
      <c r="G22" s="68" t="s">
        <v>105</v>
      </c>
      <c r="H22" s="67">
        <v>19</v>
      </c>
      <c r="I22" s="67">
        <v>7</v>
      </c>
      <c r="J22" s="332">
        <v>100</v>
      </c>
      <c r="K22" s="66">
        <v>100</v>
      </c>
      <c r="L22" s="67"/>
      <c r="M22" s="66">
        <v>100</v>
      </c>
      <c r="N22" s="73">
        <v>100</v>
      </c>
      <c r="O22" s="67"/>
      <c r="P22" s="67" t="s">
        <v>95</v>
      </c>
      <c r="Q22" s="67" t="s">
        <v>96</v>
      </c>
      <c r="R22" s="45"/>
      <c r="S22" s="73" t="s">
        <v>105</v>
      </c>
      <c r="T22" s="68" t="s">
        <v>105</v>
      </c>
      <c r="U22" s="45"/>
      <c r="V22" s="342">
        <v>44404</v>
      </c>
      <c r="W22" s="332">
        <v>0</v>
      </c>
      <c r="X22" s="46">
        <v>26343.073</v>
      </c>
      <c r="Y22" s="45">
        <v>0</v>
      </c>
      <c r="Z22" s="45">
        <v>0</v>
      </c>
      <c r="AA22" s="44"/>
      <c r="AB22" s="44"/>
      <c r="AC22" s="44"/>
      <c r="AD22" s="44"/>
      <c r="AE22" s="44"/>
      <c r="AF22" s="44"/>
    </row>
    <row r="23" spans="1:32" s="3" customFormat="1" ht="21.95" customHeight="1">
      <c r="A23" s="291" t="s">
        <v>70</v>
      </c>
      <c r="B23" s="291" t="s">
        <v>4</v>
      </c>
      <c r="C23" s="45">
        <v>10.358288140000001</v>
      </c>
      <c r="D23" s="66">
        <v>58.566847439999997</v>
      </c>
      <c r="E23" s="67">
        <v>2019</v>
      </c>
      <c r="F23" s="67" t="s">
        <v>95</v>
      </c>
      <c r="G23" s="68" t="s">
        <v>106</v>
      </c>
      <c r="H23" s="67">
        <v>20</v>
      </c>
      <c r="I23" s="67">
        <v>8</v>
      </c>
      <c r="J23" s="332">
        <v>10.358288140000001</v>
      </c>
      <c r="K23" s="66">
        <v>10.358288140000001</v>
      </c>
      <c r="L23" s="67"/>
      <c r="M23" s="66">
        <v>58.566847439999997</v>
      </c>
      <c r="N23" s="73">
        <v>58.566847439999997</v>
      </c>
      <c r="O23" s="67"/>
      <c r="P23" s="67" t="s">
        <v>95</v>
      </c>
      <c r="Q23" s="67" t="s">
        <v>96</v>
      </c>
      <c r="R23" s="45"/>
      <c r="S23" s="73" t="s">
        <v>106</v>
      </c>
      <c r="T23" s="68" t="s">
        <v>98</v>
      </c>
      <c r="U23" s="45"/>
      <c r="V23" s="342">
        <v>44404</v>
      </c>
      <c r="W23" s="332">
        <v>0</v>
      </c>
      <c r="X23" s="46">
        <v>21291.331999999999</v>
      </c>
      <c r="Y23" s="45">
        <v>0</v>
      </c>
      <c r="Z23" s="45">
        <v>0</v>
      </c>
      <c r="AA23" s="44"/>
      <c r="AB23" s="44"/>
      <c r="AC23" s="44"/>
      <c r="AD23" s="44"/>
      <c r="AE23" s="44"/>
      <c r="AF23" s="44"/>
    </row>
    <row r="24" spans="1:32" s="3" customFormat="1" ht="21.95" customHeight="1">
      <c r="A24" s="291" t="s">
        <v>72</v>
      </c>
      <c r="B24" s="291" t="s">
        <v>14</v>
      </c>
      <c r="C24" s="45">
        <v>7.1417921079999998</v>
      </c>
      <c r="D24" s="66">
        <v>92.858207891999996</v>
      </c>
      <c r="E24" s="67">
        <v>2016</v>
      </c>
      <c r="F24" s="67" t="s">
        <v>95</v>
      </c>
      <c r="G24" s="68" t="s">
        <v>107</v>
      </c>
      <c r="H24" s="67">
        <v>7</v>
      </c>
      <c r="I24" s="67">
        <v>5</v>
      </c>
      <c r="J24" s="332">
        <v>7.072311043</v>
      </c>
      <c r="K24" s="66">
        <v>6.8542512999999996</v>
      </c>
      <c r="L24" s="67"/>
      <c r="M24" s="66">
        <v>92.927688957000001</v>
      </c>
      <c r="N24" s="73">
        <v>93.145748699999999</v>
      </c>
      <c r="O24" s="67"/>
      <c r="P24" s="67" t="s">
        <v>96</v>
      </c>
      <c r="Q24" s="67" t="s">
        <v>96</v>
      </c>
      <c r="R24" s="45"/>
      <c r="S24" s="73" t="s">
        <v>107</v>
      </c>
      <c r="T24" s="68" t="s">
        <v>107</v>
      </c>
      <c r="U24" s="45"/>
      <c r="V24" s="342">
        <v>44404</v>
      </c>
      <c r="W24" s="332">
        <v>0.218059742999998</v>
      </c>
      <c r="X24" s="46">
        <v>26343.073</v>
      </c>
      <c r="Y24" s="45">
        <v>57.443637282101804</v>
      </c>
      <c r="Z24" s="45">
        <v>0.218059742999998</v>
      </c>
      <c r="AA24" s="44"/>
      <c r="AB24" s="44"/>
      <c r="AC24" s="44"/>
      <c r="AD24" s="44"/>
      <c r="AE24" s="44"/>
      <c r="AF24" s="44"/>
    </row>
    <row r="25" spans="1:32" s="3" customFormat="1" ht="21.95" customHeight="1">
      <c r="A25" s="291" t="s">
        <v>74</v>
      </c>
      <c r="B25" s="291" t="s">
        <v>6</v>
      </c>
      <c r="C25" s="45">
        <v>15.5</v>
      </c>
      <c r="D25" s="66">
        <v>84.5</v>
      </c>
      <c r="E25" s="67">
        <v>2018</v>
      </c>
      <c r="F25" s="67" t="s">
        <v>95</v>
      </c>
      <c r="G25" s="68" t="s">
        <v>108</v>
      </c>
      <c r="H25" s="67">
        <v>9</v>
      </c>
      <c r="I25" s="67">
        <v>6</v>
      </c>
      <c r="J25" s="332">
        <v>15.5</v>
      </c>
      <c r="K25" s="66">
        <v>13.2</v>
      </c>
      <c r="L25" s="67"/>
      <c r="M25" s="66">
        <v>84.5</v>
      </c>
      <c r="N25" s="73">
        <v>86.8</v>
      </c>
      <c r="O25" s="67"/>
      <c r="P25" s="67" t="s">
        <v>95</v>
      </c>
      <c r="Q25" s="67" t="s">
        <v>96</v>
      </c>
      <c r="R25" s="45"/>
      <c r="S25" s="73" t="s">
        <v>108</v>
      </c>
      <c r="T25" s="68" t="s">
        <v>108</v>
      </c>
      <c r="U25" s="45"/>
      <c r="V25" s="342">
        <v>44404</v>
      </c>
      <c r="W25" s="332">
        <v>2.2999999999999998</v>
      </c>
      <c r="X25" s="46">
        <v>21291.331999999999</v>
      </c>
      <c r="Y25" s="45">
        <v>489.70063599999901</v>
      </c>
      <c r="Z25" s="45">
        <v>1.85893512119865</v>
      </c>
      <c r="AA25" s="44"/>
      <c r="AB25" s="44"/>
      <c r="AC25" s="44"/>
      <c r="AD25" s="44"/>
      <c r="AE25" s="44"/>
      <c r="AF25" s="44"/>
    </row>
    <row r="26" spans="1:32" s="3" customFormat="1" ht="21.95" customHeight="1">
      <c r="A26" s="291" t="s">
        <v>76</v>
      </c>
      <c r="B26" s="291" t="s">
        <v>11</v>
      </c>
      <c r="C26" s="45">
        <v>30.4</v>
      </c>
      <c r="D26" s="66">
        <v>69.599999999999994</v>
      </c>
      <c r="E26" s="67">
        <v>2016</v>
      </c>
      <c r="F26" s="67" t="s">
        <v>95</v>
      </c>
      <c r="G26" s="68" t="s">
        <v>100</v>
      </c>
      <c r="H26" s="67">
        <v>17</v>
      </c>
      <c r="I26" s="67">
        <v>5</v>
      </c>
      <c r="J26" s="332">
        <v>31.4</v>
      </c>
      <c r="K26" s="66">
        <v>34.299999999999997</v>
      </c>
      <c r="L26" s="67"/>
      <c r="M26" s="66">
        <v>68.599999999999994</v>
      </c>
      <c r="N26" s="73">
        <v>65.7</v>
      </c>
      <c r="O26" s="67"/>
      <c r="P26" s="67" t="s">
        <v>96</v>
      </c>
      <c r="Q26" s="67" t="s">
        <v>96</v>
      </c>
      <c r="R26" s="45"/>
      <c r="S26" s="73" t="s">
        <v>100</v>
      </c>
      <c r="T26" s="68" t="s">
        <v>100</v>
      </c>
      <c r="U26" s="45"/>
      <c r="V26" s="342">
        <v>44404</v>
      </c>
      <c r="W26" s="332">
        <v>-2.8999999999999901</v>
      </c>
      <c r="X26" s="46">
        <v>20479.612000000001</v>
      </c>
      <c r="Y26" s="45">
        <v>-593.90874799999801</v>
      </c>
      <c r="Z26" s="45">
        <v>-2.25451581901625</v>
      </c>
      <c r="AA26" s="44"/>
      <c r="AB26" s="44"/>
      <c r="AC26" s="44"/>
      <c r="AD26" s="44"/>
      <c r="AE26" s="44"/>
      <c r="AF26" s="44"/>
    </row>
    <row r="27" spans="1:32" s="3" customFormat="1" ht="21.95" customHeight="1">
      <c r="A27" s="292" t="s">
        <v>54</v>
      </c>
      <c r="B27" s="292" t="s">
        <v>15</v>
      </c>
      <c r="C27" s="47"/>
      <c r="D27" s="69"/>
      <c r="E27" s="70"/>
      <c r="F27" s="70"/>
      <c r="G27" s="71"/>
      <c r="H27" s="70"/>
      <c r="I27" s="70"/>
      <c r="J27" s="343"/>
      <c r="K27" s="69"/>
      <c r="L27" s="70"/>
      <c r="M27" s="69"/>
      <c r="N27" s="74"/>
      <c r="O27" s="70"/>
      <c r="P27" s="70"/>
      <c r="Q27" s="70"/>
      <c r="R27" s="47"/>
      <c r="S27" s="74"/>
      <c r="T27" s="71"/>
      <c r="U27" s="47"/>
      <c r="V27" s="344"/>
      <c r="W27" s="333"/>
      <c r="X27" s="61">
        <v>0</v>
      </c>
      <c r="Y27" s="60">
        <v>0</v>
      </c>
      <c r="Z27" s="60"/>
      <c r="AA27" s="44"/>
      <c r="AB27" s="44"/>
      <c r="AC27" s="44"/>
      <c r="AD27" s="44"/>
      <c r="AE27" s="44"/>
      <c r="AF27" s="44"/>
    </row>
    <row r="28" spans="1:32" ht="15" customHeight="1">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32" ht="15" customHeight="1">
      <c r="A29" s="79" t="s">
        <v>125</v>
      </c>
      <c r="B29" s="79"/>
      <c r="C29" s="13"/>
      <c r="D29" s="13"/>
      <c r="E29" s="13"/>
      <c r="F29" s="13"/>
      <c r="G29" s="13"/>
      <c r="H29" s="13"/>
      <c r="I29" s="13"/>
      <c r="J29" s="13"/>
      <c r="K29" s="13"/>
      <c r="L29" s="13"/>
      <c r="M29" s="13"/>
      <c r="N29" s="13"/>
      <c r="O29" s="13"/>
      <c r="P29" s="13"/>
      <c r="Q29" s="13"/>
      <c r="R29" s="13"/>
      <c r="S29" s="13"/>
      <c r="T29" s="13"/>
      <c r="U29" s="13"/>
      <c r="V29" s="13"/>
      <c r="W29" s="88" t="s">
        <v>109</v>
      </c>
      <c r="X29" s="89"/>
      <c r="Y29" s="39" t="s">
        <v>110</v>
      </c>
      <c r="Z29" s="92"/>
    </row>
    <row r="30" spans="1:32" ht="15" customHeight="1">
      <c r="A30" s="78" t="s">
        <v>111</v>
      </c>
      <c r="B30" s="31"/>
      <c r="C30" s="13"/>
      <c r="D30" s="13"/>
      <c r="E30" s="13"/>
      <c r="F30" s="13"/>
      <c r="G30" s="13"/>
      <c r="H30" s="13"/>
      <c r="I30" s="13"/>
      <c r="J30" s="31"/>
      <c r="K30" s="31"/>
      <c r="L30" s="31"/>
      <c r="M30" s="31"/>
      <c r="N30" s="13"/>
      <c r="O30" s="31"/>
      <c r="P30" s="13"/>
      <c r="Q30" s="13"/>
      <c r="R30" s="31"/>
      <c r="S30" s="13"/>
      <c r="T30" s="13"/>
      <c r="U30" s="31"/>
      <c r="V30" s="13"/>
      <c r="W30" s="90" t="s">
        <v>112</v>
      </c>
      <c r="X30" s="91"/>
      <c r="Y30" s="53" t="s">
        <v>132</v>
      </c>
      <c r="Z30" s="53" t="s">
        <v>131</v>
      </c>
    </row>
    <row r="31" spans="1:32" ht="15" customHeight="1">
      <c r="A31" s="86" t="s">
        <v>113</v>
      </c>
      <c r="B31" s="31"/>
      <c r="C31" s="13"/>
      <c r="D31" s="13"/>
      <c r="E31" s="13"/>
      <c r="F31" s="13"/>
      <c r="G31" s="13"/>
      <c r="H31" s="13"/>
      <c r="I31" s="13"/>
      <c r="J31" s="17"/>
      <c r="K31" s="17"/>
      <c r="L31" s="17"/>
      <c r="M31" s="17"/>
      <c r="N31" s="13"/>
      <c r="O31" s="17"/>
      <c r="P31" s="13"/>
      <c r="Q31" s="13"/>
      <c r="R31" s="17"/>
      <c r="S31" s="13"/>
      <c r="T31" s="13"/>
      <c r="U31" s="17"/>
      <c r="V31" s="13"/>
      <c r="W31" s="24" t="s">
        <v>114</v>
      </c>
      <c r="X31" s="24"/>
      <c r="Y31" s="23">
        <v>1660448.0263009099</v>
      </c>
      <c r="Z31" s="23">
        <v>1634119.5355378301</v>
      </c>
      <c r="AA31" s="41"/>
    </row>
    <row r="32" spans="1:32" ht="15" customHeight="1">
      <c r="A32" s="78" t="s">
        <v>115</v>
      </c>
      <c r="B32" s="31"/>
      <c r="C32" s="13"/>
      <c r="D32" s="13"/>
      <c r="E32" s="13"/>
      <c r="F32" s="13"/>
      <c r="G32" s="13"/>
      <c r="H32" s="13"/>
      <c r="I32" s="13"/>
      <c r="J32" s="13"/>
      <c r="K32" s="13"/>
      <c r="L32" s="13"/>
      <c r="M32" s="13"/>
      <c r="N32" s="13"/>
      <c r="O32" s="13"/>
      <c r="P32" s="13"/>
      <c r="Q32" s="13"/>
      <c r="R32" s="13"/>
      <c r="S32" s="13"/>
      <c r="T32" s="13"/>
      <c r="U32" s="13"/>
      <c r="V32" s="13"/>
      <c r="W32" s="24" t="s">
        <v>116</v>
      </c>
      <c r="X32" s="24"/>
      <c r="Y32" s="23">
        <v>-691434.53619569901</v>
      </c>
      <c r="Z32" s="23">
        <v>-691196.56527598796</v>
      </c>
      <c r="AA32" s="41"/>
    </row>
    <row r="33" spans="1:27" ht="15" customHeight="1">
      <c r="A33" s="78" t="s">
        <v>130</v>
      </c>
      <c r="B33" s="13"/>
      <c r="C33" s="13"/>
      <c r="D33" s="13"/>
      <c r="E33" s="13"/>
      <c r="F33" s="13"/>
      <c r="G33" s="13"/>
      <c r="H33" s="13"/>
      <c r="I33" s="13"/>
      <c r="J33" s="13"/>
      <c r="K33" s="13"/>
      <c r="L33" s="13"/>
      <c r="M33" s="13"/>
      <c r="N33" s="13"/>
      <c r="O33" s="13"/>
      <c r="P33" s="13"/>
      <c r="Q33" s="13"/>
      <c r="R33" s="13"/>
      <c r="S33" s="13"/>
      <c r="T33" s="13"/>
      <c r="U33" s="13"/>
      <c r="V33" s="13"/>
      <c r="W33" s="25" t="s">
        <v>117</v>
      </c>
      <c r="X33" s="25"/>
      <c r="Y33" s="26">
        <v>969013.49010520801</v>
      </c>
      <c r="Z33" s="26">
        <v>942922.97026184201</v>
      </c>
      <c r="AA33" s="93"/>
    </row>
    <row r="34" spans="1:27" ht="15" customHeight="1">
      <c r="A34" s="13"/>
      <c r="B34" s="13"/>
      <c r="C34" s="13"/>
      <c r="D34" s="13"/>
      <c r="E34" s="13"/>
      <c r="F34" s="13"/>
      <c r="G34" s="13"/>
      <c r="H34" s="13"/>
      <c r="I34" s="13"/>
      <c r="J34" s="13"/>
      <c r="K34" s="13"/>
      <c r="L34" s="13"/>
      <c r="M34" s="13"/>
      <c r="N34" s="13"/>
      <c r="O34" s="13"/>
      <c r="P34" s="13"/>
      <c r="Q34" s="13"/>
      <c r="R34" s="13"/>
      <c r="S34" s="13"/>
      <c r="T34" s="13"/>
      <c r="U34" s="13"/>
      <c r="V34" s="13"/>
      <c r="W34" s="25" t="s">
        <v>118</v>
      </c>
      <c r="X34" s="25"/>
      <c r="Y34" s="26">
        <v>3.6784375539831999</v>
      </c>
      <c r="Z34" s="26">
        <v>3.5793962620148401</v>
      </c>
      <c r="AA34" s="93"/>
    </row>
    <row r="35" spans="1:27" ht="15" customHeight="1">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7" ht="15" customHeight="1">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7" ht="15" customHeight="1">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7" ht="15" customHeight="1">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7" ht="15" customHeight="1">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7" ht="15" customHeight="1">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7" ht="15" customHeight="1">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7" ht="15" customHeight="1">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7" ht="15" customHeight="1">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7" ht="15" customHeight="1">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7" ht="15" customHeight="1">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7" ht="15" customHeight="1">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7" ht="15" customHeight="1">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7" ht="15" customHeight="1">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sheetData>
  <mergeCells count="30">
    <mergeCell ref="W30:X30"/>
    <mergeCell ref="W31:X31"/>
    <mergeCell ref="W32:X32"/>
    <mergeCell ref="W33:X33"/>
    <mergeCell ref="W34:X34"/>
    <mergeCell ref="S9:T9"/>
    <mergeCell ref="W9:W10"/>
    <mergeCell ref="X9:X10"/>
    <mergeCell ref="Y9:Y10"/>
    <mergeCell ref="Z9:Z10"/>
    <mergeCell ref="W29:X29"/>
    <mergeCell ref="Y29:Z29"/>
    <mergeCell ref="G9:G10"/>
    <mergeCell ref="H9:H10"/>
    <mergeCell ref="I9:I10"/>
    <mergeCell ref="J9:K9"/>
    <mergeCell ref="M9:N9"/>
    <mergeCell ref="P9:Q9"/>
    <mergeCell ref="A9:A10"/>
    <mergeCell ref="B9:B10"/>
    <mergeCell ref="C9:C10"/>
    <mergeCell ref="D9:D10"/>
    <mergeCell ref="E9:E10"/>
    <mergeCell ref="F9:F10"/>
    <mergeCell ref="A5:C5"/>
    <mergeCell ref="A6:C6"/>
    <mergeCell ref="A8:B8"/>
    <mergeCell ref="C8:I8"/>
    <mergeCell ref="J8:V8"/>
    <mergeCell ref="W8:Z8"/>
  </mergeCells>
  <conditionalFormatting sqref="E11:E27">
    <cfRule type="expression" dxfId="0" priority="1">
      <formula>IF(I11 &gt;1,TRUE,FALSE)</formula>
    </cfRule>
  </conditionalFormatting>
  <pageMargins left="0.7" right="0.7" top="0.75" bottom="0.75" header="0.3" footer="0.3"/>
  <pageSetup paperSize="9" scale="40" orientation="landscape" horizontalDpi="4294967293"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7DB6D1-3E24-4C29-B4C1-2B3121C00289}">
  <sheetPr>
    <tabColor rgb="FF008DCA"/>
  </sheetPr>
  <dimension ref="A1:AM23"/>
  <sheetViews>
    <sheetView showGridLines="0" zoomScale="80" zoomScaleNormal="80" workbookViewId="0">
      <selection activeCell="E15" sqref="E15"/>
    </sheetView>
  </sheetViews>
  <sheetFormatPr defaultRowHeight="15"/>
  <cols>
    <col min="1" max="1" width="0.85546875" customWidth="1"/>
    <col min="2" max="2" width="27.85546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39</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96" t="s">
        <v>127</v>
      </c>
      <c r="C4" s="98" t="s">
        <v>287</v>
      </c>
      <c r="D4" s="98"/>
      <c r="E4" s="98"/>
      <c r="F4" s="98"/>
      <c r="G4" s="98"/>
      <c r="H4" s="98"/>
      <c r="I4" s="98"/>
      <c r="J4" s="98"/>
      <c r="K4" s="98"/>
      <c r="L4" s="98"/>
      <c r="M4" s="98"/>
      <c r="N4" s="98"/>
      <c r="O4" s="98"/>
      <c r="P4" s="98"/>
      <c r="Q4" s="98"/>
      <c r="R4" s="98"/>
      <c r="S4" s="98"/>
      <c r="T4" s="98"/>
      <c r="U4" s="98"/>
      <c r="V4" s="98"/>
      <c r="W4" s="98"/>
      <c r="X4" s="98"/>
      <c r="Y4" s="98"/>
      <c r="Z4" s="98"/>
      <c r="AA4" s="13"/>
      <c r="AB4" s="13"/>
      <c r="AC4" s="13"/>
      <c r="AD4" s="13"/>
      <c r="AE4" s="13"/>
      <c r="AF4" s="13"/>
      <c r="AG4" s="13"/>
      <c r="AH4" s="13"/>
      <c r="AI4" s="13"/>
      <c r="AJ4" s="13"/>
      <c r="AK4" s="13"/>
      <c r="AL4" s="13"/>
      <c r="AM4" s="13"/>
    </row>
    <row r="5" spans="1:39">
      <c r="A5" s="13"/>
      <c r="B5" s="97"/>
      <c r="C5" s="34" t="s">
        <v>133</v>
      </c>
      <c r="D5" s="34" t="s">
        <v>134</v>
      </c>
      <c r="E5" s="34" t="s">
        <v>135</v>
      </c>
      <c r="F5" s="34" t="s">
        <v>136</v>
      </c>
      <c r="G5" s="34" t="s">
        <v>137</v>
      </c>
      <c r="H5" s="34" t="s">
        <v>138</v>
      </c>
      <c r="I5" s="34" t="s">
        <v>139</v>
      </c>
      <c r="J5" s="34" t="s">
        <v>140</v>
      </c>
      <c r="K5" s="34" t="s">
        <v>141</v>
      </c>
      <c r="L5" s="34" t="s">
        <v>142</v>
      </c>
      <c r="M5" s="34" t="s">
        <v>143</v>
      </c>
      <c r="N5" s="34" t="s">
        <v>144</v>
      </c>
      <c r="O5" s="34" t="s">
        <v>145</v>
      </c>
      <c r="P5" s="34" t="s">
        <v>146</v>
      </c>
      <c r="Q5" s="34" t="s">
        <v>147</v>
      </c>
      <c r="R5" s="34" t="s">
        <v>148</v>
      </c>
      <c r="S5" s="34" t="s">
        <v>149</v>
      </c>
      <c r="T5" s="34" t="s">
        <v>150</v>
      </c>
      <c r="U5" s="34" t="s">
        <v>93</v>
      </c>
      <c r="V5" s="34" t="s">
        <v>151</v>
      </c>
      <c r="W5" s="34" t="s">
        <v>152</v>
      </c>
      <c r="X5" s="34" t="s">
        <v>153</v>
      </c>
      <c r="Y5" s="34" t="s">
        <v>154</v>
      </c>
      <c r="Z5" s="34" t="s">
        <v>94</v>
      </c>
      <c r="AA5" s="13"/>
      <c r="AB5" s="13"/>
      <c r="AC5" s="13"/>
      <c r="AD5" s="13"/>
      <c r="AE5" s="13"/>
      <c r="AF5" s="13"/>
      <c r="AG5" s="13"/>
      <c r="AH5" s="13"/>
      <c r="AI5" s="13"/>
      <c r="AJ5" s="13"/>
      <c r="AK5" s="13"/>
      <c r="AL5" s="13"/>
      <c r="AM5" s="13"/>
    </row>
    <row r="6" spans="1:39">
      <c r="B6" s="23" t="s">
        <v>2</v>
      </c>
      <c r="C6" s="23">
        <v>1.3</v>
      </c>
      <c r="D6" s="23">
        <v>1.3</v>
      </c>
      <c r="E6" s="23">
        <v>1.4</v>
      </c>
      <c r="F6" s="23">
        <v>1.5</v>
      </c>
      <c r="G6" s="23">
        <v>1.5</v>
      </c>
      <c r="H6" s="23">
        <v>1.6</v>
      </c>
      <c r="I6" s="23">
        <v>1.7</v>
      </c>
      <c r="J6" s="23">
        <v>1.8</v>
      </c>
      <c r="K6" s="23">
        <v>1.9</v>
      </c>
      <c r="L6" s="23">
        <v>1.9</v>
      </c>
      <c r="M6" s="23">
        <v>2</v>
      </c>
      <c r="N6" s="23">
        <v>2</v>
      </c>
      <c r="O6" s="23">
        <v>2.1</v>
      </c>
      <c r="P6" s="23">
        <v>2.1</v>
      </c>
      <c r="Q6" s="23">
        <v>2.1</v>
      </c>
      <c r="R6" s="23">
        <v>2.1</v>
      </c>
      <c r="S6" s="23">
        <v>2.1</v>
      </c>
      <c r="T6" s="23">
        <v>2.1</v>
      </c>
      <c r="U6" s="23">
        <v>2.1</v>
      </c>
      <c r="V6" s="23">
        <v>2.1</v>
      </c>
      <c r="W6" s="23">
        <v>2.1</v>
      </c>
      <c r="X6" s="94">
        <v>2.1167097741040899</v>
      </c>
      <c r="Y6" s="94">
        <v>2.1335525084703701</v>
      </c>
      <c r="Z6" s="94">
        <v>2.1505292610683502</v>
      </c>
    </row>
    <row r="7" spans="1:39">
      <c r="B7" s="23" t="s">
        <v>9</v>
      </c>
      <c r="C7" s="23"/>
      <c r="D7" s="23"/>
      <c r="E7" s="23"/>
      <c r="F7" s="23"/>
      <c r="G7" s="23"/>
      <c r="H7" s="23"/>
      <c r="I7" s="23"/>
      <c r="J7" s="23"/>
      <c r="K7" s="23"/>
      <c r="L7" s="23"/>
      <c r="M7" s="23"/>
      <c r="N7" s="23"/>
      <c r="O7" s="23"/>
      <c r="P7" s="23"/>
      <c r="Q7" s="23"/>
      <c r="R7" s="23"/>
      <c r="S7" s="23"/>
      <c r="T7" s="23"/>
      <c r="U7" s="23"/>
      <c r="V7" s="23"/>
      <c r="W7" s="23"/>
      <c r="X7" s="94"/>
      <c r="Y7" s="94"/>
      <c r="Z7" s="94"/>
    </row>
    <row r="8" spans="1:39">
      <c r="B8" s="23" t="s">
        <v>3</v>
      </c>
      <c r="C8" s="23">
        <v>8.1999999999999993</v>
      </c>
      <c r="D8" s="23">
        <v>8.5</v>
      </c>
      <c r="E8" s="23">
        <v>8.9</v>
      </c>
      <c r="F8" s="23">
        <v>9.3000000000000007</v>
      </c>
      <c r="G8" s="23">
        <v>9.8000000000000007</v>
      </c>
      <c r="H8" s="23">
        <v>10.3</v>
      </c>
      <c r="I8" s="23">
        <v>10.7</v>
      </c>
      <c r="J8" s="23">
        <v>11.2</v>
      </c>
      <c r="K8" s="23">
        <v>11.7</v>
      </c>
      <c r="L8" s="23">
        <v>12.3</v>
      </c>
      <c r="M8" s="23">
        <v>13</v>
      </c>
      <c r="N8" s="23">
        <v>13.6</v>
      </c>
      <c r="O8" s="23">
        <v>14.2</v>
      </c>
      <c r="P8" s="23">
        <v>14.9</v>
      </c>
      <c r="Q8" s="23">
        <v>15.5</v>
      </c>
      <c r="R8" s="23">
        <v>16.100000000000001</v>
      </c>
      <c r="S8" s="23">
        <v>16.7</v>
      </c>
      <c r="T8" s="94">
        <v>17.3</v>
      </c>
      <c r="U8" s="94">
        <v>17.7</v>
      </c>
      <c r="V8" s="94">
        <v>18.2</v>
      </c>
      <c r="W8" s="94">
        <v>18.5</v>
      </c>
      <c r="X8" s="94">
        <v>19.232410791745501</v>
      </c>
      <c r="Y8" s="94">
        <v>19.9938175601323</v>
      </c>
      <c r="Z8" s="94">
        <v>20.785368249280001</v>
      </c>
    </row>
    <row r="9" spans="1:39">
      <c r="B9" s="23" t="s">
        <v>99</v>
      </c>
      <c r="C9" s="95"/>
      <c r="D9" s="95"/>
      <c r="E9" s="95"/>
      <c r="F9" s="95"/>
      <c r="G9" s="95"/>
      <c r="H9" s="95"/>
      <c r="I9" s="95"/>
      <c r="J9" s="95"/>
      <c r="K9" s="95"/>
      <c r="L9" s="95"/>
      <c r="M9" s="95"/>
      <c r="N9" s="95"/>
      <c r="O9" s="95"/>
      <c r="P9" s="95"/>
      <c r="Q9" s="95"/>
      <c r="R9" s="95"/>
      <c r="S9" s="95"/>
      <c r="T9" s="95"/>
      <c r="U9" s="23"/>
      <c r="V9" s="95"/>
      <c r="W9" s="95"/>
      <c r="X9" s="95"/>
      <c r="Y9" s="95"/>
      <c r="Z9" s="95"/>
    </row>
    <row r="10" spans="1:39">
      <c r="B10" s="23" t="s">
        <v>12</v>
      </c>
      <c r="C10" s="23">
        <v>9.4</v>
      </c>
      <c r="D10" s="23">
        <v>9.6</v>
      </c>
      <c r="E10" s="23">
        <v>9.9</v>
      </c>
      <c r="F10" s="23">
        <v>10.199999999999999</v>
      </c>
      <c r="G10" s="23">
        <v>10.4</v>
      </c>
      <c r="H10" s="23">
        <v>10.6</v>
      </c>
      <c r="I10" s="23">
        <v>10.8</v>
      </c>
      <c r="J10" s="23">
        <v>11</v>
      </c>
      <c r="K10" s="23">
        <v>11.1</v>
      </c>
      <c r="L10" s="23">
        <v>11.3</v>
      </c>
      <c r="M10" s="23">
        <v>11.4</v>
      </c>
      <c r="N10" s="23">
        <v>11.6</v>
      </c>
      <c r="O10" s="23">
        <v>11.7</v>
      </c>
      <c r="P10" s="23">
        <v>11.9</v>
      </c>
      <c r="Q10" s="23">
        <v>12.1</v>
      </c>
      <c r="R10" s="23">
        <v>12.2</v>
      </c>
      <c r="S10" s="23">
        <v>12.4</v>
      </c>
      <c r="T10" s="23">
        <v>12.7</v>
      </c>
      <c r="U10" s="23">
        <v>12.8</v>
      </c>
      <c r="V10" s="23">
        <v>13</v>
      </c>
      <c r="W10" s="94">
        <v>13.2</v>
      </c>
      <c r="X10" s="94">
        <v>13.4</v>
      </c>
      <c r="Y10" s="94">
        <v>13.6</v>
      </c>
      <c r="Z10" s="94">
        <v>13.7</v>
      </c>
    </row>
    <row r="11" spans="1:39">
      <c r="B11" s="23" t="s">
        <v>34</v>
      </c>
      <c r="C11" s="23"/>
      <c r="D11" s="23"/>
      <c r="E11" s="23"/>
      <c r="F11" s="23"/>
      <c r="G11" s="23"/>
      <c r="H11" s="23"/>
      <c r="I11" s="23"/>
      <c r="J11" s="23"/>
      <c r="K11" s="23"/>
      <c r="L11" s="23"/>
      <c r="M11" s="23"/>
      <c r="N11" s="23"/>
      <c r="O11" s="23"/>
      <c r="P11" s="23"/>
      <c r="Q11" s="23"/>
      <c r="R11" s="23"/>
      <c r="S11" s="23"/>
      <c r="T11" s="23"/>
      <c r="U11" s="23">
        <v>25</v>
      </c>
      <c r="V11" s="23"/>
      <c r="W11" s="94"/>
      <c r="X11" s="94"/>
      <c r="Y11" s="94"/>
      <c r="Z11" s="94"/>
    </row>
    <row r="12" spans="1:39">
      <c r="B12" s="23" t="s">
        <v>13</v>
      </c>
      <c r="C12" s="23"/>
      <c r="D12" s="23"/>
      <c r="E12" s="23"/>
      <c r="F12" s="23"/>
      <c r="G12" s="23"/>
      <c r="H12" s="23"/>
      <c r="I12" s="23"/>
      <c r="J12" s="23"/>
      <c r="K12" s="23"/>
      <c r="L12" s="23"/>
      <c r="M12" s="23"/>
      <c r="N12" s="23"/>
      <c r="O12" s="23"/>
      <c r="P12" s="23"/>
      <c r="Q12" s="23"/>
      <c r="R12" s="23"/>
      <c r="S12" s="23"/>
      <c r="T12" s="23"/>
      <c r="U12" s="94"/>
      <c r="V12" s="94"/>
      <c r="W12" s="94"/>
      <c r="X12" s="94"/>
      <c r="Y12" s="94"/>
      <c r="Z12" s="94"/>
    </row>
    <row r="13" spans="1:39">
      <c r="B13" s="23" t="s">
        <v>8</v>
      </c>
      <c r="C13" s="23">
        <v>12.7003</v>
      </c>
      <c r="D13" s="23">
        <v>12.1502</v>
      </c>
      <c r="E13" s="23">
        <v>11.3238</v>
      </c>
      <c r="F13" s="23">
        <v>10.4808</v>
      </c>
      <c r="G13" s="23">
        <v>10.253299999999999</v>
      </c>
      <c r="H13" s="23">
        <v>11.175700000000001</v>
      </c>
      <c r="I13" s="23">
        <v>10.6457</v>
      </c>
      <c r="J13" s="23">
        <v>10.879200000000001</v>
      </c>
      <c r="K13" s="23">
        <v>11.5762</v>
      </c>
      <c r="L13" s="23">
        <v>11.2385</v>
      </c>
      <c r="M13" s="23">
        <v>11.6844</v>
      </c>
      <c r="N13" s="23">
        <v>11.2193</v>
      </c>
      <c r="O13" s="23">
        <v>11.7423</v>
      </c>
      <c r="P13" s="23">
        <v>11.511200000000001</v>
      </c>
      <c r="Q13" s="23">
        <v>12.6557</v>
      </c>
      <c r="R13" s="23">
        <v>13.2249</v>
      </c>
      <c r="S13" s="23">
        <v>12.169700000000001</v>
      </c>
      <c r="T13" s="23">
        <v>13.134499999999999</v>
      </c>
      <c r="U13" s="94">
        <v>12.446099999999999</v>
      </c>
      <c r="V13" s="94">
        <v>12.4975</v>
      </c>
      <c r="W13" s="94">
        <v>12.526634407864201</v>
      </c>
      <c r="X13" s="94">
        <v>12.4634950996537</v>
      </c>
      <c r="Y13" s="94">
        <v>12.401245761783001</v>
      </c>
      <c r="Z13" s="94">
        <v>12.339149567220399</v>
      </c>
    </row>
    <row r="14" spans="1:39">
      <c r="B14" s="23" t="s">
        <v>7</v>
      </c>
      <c r="C14" s="23">
        <v>9.8623410000000007</v>
      </c>
      <c r="D14" s="23">
        <v>9.3307120000000108</v>
      </c>
      <c r="E14" s="23">
        <v>9.1127610000000008</v>
      </c>
      <c r="F14" s="23">
        <v>8.5150129999999997</v>
      </c>
      <c r="G14" s="23">
        <v>8.2093980000000109</v>
      </c>
      <c r="H14" s="23">
        <v>8.3108079999999998</v>
      </c>
      <c r="I14" s="23">
        <v>8.0287240000000004</v>
      </c>
      <c r="J14" s="23">
        <v>7.9029129999999999</v>
      </c>
      <c r="K14" s="23">
        <v>7.12066</v>
      </c>
      <c r="L14" s="23">
        <v>7.1491450000000096</v>
      </c>
      <c r="M14" s="23">
        <v>6.5494040000000098</v>
      </c>
      <c r="N14" s="23">
        <v>5.9322030000000003</v>
      </c>
      <c r="O14" s="23">
        <v>5.8461530000000099</v>
      </c>
      <c r="P14" s="23">
        <v>5.2634040000000004</v>
      </c>
      <c r="Q14" s="23">
        <v>5.3652189999999997</v>
      </c>
      <c r="R14" s="23">
        <v>5.1937740000000003</v>
      </c>
      <c r="S14" s="23">
        <v>5.5682150000000004</v>
      </c>
      <c r="T14" s="23">
        <v>5.1950380000000003</v>
      </c>
      <c r="U14" s="23">
        <v>4.79251800000001</v>
      </c>
      <c r="V14" s="94">
        <v>4.9391389999999999</v>
      </c>
      <c r="W14" s="94">
        <v>4.7690719959846497</v>
      </c>
      <c r="X14" s="94">
        <v>4.6644792195830203</v>
      </c>
      <c r="Y14" s="94">
        <v>4.5618217035833899</v>
      </c>
      <c r="Z14" s="94">
        <v>4.4609675441624299</v>
      </c>
    </row>
    <row r="15" spans="1:39">
      <c r="B15" s="23" t="s">
        <v>103</v>
      </c>
      <c r="C15" s="23">
        <v>98.166569999999993</v>
      </c>
      <c r="D15" s="23">
        <v>98.166569999999993</v>
      </c>
      <c r="E15" s="23">
        <v>98.166569999999993</v>
      </c>
      <c r="F15" s="23">
        <v>98.226969999999994</v>
      </c>
      <c r="G15" s="23">
        <v>98.287379999999999</v>
      </c>
      <c r="H15" s="23">
        <v>98.347790000000003</v>
      </c>
      <c r="I15" s="23">
        <v>98.408230000000003</v>
      </c>
      <c r="J15" s="23">
        <v>98.46866</v>
      </c>
      <c r="K15" s="23">
        <v>98.529110000000003</v>
      </c>
      <c r="L15" s="23">
        <v>98.589569999999995</v>
      </c>
      <c r="M15" s="23">
        <v>98.650030000000001</v>
      </c>
      <c r="N15" s="23">
        <v>98.710509999999999</v>
      </c>
      <c r="O15" s="23">
        <v>98.771000000000001</v>
      </c>
      <c r="P15" s="23">
        <v>98.780879999999996</v>
      </c>
      <c r="Q15" s="23">
        <v>98.790769999999995</v>
      </c>
      <c r="R15" s="23">
        <v>98.800650000000005</v>
      </c>
      <c r="S15" s="23">
        <v>98.800650000000005</v>
      </c>
      <c r="T15" s="23">
        <v>98.800650000000005</v>
      </c>
      <c r="U15" s="23">
        <v>98.802279450334794</v>
      </c>
      <c r="V15" s="23">
        <v>98.8025506503419</v>
      </c>
      <c r="W15" s="94">
        <v>98.802826967543197</v>
      </c>
      <c r="X15" s="94">
        <v>98.803106127980101</v>
      </c>
      <c r="Y15" s="94">
        <v>98.803387236388701</v>
      </c>
      <c r="Z15" s="94">
        <v>98.803670013585304</v>
      </c>
    </row>
    <row r="16" spans="1:39">
      <c r="B16" s="23" t="s">
        <v>5</v>
      </c>
      <c r="C16" s="95">
        <v>64.212990000000005</v>
      </c>
      <c r="D16" s="95">
        <v>64.212990000000005</v>
      </c>
      <c r="E16" s="95">
        <v>64.212990000000005</v>
      </c>
      <c r="F16" s="95">
        <v>64.212990000000005</v>
      </c>
      <c r="G16" s="95">
        <v>64.212990000000005</v>
      </c>
      <c r="H16" s="95">
        <v>65.091980000000007</v>
      </c>
      <c r="I16" s="95">
        <v>65.970969999999994</v>
      </c>
      <c r="J16" s="95">
        <v>66.849959999999996</v>
      </c>
      <c r="K16" s="95">
        <v>67.728949999999998</v>
      </c>
      <c r="L16" s="95">
        <v>68.607939999999999</v>
      </c>
      <c r="M16" s="23">
        <v>69.486930000000001</v>
      </c>
      <c r="N16" s="23">
        <v>70.365920000000003</v>
      </c>
      <c r="O16" s="23">
        <v>71.244919999999993</v>
      </c>
      <c r="P16" s="23">
        <v>72.123909999999995</v>
      </c>
      <c r="Q16" s="23">
        <v>73.002899999999997</v>
      </c>
      <c r="R16" s="23">
        <v>73.881889999999999</v>
      </c>
      <c r="S16" s="23">
        <v>74.76088</v>
      </c>
      <c r="T16" s="94">
        <v>75.639870000000002</v>
      </c>
      <c r="U16" s="94">
        <v>76.488744212270603</v>
      </c>
      <c r="V16" s="94">
        <v>77.326622732826607</v>
      </c>
      <c r="W16" s="94">
        <v>78.147425525595494</v>
      </c>
      <c r="X16" s="94">
        <v>78.950879030689606</v>
      </c>
      <c r="Y16" s="94">
        <v>79.736744134439903</v>
      </c>
      <c r="Z16" s="94">
        <v>80.504821017838694</v>
      </c>
    </row>
    <row r="17" spans="2:26">
      <c r="B17" s="23" t="s">
        <v>10</v>
      </c>
      <c r="C17" s="23">
        <v>100</v>
      </c>
      <c r="D17" s="94">
        <v>100</v>
      </c>
      <c r="E17" s="94">
        <v>100</v>
      </c>
      <c r="F17" s="94">
        <v>100</v>
      </c>
      <c r="G17" s="94">
        <v>100</v>
      </c>
      <c r="H17" s="23">
        <v>100</v>
      </c>
      <c r="I17" s="94">
        <v>100</v>
      </c>
      <c r="J17" s="94">
        <v>100</v>
      </c>
      <c r="K17" s="94">
        <v>100</v>
      </c>
      <c r="L17" s="94">
        <v>100</v>
      </c>
      <c r="M17" s="23">
        <v>100</v>
      </c>
      <c r="N17" s="94">
        <v>100</v>
      </c>
      <c r="O17" s="94">
        <v>100</v>
      </c>
      <c r="P17" s="23">
        <v>100</v>
      </c>
      <c r="Q17" s="23">
        <v>100</v>
      </c>
      <c r="R17" s="23">
        <v>100</v>
      </c>
      <c r="S17" s="23">
        <v>100</v>
      </c>
      <c r="T17" s="23">
        <v>100</v>
      </c>
      <c r="U17" s="23">
        <v>100</v>
      </c>
      <c r="V17" s="94">
        <v>100</v>
      </c>
      <c r="W17" s="94">
        <v>100</v>
      </c>
      <c r="X17" s="94">
        <v>100</v>
      </c>
      <c r="Y17" s="94">
        <v>100</v>
      </c>
      <c r="Z17" s="94">
        <v>100</v>
      </c>
    </row>
    <row r="18" spans="2:26">
      <c r="B18" s="23" t="s">
        <v>4</v>
      </c>
      <c r="C18" s="23">
        <v>11.74239843</v>
      </c>
      <c r="D18" s="23">
        <v>11.74239843</v>
      </c>
      <c r="E18" s="23">
        <v>11.658084949999999</v>
      </c>
      <c r="F18" s="23">
        <v>11.77659794</v>
      </c>
      <c r="G18" s="23">
        <v>11.954447</v>
      </c>
      <c r="H18" s="23">
        <v>12.08455932</v>
      </c>
      <c r="I18" s="23">
        <v>12.36537233</v>
      </c>
      <c r="J18" s="23">
        <v>12.542793380000001</v>
      </c>
      <c r="K18" s="23">
        <v>12.66070577</v>
      </c>
      <c r="L18" s="23">
        <v>12.639828189999999</v>
      </c>
      <c r="M18" s="23">
        <v>12.390613849999999</v>
      </c>
      <c r="N18" s="23">
        <v>12.033276130000001</v>
      </c>
      <c r="O18" s="23">
        <v>11.647670740000001</v>
      </c>
      <c r="P18" s="23">
        <v>11.31924094</v>
      </c>
      <c r="Q18" s="23">
        <v>11.02125921</v>
      </c>
      <c r="R18" s="23">
        <v>10.83320996</v>
      </c>
      <c r="S18" s="23">
        <v>10.61050891</v>
      </c>
      <c r="T18" s="94">
        <v>10.5127288</v>
      </c>
      <c r="U18" s="94">
        <v>10.358288140000001</v>
      </c>
      <c r="V18" s="94">
        <v>10.358288140000001</v>
      </c>
      <c r="W18" s="94">
        <v>10.358288140000001</v>
      </c>
      <c r="X18" s="94">
        <v>10.358288140000001</v>
      </c>
      <c r="Y18" s="94">
        <v>10.358288140000001</v>
      </c>
      <c r="Z18" s="94">
        <v>10.358288140000001</v>
      </c>
    </row>
    <row r="19" spans="2:26">
      <c r="B19" s="23" t="s">
        <v>14</v>
      </c>
      <c r="C19" s="23"/>
      <c r="D19" s="23"/>
      <c r="E19" s="23"/>
      <c r="F19" s="23"/>
      <c r="G19" s="23"/>
      <c r="H19" s="23"/>
      <c r="I19" s="23"/>
      <c r="J19" s="23"/>
      <c r="K19" s="23"/>
      <c r="L19" s="23"/>
      <c r="M19" s="23">
        <v>7.4391432240000004</v>
      </c>
      <c r="N19" s="23">
        <v>7.2302317650000001</v>
      </c>
      <c r="O19" s="23">
        <v>7.6046173760000002</v>
      </c>
      <c r="P19" s="23">
        <v>7.3547160150000002</v>
      </c>
      <c r="Q19" s="23">
        <v>7.2157716440000002</v>
      </c>
      <c r="R19" s="23">
        <v>7.1871724889999999</v>
      </c>
      <c r="S19" s="23">
        <v>7.1417921079999998</v>
      </c>
      <c r="T19" s="23">
        <v>7.1178827330000001</v>
      </c>
      <c r="U19" s="23">
        <v>7.072311043</v>
      </c>
      <c r="V19" s="23">
        <v>7.027405441</v>
      </c>
      <c r="W19" s="23">
        <v>6.9831561879999997</v>
      </c>
      <c r="X19" s="23">
        <v>6.9395536929999997</v>
      </c>
      <c r="Y19" s="23">
        <v>6.8965885020000002</v>
      </c>
      <c r="Z19" s="23">
        <v>6.8542512999999996</v>
      </c>
    </row>
    <row r="20" spans="2:26">
      <c r="B20" s="23" t="s">
        <v>6</v>
      </c>
      <c r="C20" s="23">
        <v>27.2</v>
      </c>
      <c r="D20" s="23">
        <v>26.4</v>
      </c>
      <c r="E20" s="23">
        <v>25.6</v>
      </c>
      <c r="F20" s="23">
        <v>24.8</v>
      </c>
      <c r="G20" s="23">
        <v>24</v>
      </c>
      <c r="H20" s="23">
        <v>23.2</v>
      </c>
      <c r="I20" s="23">
        <v>22.52</v>
      </c>
      <c r="J20" s="23">
        <v>21.84</v>
      </c>
      <c r="K20" s="23">
        <v>21.16</v>
      </c>
      <c r="L20" s="23">
        <v>20.48</v>
      </c>
      <c r="M20" s="23">
        <v>19.8</v>
      </c>
      <c r="N20" s="23">
        <v>19.2</v>
      </c>
      <c r="O20" s="23">
        <v>18.600000000000001</v>
      </c>
      <c r="P20" s="23">
        <v>18</v>
      </c>
      <c r="Q20" s="23">
        <v>17.5</v>
      </c>
      <c r="R20" s="23">
        <v>17</v>
      </c>
      <c r="S20" s="23">
        <v>16.5</v>
      </c>
      <c r="T20" s="23">
        <v>16</v>
      </c>
      <c r="U20" s="23">
        <v>15.5</v>
      </c>
      <c r="V20" s="23">
        <v>15</v>
      </c>
      <c r="W20" s="23">
        <v>14.6</v>
      </c>
      <c r="X20" s="23">
        <v>14.133333329999999</v>
      </c>
      <c r="Y20" s="23">
        <v>13.66666667</v>
      </c>
      <c r="Z20" s="23">
        <v>13.2</v>
      </c>
    </row>
    <row r="21" spans="2:26">
      <c r="B21" s="42" t="s">
        <v>11</v>
      </c>
      <c r="C21" s="23">
        <v>21</v>
      </c>
      <c r="D21" s="23">
        <v>21.7</v>
      </c>
      <c r="E21" s="23">
        <v>22.3</v>
      </c>
      <c r="F21" s="23">
        <v>22.9</v>
      </c>
      <c r="G21" s="23">
        <v>23.5</v>
      </c>
      <c r="H21" s="23">
        <v>24</v>
      </c>
      <c r="I21" s="23">
        <v>24.6</v>
      </c>
      <c r="J21" s="23">
        <v>25.1</v>
      </c>
      <c r="K21" s="23">
        <v>25.7</v>
      </c>
      <c r="L21" s="23">
        <v>26.2</v>
      </c>
      <c r="M21" s="23">
        <v>26.7</v>
      </c>
      <c r="N21" s="23">
        <v>27.3</v>
      </c>
      <c r="O21" s="23">
        <v>27.9</v>
      </c>
      <c r="P21" s="23">
        <v>28.5</v>
      </c>
      <c r="Q21" s="23">
        <v>29.1</v>
      </c>
      <c r="R21" s="23">
        <v>29.8</v>
      </c>
      <c r="S21" s="23">
        <v>30.4</v>
      </c>
      <c r="T21" s="23">
        <v>30.8</v>
      </c>
      <c r="U21" s="23">
        <v>31.4</v>
      </c>
      <c r="V21" s="23">
        <v>32</v>
      </c>
      <c r="W21" s="23">
        <v>32.6</v>
      </c>
      <c r="X21" s="23">
        <v>33.1</v>
      </c>
      <c r="Y21" s="23">
        <v>33.700000000000003</v>
      </c>
      <c r="Z21" s="23">
        <v>34.299999999999997</v>
      </c>
    </row>
    <row r="22" spans="2:26">
      <c r="B22" s="23" t="s">
        <v>15</v>
      </c>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2:26">
      <c r="B23" s="99" t="s">
        <v>155</v>
      </c>
      <c r="C23" s="99"/>
      <c r="D23" s="99"/>
      <c r="E23" s="99"/>
      <c r="F23" s="99"/>
      <c r="G23" s="99"/>
      <c r="H23" s="99"/>
      <c r="I23" s="99"/>
      <c r="J23" s="99"/>
      <c r="K23" s="99"/>
      <c r="L23" s="99"/>
      <c r="M23" s="99"/>
      <c r="N23" s="99"/>
      <c r="O23" s="99"/>
      <c r="P23" s="99"/>
      <c r="Q23" s="99"/>
      <c r="R23" s="99"/>
      <c r="S23" s="99"/>
      <c r="T23" s="99"/>
      <c r="U23" s="99"/>
      <c r="V23" s="99"/>
      <c r="W23" s="99"/>
    </row>
  </sheetData>
  <mergeCells count="3">
    <mergeCell ref="C4:Z4"/>
    <mergeCell ref="B4:B5"/>
    <mergeCell ref="B23:W23"/>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1309E-2B32-4BD1-9B01-D02FE7F81D8E}">
  <sheetPr>
    <tabColor rgb="FF008DCA"/>
  </sheetPr>
  <dimension ref="B21:T24"/>
  <sheetViews>
    <sheetView showGridLines="0" zoomScale="80" zoomScaleNormal="80" workbookViewId="0">
      <selection activeCell="E15" sqref="E15"/>
    </sheetView>
  </sheetViews>
  <sheetFormatPr defaultRowHeight="15"/>
  <sheetData>
    <row r="21" spans="2:20" ht="33.75" customHeight="1"/>
    <row r="22" spans="2:20" ht="162" customHeight="1">
      <c r="B22" s="5"/>
      <c r="C22" s="4" t="str">
        <f>HPOP_Inter!A3</f>
        <v>Childhood Stunting</v>
      </c>
      <c r="D22" s="4" t="str">
        <f>HPOP_Inter!A4</f>
        <v>Childhood Wasting</v>
      </c>
      <c r="E22" s="4" t="str">
        <f>HPOP_Inter!A5</f>
        <v>Childhood Overweight</v>
      </c>
      <c r="F22" s="4" t="str">
        <f>HPOP_Inter!A6</f>
        <v>Developmentally on Track</v>
      </c>
      <c r="G22" s="4" t="str">
        <f>HPOP_Inter!A7</f>
        <v>Adolescent/ Child Obesity</v>
      </c>
      <c r="H22" s="4" t="str">
        <f>HPOP_Inter!A8</f>
        <v>Intimate Partner Violence (F)</v>
      </c>
      <c r="I22" s="4" t="str">
        <f>HPOP_Inter!A9</f>
        <v>Violence Against Children</v>
      </c>
      <c r="J22" s="4" t="str">
        <f>HPOP_Inter!A10</f>
        <v>Suicide Mortality</v>
      </c>
      <c r="K22" s="4" t="str">
        <f>HPOP_Inter!A11</f>
        <v>Road Deaths</v>
      </c>
      <c r="L22" s="4" t="str">
        <f>HPOP_Inter!A12</f>
        <v>Safely Managed Water (urban)</v>
      </c>
      <c r="M22" s="4" t="str">
        <f>HPOP_Inter!A13</f>
        <v>Safely Managed Sanitation</v>
      </c>
      <c r="N22" s="4" t="str">
        <f>HPOP_Inter!A14</f>
        <v>Clean Household Fuels</v>
      </c>
      <c r="O22" s="4" t="str">
        <f>HPOP_Inter!A15</f>
        <v>Alcohol Consumption</v>
      </c>
      <c r="P22" s="4" t="str">
        <f>HPOP_Inter!A16</f>
        <v>Mean Particulates (PM 2.5)</v>
      </c>
      <c r="Q22" s="4" t="str">
        <f>HPOP_Inter!A17</f>
        <v>Tobacco Use</v>
      </c>
      <c r="R22" s="4" t="str">
        <f>HPOP_Inter!A18</f>
        <v>Adult Obesity</v>
      </c>
      <c r="S22" s="4" t="str">
        <f>HPOP_Inter!A19</f>
        <v>Trans Fat Policy</v>
      </c>
      <c r="T22" s="5"/>
    </row>
    <row r="23" spans="2:20">
      <c r="B23" s="1"/>
    </row>
    <row r="24" spans="2:20">
      <c r="B24" s="1" t="s">
        <v>41</v>
      </c>
    </row>
  </sheetData>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07AF5-FD4F-4F8B-8ACA-4EDEF61AF714}">
  <sheetPr>
    <tabColor rgb="FF008DCA"/>
  </sheetPr>
  <dimension ref="A2:F22"/>
  <sheetViews>
    <sheetView showGridLines="0" zoomScale="80" zoomScaleNormal="80" workbookViewId="0">
      <selection activeCell="E15" sqref="E15"/>
    </sheetView>
  </sheetViews>
  <sheetFormatPr defaultRowHeight="15"/>
  <cols>
    <col min="1" max="1" width="0.85546875" customWidth="1"/>
    <col min="2" max="2" width="13.5703125" customWidth="1"/>
    <col min="3" max="3" width="30" style="11" bestFit="1" customWidth="1"/>
    <col min="4" max="4" width="92.7109375" bestFit="1" customWidth="1"/>
    <col min="5" max="5" width="27.42578125" customWidth="1"/>
    <col min="6" max="6" width="27" customWidth="1"/>
  </cols>
  <sheetData>
    <row r="2" spans="1:6" ht="30" customHeight="1">
      <c r="B2" s="12" t="s">
        <v>33</v>
      </c>
      <c r="C2" s="9"/>
      <c r="D2" s="8"/>
      <c r="E2" s="8"/>
      <c r="F2" s="8"/>
    </row>
    <row r="3" spans="1:6">
      <c r="B3" s="7"/>
      <c r="C3" s="10"/>
      <c r="D3" s="6"/>
      <c r="E3" s="6"/>
      <c r="F3" s="6"/>
    </row>
    <row r="4" spans="1:6" ht="15" customHeight="1">
      <c r="A4" s="6"/>
      <c r="B4" s="105" t="s">
        <v>42</v>
      </c>
      <c r="C4" s="105" t="s">
        <v>43</v>
      </c>
      <c r="D4" s="105" t="s">
        <v>44</v>
      </c>
      <c r="E4" s="105" t="s">
        <v>45</v>
      </c>
    </row>
    <row r="5" spans="1:6">
      <c r="A5" s="6"/>
      <c r="B5" s="22" t="s">
        <v>47</v>
      </c>
      <c r="C5" s="22" t="s">
        <v>2</v>
      </c>
      <c r="D5" s="22" t="s">
        <v>48</v>
      </c>
      <c r="E5" s="22" t="s">
        <v>32</v>
      </c>
    </row>
    <row r="6" spans="1:6">
      <c r="B6" s="22" t="s">
        <v>50</v>
      </c>
      <c r="C6" s="22" t="s">
        <v>9</v>
      </c>
      <c r="D6" s="22" t="s">
        <v>51</v>
      </c>
      <c r="E6" s="22" t="s">
        <v>16</v>
      </c>
    </row>
    <row r="7" spans="1:6">
      <c r="B7" s="22" t="s">
        <v>52</v>
      </c>
      <c r="C7" s="22" t="s">
        <v>3</v>
      </c>
      <c r="D7" s="22" t="s">
        <v>53</v>
      </c>
      <c r="E7" s="22" t="s">
        <v>17</v>
      </c>
    </row>
    <row r="8" spans="1:6">
      <c r="B8" s="22" t="s">
        <v>129</v>
      </c>
      <c r="C8" s="22" t="s">
        <v>99</v>
      </c>
      <c r="D8" s="22" t="s">
        <v>156</v>
      </c>
      <c r="E8" s="22" t="s">
        <v>18</v>
      </c>
    </row>
    <row r="9" spans="1:6">
      <c r="B9" s="22" t="s">
        <v>54</v>
      </c>
      <c r="C9" s="22" t="s">
        <v>12</v>
      </c>
      <c r="D9" s="22" t="s">
        <v>55</v>
      </c>
      <c r="E9" s="22" t="s">
        <v>19</v>
      </c>
    </row>
    <row r="10" spans="1:6">
      <c r="B10" s="22" t="s">
        <v>56</v>
      </c>
      <c r="C10" s="22" t="s">
        <v>34</v>
      </c>
      <c r="D10" s="22" t="s">
        <v>57</v>
      </c>
      <c r="E10" s="22" t="s">
        <v>20</v>
      </c>
    </row>
    <row r="11" spans="1:6">
      <c r="B11" s="22" t="s">
        <v>58</v>
      </c>
      <c r="C11" s="22" t="s">
        <v>13</v>
      </c>
      <c r="D11" s="22" t="s">
        <v>59</v>
      </c>
      <c r="E11" s="22" t="s">
        <v>21</v>
      </c>
    </row>
    <row r="12" spans="1:6">
      <c r="B12" s="22" t="s">
        <v>60</v>
      </c>
      <c r="C12" s="22" t="s">
        <v>8</v>
      </c>
      <c r="D12" s="22" t="s">
        <v>61</v>
      </c>
      <c r="E12" s="22" t="s">
        <v>22</v>
      </c>
    </row>
    <row r="13" spans="1:6">
      <c r="B13" s="22" t="s">
        <v>62</v>
      </c>
      <c r="C13" s="22" t="s">
        <v>7</v>
      </c>
      <c r="D13" s="22" t="s">
        <v>63</v>
      </c>
      <c r="E13" s="22" t="s">
        <v>23</v>
      </c>
    </row>
    <row r="14" spans="1:6">
      <c r="B14" s="22" t="s">
        <v>64</v>
      </c>
      <c r="C14" s="22" t="s">
        <v>157</v>
      </c>
      <c r="D14" s="22" t="s">
        <v>65</v>
      </c>
      <c r="E14" s="22" t="s">
        <v>24</v>
      </c>
    </row>
    <row r="15" spans="1:6">
      <c r="B15" s="22" t="s">
        <v>66</v>
      </c>
      <c r="C15" s="22" t="s">
        <v>158</v>
      </c>
      <c r="D15" s="22" t="s">
        <v>67</v>
      </c>
      <c r="E15" s="22" t="s">
        <v>25</v>
      </c>
    </row>
    <row r="16" spans="1:6">
      <c r="B16" s="22" t="s">
        <v>68</v>
      </c>
      <c r="C16" s="22" t="s">
        <v>10</v>
      </c>
      <c r="D16" s="22" t="s">
        <v>69</v>
      </c>
      <c r="E16" s="22" t="s">
        <v>26</v>
      </c>
    </row>
    <row r="17" spans="2:5">
      <c r="B17" s="22" t="s">
        <v>70</v>
      </c>
      <c r="C17" s="22" t="s">
        <v>4</v>
      </c>
      <c r="D17" s="22" t="s">
        <v>71</v>
      </c>
      <c r="E17" s="22" t="s">
        <v>27</v>
      </c>
    </row>
    <row r="18" spans="2:5">
      <c r="B18" s="22" t="s">
        <v>72</v>
      </c>
      <c r="C18" s="22" t="s">
        <v>14</v>
      </c>
      <c r="D18" s="22" t="s">
        <v>73</v>
      </c>
      <c r="E18" s="22" t="s">
        <v>28</v>
      </c>
    </row>
    <row r="19" spans="2:5">
      <c r="B19" s="22" t="s">
        <v>74</v>
      </c>
      <c r="C19" s="22" t="s">
        <v>6</v>
      </c>
      <c r="D19" s="22" t="s">
        <v>75</v>
      </c>
      <c r="E19" s="22" t="s">
        <v>29</v>
      </c>
    </row>
    <row r="20" spans="2:5">
      <c r="B20" s="22" t="s">
        <v>76</v>
      </c>
      <c r="C20" s="22" t="s">
        <v>11</v>
      </c>
      <c r="D20" s="22" t="s">
        <v>77</v>
      </c>
      <c r="E20" s="22" t="s">
        <v>30</v>
      </c>
    </row>
    <row r="21" spans="2:5">
      <c r="B21" s="22" t="s">
        <v>54</v>
      </c>
      <c r="C21" s="22" t="s">
        <v>15</v>
      </c>
      <c r="D21" s="22" t="s">
        <v>78</v>
      </c>
      <c r="E21" s="22" t="s">
        <v>31</v>
      </c>
    </row>
    <row r="22" spans="2:5">
      <c r="B22" s="104" t="s">
        <v>40</v>
      </c>
      <c r="C22" s="100"/>
      <c r="D22" s="100"/>
      <c r="E22" s="100"/>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9ADA0-9FC1-425A-BF34-F0C669B1F93B}">
  <sheetPr>
    <tabColor rgb="FF008DCA"/>
  </sheetPr>
  <dimension ref="A2:L20"/>
  <sheetViews>
    <sheetView workbookViewId="0">
      <selection activeCell="H41" sqref="H41"/>
    </sheetView>
  </sheetViews>
  <sheetFormatPr defaultRowHeight="15"/>
  <cols>
    <col min="1" max="1" width="35.85546875" style="3" customWidth="1"/>
  </cols>
  <sheetData>
    <row r="2" spans="1:12">
      <c r="A2" s="80"/>
      <c r="B2" s="80"/>
      <c r="C2" s="78">
        <v>2018</v>
      </c>
      <c r="D2" s="78">
        <v>2023</v>
      </c>
      <c r="E2" s="78" t="s">
        <v>35</v>
      </c>
      <c r="F2" s="78" t="s">
        <v>36</v>
      </c>
      <c r="G2" s="78" t="s">
        <v>0</v>
      </c>
      <c r="H2" s="78" t="s">
        <v>1</v>
      </c>
      <c r="I2" s="78" t="s">
        <v>37</v>
      </c>
      <c r="J2" s="78" t="s">
        <v>38</v>
      </c>
    </row>
    <row r="3" spans="1:12">
      <c r="A3" s="81" t="s">
        <v>2</v>
      </c>
      <c r="B3" s="82">
        <v>1</v>
      </c>
      <c r="C3" s="83">
        <f>IF(HPOP_data!O11&lt;&gt;"",HPOP_data!O11,#N/A)</f>
        <v>97.9</v>
      </c>
      <c r="D3" s="83">
        <f>IF(HPOP_data!P11&lt;&gt;"",HPOP_data!P11,#N/A)</f>
        <v>97.849470738931601</v>
      </c>
      <c r="E3" s="83" t="e">
        <f>IF(OR(D3-C3&gt;0),D3,#N/A)</f>
        <v>#N/A</v>
      </c>
      <c r="F3" s="83">
        <f>IF(D3-C3&lt;0,D3,#N/A)</f>
        <v>97.849470738931601</v>
      </c>
      <c r="G3" s="83" t="e">
        <f>IF(D3-C3&gt;0,D3-C3,#N/A)</f>
        <v>#N/A</v>
      </c>
      <c r="H3" s="83">
        <f>IF(D3-C3&lt;0,ABS(D3-C3),#N/A)</f>
        <v>5.0529261068405162E-2</v>
      </c>
      <c r="I3" s="84">
        <f>IF(HPOP_data!E11&lt;&gt;"",HPOP_data!E11,#N/A)</f>
        <v>97.9</v>
      </c>
      <c r="J3" s="85">
        <f>IF(HPOP_data!F11&lt;&gt;"",HPOP_data!F11,#N/A)</f>
        <v>2020</v>
      </c>
    </row>
    <row r="4" spans="1:12">
      <c r="A4" s="81" t="s">
        <v>9</v>
      </c>
      <c r="B4" s="82">
        <v>2</v>
      </c>
      <c r="C4" s="83" t="e">
        <f>IF(HPOP_data!O12&lt;&gt;"",HPOP_data!O12,#N/A)</f>
        <v>#N/A</v>
      </c>
      <c r="D4" s="83" t="e">
        <f>IF(HPOP_data!P12&lt;&gt;"",HPOP_data!P12,#N/A)</f>
        <v>#N/A</v>
      </c>
      <c r="E4" s="83" t="e">
        <f t="shared" ref="E4:E19" si="0">IF(OR(D4-C4&gt;0),D4,#N/A)</f>
        <v>#N/A</v>
      </c>
      <c r="F4" s="83" t="e">
        <f t="shared" ref="F4:F19" si="1">IF(D4-C4&lt;0,D4,#N/A)</f>
        <v>#N/A</v>
      </c>
      <c r="G4" s="83" t="e">
        <f t="shared" ref="G4:G19" si="2">IF(D4-C4&gt;0,D4-C4,#N/A)</f>
        <v>#N/A</v>
      </c>
      <c r="H4" s="83" t="e">
        <f t="shared" ref="H4:H19" si="3">IF(D4-C4&lt;0,ABS(D4-C4),#N/A)</f>
        <v>#N/A</v>
      </c>
      <c r="I4" s="84" t="e">
        <f>IF(HPOP_data!E12&lt;&gt;"",HPOP_data!E12,#N/A)</f>
        <v>#N/A</v>
      </c>
      <c r="J4" s="85" t="e">
        <f>IF(HPOP_data!F12&lt;&gt;"",HPOP_data!F12,#N/A)</f>
        <v>#N/A</v>
      </c>
      <c r="L4" s="21"/>
    </row>
    <row r="5" spans="1:12">
      <c r="A5" s="81" t="s">
        <v>3</v>
      </c>
      <c r="B5" s="82">
        <v>3</v>
      </c>
      <c r="C5" s="83">
        <f>IF(HPOP_data!O13&lt;&gt;"",HPOP_data!O13,#N/A)</f>
        <v>82.3</v>
      </c>
      <c r="D5" s="83">
        <f>IF(HPOP_data!P13&lt;&gt;"",HPOP_data!P13,#N/A)</f>
        <v>79.214631750720002</v>
      </c>
      <c r="E5" s="83" t="e">
        <f t="shared" si="0"/>
        <v>#N/A</v>
      </c>
      <c r="F5" s="83">
        <f t="shared" si="1"/>
        <v>79.214631750720002</v>
      </c>
      <c r="G5" s="83" t="e">
        <f t="shared" si="2"/>
        <v>#N/A</v>
      </c>
      <c r="H5" s="83">
        <f t="shared" si="3"/>
        <v>3.0853682492799948</v>
      </c>
      <c r="I5" s="84">
        <f>IF(HPOP_data!E13&lt;&gt;"",HPOP_data!E13,#N/A)</f>
        <v>81.5</v>
      </c>
      <c r="J5" s="85">
        <f>IF(HPOP_data!F13&lt;&gt;"",HPOP_data!F13,#N/A)</f>
        <v>2020</v>
      </c>
    </row>
    <row r="6" spans="1:12">
      <c r="A6" s="81" t="s">
        <v>99</v>
      </c>
      <c r="B6" s="82">
        <v>4</v>
      </c>
      <c r="C6" s="83" t="e">
        <f>IF(HPOP_data!O14&lt;&gt;"",HPOP_data!O14,#N/A)</f>
        <v>#N/A</v>
      </c>
      <c r="D6" s="83" t="e">
        <f>IF(HPOP_data!P14&lt;&gt;"",HPOP_data!P14,#N/A)</f>
        <v>#N/A</v>
      </c>
      <c r="E6" s="83" t="e">
        <f t="shared" si="0"/>
        <v>#N/A</v>
      </c>
      <c r="F6" s="83" t="e">
        <f t="shared" si="1"/>
        <v>#N/A</v>
      </c>
      <c r="G6" s="83" t="e">
        <f t="shared" si="2"/>
        <v>#N/A</v>
      </c>
      <c r="H6" s="83" t="e">
        <f t="shared" si="3"/>
        <v>#N/A</v>
      </c>
      <c r="I6" s="84" t="e">
        <f>IF(HPOP_data!E14&lt;&gt;"",HPOP_data!E14,#N/A)</f>
        <v>#N/A</v>
      </c>
      <c r="J6" s="85" t="e">
        <f>IF(HPOP_data!F14&lt;&gt;"",HPOP_data!F14,#N/A)</f>
        <v>#N/A</v>
      </c>
    </row>
    <row r="7" spans="1:12">
      <c r="A7" s="81" t="s">
        <v>12</v>
      </c>
      <c r="B7" s="82">
        <v>5</v>
      </c>
      <c r="C7" s="83">
        <f>IF(HPOP_data!O15&lt;&gt;"",HPOP_data!O15,#N/A)</f>
        <v>87.2</v>
      </c>
      <c r="D7" s="83">
        <f>IF(HPOP_data!P15&lt;&gt;"",HPOP_data!P15,#N/A)</f>
        <v>86.3</v>
      </c>
      <c r="E7" s="83" t="e">
        <f t="shared" si="0"/>
        <v>#N/A</v>
      </c>
      <c r="F7" s="83">
        <f t="shared" si="1"/>
        <v>86.3</v>
      </c>
      <c r="G7" s="83" t="e">
        <f t="shared" si="2"/>
        <v>#N/A</v>
      </c>
      <c r="H7" s="83">
        <f t="shared" si="3"/>
        <v>0.90000000000000568</v>
      </c>
      <c r="I7" s="84">
        <f>IF(HPOP_data!E15&lt;&gt;"",HPOP_data!E15,#N/A)</f>
        <v>87.6</v>
      </c>
      <c r="J7" s="85">
        <f>IF(HPOP_data!F15&lt;&gt;"",HPOP_data!F15,#N/A)</f>
        <v>2016</v>
      </c>
    </row>
    <row r="8" spans="1:12">
      <c r="A8" s="81" t="s">
        <v>34</v>
      </c>
      <c r="B8" s="82">
        <v>6</v>
      </c>
      <c r="C8" s="83">
        <f>IF(HPOP_data!O16&lt;&gt;"",HPOP_data!O16,#N/A)</f>
        <v>75</v>
      </c>
      <c r="D8" s="83" t="e">
        <f>IF(HPOP_data!P16&lt;&gt;"",HPOP_data!P16,#N/A)</f>
        <v>#N/A</v>
      </c>
      <c r="E8" s="83" t="e">
        <f t="shared" si="0"/>
        <v>#N/A</v>
      </c>
      <c r="F8" s="83" t="e">
        <f t="shared" si="1"/>
        <v>#N/A</v>
      </c>
      <c r="G8" s="83" t="e">
        <f t="shared" si="2"/>
        <v>#N/A</v>
      </c>
      <c r="H8" s="83" t="e">
        <f t="shared" si="3"/>
        <v>#N/A</v>
      </c>
      <c r="I8" s="84">
        <f>IF(HPOP_data!E16&lt;&gt;"",HPOP_data!E16,#N/A)</f>
        <v>75</v>
      </c>
      <c r="J8" s="85">
        <f>IF(HPOP_data!F16&lt;&gt;"",HPOP_data!F16,#N/A)</f>
        <v>2018</v>
      </c>
    </row>
    <row r="9" spans="1:12">
      <c r="A9" s="81" t="s">
        <v>13</v>
      </c>
      <c r="B9" s="82">
        <v>7</v>
      </c>
      <c r="C9" s="83" t="e">
        <f>IF(HPOP_data!O17&lt;&gt;"",HPOP_data!O17,#N/A)</f>
        <v>#N/A</v>
      </c>
      <c r="D9" s="83" t="e">
        <f>IF(HPOP_data!P17&lt;&gt;"",HPOP_data!P17,#N/A)</f>
        <v>#N/A</v>
      </c>
      <c r="E9" s="83" t="e">
        <f t="shared" si="0"/>
        <v>#N/A</v>
      </c>
      <c r="F9" s="83" t="e">
        <f t="shared" si="1"/>
        <v>#N/A</v>
      </c>
      <c r="G9" s="83" t="e">
        <f t="shared" si="2"/>
        <v>#N/A</v>
      </c>
      <c r="H9" s="83" t="e">
        <f t="shared" si="3"/>
        <v>#N/A</v>
      </c>
      <c r="I9" s="84" t="e">
        <f>IF(HPOP_data!E17&lt;&gt;"",HPOP_data!E17,#N/A)</f>
        <v>#N/A</v>
      </c>
      <c r="J9" s="85" t="e">
        <f>IF(HPOP_data!F17&lt;&gt;"",HPOP_data!F17,#N/A)</f>
        <v>#N/A</v>
      </c>
    </row>
    <row r="10" spans="1:12">
      <c r="A10" s="81" t="s">
        <v>8</v>
      </c>
      <c r="B10" s="82">
        <v>8</v>
      </c>
      <c r="C10" s="83">
        <f>IF(HPOP_data!O18&lt;&gt;"",HPOP_data!O18,#N/A)</f>
        <v>98.755390000000006</v>
      </c>
      <c r="D10" s="83">
        <f>IF(HPOP_data!P18&lt;&gt;"",HPOP_data!P18,#N/A)</f>
        <v>98.766085043277997</v>
      </c>
      <c r="E10" s="83">
        <f t="shared" si="0"/>
        <v>98.766085043277997</v>
      </c>
      <c r="F10" s="83" t="e">
        <f t="shared" si="1"/>
        <v>#N/A</v>
      </c>
      <c r="G10" s="83">
        <f t="shared" si="2"/>
        <v>1.069504327799109E-2</v>
      </c>
      <c r="H10" s="83" t="e">
        <f t="shared" si="3"/>
        <v>#N/A</v>
      </c>
      <c r="I10" s="84">
        <f>IF(HPOP_data!E18&lt;&gt;"",HPOP_data!E18,#N/A)</f>
        <v>98.750249999999994</v>
      </c>
      <c r="J10" s="85">
        <f>IF(HPOP_data!F18&lt;&gt;"",HPOP_data!F18,#N/A)</f>
        <v>2019</v>
      </c>
    </row>
    <row r="11" spans="1:12">
      <c r="A11" s="81" t="s">
        <v>7</v>
      </c>
      <c r="B11" s="82">
        <v>9</v>
      </c>
      <c r="C11" s="83">
        <f>IF(HPOP_data!O19&lt;&gt;"",HPOP_data!O19,#N/A)</f>
        <v>97.134976126143698</v>
      </c>
      <c r="D11" s="83">
        <f>IF(HPOP_data!P19&lt;&gt;"",HPOP_data!P19,#N/A)</f>
        <v>97.333180905210298</v>
      </c>
      <c r="E11" s="83">
        <f t="shared" si="0"/>
        <v>97.333180905210298</v>
      </c>
      <c r="F11" s="83" t="e">
        <f t="shared" si="1"/>
        <v>#N/A</v>
      </c>
      <c r="G11" s="83">
        <f t="shared" si="2"/>
        <v>0.19820477906660017</v>
      </c>
      <c r="H11" s="83" t="e">
        <f t="shared" si="3"/>
        <v>#N/A</v>
      </c>
      <c r="I11" s="84">
        <f>IF(HPOP_data!E19&lt;&gt;"",HPOP_data!E19,#N/A)</f>
        <v>97.047324360326897</v>
      </c>
      <c r="J11" s="85">
        <f>IF(HPOP_data!F19&lt;&gt;"",HPOP_data!F19,#N/A)</f>
        <v>2019</v>
      </c>
    </row>
    <row r="12" spans="1:12">
      <c r="A12" s="81" t="s">
        <v>103</v>
      </c>
      <c r="B12" s="82">
        <v>10</v>
      </c>
      <c r="C12" s="83">
        <f>IF(HPOP_data!O20&lt;&gt;"",HPOP_data!O20,#N/A)</f>
        <v>98.802279450334794</v>
      </c>
      <c r="D12" s="83">
        <f>IF(HPOP_data!P20&lt;&gt;"",HPOP_data!P20,#N/A)</f>
        <v>98.803670013585304</v>
      </c>
      <c r="E12" s="83">
        <f t="shared" si="0"/>
        <v>98.803670013585304</v>
      </c>
      <c r="F12" s="83" t="e">
        <f t="shared" si="1"/>
        <v>#N/A</v>
      </c>
      <c r="G12" s="83">
        <f t="shared" si="2"/>
        <v>1.3905632505100129E-3</v>
      </c>
      <c r="H12" s="83" t="e">
        <f t="shared" si="3"/>
        <v>#N/A</v>
      </c>
      <c r="I12" s="84">
        <f>IF(HPOP_data!E20&lt;&gt;"",HPOP_data!E20,#N/A)</f>
        <v>98.800650000000005</v>
      </c>
      <c r="J12" s="85">
        <f>IF(HPOP_data!F20&lt;&gt;"",HPOP_data!F20,#N/A)</f>
        <v>2017</v>
      </c>
    </row>
    <row r="13" spans="1:12">
      <c r="A13" s="81" t="s">
        <v>5</v>
      </c>
      <c r="B13" s="82">
        <v>11</v>
      </c>
      <c r="C13" s="83">
        <f>IF(HPOP_data!O21&lt;&gt;"",HPOP_data!O21,#N/A)</f>
        <v>76.488744212270603</v>
      </c>
      <c r="D13" s="83">
        <f>IF(HPOP_data!P21&lt;&gt;"",HPOP_data!P21,#N/A)</f>
        <v>80.504821017838694</v>
      </c>
      <c r="E13" s="83">
        <f t="shared" si="0"/>
        <v>80.504821017838694</v>
      </c>
      <c r="F13" s="83" t="e">
        <f t="shared" si="1"/>
        <v>#N/A</v>
      </c>
      <c r="G13" s="83">
        <f t="shared" si="2"/>
        <v>4.0160768055680904</v>
      </c>
      <c r="H13" s="83" t="e">
        <f t="shared" si="3"/>
        <v>#N/A</v>
      </c>
      <c r="I13" s="84">
        <f>IF(HPOP_data!E21&lt;&gt;"",HPOP_data!E21,#N/A)</f>
        <v>75.639870000000002</v>
      </c>
      <c r="J13" s="85">
        <f>IF(HPOP_data!F21&lt;&gt;"",HPOP_data!F21,#N/A)</f>
        <v>2017</v>
      </c>
    </row>
    <row r="14" spans="1:12">
      <c r="A14" s="81" t="s">
        <v>10</v>
      </c>
      <c r="B14" s="82">
        <v>12</v>
      </c>
      <c r="C14" s="83">
        <f>IF(HPOP_data!O22&lt;&gt;"",HPOP_data!O22,#N/A)</f>
        <v>100</v>
      </c>
      <c r="D14" s="83">
        <f>IF(HPOP_data!P22&lt;&gt;"",HPOP_data!P22,#N/A)</f>
        <v>100</v>
      </c>
      <c r="E14" s="83" t="e">
        <f t="shared" si="0"/>
        <v>#N/A</v>
      </c>
      <c r="F14" s="83" t="e">
        <f t="shared" si="1"/>
        <v>#N/A</v>
      </c>
      <c r="G14" s="83" t="e">
        <f t="shared" si="2"/>
        <v>#N/A</v>
      </c>
      <c r="H14" s="83" t="e">
        <f t="shared" si="3"/>
        <v>#N/A</v>
      </c>
      <c r="I14" s="84">
        <f>IF(HPOP_data!E22&lt;&gt;"",HPOP_data!E22,#N/A)</f>
        <v>100</v>
      </c>
      <c r="J14" s="85">
        <f>IF(HPOP_data!F22&lt;&gt;"",HPOP_data!F22,#N/A)</f>
        <v>2018</v>
      </c>
    </row>
    <row r="15" spans="1:12">
      <c r="A15" s="81" t="s">
        <v>4</v>
      </c>
      <c r="B15" s="82">
        <v>13</v>
      </c>
      <c r="C15" s="83">
        <f>IF(HPOP_data!O23&lt;&gt;"",HPOP_data!O23,#N/A)</f>
        <v>58.566847439999997</v>
      </c>
      <c r="D15" s="83">
        <f>IF(HPOP_data!P23&lt;&gt;"",HPOP_data!P23,#N/A)</f>
        <v>58.566847439999997</v>
      </c>
      <c r="E15" s="83" t="e">
        <f t="shared" si="0"/>
        <v>#N/A</v>
      </c>
      <c r="F15" s="83" t="e">
        <f t="shared" si="1"/>
        <v>#N/A</v>
      </c>
      <c r="G15" s="83" t="e">
        <f t="shared" si="2"/>
        <v>#N/A</v>
      </c>
      <c r="H15" s="83" t="e">
        <f t="shared" si="3"/>
        <v>#N/A</v>
      </c>
      <c r="I15" s="84">
        <f>IF(HPOP_data!E23&lt;&gt;"",HPOP_data!E23,#N/A)</f>
        <v>58.566847439999997</v>
      </c>
      <c r="J15" s="85">
        <f>IF(HPOP_data!F23&lt;&gt;"",HPOP_data!F23,#N/A)</f>
        <v>2019</v>
      </c>
    </row>
    <row r="16" spans="1:12">
      <c r="A16" s="81" t="s">
        <v>14</v>
      </c>
      <c r="B16" s="82">
        <v>14</v>
      </c>
      <c r="C16" s="83">
        <f>IF(HPOP_data!O24&lt;&gt;"",HPOP_data!O24,#N/A)</f>
        <v>92.927688957000001</v>
      </c>
      <c r="D16" s="83">
        <f>IF(HPOP_data!P24&lt;&gt;"",HPOP_data!P24,#N/A)</f>
        <v>93.145748699999999</v>
      </c>
      <c r="E16" s="83">
        <f t="shared" si="0"/>
        <v>93.145748699999999</v>
      </c>
      <c r="F16" s="83" t="e">
        <f t="shared" si="1"/>
        <v>#N/A</v>
      </c>
      <c r="G16" s="83">
        <f t="shared" si="2"/>
        <v>0.21805974299999775</v>
      </c>
      <c r="H16" s="83" t="e">
        <f t="shared" si="3"/>
        <v>#N/A</v>
      </c>
      <c r="I16" s="84">
        <f>IF(HPOP_data!E24&lt;&gt;"",HPOP_data!E24,#N/A)</f>
        <v>92.858207891999996</v>
      </c>
      <c r="J16" s="85">
        <f>IF(HPOP_data!F24&lt;&gt;"",HPOP_data!F24,#N/A)</f>
        <v>2016</v>
      </c>
    </row>
    <row r="17" spans="1:10">
      <c r="A17" s="81" t="s">
        <v>6</v>
      </c>
      <c r="B17" s="82">
        <v>15</v>
      </c>
      <c r="C17" s="83">
        <f>IF(HPOP_data!O25&lt;&gt;"",HPOP_data!O25,#N/A)</f>
        <v>84.5</v>
      </c>
      <c r="D17" s="83">
        <f>IF(HPOP_data!P25&lt;&gt;"",HPOP_data!P25,#N/A)</f>
        <v>86.8</v>
      </c>
      <c r="E17" s="83">
        <f t="shared" si="0"/>
        <v>86.8</v>
      </c>
      <c r="F17" s="83" t="e">
        <f t="shared" si="1"/>
        <v>#N/A</v>
      </c>
      <c r="G17" s="83">
        <f t="shared" si="2"/>
        <v>2.2999999999999972</v>
      </c>
      <c r="H17" s="83" t="e">
        <f t="shared" si="3"/>
        <v>#N/A</v>
      </c>
      <c r="I17" s="84">
        <f>IF(HPOP_data!E25&lt;&gt;"",HPOP_data!E25,#N/A)</f>
        <v>84.5</v>
      </c>
      <c r="J17" s="85">
        <f>IF(HPOP_data!F25&lt;&gt;"",HPOP_data!F25,#N/A)</f>
        <v>2018</v>
      </c>
    </row>
    <row r="18" spans="1:10">
      <c r="A18" s="81" t="s">
        <v>11</v>
      </c>
      <c r="B18" s="82">
        <v>16</v>
      </c>
      <c r="C18" s="83">
        <f>IF(HPOP_data!O26&lt;&gt;"",HPOP_data!O26,#N/A)</f>
        <v>68.599999999999994</v>
      </c>
      <c r="D18" s="83">
        <f>IF(HPOP_data!P26&lt;&gt;"",HPOP_data!P26,#N/A)</f>
        <v>65.7</v>
      </c>
      <c r="E18" s="83" t="e">
        <f t="shared" si="0"/>
        <v>#N/A</v>
      </c>
      <c r="F18" s="83">
        <f t="shared" si="1"/>
        <v>65.7</v>
      </c>
      <c r="G18" s="83" t="e">
        <f t="shared" si="2"/>
        <v>#N/A</v>
      </c>
      <c r="H18" s="83">
        <f t="shared" si="3"/>
        <v>2.8999999999999915</v>
      </c>
      <c r="I18" s="84">
        <f>IF(HPOP_data!E26&lt;&gt;"",HPOP_data!E26,#N/A)</f>
        <v>69.599999999999994</v>
      </c>
      <c r="J18" s="85">
        <f>IF(HPOP_data!F26&lt;&gt;"",HPOP_data!F26,#N/A)</f>
        <v>2016</v>
      </c>
    </row>
    <row r="19" spans="1:10">
      <c r="A19" s="81" t="s">
        <v>15</v>
      </c>
      <c r="B19" s="82">
        <v>17</v>
      </c>
      <c r="C19" s="83" t="e">
        <f>IF(HPOP_data!O27&lt;&gt;"",HPOP_data!O27,#N/A)</f>
        <v>#N/A</v>
      </c>
      <c r="D19" s="83" t="e">
        <f>IF(HPOP_data!P27&lt;&gt;"",HPOP_data!P27,#N/A)</f>
        <v>#N/A</v>
      </c>
      <c r="E19" s="83" t="e">
        <f t="shared" si="0"/>
        <v>#N/A</v>
      </c>
      <c r="F19" s="83" t="e">
        <f t="shared" si="1"/>
        <v>#N/A</v>
      </c>
      <c r="G19" s="83" t="e">
        <f t="shared" si="2"/>
        <v>#N/A</v>
      </c>
      <c r="H19" s="83" t="e">
        <f t="shared" si="3"/>
        <v>#N/A</v>
      </c>
      <c r="I19" s="84" t="e">
        <f>IF(HPOP_data!E27&lt;&gt;"",HPOP_data!E27,#N/A)</f>
        <v>#N/A</v>
      </c>
      <c r="J19" s="85" t="e">
        <f>IF(HPOP_data!F27&lt;&gt;"",HPOP_data!F27,#N/A)</f>
        <v>#N/A</v>
      </c>
    </row>
    <row r="20" spans="1:10">
      <c r="B20" s="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50963-A709-4D8C-B97B-3FD27B3C7D9E}">
  <sheetPr>
    <tabColor rgb="FF00A173"/>
    <pageSetUpPr fitToPage="1"/>
  </sheetPr>
  <dimension ref="A1:AD78"/>
  <sheetViews>
    <sheetView zoomScaleNormal="100" workbookViewId="0">
      <pane xSplit="3" ySplit="10" topLeftCell="D11" activePane="bottomRight" state="frozen"/>
      <selection activeCell="F12" sqref="F12"/>
      <selection pane="topRight" activeCell="F12" sqref="F12"/>
      <selection pane="bottomLeft" activeCell="F12" sqref="F12"/>
      <selection pane="bottomRight" activeCell="A5" sqref="A5:C6"/>
    </sheetView>
  </sheetViews>
  <sheetFormatPr defaultColWidth="11.42578125" defaultRowHeight="15"/>
  <cols>
    <col min="1" max="1" width="32.5703125" customWidth="1"/>
    <col min="2" max="2" width="26" customWidth="1"/>
    <col min="3" max="3" width="0.85546875" style="17" customWidth="1"/>
    <col min="4" max="4" width="7.85546875" bestFit="1" customWidth="1"/>
    <col min="5" max="5" width="9.85546875" customWidth="1"/>
    <col min="6" max="6" width="6.28515625" bestFit="1" customWidth="1"/>
    <col min="7" max="7" width="8" customWidth="1"/>
    <col min="8" max="8" width="26.7109375" style="49" customWidth="1"/>
    <col min="9" max="9" width="0.85546875" style="17" customWidth="1"/>
    <col min="10" max="11" width="6.28515625" customWidth="1"/>
    <col min="12" max="12" width="0.85546875" customWidth="1"/>
    <col min="13" max="13" width="6.28515625" customWidth="1"/>
    <col min="14" max="14" width="6.140625" customWidth="1"/>
    <col min="15" max="15" width="0.85546875" customWidth="1"/>
    <col min="16" max="16" width="8" customWidth="1"/>
    <col min="17" max="17" width="7.5703125" customWidth="1"/>
    <col min="18" max="18" width="0.85546875" customWidth="1"/>
    <col min="19" max="19" width="26.7109375" style="49" customWidth="1"/>
    <col min="20" max="20" width="48.5703125" style="49" bestFit="1" customWidth="1"/>
  </cols>
  <sheetData>
    <row r="1" spans="1:30" ht="9" customHeight="1">
      <c r="A1" s="13"/>
      <c r="B1" s="13"/>
      <c r="D1" s="13"/>
      <c r="E1" s="13"/>
      <c r="F1" s="13"/>
      <c r="G1" s="13"/>
      <c r="H1" s="48"/>
      <c r="J1" s="13"/>
      <c r="K1" s="13"/>
      <c r="L1" s="13"/>
      <c r="M1" s="13"/>
      <c r="N1" s="13"/>
      <c r="O1" s="13"/>
      <c r="P1" s="13"/>
      <c r="Q1" s="13"/>
      <c r="R1" s="13"/>
      <c r="S1" s="48"/>
      <c r="T1" s="48"/>
      <c r="U1" s="13"/>
      <c r="V1" s="13"/>
      <c r="W1" s="13"/>
      <c r="X1" s="13"/>
      <c r="Y1" s="13"/>
      <c r="Z1" s="13"/>
      <c r="AA1" s="13"/>
      <c r="AB1" s="13"/>
      <c r="AC1" s="13"/>
      <c r="AD1" s="13"/>
    </row>
    <row r="2" spans="1:30" ht="23.25" customHeight="1">
      <c r="A2" s="110" t="s">
        <v>162</v>
      </c>
      <c r="B2" s="13"/>
      <c r="C2" s="35"/>
      <c r="D2" s="13"/>
      <c r="E2" s="13"/>
      <c r="F2" s="13"/>
      <c r="G2" s="13"/>
      <c r="H2" s="48"/>
      <c r="I2" s="35"/>
      <c r="J2" s="13"/>
      <c r="K2" s="13"/>
      <c r="L2" s="13"/>
      <c r="M2" s="13"/>
      <c r="N2" s="13"/>
      <c r="O2" s="13"/>
      <c r="P2" s="13"/>
      <c r="Q2" s="13"/>
      <c r="R2" s="13"/>
      <c r="S2" s="48"/>
      <c r="T2" s="48"/>
      <c r="U2" s="13"/>
      <c r="V2" s="13"/>
      <c r="W2" s="13"/>
      <c r="X2" s="13"/>
      <c r="Y2" s="13"/>
      <c r="Z2" s="13"/>
      <c r="AA2" s="13"/>
      <c r="AB2" s="13"/>
      <c r="AC2" s="13"/>
      <c r="AD2" s="13"/>
    </row>
    <row r="3" spans="1:30">
      <c r="A3" s="13"/>
      <c r="B3" s="13"/>
      <c r="D3" s="13"/>
      <c r="E3" s="13"/>
      <c r="F3" s="13"/>
      <c r="G3" s="13"/>
      <c r="H3" s="48"/>
      <c r="J3" s="13"/>
      <c r="K3" s="13"/>
      <c r="L3" s="13"/>
      <c r="M3" s="13"/>
      <c r="N3" s="13"/>
      <c r="O3" s="13"/>
      <c r="P3" s="13"/>
      <c r="Q3" s="13"/>
      <c r="R3" s="13"/>
      <c r="S3" s="48"/>
      <c r="T3" s="48"/>
      <c r="U3" s="13"/>
      <c r="V3" s="13"/>
      <c r="W3" s="13"/>
      <c r="X3" s="13"/>
      <c r="Y3" s="13"/>
      <c r="Z3" s="13"/>
      <c r="AA3" s="13"/>
      <c r="AB3" s="13"/>
      <c r="AC3" s="13"/>
      <c r="AD3" s="13"/>
    </row>
    <row r="4" spans="1:30" ht="21" customHeight="1">
      <c r="A4" s="111" t="s">
        <v>80</v>
      </c>
      <c r="B4" s="112"/>
      <c r="C4" s="36"/>
      <c r="D4" s="13"/>
      <c r="E4" s="13"/>
      <c r="F4" s="13"/>
      <c r="G4" s="13"/>
      <c r="H4" s="48"/>
      <c r="I4" s="36"/>
      <c r="J4" s="13"/>
      <c r="K4" s="13"/>
      <c r="L4" s="13"/>
      <c r="M4" s="13"/>
      <c r="N4" s="13"/>
      <c r="O4" s="13"/>
      <c r="P4" s="13"/>
      <c r="Q4" s="13"/>
      <c r="R4" s="13"/>
      <c r="S4" s="48"/>
      <c r="T4" s="48"/>
      <c r="U4" s="78"/>
      <c r="V4" s="78"/>
      <c r="W4" s="78"/>
      <c r="X4" s="78"/>
      <c r="Y4" s="13"/>
      <c r="Z4" s="13"/>
      <c r="AA4" s="13"/>
      <c r="AB4" s="13"/>
      <c r="AC4" s="13"/>
      <c r="AD4" s="13"/>
    </row>
    <row r="5" spans="1:30" ht="18.75">
      <c r="A5" s="289" t="s">
        <v>316</v>
      </c>
      <c r="B5" s="289"/>
      <c r="C5" s="289"/>
      <c r="D5" s="206">
        <f>N40/1000</f>
        <v>1.0275748545293792</v>
      </c>
      <c r="E5" s="207" t="s">
        <v>160</v>
      </c>
      <c r="F5" s="13"/>
      <c r="G5" s="13"/>
      <c r="H5" s="48"/>
      <c r="I5" s="36"/>
      <c r="J5" s="13"/>
      <c r="K5" s="13"/>
      <c r="L5" s="13"/>
      <c r="M5" s="13"/>
      <c r="N5" s="13"/>
      <c r="O5" s="13"/>
      <c r="P5" s="13"/>
      <c r="Q5" s="13"/>
      <c r="R5" s="13"/>
      <c r="S5" s="48"/>
      <c r="T5" s="48"/>
      <c r="U5" s="78"/>
      <c r="V5" s="78"/>
      <c r="W5" s="78"/>
      <c r="X5" s="78"/>
      <c r="Y5" s="13"/>
      <c r="Z5" s="13"/>
      <c r="AA5" s="13"/>
      <c r="AB5" s="13"/>
      <c r="AC5" s="13"/>
      <c r="AD5" s="13"/>
    </row>
    <row r="6" spans="1:30" ht="18.75">
      <c r="A6" s="289" t="s">
        <v>286</v>
      </c>
      <c r="B6" s="289"/>
      <c r="C6" s="289"/>
      <c r="D6" s="208">
        <f>N41</f>
        <v>2.214163252875416E-2</v>
      </c>
      <c r="E6" s="207"/>
      <c r="F6" s="13"/>
      <c r="G6" s="13"/>
      <c r="H6" s="48"/>
      <c r="I6" s="36"/>
      <c r="J6" s="13"/>
      <c r="K6" s="13"/>
      <c r="L6" s="13"/>
      <c r="M6" s="13"/>
      <c r="N6" s="13"/>
      <c r="O6" s="13"/>
      <c r="P6" s="13"/>
      <c r="Q6" s="13"/>
      <c r="R6" s="13"/>
      <c r="S6" s="48"/>
      <c r="T6" s="48"/>
      <c r="U6" s="78"/>
      <c r="V6" s="78"/>
      <c r="W6" s="78"/>
      <c r="X6" s="78"/>
      <c r="Y6" s="13"/>
      <c r="Z6" s="13"/>
      <c r="AA6" s="13"/>
      <c r="AB6" s="13"/>
      <c r="AC6" s="13"/>
      <c r="AD6" s="13"/>
    </row>
    <row r="7" spans="1:30" ht="15" customHeight="1">
      <c r="A7" s="113"/>
      <c r="B7" s="114"/>
      <c r="C7" s="36"/>
      <c r="D7" s="115"/>
      <c r="E7" s="115"/>
      <c r="F7" s="115"/>
      <c r="G7" s="115"/>
      <c r="H7" s="115"/>
      <c r="I7" s="36"/>
      <c r="J7" s="115"/>
      <c r="K7" s="115"/>
      <c r="L7" s="115"/>
      <c r="M7" s="115"/>
      <c r="N7" s="115"/>
      <c r="O7" s="115"/>
      <c r="P7" s="115"/>
      <c r="Q7" s="115"/>
      <c r="R7" s="115"/>
      <c r="S7" s="115"/>
      <c r="T7" s="115"/>
      <c r="U7" s="78"/>
      <c r="V7" s="78"/>
      <c r="W7" s="78"/>
      <c r="X7" s="78"/>
      <c r="Y7" s="13"/>
      <c r="Z7" s="13"/>
      <c r="AA7" s="13"/>
      <c r="AB7" s="13"/>
      <c r="AC7" s="13"/>
      <c r="AD7" s="13"/>
    </row>
    <row r="8" spans="1:30" ht="18.75">
      <c r="A8" s="130"/>
      <c r="B8" s="130"/>
      <c r="C8" s="36"/>
      <c r="D8" s="132" t="s">
        <v>84</v>
      </c>
      <c r="E8" s="132"/>
      <c r="F8" s="132"/>
      <c r="G8" s="132"/>
      <c r="H8" s="132"/>
      <c r="I8" s="36"/>
      <c r="J8" s="133" t="s">
        <v>164</v>
      </c>
      <c r="K8" s="133"/>
      <c r="L8" s="133"/>
      <c r="M8" s="133"/>
      <c r="N8" s="133"/>
      <c r="O8" s="133"/>
      <c r="P8" s="133"/>
      <c r="Q8" s="133"/>
      <c r="R8" s="133"/>
      <c r="S8" s="133"/>
      <c r="T8" s="133"/>
      <c r="U8" s="13"/>
      <c r="V8" s="13"/>
      <c r="W8" s="13"/>
      <c r="X8" s="13"/>
      <c r="Y8" s="13"/>
      <c r="Z8" s="13"/>
      <c r="AA8" s="13"/>
      <c r="AB8" s="13"/>
      <c r="AC8" s="13"/>
      <c r="AD8" s="13"/>
    </row>
    <row r="9" spans="1:30">
      <c r="A9" s="131"/>
      <c r="B9" s="131"/>
      <c r="C9" s="87"/>
      <c r="D9" s="156" t="s">
        <v>85</v>
      </c>
      <c r="E9" s="158" t="s">
        <v>91</v>
      </c>
      <c r="F9" s="156" t="s">
        <v>92</v>
      </c>
      <c r="G9" s="156" t="s">
        <v>88</v>
      </c>
      <c r="H9" s="156" t="s">
        <v>89</v>
      </c>
      <c r="I9" s="87"/>
      <c r="J9" s="156" t="s">
        <v>85</v>
      </c>
      <c r="K9" s="156"/>
      <c r="L9" s="159"/>
      <c r="M9" s="156" t="s">
        <v>242</v>
      </c>
      <c r="N9" s="156"/>
      <c r="O9" s="159"/>
      <c r="P9" s="156" t="s">
        <v>88</v>
      </c>
      <c r="Q9" s="156"/>
      <c r="R9" s="159"/>
      <c r="S9" s="156" t="s">
        <v>89</v>
      </c>
      <c r="T9" s="156"/>
      <c r="U9" s="78"/>
      <c r="V9" s="78"/>
      <c r="W9" s="78"/>
      <c r="X9" s="78"/>
      <c r="Y9" s="13"/>
      <c r="Z9" s="13"/>
      <c r="AA9" s="13"/>
      <c r="AB9" s="13"/>
      <c r="AC9" s="13"/>
      <c r="AD9" s="13"/>
    </row>
    <row r="10" spans="1:30">
      <c r="A10" s="131" t="s">
        <v>166</v>
      </c>
      <c r="B10" s="131" t="s">
        <v>167</v>
      </c>
      <c r="C10" s="37"/>
      <c r="D10" s="157"/>
      <c r="E10" s="160"/>
      <c r="F10" s="157"/>
      <c r="G10" s="157"/>
      <c r="H10" s="157"/>
      <c r="I10" s="37"/>
      <c r="J10" s="181">
        <v>2018</v>
      </c>
      <c r="K10" s="181">
        <v>2023</v>
      </c>
      <c r="L10" s="182"/>
      <c r="M10" s="181">
        <v>2018</v>
      </c>
      <c r="N10" s="181">
        <v>2023</v>
      </c>
      <c r="O10" s="182"/>
      <c r="P10" s="181">
        <v>2018</v>
      </c>
      <c r="Q10" s="181">
        <v>2023</v>
      </c>
      <c r="R10" s="182"/>
      <c r="S10" s="181">
        <v>2018</v>
      </c>
      <c r="T10" s="181">
        <v>2023</v>
      </c>
      <c r="U10" s="78"/>
      <c r="V10" s="78"/>
      <c r="W10" s="78"/>
      <c r="X10" s="78"/>
      <c r="Y10" s="13"/>
      <c r="Z10" s="13"/>
      <c r="AA10" s="13"/>
      <c r="AB10" s="13"/>
      <c r="AC10" s="13"/>
      <c r="AD10" s="13"/>
    </row>
    <row r="11" spans="1:30" ht="15" customHeight="1">
      <c r="A11" s="162" t="s">
        <v>168</v>
      </c>
      <c r="B11" s="161"/>
      <c r="C11" s="115"/>
      <c r="D11" s="161"/>
      <c r="E11" s="161"/>
      <c r="F11" s="161"/>
      <c r="G11" s="161"/>
      <c r="H11" s="161"/>
      <c r="I11" s="115"/>
      <c r="J11" s="161"/>
      <c r="K11" s="161"/>
      <c r="L11" s="161"/>
      <c r="M11" s="161"/>
      <c r="N11" s="161"/>
      <c r="O11" s="161"/>
      <c r="P11" s="161"/>
      <c r="Q11" s="161"/>
      <c r="R11" s="161"/>
      <c r="S11" s="161"/>
      <c r="T11" s="161"/>
      <c r="U11" s="78"/>
      <c r="V11" s="78"/>
      <c r="W11" s="78"/>
      <c r="X11" s="78"/>
      <c r="Y11" s="13"/>
      <c r="Z11" s="13"/>
      <c r="AA11" s="13"/>
      <c r="AB11" s="13"/>
      <c r="AC11" s="13"/>
      <c r="AD11" s="13"/>
    </row>
    <row r="12" spans="1:30" ht="25.5" customHeight="1">
      <c r="A12" s="116" t="s">
        <v>169</v>
      </c>
      <c r="B12" s="116" t="s">
        <v>170</v>
      </c>
      <c r="C12" s="38"/>
      <c r="D12" s="184">
        <v>81.7</v>
      </c>
      <c r="E12" s="197">
        <f>D12</f>
        <v>81.7</v>
      </c>
      <c r="F12" s="115">
        <v>2018</v>
      </c>
      <c r="G12" s="115" t="s">
        <v>95</v>
      </c>
      <c r="H12" s="148" t="s">
        <v>171</v>
      </c>
      <c r="I12" s="38"/>
      <c r="J12" s="197">
        <v>81.7</v>
      </c>
      <c r="K12" s="197">
        <v>82.7</v>
      </c>
      <c r="L12" s="197"/>
      <c r="M12" s="198"/>
      <c r="N12" s="198"/>
      <c r="O12" s="144"/>
      <c r="P12" s="145" t="s">
        <v>95</v>
      </c>
      <c r="Q12" s="145" t="s">
        <v>96</v>
      </c>
      <c r="R12" s="144"/>
      <c r="S12" s="148" t="s">
        <v>171</v>
      </c>
      <c r="T12" s="148" t="s">
        <v>171</v>
      </c>
      <c r="U12" s="78"/>
      <c r="V12" s="78"/>
      <c r="W12" s="78"/>
      <c r="X12" s="78"/>
      <c r="Y12" s="13"/>
      <c r="Z12" s="13"/>
      <c r="AA12" s="13"/>
      <c r="AB12" s="13"/>
      <c r="AC12" s="13"/>
      <c r="AD12" s="13"/>
    </row>
    <row r="13" spans="1:30" ht="25.5" customHeight="1">
      <c r="A13" s="136" t="s">
        <v>172</v>
      </c>
      <c r="B13" s="136" t="s">
        <v>173</v>
      </c>
      <c r="C13" s="62"/>
      <c r="D13" s="186">
        <v>89.8</v>
      </c>
      <c r="E13" s="186">
        <f t="shared" ref="E13:E15" si="0">D13</f>
        <v>89.8</v>
      </c>
      <c r="F13" s="138">
        <v>2011</v>
      </c>
      <c r="G13" s="138" t="s">
        <v>174</v>
      </c>
      <c r="H13" s="149" t="s">
        <v>175</v>
      </c>
      <c r="I13" s="62"/>
      <c r="J13" s="186">
        <v>90.440857199999996</v>
      </c>
      <c r="K13" s="186">
        <v>90.431080660000006</v>
      </c>
      <c r="L13" s="186"/>
      <c r="M13" s="187"/>
      <c r="N13" s="187"/>
      <c r="O13" s="137"/>
      <c r="P13" s="138" t="s">
        <v>96</v>
      </c>
      <c r="Q13" s="138" t="s">
        <v>96</v>
      </c>
      <c r="R13" s="137"/>
      <c r="S13" s="149" t="s">
        <v>176</v>
      </c>
      <c r="T13" s="149" t="s">
        <v>176</v>
      </c>
      <c r="U13" s="78"/>
      <c r="V13" s="78"/>
      <c r="W13" s="78"/>
      <c r="X13" s="78"/>
      <c r="Y13" s="13"/>
      <c r="Z13" s="13"/>
      <c r="AA13" s="13"/>
      <c r="AB13" s="13"/>
      <c r="AC13" s="13"/>
      <c r="AD13" s="13"/>
    </row>
    <row r="14" spans="1:30" ht="25.5" customHeight="1">
      <c r="A14" s="139" t="s">
        <v>177</v>
      </c>
      <c r="B14" s="139" t="s">
        <v>178</v>
      </c>
      <c r="C14" s="62"/>
      <c r="D14" s="188">
        <v>86</v>
      </c>
      <c r="E14" s="188">
        <f t="shared" si="0"/>
        <v>86</v>
      </c>
      <c r="F14" s="141">
        <v>2018</v>
      </c>
      <c r="G14" s="141" t="s">
        <v>95</v>
      </c>
      <c r="H14" s="149" t="s">
        <v>179</v>
      </c>
      <c r="I14" s="62"/>
      <c r="J14" s="188">
        <v>86</v>
      </c>
      <c r="K14" s="188">
        <v>85.595439819999996</v>
      </c>
      <c r="L14" s="188"/>
      <c r="M14" s="189"/>
      <c r="N14" s="189"/>
      <c r="O14" s="140"/>
      <c r="P14" s="141" t="s">
        <v>95</v>
      </c>
      <c r="Q14" s="141" t="s">
        <v>96</v>
      </c>
      <c r="R14" s="140"/>
      <c r="S14" s="149" t="s">
        <v>179</v>
      </c>
      <c r="T14" s="149" t="s">
        <v>176</v>
      </c>
      <c r="U14" s="78"/>
      <c r="V14" s="78"/>
      <c r="W14" s="78"/>
      <c r="X14" s="78"/>
      <c r="Y14" s="13"/>
      <c r="Z14" s="13"/>
      <c r="AA14" s="13"/>
      <c r="AB14" s="13"/>
      <c r="AC14" s="13"/>
      <c r="AD14" s="13"/>
    </row>
    <row r="15" spans="1:30" ht="25.5" customHeight="1">
      <c r="A15" s="139" t="s">
        <v>180</v>
      </c>
      <c r="B15" s="139" t="s">
        <v>181</v>
      </c>
      <c r="C15" s="62"/>
      <c r="D15" s="188">
        <v>94.3</v>
      </c>
      <c r="E15" s="188">
        <f t="shared" si="0"/>
        <v>94.3</v>
      </c>
      <c r="F15" s="141">
        <v>2012</v>
      </c>
      <c r="G15" s="141" t="s">
        <v>174</v>
      </c>
      <c r="H15" s="149" t="s">
        <v>182</v>
      </c>
      <c r="I15" s="62"/>
      <c r="J15" s="188">
        <v>95.124245509999994</v>
      </c>
      <c r="K15" s="188">
        <v>95.710750450000006</v>
      </c>
      <c r="L15" s="188"/>
      <c r="M15" s="189"/>
      <c r="N15" s="189"/>
      <c r="O15" s="140"/>
      <c r="P15" s="141" t="s">
        <v>96</v>
      </c>
      <c r="Q15" s="141" t="s">
        <v>96</v>
      </c>
      <c r="R15" s="140"/>
      <c r="S15" s="149" t="s">
        <v>176</v>
      </c>
      <c r="T15" s="149" t="s">
        <v>176</v>
      </c>
      <c r="U15" s="78"/>
      <c r="V15" s="78"/>
      <c r="W15" s="78"/>
      <c r="X15" s="78"/>
      <c r="Y15" s="13"/>
      <c r="Z15" s="13"/>
      <c r="AA15" s="13"/>
      <c r="AB15" s="13"/>
      <c r="AC15" s="13"/>
      <c r="AD15" s="13"/>
    </row>
    <row r="16" spans="1:30" ht="15" customHeight="1">
      <c r="A16" s="163"/>
      <c r="B16" s="163" t="s">
        <v>183</v>
      </c>
      <c r="C16" s="62"/>
      <c r="D16" s="190"/>
      <c r="E16" s="191"/>
      <c r="F16" s="164"/>
      <c r="G16" s="164"/>
      <c r="H16" s="164"/>
      <c r="I16" s="62"/>
      <c r="J16" s="199"/>
      <c r="K16" s="199"/>
      <c r="L16" s="199"/>
      <c r="M16" s="200">
        <f>AVERAGE(J12:J15)</f>
        <v>88.316275677500002</v>
      </c>
      <c r="N16" s="200">
        <f>AVERAGE(K12:K15)</f>
        <v>88.609317732499989</v>
      </c>
      <c r="O16" s="165"/>
      <c r="P16" s="166"/>
      <c r="Q16" s="166"/>
      <c r="R16" s="165"/>
      <c r="S16" s="166"/>
      <c r="T16" s="166"/>
      <c r="U16" s="78"/>
      <c r="V16" s="78"/>
      <c r="W16" s="78"/>
      <c r="X16" s="78"/>
      <c r="Y16" s="13"/>
      <c r="Z16" s="13"/>
      <c r="AA16" s="13"/>
      <c r="AB16" s="13"/>
      <c r="AC16" s="13"/>
      <c r="AD16" s="13"/>
    </row>
    <row r="17" spans="1:30" ht="15" customHeight="1">
      <c r="A17" s="162" t="s">
        <v>184</v>
      </c>
      <c r="B17" s="161"/>
      <c r="C17" s="115"/>
      <c r="D17" s="192"/>
      <c r="E17" s="193"/>
      <c r="F17" s="161"/>
      <c r="G17" s="161"/>
      <c r="H17" s="161"/>
      <c r="I17" s="115"/>
      <c r="J17" s="192"/>
      <c r="K17" s="192"/>
      <c r="L17" s="192"/>
      <c r="M17" s="193"/>
      <c r="N17" s="193"/>
      <c r="O17" s="161"/>
      <c r="P17" s="161"/>
      <c r="Q17" s="161"/>
      <c r="R17" s="161"/>
      <c r="S17" s="161"/>
      <c r="T17" s="161"/>
      <c r="U17" s="78"/>
      <c r="V17" s="78"/>
      <c r="W17" s="78"/>
      <c r="X17" s="78"/>
      <c r="Y17" s="13"/>
      <c r="Z17" s="13"/>
      <c r="AA17" s="13"/>
      <c r="AB17" s="13"/>
      <c r="AC17" s="13"/>
      <c r="AD17" s="13"/>
    </row>
    <row r="18" spans="1:30" ht="25.5" customHeight="1">
      <c r="A18" s="116" t="s">
        <v>185</v>
      </c>
      <c r="B18" s="116" t="s">
        <v>186</v>
      </c>
      <c r="C18" s="38"/>
      <c r="D18" s="184">
        <v>86.956521739999999</v>
      </c>
      <c r="E18" s="197">
        <f t="shared" ref="E18:E21" si="1">D18</f>
        <v>86.956521739999999</v>
      </c>
      <c r="F18" s="115">
        <v>2018</v>
      </c>
      <c r="G18" s="115" t="s">
        <v>95</v>
      </c>
      <c r="H18" s="148" t="s">
        <v>187</v>
      </c>
      <c r="I18" s="38"/>
      <c r="J18" s="197">
        <v>86.956521739999999</v>
      </c>
      <c r="K18" s="197">
        <v>86.956521739999999</v>
      </c>
      <c r="L18" s="197"/>
      <c r="M18" s="198"/>
      <c r="N18" s="198"/>
      <c r="O18" s="144"/>
      <c r="P18" s="145" t="s">
        <v>95</v>
      </c>
      <c r="Q18" s="145" t="s">
        <v>96</v>
      </c>
      <c r="R18" s="144"/>
      <c r="S18" s="148" t="s">
        <v>187</v>
      </c>
      <c r="T18" s="148" t="s">
        <v>187</v>
      </c>
      <c r="U18" s="78"/>
      <c r="V18" s="78"/>
      <c r="W18" s="78"/>
      <c r="X18" s="78"/>
      <c r="Y18" s="13"/>
      <c r="Z18" s="13"/>
      <c r="AA18" s="13"/>
      <c r="AB18" s="13"/>
      <c r="AC18" s="13"/>
      <c r="AD18" s="13"/>
    </row>
    <row r="19" spans="1:30" ht="25.5" customHeight="1">
      <c r="A19" s="136" t="s">
        <v>188</v>
      </c>
      <c r="B19" s="136" t="s">
        <v>189</v>
      </c>
      <c r="C19" s="62"/>
      <c r="D19" s="186">
        <v>64.595253999999997</v>
      </c>
      <c r="E19" s="186">
        <f t="shared" si="1"/>
        <v>64.595253999999997</v>
      </c>
      <c r="F19" s="138">
        <v>2018</v>
      </c>
      <c r="G19" s="138" t="s">
        <v>95</v>
      </c>
      <c r="H19" s="149" t="s">
        <v>190</v>
      </c>
      <c r="I19" s="62"/>
      <c r="J19" s="186">
        <v>64.595253999999997</v>
      </c>
      <c r="K19" s="186">
        <v>72.525628659999995</v>
      </c>
      <c r="L19" s="186"/>
      <c r="M19" s="187"/>
      <c r="N19" s="187"/>
      <c r="O19" s="137"/>
      <c r="P19" s="138" t="s">
        <v>95</v>
      </c>
      <c r="Q19" s="138" t="s">
        <v>96</v>
      </c>
      <c r="R19" s="137"/>
      <c r="S19" s="149" t="s">
        <v>190</v>
      </c>
      <c r="T19" s="149" t="s">
        <v>176</v>
      </c>
      <c r="U19" s="78"/>
      <c r="V19" s="78"/>
      <c r="W19" s="78"/>
      <c r="X19" s="78"/>
      <c r="Y19" s="13"/>
      <c r="Z19" s="13"/>
      <c r="AA19" s="13"/>
      <c r="AB19" s="13"/>
      <c r="AC19" s="13"/>
      <c r="AD19" s="13"/>
    </row>
    <row r="20" spans="1:30" ht="25.5" customHeight="1">
      <c r="A20" s="139" t="s">
        <v>191</v>
      </c>
      <c r="B20" s="139" t="s">
        <v>192</v>
      </c>
      <c r="C20" s="62"/>
      <c r="D20" s="188"/>
      <c r="E20" s="188">
        <f t="shared" si="1"/>
        <v>0</v>
      </c>
      <c r="F20" s="141"/>
      <c r="G20" s="141"/>
      <c r="H20" s="149"/>
      <c r="I20" s="62"/>
      <c r="J20" s="188"/>
      <c r="K20" s="188"/>
      <c r="L20" s="188"/>
      <c r="M20" s="189"/>
      <c r="N20" s="189"/>
      <c r="O20" s="140"/>
      <c r="P20" s="141"/>
      <c r="Q20" s="141"/>
      <c r="R20" s="140"/>
      <c r="S20" s="149"/>
      <c r="T20" s="149"/>
      <c r="U20" s="78"/>
      <c r="V20" s="78"/>
      <c r="W20" s="78"/>
      <c r="X20" s="78"/>
      <c r="Y20" s="13"/>
      <c r="Z20" s="13"/>
      <c r="AA20" s="13"/>
      <c r="AB20" s="13"/>
      <c r="AC20" s="13"/>
      <c r="AD20" s="13"/>
    </row>
    <row r="21" spans="1:30" ht="25.5" customHeight="1">
      <c r="A21" s="139" t="s">
        <v>193</v>
      </c>
      <c r="B21" s="139" t="s">
        <v>194</v>
      </c>
      <c r="C21" s="62"/>
      <c r="D21" s="188">
        <v>94.258510000000001</v>
      </c>
      <c r="E21" s="188">
        <f t="shared" si="1"/>
        <v>94.258510000000001</v>
      </c>
      <c r="F21" s="141">
        <v>2016</v>
      </c>
      <c r="G21" s="141" t="s">
        <v>95</v>
      </c>
      <c r="H21" s="149" t="s">
        <v>195</v>
      </c>
      <c r="I21" s="62"/>
      <c r="J21" s="188">
        <v>94.910256009999998</v>
      </c>
      <c r="K21" s="188">
        <v>96.093194519999997</v>
      </c>
      <c r="L21" s="188"/>
      <c r="M21" s="189"/>
      <c r="N21" s="189"/>
      <c r="O21" s="140"/>
      <c r="P21" s="141" t="s">
        <v>96</v>
      </c>
      <c r="Q21" s="141" t="s">
        <v>96</v>
      </c>
      <c r="R21" s="140"/>
      <c r="S21" s="149" t="s">
        <v>176</v>
      </c>
      <c r="T21" s="149" t="s">
        <v>176</v>
      </c>
      <c r="U21" s="78"/>
      <c r="V21" s="78"/>
      <c r="W21" s="78"/>
      <c r="X21" s="78"/>
      <c r="Y21" s="13"/>
      <c r="Z21" s="13"/>
      <c r="AA21" s="13"/>
      <c r="AB21" s="13"/>
      <c r="AC21" s="13"/>
      <c r="AD21" s="13"/>
    </row>
    <row r="22" spans="1:30" ht="15" customHeight="1">
      <c r="A22" s="163"/>
      <c r="B22" s="163" t="s">
        <v>196</v>
      </c>
      <c r="C22" s="62"/>
      <c r="D22" s="190"/>
      <c r="E22" s="191"/>
      <c r="F22" s="164"/>
      <c r="G22" s="164"/>
      <c r="H22" s="164"/>
      <c r="I22" s="62"/>
      <c r="J22" s="199"/>
      <c r="K22" s="199"/>
      <c r="L22" s="199"/>
      <c r="M22" s="200">
        <f>AVERAGE(J18:J21)</f>
        <v>82.154010583333331</v>
      </c>
      <c r="N22" s="200">
        <f>AVERAGE(K18:K21)</f>
        <v>85.191781640000002</v>
      </c>
      <c r="O22" s="165"/>
      <c r="P22" s="166"/>
      <c r="Q22" s="166"/>
      <c r="R22" s="165"/>
      <c r="S22" s="166"/>
      <c r="T22" s="166"/>
      <c r="U22" s="78"/>
      <c r="V22" s="78"/>
      <c r="W22" s="78"/>
      <c r="X22" s="78"/>
      <c r="Y22" s="13"/>
      <c r="Z22" s="13"/>
      <c r="AA22" s="13"/>
      <c r="AB22" s="13"/>
      <c r="AC22" s="13"/>
      <c r="AD22" s="13"/>
    </row>
    <row r="23" spans="1:30" ht="15" customHeight="1">
      <c r="A23" s="162" t="s">
        <v>197</v>
      </c>
      <c r="B23" s="161"/>
      <c r="C23" s="115"/>
      <c r="D23" s="192"/>
      <c r="E23" s="193"/>
      <c r="F23" s="161"/>
      <c r="G23" s="161"/>
      <c r="H23" s="161"/>
      <c r="I23" s="115"/>
      <c r="J23" s="192"/>
      <c r="K23" s="192"/>
      <c r="L23" s="192"/>
      <c r="M23" s="193"/>
      <c r="N23" s="193"/>
      <c r="O23" s="161"/>
      <c r="P23" s="161"/>
      <c r="Q23" s="161"/>
      <c r="R23" s="161"/>
      <c r="S23" s="161"/>
      <c r="T23" s="161"/>
      <c r="U23" s="78"/>
      <c r="V23" s="78"/>
      <c r="W23" s="78"/>
      <c r="X23" s="78"/>
      <c r="Y23" s="13"/>
      <c r="Z23" s="13"/>
      <c r="AA23" s="13"/>
      <c r="AB23" s="13"/>
      <c r="AC23" s="13"/>
      <c r="AD23" s="13"/>
    </row>
    <row r="24" spans="1:30" ht="25.5" customHeight="1">
      <c r="A24" s="167" t="s">
        <v>198</v>
      </c>
      <c r="B24" s="167" t="s">
        <v>199</v>
      </c>
      <c r="C24" s="168"/>
      <c r="D24" s="194">
        <v>22.47</v>
      </c>
      <c r="E24" s="195">
        <f>IF(D24&lt;&gt;"",IF((100-D24)&lt;=50,0,((100-D24)-50)/(100-50)*100),"")</f>
        <v>55.059999999999995</v>
      </c>
      <c r="F24" s="170">
        <v>2015</v>
      </c>
      <c r="G24" s="170" t="s">
        <v>95</v>
      </c>
      <c r="H24" s="148" t="s">
        <v>200</v>
      </c>
      <c r="I24" s="168"/>
      <c r="J24" s="194">
        <v>21.778892840000001</v>
      </c>
      <c r="K24" s="194">
        <v>20.816704139999999</v>
      </c>
      <c r="L24" s="194"/>
      <c r="M24" s="195">
        <f>IF(J24&lt;&gt;"",IF((100-J24)&lt;=50,0,((100-J24)-50)/(100-50)*100),"")</f>
        <v>56.442214320000005</v>
      </c>
      <c r="N24" s="195">
        <f>IF(K24&lt;&gt;"",IF((100-K24)&lt;=50,0,((100-K24)-50)/(100-50)*100),"")</f>
        <v>58.366591720000002</v>
      </c>
      <c r="O24" s="169"/>
      <c r="P24" s="170" t="s">
        <v>96</v>
      </c>
      <c r="Q24" s="170" t="s">
        <v>96</v>
      </c>
      <c r="R24" s="169"/>
      <c r="S24" s="148" t="s">
        <v>176</v>
      </c>
      <c r="T24" s="148" t="s">
        <v>176</v>
      </c>
      <c r="U24" s="78"/>
      <c r="V24" s="78"/>
      <c r="W24" s="78"/>
      <c r="X24" s="78"/>
      <c r="Y24" s="13"/>
      <c r="Z24" s="13"/>
      <c r="AA24" s="13"/>
      <c r="AB24" s="13"/>
      <c r="AC24" s="13"/>
      <c r="AD24" s="13"/>
    </row>
    <row r="25" spans="1:30" ht="25.5" customHeight="1">
      <c r="A25" s="139" t="s">
        <v>201</v>
      </c>
      <c r="B25" s="139" t="s">
        <v>202</v>
      </c>
      <c r="C25" s="171"/>
      <c r="D25" s="188">
        <v>5.43</v>
      </c>
      <c r="E25" s="189">
        <f>IF(D25&lt;&gt;"",IF(D25&lt;=5.1,100,IF(D25&gt;=7.1,100,(7.1-D25)/(7.1-5.1)*100)),"")</f>
        <v>83.5</v>
      </c>
      <c r="F25" s="141">
        <v>2014</v>
      </c>
      <c r="G25" s="141" t="s">
        <v>95</v>
      </c>
      <c r="H25" s="149" t="s">
        <v>200</v>
      </c>
      <c r="I25" s="171"/>
      <c r="J25" s="188">
        <v>5.4956564080000003</v>
      </c>
      <c r="K25" s="188">
        <v>5.5615372609999998</v>
      </c>
      <c r="L25" s="188"/>
      <c r="M25" s="189">
        <f>IF(J25&lt;&gt;"",IF(J25&lt;=5.1,100,IF(J25&gt;=7.1,0,(7.1-J25)/(7.1-5.1)*100)),"")</f>
        <v>80.217179599999966</v>
      </c>
      <c r="N25" s="189">
        <f>IF(K25&lt;&gt;"",IF(K25&lt;=5.1,100,IF(K25&gt;=7.1,0,(7.1-K25)/(7.1-5.1)*100)),"")</f>
        <v>76.923136949999986</v>
      </c>
      <c r="O25" s="140"/>
      <c r="P25" s="141" t="s">
        <v>96</v>
      </c>
      <c r="Q25" s="141" t="s">
        <v>96</v>
      </c>
      <c r="R25" s="140"/>
      <c r="S25" s="149" t="s">
        <v>176</v>
      </c>
      <c r="T25" s="149" t="s">
        <v>176</v>
      </c>
      <c r="U25" s="78"/>
      <c r="V25" s="78"/>
      <c r="W25" s="78"/>
      <c r="X25" s="78"/>
      <c r="Y25" s="13"/>
      <c r="Z25" s="13"/>
      <c r="AA25" s="13"/>
      <c r="AB25" s="13"/>
      <c r="AC25" s="13"/>
      <c r="AD25" s="13"/>
    </row>
    <row r="26" spans="1:30" ht="25.5" customHeight="1">
      <c r="A26" s="136" t="s">
        <v>203</v>
      </c>
      <c r="B26" s="136" t="s">
        <v>204</v>
      </c>
      <c r="C26" s="172"/>
      <c r="D26" s="186">
        <v>21.8</v>
      </c>
      <c r="E26" s="187">
        <f>IF(D26&lt;&gt;"",100-D26,"")</f>
        <v>78.2</v>
      </c>
      <c r="F26" s="138">
        <v>2018</v>
      </c>
      <c r="G26" s="138" t="s">
        <v>95</v>
      </c>
      <c r="H26" s="173" t="s">
        <v>108</v>
      </c>
      <c r="I26" s="172"/>
      <c r="J26" s="186">
        <v>21.8</v>
      </c>
      <c r="K26" s="186">
        <v>18.100000000000001</v>
      </c>
      <c r="L26" s="186"/>
      <c r="M26" s="187">
        <f>IF(J26&lt;&gt;"",100-J26,"")</f>
        <v>78.2</v>
      </c>
      <c r="N26" s="187">
        <f>IF(K26&lt;&gt;"",100-K26,"")</f>
        <v>81.900000000000006</v>
      </c>
      <c r="O26" s="137"/>
      <c r="P26" s="138" t="s">
        <v>95</v>
      </c>
      <c r="Q26" s="138" t="s">
        <v>205</v>
      </c>
      <c r="R26" s="137"/>
      <c r="S26" s="173" t="s">
        <v>108</v>
      </c>
      <c r="T26" s="173" t="s">
        <v>108</v>
      </c>
      <c r="U26" s="78"/>
      <c r="V26" s="78"/>
      <c r="W26" s="78"/>
      <c r="X26" s="78"/>
      <c r="Y26" s="13"/>
      <c r="Z26" s="13"/>
      <c r="AA26" s="13"/>
      <c r="AB26" s="13"/>
      <c r="AC26" s="13"/>
      <c r="AD26" s="13"/>
    </row>
    <row r="27" spans="1:30" ht="15" customHeight="1">
      <c r="A27" s="163"/>
      <c r="B27" s="163" t="s">
        <v>206</v>
      </c>
      <c r="C27" s="62"/>
      <c r="D27" s="190"/>
      <c r="E27" s="191"/>
      <c r="F27" s="164"/>
      <c r="G27" s="164"/>
      <c r="H27" s="164"/>
      <c r="I27" s="62"/>
      <c r="J27" s="199"/>
      <c r="K27" s="199"/>
      <c r="L27" s="199"/>
      <c r="M27" s="200">
        <f>AVERAGE(M24:M26)</f>
        <v>71.61979797333332</v>
      </c>
      <c r="N27" s="200">
        <f>AVERAGE(N24:N26)</f>
        <v>72.396576223333327</v>
      </c>
      <c r="O27" s="165"/>
      <c r="P27" s="166"/>
      <c r="Q27" s="166"/>
      <c r="R27" s="165"/>
      <c r="S27" s="166"/>
      <c r="T27" s="166"/>
      <c r="U27" s="78"/>
      <c r="V27" s="78"/>
      <c r="W27" s="78"/>
      <c r="X27" s="78"/>
      <c r="Y27" s="13"/>
      <c r="Z27" s="13"/>
      <c r="AA27" s="13"/>
      <c r="AB27" s="13"/>
      <c r="AC27" s="13"/>
      <c r="AD27" s="13"/>
    </row>
    <row r="28" spans="1:30" ht="15" customHeight="1">
      <c r="A28" s="162" t="s">
        <v>207</v>
      </c>
      <c r="B28" s="161"/>
      <c r="C28" s="115"/>
      <c r="D28" s="192"/>
      <c r="E28" s="193"/>
      <c r="F28" s="161"/>
      <c r="G28" s="161"/>
      <c r="H28" s="161"/>
      <c r="I28" s="115"/>
      <c r="J28" s="192"/>
      <c r="K28" s="192"/>
      <c r="L28" s="192"/>
      <c r="M28" s="193"/>
      <c r="N28" s="193"/>
      <c r="O28" s="161"/>
      <c r="P28" s="161"/>
      <c r="Q28" s="161"/>
      <c r="R28" s="161"/>
      <c r="S28" s="161"/>
      <c r="T28" s="161"/>
      <c r="U28" s="78"/>
      <c r="V28" s="78"/>
      <c r="W28" s="78"/>
      <c r="X28" s="78"/>
      <c r="Y28" s="13"/>
      <c r="Z28" s="13"/>
      <c r="AA28" s="13"/>
      <c r="AB28" s="13"/>
      <c r="AC28" s="13"/>
      <c r="AD28" s="13"/>
    </row>
    <row r="29" spans="1:30" ht="25.5" customHeight="1">
      <c r="A29" s="167" t="s">
        <v>208</v>
      </c>
      <c r="B29" s="167" t="s">
        <v>209</v>
      </c>
      <c r="C29" s="168"/>
      <c r="D29" s="194">
        <v>49.92</v>
      </c>
      <c r="E29" s="194">
        <f>IF(D29&lt;&gt;"",IF(D29&lt;18,D29/18*100,100),"")</f>
        <v>100</v>
      </c>
      <c r="F29" s="170">
        <v>2017</v>
      </c>
      <c r="G29" s="170" t="s">
        <v>174</v>
      </c>
      <c r="H29" s="148" t="s">
        <v>210</v>
      </c>
      <c r="I29" s="168"/>
      <c r="J29" s="194">
        <v>51.077628490000002</v>
      </c>
      <c r="K29" s="194">
        <v>55.040063420000003</v>
      </c>
      <c r="L29" s="194"/>
      <c r="M29" s="195">
        <f>IF(J29&lt;&gt;"",IF(J29&lt;18,J29/18*100,100),"")</f>
        <v>100</v>
      </c>
      <c r="N29" s="195">
        <f>IF(K29&lt;&gt;"",IF(K29&lt;18,K29/18*100,100),"")</f>
        <v>100</v>
      </c>
      <c r="O29" s="169"/>
      <c r="P29" s="170" t="s">
        <v>96</v>
      </c>
      <c r="Q29" s="170" t="s">
        <v>96</v>
      </c>
      <c r="R29" s="169"/>
      <c r="S29" s="148" t="s">
        <v>176</v>
      </c>
      <c r="T29" s="148" t="s">
        <v>176</v>
      </c>
      <c r="U29" s="78"/>
      <c r="V29" s="78"/>
      <c r="W29" s="78"/>
      <c r="X29" s="78"/>
      <c r="Y29" s="13"/>
      <c r="Z29" s="13"/>
      <c r="AA29" s="13"/>
      <c r="AB29" s="13"/>
      <c r="AC29" s="13"/>
      <c r="AD29" s="13"/>
    </row>
    <row r="30" spans="1:30" ht="25.5" customHeight="1">
      <c r="A30" s="174" t="s">
        <v>211</v>
      </c>
      <c r="B30" s="139" t="s">
        <v>212</v>
      </c>
      <c r="C30" s="171"/>
      <c r="D30" s="188">
        <f>IF(AND(D31&lt;&gt;"",D32&lt;&gt;""),D31+D32,"")</f>
        <v>65.952619999999996</v>
      </c>
      <c r="E30" s="188">
        <f>IF(D30&lt;&gt;"",IF(D30&lt;154.74,D30/154.74*100,100),"")</f>
        <v>42.621571668605398</v>
      </c>
      <c r="F30" s="141">
        <f>IF(AND(F31&lt;&gt;"",F32&lt;&gt;""),MAX(F31,F32),"")</f>
        <v>2017</v>
      </c>
      <c r="G30" s="141"/>
      <c r="H30" s="149"/>
      <c r="I30" s="171"/>
      <c r="J30" s="188">
        <f>IF(AND(J31&lt;&gt;"",J32&lt;&gt;""),J31+J32,"")</f>
        <v>65.952619999999996</v>
      </c>
      <c r="K30" s="188">
        <f>IF(AND(K31&lt;&gt;"",K32&lt;&gt;""),K31+K32,"")</f>
        <v>71.315435000000008</v>
      </c>
      <c r="L30" s="188"/>
      <c r="M30" s="189">
        <f>IF(J30&lt;&gt;"",IF(J30&lt;154.74,J30/154.74*100,100),"")</f>
        <v>42.621571668605398</v>
      </c>
      <c r="N30" s="189">
        <f>IF(K30&lt;&gt;"",IF(K30&lt;154.74,K30/154.74*100,100),"")</f>
        <v>46.087265736073419</v>
      </c>
      <c r="O30" s="140"/>
      <c r="P30" s="141"/>
      <c r="Q30" s="141"/>
      <c r="R30" s="140"/>
      <c r="S30" s="149"/>
      <c r="T30" s="149"/>
      <c r="U30" s="78"/>
      <c r="V30" s="78"/>
      <c r="W30" s="78"/>
      <c r="X30" s="78"/>
      <c r="Y30" s="13"/>
      <c r="Z30" s="13"/>
      <c r="AA30" s="13"/>
      <c r="AB30" s="13"/>
      <c r="AC30" s="13"/>
      <c r="AD30" s="13"/>
    </row>
    <row r="31" spans="1:30" ht="25.5" customHeight="1">
      <c r="A31" s="175"/>
      <c r="B31" s="139" t="s">
        <v>213</v>
      </c>
      <c r="C31" s="171"/>
      <c r="D31" s="188">
        <v>39.934623999999999</v>
      </c>
      <c r="E31" s="188">
        <f t="shared" ref="E31:E33" si="2">D31</f>
        <v>39.934623999999999</v>
      </c>
      <c r="F31" s="141">
        <v>2017</v>
      </c>
      <c r="G31" s="141" t="s">
        <v>174</v>
      </c>
      <c r="H31" s="149" t="s">
        <v>214</v>
      </c>
      <c r="I31" s="171"/>
      <c r="J31" s="188">
        <v>39.934623999999999</v>
      </c>
      <c r="K31" s="188">
        <v>42.752113000000001</v>
      </c>
      <c r="L31" s="188"/>
      <c r="M31" s="189"/>
      <c r="N31" s="189"/>
      <c r="O31" s="140"/>
      <c r="P31" s="141" t="s">
        <v>96</v>
      </c>
      <c r="Q31" s="141" t="s">
        <v>96</v>
      </c>
      <c r="R31" s="140"/>
      <c r="S31" s="149" t="s">
        <v>215</v>
      </c>
      <c r="T31" s="149" t="s">
        <v>215</v>
      </c>
      <c r="U31" s="78"/>
      <c r="V31" s="78"/>
      <c r="W31" s="78"/>
      <c r="X31" s="78"/>
      <c r="Y31" s="13"/>
      <c r="Z31" s="13"/>
      <c r="AA31" s="13"/>
      <c r="AB31" s="13"/>
      <c r="AC31" s="13"/>
      <c r="AD31" s="13"/>
    </row>
    <row r="32" spans="1:30" ht="25.5" customHeight="1">
      <c r="A32" s="176"/>
      <c r="B32" s="139" t="s">
        <v>216</v>
      </c>
      <c r="C32" s="171"/>
      <c r="D32" s="188">
        <v>26.017996</v>
      </c>
      <c r="E32" s="188">
        <f t="shared" si="2"/>
        <v>26.017996</v>
      </c>
      <c r="F32" s="141">
        <v>2017</v>
      </c>
      <c r="G32" s="141" t="s">
        <v>174</v>
      </c>
      <c r="H32" s="149" t="s">
        <v>214</v>
      </c>
      <c r="I32" s="171"/>
      <c r="J32" s="188">
        <v>26.017996</v>
      </c>
      <c r="K32" s="188">
        <v>28.563321999999999</v>
      </c>
      <c r="L32" s="188"/>
      <c r="M32" s="189"/>
      <c r="N32" s="189"/>
      <c r="O32" s="140"/>
      <c r="P32" s="141" t="s">
        <v>96</v>
      </c>
      <c r="Q32" s="141" t="s">
        <v>96</v>
      </c>
      <c r="R32" s="140"/>
      <c r="S32" s="149" t="s">
        <v>215</v>
      </c>
      <c r="T32" s="149" t="s">
        <v>215</v>
      </c>
      <c r="U32" s="78"/>
      <c r="V32" s="78"/>
      <c r="W32" s="78"/>
      <c r="X32" s="78"/>
      <c r="Y32" s="13"/>
      <c r="Z32" s="13"/>
      <c r="AA32" s="13"/>
      <c r="AB32" s="13"/>
      <c r="AC32" s="13"/>
      <c r="AD32" s="13"/>
    </row>
    <row r="33" spans="1:30" ht="25.5" customHeight="1">
      <c r="A33" s="136" t="s">
        <v>217</v>
      </c>
      <c r="B33" s="136" t="s">
        <v>218</v>
      </c>
      <c r="C33" s="172"/>
      <c r="D33" s="186">
        <v>64</v>
      </c>
      <c r="E33" s="186">
        <f t="shared" si="2"/>
        <v>64</v>
      </c>
      <c r="F33" s="138">
        <v>2018</v>
      </c>
      <c r="G33" s="138" t="s">
        <v>174</v>
      </c>
      <c r="H33" s="173" t="s">
        <v>219</v>
      </c>
      <c r="I33" s="172"/>
      <c r="J33" s="186">
        <v>64</v>
      </c>
      <c r="K33" s="186">
        <v>71.315232589999994</v>
      </c>
      <c r="L33" s="186"/>
      <c r="M33" s="187"/>
      <c r="N33" s="187"/>
      <c r="O33" s="137"/>
      <c r="P33" s="138" t="s">
        <v>174</v>
      </c>
      <c r="Q33" s="138" t="s">
        <v>205</v>
      </c>
      <c r="R33" s="137"/>
      <c r="S33" s="173" t="s">
        <v>219</v>
      </c>
      <c r="T33" s="173" t="s">
        <v>176</v>
      </c>
      <c r="U33" s="78"/>
      <c r="V33" s="78"/>
      <c r="W33" s="78"/>
      <c r="X33" s="78"/>
      <c r="Y33" s="13"/>
      <c r="Z33" s="13"/>
      <c r="AA33" s="13"/>
      <c r="AB33" s="13"/>
      <c r="AC33" s="13"/>
      <c r="AD33" s="13"/>
    </row>
    <row r="34" spans="1:30" ht="15" customHeight="1">
      <c r="A34" s="163"/>
      <c r="B34" s="163" t="s">
        <v>220</v>
      </c>
      <c r="C34" s="62"/>
      <c r="D34" s="190"/>
      <c r="E34" s="191"/>
      <c r="F34" s="164"/>
      <c r="G34" s="164"/>
      <c r="H34" s="164"/>
      <c r="I34" s="62"/>
      <c r="J34" s="199"/>
      <c r="K34" s="199"/>
      <c r="L34" s="199"/>
      <c r="M34" s="200">
        <f>AVERAGE(M30,M29,J33)</f>
        <v>68.873857222868466</v>
      </c>
      <c r="N34" s="200">
        <f>AVERAGE(N30,N29,K33)</f>
        <v>72.467499442024476</v>
      </c>
      <c r="O34" s="165"/>
      <c r="P34" s="166"/>
      <c r="Q34" s="166"/>
      <c r="R34" s="165"/>
      <c r="S34" s="166"/>
      <c r="T34" s="166"/>
      <c r="U34" s="78"/>
      <c r="V34" s="78"/>
      <c r="W34" s="78"/>
      <c r="X34" s="78"/>
      <c r="Y34" s="13"/>
      <c r="Z34" s="13"/>
      <c r="AA34" s="13"/>
      <c r="AB34" s="13"/>
      <c r="AC34" s="13"/>
      <c r="AD34" s="13"/>
    </row>
    <row r="35" spans="1:30" ht="15" customHeight="1">
      <c r="A35" s="162" t="s">
        <v>221</v>
      </c>
      <c r="B35" s="162"/>
      <c r="C35" s="115"/>
      <c r="D35" s="192"/>
      <c r="E35" s="193"/>
      <c r="F35" s="161"/>
      <c r="G35" s="161"/>
      <c r="H35" s="161"/>
      <c r="I35" s="115"/>
      <c r="J35" s="192"/>
      <c r="K35" s="192"/>
      <c r="L35" s="192"/>
      <c r="M35" s="263">
        <f>AVERAGE(M16,M22,M27,M34)</f>
        <v>77.74098536425879</v>
      </c>
      <c r="N35" s="263">
        <f>AVERAGE(N16,N22,N27,N34)</f>
        <v>79.666293759464452</v>
      </c>
      <c r="O35" s="161"/>
      <c r="P35" s="161"/>
      <c r="Q35" s="161"/>
      <c r="R35" s="161"/>
      <c r="S35" s="161"/>
      <c r="T35" s="161"/>
      <c r="U35" s="78"/>
      <c r="V35" s="78"/>
      <c r="W35" s="78"/>
      <c r="X35" s="78"/>
      <c r="Y35" s="13"/>
      <c r="Z35" s="13"/>
      <c r="AA35" s="13"/>
      <c r="AB35" s="13"/>
      <c r="AC35" s="13"/>
      <c r="AD35" s="13"/>
    </row>
    <row r="36" spans="1:30" ht="39.950000000000003" customHeight="1">
      <c r="A36" s="107" t="s">
        <v>222</v>
      </c>
      <c r="B36" s="177" t="s">
        <v>282</v>
      </c>
      <c r="D36" s="196">
        <v>16.899999999999999</v>
      </c>
      <c r="E36" s="185">
        <f t="shared" ref="E36" si="3">D36</f>
        <v>16.899999999999999</v>
      </c>
      <c r="F36" s="106">
        <v>2004</v>
      </c>
      <c r="G36" s="106" t="s">
        <v>174</v>
      </c>
      <c r="H36" s="106" t="s">
        <v>223</v>
      </c>
      <c r="J36" s="201">
        <v>21.41</v>
      </c>
      <c r="K36" s="201">
        <v>20.53</v>
      </c>
      <c r="L36" s="201"/>
      <c r="M36" s="202">
        <f>100-J36</f>
        <v>78.59</v>
      </c>
      <c r="N36" s="202">
        <f>100-K36</f>
        <v>79.47</v>
      </c>
      <c r="O36" s="147"/>
      <c r="P36" s="146" t="s">
        <v>96</v>
      </c>
      <c r="Q36" s="146" t="s">
        <v>96</v>
      </c>
      <c r="R36" s="147"/>
      <c r="S36" s="146" t="s">
        <v>224</v>
      </c>
      <c r="T36" s="146" t="s">
        <v>224</v>
      </c>
      <c r="U36" s="78"/>
      <c r="V36" s="78"/>
      <c r="W36" s="78"/>
      <c r="X36" s="78"/>
      <c r="Y36" s="13"/>
      <c r="Z36" s="13"/>
      <c r="AA36" s="13"/>
      <c r="AB36" s="13"/>
      <c r="AC36" s="13"/>
      <c r="AD36" s="13"/>
    </row>
    <row r="37" spans="1:30" ht="15" customHeight="1">
      <c r="A37" s="150"/>
      <c r="B37" s="150" t="s">
        <v>225</v>
      </c>
      <c r="D37" s="151"/>
      <c r="E37" s="151"/>
      <c r="F37" s="151"/>
      <c r="G37" s="151"/>
      <c r="H37" s="151"/>
      <c r="J37" s="151"/>
      <c r="K37" s="151"/>
      <c r="L37" s="151"/>
      <c r="M37" s="152">
        <f>M35*M36/100</f>
        <v>61.09664039777099</v>
      </c>
      <c r="N37" s="203">
        <f>N35*N36/100</f>
        <v>63.310803650646406</v>
      </c>
      <c r="O37" s="151"/>
      <c r="P37" s="151"/>
      <c r="Q37" s="151"/>
      <c r="R37" s="151"/>
      <c r="S37" s="151"/>
      <c r="T37" s="151"/>
      <c r="U37" s="78"/>
      <c r="V37" s="78"/>
      <c r="W37" s="78"/>
      <c r="X37" s="78"/>
      <c r="Y37" s="13"/>
      <c r="Z37" s="13"/>
      <c r="AA37" s="13"/>
      <c r="AB37" s="13"/>
      <c r="AC37" s="13"/>
      <c r="AD37" s="13"/>
    </row>
    <row r="38" spans="1:30" ht="15" customHeight="1">
      <c r="A38" s="153"/>
      <c r="B38" s="153" t="s">
        <v>226</v>
      </c>
      <c r="D38" s="129"/>
      <c r="E38" s="129"/>
      <c r="F38" s="129"/>
      <c r="G38" s="129"/>
      <c r="H38" s="129"/>
      <c r="J38" s="134"/>
      <c r="K38" s="134"/>
      <c r="L38" s="134"/>
      <c r="M38" s="134"/>
      <c r="N38" s="204">
        <f>N37-M37</f>
        <v>2.2141632528754158</v>
      </c>
      <c r="O38" s="134"/>
      <c r="P38" s="134"/>
      <c r="Q38" s="134"/>
      <c r="R38" s="134"/>
      <c r="S38" s="134"/>
      <c r="T38" s="134"/>
      <c r="U38" s="78"/>
      <c r="V38" s="78"/>
      <c r="W38" s="78"/>
      <c r="X38" s="78"/>
      <c r="Y38" s="13"/>
      <c r="Z38" s="13"/>
      <c r="AA38" s="13"/>
      <c r="AB38" s="13"/>
      <c r="AC38" s="13"/>
      <c r="AD38" s="13"/>
    </row>
    <row r="39" spans="1:30" ht="15" customHeight="1">
      <c r="A39" s="153"/>
      <c r="B39" s="153" t="s">
        <v>285</v>
      </c>
      <c r="D39" s="129"/>
      <c r="E39" s="129"/>
      <c r="F39" s="129"/>
      <c r="G39" s="129"/>
      <c r="H39" s="129"/>
      <c r="J39" s="134"/>
      <c r="K39" s="134"/>
      <c r="L39" s="134"/>
      <c r="M39" s="134"/>
      <c r="N39" s="154">
        <v>46409.173000000003</v>
      </c>
      <c r="O39" s="134"/>
      <c r="P39" s="134"/>
      <c r="Q39" s="134"/>
      <c r="R39" s="134"/>
      <c r="S39" s="134"/>
      <c r="T39" s="134"/>
      <c r="U39" s="78"/>
      <c r="V39" s="78"/>
      <c r="W39" s="78"/>
      <c r="X39" s="78"/>
      <c r="Y39" s="13"/>
      <c r="Z39" s="13"/>
      <c r="AA39" s="13"/>
      <c r="AB39" s="13"/>
      <c r="AC39" s="13"/>
      <c r="AD39" s="13"/>
    </row>
    <row r="40" spans="1:30" ht="15" customHeight="1">
      <c r="A40" s="180"/>
      <c r="B40" s="180" t="s">
        <v>284</v>
      </c>
      <c r="D40" s="134"/>
      <c r="E40" s="134"/>
      <c r="F40" s="134"/>
      <c r="G40" s="134"/>
      <c r="H40" s="134"/>
      <c r="J40" s="134"/>
      <c r="K40" s="134"/>
      <c r="L40" s="134"/>
      <c r="M40" s="134"/>
      <c r="N40" s="155">
        <f>N38*N39/100</f>
        <v>1027.5748545293793</v>
      </c>
      <c r="O40" s="134"/>
      <c r="P40" s="134"/>
      <c r="Q40" s="134"/>
      <c r="R40" s="134"/>
      <c r="S40" s="134"/>
      <c r="T40" s="134"/>
      <c r="U40" s="78"/>
      <c r="V40" s="78"/>
      <c r="W40" s="78"/>
      <c r="X40" s="78"/>
      <c r="Y40" s="13"/>
      <c r="Z40" s="13"/>
      <c r="AA40" s="13"/>
      <c r="AB40" s="13"/>
      <c r="AC40" s="13"/>
      <c r="AD40" s="13"/>
    </row>
    <row r="41" spans="1:30" ht="15" customHeight="1">
      <c r="A41" s="180"/>
      <c r="B41" s="180" t="s">
        <v>286</v>
      </c>
      <c r="D41" s="134"/>
      <c r="E41" s="134"/>
      <c r="F41" s="134"/>
      <c r="G41" s="134"/>
      <c r="H41" s="134"/>
      <c r="J41" s="134"/>
      <c r="K41" s="134"/>
      <c r="L41" s="134"/>
      <c r="M41" s="134"/>
      <c r="N41" s="205">
        <f>N40/N39</f>
        <v>2.214163252875416E-2</v>
      </c>
      <c r="O41" s="134"/>
      <c r="P41" s="134"/>
      <c r="Q41" s="134"/>
      <c r="R41" s="134"/>
      <c r="S41" s="134"/>
      <c r="T41" s="134"/>
      <c r="U41" s="78"/>
      <c r="V41" s="78"/>
      <c r="W41" s="78"/>
      <c r="X41" s="78"/>
      <c r="Y41" s="13"/>
      <c r="Z41" s="13"/>
      <c r="AA41" s="13"/>
      <c r="AB41" s="13"/>
      <c r="AC41" s="13"/>
      <c r="AD41" s="13"/>
    </row>
    <row r="42" spans="1:30" ht="15" customHeight="1">
      <c r="A42" s="179"/>
      <c r="B42" s="179"/>
      <c r="D42" s="142"/>
      <c r="E42" s="142"/>
      <c r="F42" s="142"/>
      <c r="G42" s="142"/>
      <c r="H42" s="143"/>
      <c r="J42" s="142"/>
      <c r="K42" s="142"/>
      <c r="L42" s="142"/>
      <c r="M42" s="142"/>
      <c r="N42" s="142"/>
      <c r="O42" s="142"/>
      <c r="P42" s="142"/>
      <c r="Q42" s="142"/>
      <c r="R42" s="142"/>
      <c r="S42" s="143"/>
      <c r="T42" s="143"/>
      <c r="U42" s="78"/>
      <c r="V42" s="78"/>
      <c r="W42" s="78"/>
      <c r="X42" s="78"/>
      <c r="Y42" s="13"/>
      <c r="Z42" s="13"/>
      <c r="AA42" s="13"/>
      <c r="AB42" s="13"/>
      <c r="AC42" s="13"/>
      <c r="AD42" s="13"/>
    </row>
    <row r="43" spans="1:30" ht="15" customHeight="1">
      <c r="A43" s="118" t="s">
        <v>227</v>
      </c>
      <c r="B43" s="118"/>
      <c r="D43" s="78"/>
      <c r="E43" s="78"/>
      <c r="F43" s="78"/>
      <c r="G43" s="78"/>
      <c r="H43" s="119"/>
      <c r="J43" s="78"/>
      <c r="K43" s="78"/>
      <c r="L43" s="78"/>
      <c r="M43" s="78"/>
      <c r="N43" s="78"/>
      <c r="O43" s="78"/>
      <c r="P43" s="78"/>
      <c r="Q43" s="78"/>
      <c r="R43" s="78"/>
      <c r="S43" s="119"/>
      <c r="T43" s="119"/>
      <c r="U43" s="78"/>
      <c r="V43" s="78"/>
      <c r="W43" s="78"/>
      <c r="X43" s="78"/>
      <c r="Y43" s="13"/>
      <c r="Z43" s="13"/>
      <c r="AA43" s="13"/>
      <c r="AB43" s="13"/>
      <c r="AC43" s="13"/>
      <c r="AD43" s="13"/>
    </row>
    <row r="44" spans="1:30" ht="15" customHeight="1">
      <c r="A44" s="119" t="s">
        <v>228</v>
      </c>
      <c r="B44" s="119"/>
      <c r="D44" s="13"/>
      <c r="E44" s="13"/>
      <c r="F44" s="13"/>
      <c r="G44" s="118"/>
      <c r="H44" s="86"/>
      <c r="J44" s="13"/>
      <c r="K44" s="13"/>
      <c r="L44" s="13"/>
      <c r="M44" s="13"/>
      <c r="N44" s="13"/>
      <c r="O44" s="13"/>
      <c r="P44" s="13"/>
      <c r="Q44" s="119"/>
      <c r="R44" s="13"/>
      <c r="S44" s="48"/>
      <c r="T44" s="48"/>
      <c r="U44" s="13"/>
      <c r="V44" s="13"/>
      <c r="W44" s="13"/>
      <c r="X44" s="13"/>
      <c r="Y44" s="13"/>
      <c r="Z44" s="13"/>
      <c r="AA44" s="13"/>
      <c r="AB44" s="13"/>
      <c r="AC44" s="13"/>
      <c r="AD44" s="13"/>
    </row>
    <row r="45" spans="1:30" ht="15" customHeight="1">
      <c r="A45" s="119" t="s">
        <v>229</v>
      </c>
      <c r="B45" s="119"/>
      <c r="D45" s="13"/>
      <c r="E45" s="13"/>
      <c r="F45" s="13"/>
      <c r="G45" s="118"/>
      <c r="H45" s="86"/>
      <c r="J45" s="13"/>
      <c r="K45" s="13"/>
      <c r="L45" s="13"/>
      <c r="M45" s="13"/>
      <c r="N45" s="13"/>
      <c r="O45" s="13"/>
      <c r="P45" s="13"/>
      <c r="Q45" s="119"/>
      <c r="R45" s="13"/>
      <c r="S45" s="48"/>
      <c r="T45" s="48"/>
      <c r="U45" s="13"/>
      <c r="V45" s="13"/>
      <c r="W45" s="13"/>
      <c r="X45" s="13"/>
      <c r="Y45" s="13"/>
      <c r="Z45" s="13"/>
      <c r="AA45" s="13"/>
      <c r="AB45" s="13"/>
      <c r="AC45" s="13"/>
      <c r="AD45" s="13"/>
    </row>
    <row r="46" spans="1:30" ht="15" customHeight="1">
      <c r="A46" s="119" t="s">
        <v>230</v>
      </c>
      <c r="B46" s="119"/>
      <c r="D46" s="13"/>
      <c r="E46" s="13"/>
      <c r="F46" s="13"/>
      <c r="G46" s="118"/>
      <c r="H46" s="86"/>
      <c r="J46" s="13"/>
      <c r="K46" s="13"/>
      <c r="L46" s="13"/>
      <c r="M46" s="13"/>
      <c r="N46" s="13"/>
      <c r="O46" s="13"/>
      <c r="P46" s="13"/>
      <c r="Q46" s="119"/>
      <c r="R46" s="13"/>
      <c r="S46" s="48"/>
      <c r="T46" s="48"/>
      <c r="U46" s="13"/>
      <c r="V46" s="13"/>
      <c r="W46" s="13"/>
      <c r="X46" s="13"/>
      <c r="Y46" s="13"/>
      <c r="Z46" s="13"/>
      <c r="AA46" s="13"/>
      <c r="AB46" s="13"/>
      <c r="AC46" s="13"/>
      <c r="AD46" s="13"/>
    </row>
    <row r="47" spans="1:30" ht="15" customHeight="1">
      <c r="A47" s="119" t="s">
        <v>231</v>
      </c>
      <c r="B47" s="119"/>
      <c r="D47" s="13"/>
      <c r="E47" s="13"/>
      <c r="F47" s="13"/>
      <c r="G47" s="118"/>
      <c r="H47" s="86"/>
      <c r="J47" s="13"/>
      <c r="K47" s="13"/>
      <c r="L47" s="13"/>
      <c r="M47" s="13"/>
      <c r="N47" s="13"/>
      <c r="O47" s="13"/>
      <c r="P47" s="13"/>
      <c r="Q47" s="119"/>
      <c r="R47" s="13"/>
      <c r="S47" s="48"/>
      <c r="T47" s="48"/>
      <c r="U47" s="13"/>
      <c r="V47" s="13"/>
      <c r="W47" s="13"/>
      <c r="X47" s="13"/>
      <c r="Y47" s="13"/>
      <c r="Z47" s="13"/>
      <c r="AA47" s="13"/>
      <c r="AB47" s="13"/>
      <c r="AC47" s="13"/>
      <c r="AD47" s="13"/>
    </row>
    <row r="48" spans="1:30" ht="15" customHeight="1">
      <c r="A48" s="119" t="s">
        <v>232</v>
      </c>
      <c r="B48" s="119"/>
      <c r="D48" s="13"/>
      <c r="E48" s="13"/>
      <c r="F48" s="13"/>
      <c r="G48" s="118"/>
      <c r="H48" s="86"/>
      <c r="J48" s="13"/>
      <c r="K48" s="13"/>
      <c r="L48" s="13"/>
      <c r="M48" s="13"/>
      <c r="N48" s="13"/>
      <c r="O48" s="13"/>
      <c r="P48" s="13"/>
      <c r="Q48" s="119"/>
      <c r="R48" s="13"/>
      <c r="S48" s="48"/>
      <c r="T48" s="48"/>
      <c r="U48" s="13"/>
      <c r="V48" s="13"/>
      <c r="W48" s="13"/>
      <c r="X48" s="13"/>
      <c r="Y48" s="13"/>
      <c r="Z48" s="13"/>
      <c r="AA48" s="13"/>
      <c r="AB48" s="13"/>
      <c r="AC48" s="13"/>
      <c r="AD48" s="13"/>
    </row>
    <row r="49" spans="1:30" ht="15" customHeight="1">
      <c r="A49" s="178" t="s">
        <v>283</v>
      </c>
      <c r="B49" s="178"/>
      <c r="C49" s="178"/>
      <c r="D49" s="178"/>
      <c r="E49" s="178"/>
      <c r="F49" s="178"/>
      <c r="G49" s="178"/>
      <c r="H49" s="178"/>
      <c r="I49" s="178"/>
      <c r="J49" s="178"/>
      <c r="K49" s="178"/>
      <c r="L49" s="178"/>
      <c r="M49" s="178"/>
      <c r="N49" s="178"/>
      <c r="O49" s="178"/>
      <c r="P49" s="178"/>
      <c r="Q49" s="178"/>
      <c r="R49" s="178"/>
      <c r="S49" s="178"/>
      <c r="T49" s="178"/>
      <c r="U49" s="117"/>
      <c r="V49" s="13"/>
      <c r="W49" s="13"/>
      <c r="X49" s="13"/>
      <c r="Y49" s="13"/>
      <c r="Z49" s="13"/>
      <c r="AA49" s="13"/>
      <c r="AB49" s="13"/>
      <c r="AC49" s="13"/>
      <c r="AD49" s="13"/>
    </row>
    <row r="50" spans="1:30" ht="15" customHeight="1">
      <c r="A50" s="178"/>
      <c r="B50" s="178"/>
      <c r="C50" s="178"/>
      <c r="D50" s="178"/>
      <c r="E50" s="178"/>
      <c r="F50" s="178"/>
      <c r="G50" s="178"/>
      <c r="H50" s="178"/>
      <c r="I50" s="178"/>
      <c r="J50" s="178"/>
      <c r="K50" s="178"/>
      <c r="L50" s="178"/>
      <c r="M50" s="178"/>
      <c r="N50" s="178"/>
      <c r="O50" s="178"/>
      <c r="P50" s="178"/>
      <c r="Q50" s="178"/>
      <c r="R50" s="178"/>
      <c r="S50" s="178"/>
      <c r="T50" s="178"/>
      <c r="U50" s="117"/>
      <c r="V50" s="13"/>
      <c r="W50" s="13"/>
      <c r="X50" s="13"/>
      <c r="Y50" s="13"/>
      <c r="Z50" s="13"/>
      <c r="AA50" s="13"/>
      <c r="AB50" s="13"/>
      <c r="AC50" s="13"/>
      <c r="AD50" s="13"/>
    </row>
    <row r="51" spans="1:30" ht="15" customHeight="1">
      <c r="A51" s="178"/>
      <c r="B51" s="178"/>
      <c r="C51" s="178"/>
      <c r="D51" s="178"/>
      <c r="E51" s="178"/>
      <c r="F51" s="178"/>
      <c r="G51" s="178"/>
      <c r="H51" s="178"/>
      <c r="I51" s="178"/>
      <c r="J51" s="178"/>
      <c r="K51" s="178"/>
      <c r="L51" s="178"/>
      <c r="M51" s="178"/>
      <c r="N51" s="178"/>
      <c r="O51" s="178"/>
      <c r="P51" s="178"/>
      <c r="Q51" s="178"/>
      <c r="R51" s="178"/>
      <c r="S51" s="178"/>
      <c r="T51" s="178"/>
      <c r="U51" s="117"/>
      <c r="V51" s="13"/>
      <c r="W51" s="13"/>
      <c r="X51" s="13"/>
      <c r="Y51" s="13"/>
      <c r="Z51" s="13"/>
      <c r="AA51" s="13"/>
      <c r="AB51" s="13"/>
      <c r="AC51" s="13"/>
      <c r="AD51" s="13"/>
    </row>
    <row r="52" spans="1:30" ht="15" customHeight="1">
      <c r="A52" s="119"/>
      <c r="B52" s="120"/>
      <c r="D52" s="13"/>
      <c r="E52" s="13"/>
      <c r="F52" s="13"/>
      <c r="G52" s="118"/>
      <c r="H52" s="86"/>
      <c r="J52" s="13"/>
      <c r="K52" s="13"/>
      <c r="L52" s="13"/>
      <c r="M52" s="13"/>
      <c r="N52" s="13"/>
      <c r="O52" s="13"/>
      <c r="P52" s="13"/>
      <c r="Q52" s="119"/>
      <c r="R52" s="13"/>
      <c r="S52" s="48"/>
      <c r="T52" s="48"/>
      <c r="U52" s="13"/>
      <c r="V52" s="13"/>
      <c r="W52" s="13"/>
      <c r="X52" s="13"/>
      <c r="Y52" s="13"/>
      <c r="Z52" s="13"/>
      <c r="AA52" s="13"/>
      <c r="AB52" s="13"/>
      <c r="AC52" s="13"/>
      <c r="AD52" s="13"/>
    </row>
    <row r="53" spans="1:30" ht="15" customHeight="1">
      <c r="A53" s="120" t="s">
        <v>233</v>
      </c>
      <c r="B53" s="119"/>
      <c r="D53" s="13"/>
      <c r="E53" s="13"/>
      <c r="F53" s="13"/>
      <c r="G53" s="118"/>
      <c r="H53" s="86"/>
      <c r="J53" s="13"/>
      <c r="K53" s="13"/>
      <c r="L53" s="13"/>
      <c r="M53" s="13"/>
      <c r="N53" s="13"/>
      <c r="O53" s="13"/>
      <c r="P53" s="13"/>
      <c r="Q53" s="119"/>
      <c r="R53" s="13"/>
      <c r="S53" s="48"/>
      <c r="T53" s="48"/>
      <c r="U53" s="13"/>
      <c r="V53" s="13"/>
      <c r="W53" s="13"/>
      <c r="X53" s="13"/>
      <c r="Y53" s="13"/>
      <c r="Z53" s="13"/>
      <c r="AA53" s="13"/>
      <c r="AB53" s="13"/>
      <c r="AC53" s="13"/>
      <c r="AD53" s="13"/>
    </row>
    <row r="54" spans="1:30" ht="15" customHeight="1">
      <c r="A54" s="119" t="s">
        <v>234</v>
      </c>
      <c r="B54" s="119"/>
      <c r="D54" s="13"/>
      <c r="E54" s="13"/>
      <c r="F54" s="13"/>
      <c r="G54" s="118"/>
      <c r="H54" s="86"/>
      <c r="J54" s="13"/>
      <c r="K54" s="13"/>
      <c r="L54" s="13"/>
      <c r="M54" s="13"/>
      <c r="N54" s="13"/>
      <c r="O54" s="13"/>
      <c r="P54" s="13"/>
      <c r="Q54" s="119"/>
      <c r="R54" s="13"/>
      <c r="S54" s="48"/>
      <c r="T54" s="48"/>
      <c r="U54" s="13"/>
      <c r="V54" s="13"/>
      <c r="W54" s="13"/>
      <c r="X54" s="13"/>
      <c r="Y54" s="13"/>
      <c r="Z54" s="13"/>
      <c r="AA54" s="13"/>
      <c r="AB54" s="13"/>
      <c r="AC54" s="13"/>
      <c r="AD54" s="13"/>
    </row>
    <row r="55" spans="1:30" ht="15" customHeight="1">
      <c r="A55" s="119" t="s">
        <v>235</v>
      </c>
      <c r="B55" s="119"/>
      <c r="D55" s="13"/>
      <c r="E55" s="13"/>
      <c r="F55" s="13"/>
      <c r="G55" s="118"/>
      <c r="H55" s="86"/>
      <c r="J55" s="13"/>
      <c r="K55" s="13"/>
      <c r="L55" s="13"/>
      <c r="M55" s="13"/>
      <c r="N55" s="13"/>
      <c r="O55" s="13"/>
      <c r="P55" s="13"/>
      <c r="Q55" s="119"/>
      <c r="R55" s="13"/>
      <c r="S55" s="48"/>
      <c r="T55" s="48"/>
      <c r="U55" s="13"/>
      <c r="V55" s="13"/>
      <c r="W55" s="13"/>
      <c r="X55" s="13"/>
      <c r="Y55" s="13"/>
      <c r="Z55" s="13"/>
      <c r="AA55" s="13"/>
      <c r="AB55" s="13"/>
      <c r="AC55" s="13"/>
      <c r="AD55" s="13"/>
    </row>
    <row r="56" spans="1:30" ht="15" customHeight="1">
      <c r="A56" s="119" t="s">
        <v>236</v>
      </c>
      <c r="B56" s="119"/>
      <c r="D56" s="13"/>
      <c r="E56" s="13"/>
      <c r="F56" s="13"/>
      <c r="G56" s="118"/>
      <c r="H56" s="86"/>
      <c r="J56" s="13"/>
      <c r="K56" s="13"/>
      <c r="L56" s="13"/>
      <c r="M56" s="13"/>
      <c r="N56" s="13"/>
      <c r="O56" s="13"/>
      <c r="P56" s="13"/>
      <c r="Q56" s="119"/>
      <c r="R56" s="13"/>
      <c r="S56" s="48"/>
      <c r="T56" s="48"/>
      <c r="U56" s="13"/>
      <c r="V56" s="13"/>
      <c r="W56" s="13"/>
      <c r="X56" s="13"/>
      <c r="Y56" s="13"/>
      <c r="Z56" s="13"/>
      <c r="AA56" s="13"/>
      <c r="AB56" s="13"/>
      <c r="AC56" s="13"/>
      <c r="AD56" s="13"/>
    </row>
    <row r="57" spans="1:30" ht="15" customHeight="1">
      <c r="A57" s="119" t="s">
        <v>237</v>
      </c>
      <c r="B57" s="119"/>
      <c r="D57" s="13"/>
      <c r="E57" s="13"/>
      <c r="F57" s="13"/>
      <c r="G57" s="118"/>
      <c r="H57" s="86"/>
      <c r="J57" s="13"/>
      <c r="K57" s="13"/>
      <c r="L57" s="13"/>
      <c r="M57" s="13"/>
      <c r="N57" s="13"/>
      <c r="O57" s="13"/>
      <c r="P57" s="13"/>
      <c r="Q57" s="119"/>
      <c r="R57" s="13"/>
      <c r="S57" s="48"/>
      <c r="T57" s="48"/>
      <c r="U57" s="13"/>
      <c r="V57" s="13"/>
      <c r="W57" s="13"/>
      <c r="X57" s="13"/>
      <c r="Y57" s="13"/>
      <c r="Z57" s="13"/>
      <c r="AA57" s="13"/>
      <c r="AB57" s="13"/>
      <c r="AC57" s="13"/>
      <c r="AD57" s="13"/>
    </row>
    <row r="58" spans="1:30" ht="15" customHeight="1">
      <c r="A58" s="119" t="s">
        <v>238</v>
      </c>
      <c r="B58" s="13"/>
      <c r="D58" s="13"/>
      <c r="E58" s="13"/>
      <c r="F58" s="13"/>
      <c r="G58" s="118"/>
      <c r="H58" s="86"/>
      <c r="J58" s="13"/>
      <c r="K58" s="13"/>
      <c r="L58" s="13"/>
      <c r="M58" s="13"/>
      <c r="N58" s="13"/>
      <c r="O58" s="13"/>
      <c r="P58" s="13"/>
      <c r="Q58" s="119"/>
      <c r="R58" s="13"/>
      <c r="S58" s="48"/>
      <c r="T58" s="48"/>
      <c r="U58" s="13"/>
      <c r="V58" s="13"/>
      <c r="W58" s="13"/>
      <c r="X58" s="13"/>
      <c r="Y58" s="13"/>
      <c r="Z58" s="13"/>
      <c r="AA58" s="13"/>
      <c r="AB58" s="13"/>
      <c r="AC58" s="13"/>
      <c r="AD58" s="13"/>
    </row>
    <row r="59" spans="1:30" ht="15" customHeight="1">
      <c r="A59" s="119" t="s">
        <v>239</v>
      </c>
      <c r="B59" s="119"/>
      <c r="D59" s="13"/>
      <c r="E59" s="13"/>
      <c r="F59" s="13"/>
      <c r="G59" s="118"/>
      <c r="H59" s="86"/>
      <c r="J59" s="13"/>
      <c r="K59" s="13"/>
      <c r="L59" s="13"/>
      <c r="M59" s="13"/>
      <c r="N59" s="13"/>
      <c r="O59" s="13"/>
      <c r="P59" s="13"/>
      <c r="Q59" s="119"/>
      <c r="R59" s="13"/>
      <c r="S59" s="48"/>
      <c r="T59" s="48"/>
      <c r="U59" s="13"/>
      <c r="V59" s="13"/>
      <c r="W59" s="13"/>
      <c r="X59" s="13"/>
      <c r="Y59" s="13"/>
      <c r="Z59" s="13"/>
      <c r="AA59" s="13"/>
      <c r="AB59" s="13"/>
      <c r="AC59" s="13"/>
      <c r="AD59" s="13"/>
    </row>
    <row r="60" spans="1:30" ht="15" customHeight="1">
      <c r="A60" s="13"/>
      <c r="B60" s="121"/>
      <c r="D60" s="13"/>
      <c r="E60" s="13"/>
      <c r="F60" s="13"/>
      <c r="G60" s="118"/>
      <c r="H60" s="86"/>
      <c r="J60" s="13"/>
      <c r="K60" s="13"/>
      <c r="L60" s="13"/>
      <c r="M60" s="13"/>
      <c r="N60" s="13"/>
      <c r="O60" s="13"/>
      <c r="P60" s="13"/>
      <c r="Q60" s="119"/>
      <c r="R60" s="13"/>
      <c r="S60" s="48"/>
      <c r="T60" s="48"/>
      <c r="U60" s="13"/>
      <c r="V60" s="13"/>
      <c r="W60" s="13"/>
      <c r="X60" s="13"/>
      <c r="Y60" s="13"/>
      <c r="Z60" s="13"/>
      <c r="AA60" s="13"/>
      <c r="AB60" s="13"/>
      <c r="AC60" s="13"/>
      <c r="AD60" s="13"/>
    </row>
    <row r="61" spans="1:30" ht="15" customHeight="1">
      <c r="A61" s="119" t="s">
        <v>240</v>
      </c>
      <c r="B61" s="13"/>
      <c r="D61" s="13"/>
      <c r="E61" s="13"/>
      <c r="F61" s="13"/>
      <c r="G61" s="118"/>
      <c r="H61" s="86"/>
      <c r="J61" s="13"/>
      <c r="K61" s="13"/>
      <c r="L61" s="13"/>
      <c r="M61" s="13"/>
      <c r="N61" s="13"/>
      <c r="O61" s="13"/>
      <c r="P61" s="13"/>
      <c r="Q61" s="119"/>
      <c r="R61" s="13"/>
      <c r="S61" s="48"/>
      <c r="T61" s="48"/>
      <c r="U61" s="13"/>
      <c r="V61" s="13"/>
      <c r="W61" s="13"/>
      <c r="X61" s="13"/>
      <c r="Y61" s="13"/>
      <c r="Z61" s="13"/>
      <c r="AA61" s="13"/>
      <c r="AB61" s="13"/>
      <c r="AC61" s="13"/>
      <c r="AD61" s="13"/>
    </row>
    <row r="62" spans="1:30" ht="15" customHeight="1">
      <c r="A62" s="121" t="s">
        <v>241</v>
      </c>
      <c r="B62" s="122"/>
      <c r="D62" s="13"/>
      <c r="E62" s="13"/>
      <c r="F62" s="13"/>
      <c r="G62" s="118"/>
      <c r="H62" s="86"/>
      <c r="J62" s="13"/>
      <c r="K62" s="13"/>
      <c r="L62" s="13"/>
      <c r="M62" s="13"/>
      <c r="N62" s="13"/>
      <c r="O62" s="13"/>
      <c r="P62" s="13"/>
      <c r="Q62" s="119"/>
      <c r="R62" s="13"/>
      <c r="S62" s="48"/>
      <c r="T62" s="48"/>
      <c r="U62" s="78"/>
      <c r="V62" s="78"/>
      <c r="W62" s="78"/>
      <c r="X62" s="13"/>
      <c r="Y62" s="13"/>
      <c r="Z62" s="13"/>
      <c r="AA62" s="13"/>
      <c r="AB62" s="13"/>
      <c r="AC62" s="13"/>
      <c r="AD62" s="13"/>
    </row>
    <row r="63" spans="1:30" ht="15" customHeight="1">
      <c r="A63" s="13"/>
      <c r="B63" s="13"/>
      <c r="D63" s="13"/>
      <c r="E63" s="13"/>
      <c r="F63" s="13"/>
      <c r="G63" s="118"/>
      <c r="H63" s="86"/>
      <c r="J63" s="13"/>
      <c r="K63" s="13"/>
      <c r="L63" s="13"/>
      <c r="M63" s="13"/>
      <c r="N63" s="13"/>
      <c r="O63" s="13"/>
      <c r="P63" s="13"/>
      <c r="Q63" s="119"/>
      <c r="R63" s="13"/>
      <c r="S63" s="48"/>
      <c r="T63" s="48"/>
      <c r="U63" s="13"/>
      <c r="V63" s="13"/>
      <c r="W63" s="13"/>
      <c r="X63" s="13"/>
      <c r="Y63" s="13"/>
      <c r="Z63" s="13"/>
      <c r="AA63" s="13"/>
      <c r="AB63" s="13"/>
      <c r="AC63" s="13"/>
      <c r="AD63" s="13"/>
    </row>
    <row r="64" spans="1:30" ht="15" customHeight="1">
      <c r="A64" s="122"/>
      <c r="B64" s="13"/>
      <c r="D64" s="13"/>
      <c r="E64" s="13"/>
      <c r="F64" s="13"/>
      <c r="G64" s="13"/>
      <c r="H64" s="86"/>
      <c r="J64" s="13"/>
      <c r="K64" s="13"/>
      <c r="L64" s="13"/>
      <c r="M64" s="13"/>
      <c r="N64" s="13"/>
      <c r="O64" s="13"/>
      <c r="P64" s="13"/>
      <c r="Q64" s="13"/>
      <c r="R64" s="13"/>
      <c r="S64" s="86"/>
      <c r="T64" s="48"/>
      <c r="U64" s="78"/>
      <c r="V64" s="78"/>
      <c r="W64" s="78"/>
      <c r="X64" s="78"/>
      <c r="Y64" s="13"/>
      <c r="Z64" s="13"/>
      <c r="AA64" s="13"/>
      <c r="AB64" s="13"/>
      <c r="AC64" s="13"/>
      <c r="AD64" s="13"/>
    </row>
    <row r="65" spans="1:30" ht="15" customHeight="1">
      <c r="A65" s="13"/>
      <c r="B65" s="13"/>
      <c r="D65" s="13"/>
      <c r="E65" s="13"/>
      <c r="F65" s="13"/>
      <c r="G65" s="118"/>
      <c r="H65" s="86"/>
      <c r="J65" s="13"/>
      <c r="K65" s="13"/>
      <c r="L65" s="13"/>
      <c r="M65" s="13"/>
      <c r="N65" s="13"/>
      <c r="O65" s="13"/>
      <c r="P65" s="13"/>
      <c r="Q65" s="119"/>
      <c r="R65" s="13"/>
      <c r="S65" s="48"/>
      <c r="T65" s="48"/>
      <c r="U65" s="13"/>
      <c r="V65" s="13"/>
      <c r="W65" s="13"/>
      <c r="X65" s="13"/>
      <c r="Y65" s="13"/>
      <c r="Z65" s="13"/>
      <c r="AA65" s="13"/>
      <c r="AB65" s="13"/>
      <c r="AC65" s="13"/>
      <c r="AD65" s="13"/>
    </row>
    <row r="66" spans="1:30" ht="15" customHeight="1">
      <c r="A66" s="13"/>
      <c r="B66" s="13"/>
      <c r="D66" s="13"/>
      <c r="E66" s="13"/>
      <c r="F66" s="13"/>
      <c r="G66" s="118"/>
      <c r="H66" s="86"/>
      <c r="J66" s="13"/>
      <c r="K66" s="13"/>
      <c r="L66" s="13"/>
      <c r="M66" s="13"/>
      <c r="N66" s="13"/>
      <c r="O66" s="13"/>
      <c r="P66" s="13"/>
      <c r="Q66" s="119"/>
      <c r="R66" s="13"/>
      <c r="S66" s="48"/>
      <c r="T66" s="48"/>
      <c r="U66" s="13"/>
      <c r="V66" s="13"/>
      <c r="W66" s="13"/>
      <c r="X66" s="13"/>
      <c r="Y66" s="13"/>
      <c r="Z66" s="13"/>
      <c r="AA66" s="13"/>
      <c r="AB66" s="13"/>
      <c r="AC66" s="13"/>
      <c r="AD66" s="13"/>
    </row>
    <row r="67" spans="1:30" ht="15" customHeight="1">
      <c r="A67" s="13"/>
      <c r="B67" s="13"/>
      <c r="D67" s="13"/>
      <c r="E67" s="13"/>
      <c r="F67" s="13"/>
      <c r="G67" s="118"/>
      <c r="H67" s="86"/>
      <c r="J67" s="13"/>
      <c r="K67" s="13"/>
      <c r="L67" s="13"/>
      <c r="M67" s="13"/>
      <c r="N67" s="13"/>
      <c r="O67" s="13"/>
      <c r="P67" s="13"/>
      <c r="Q67" s="119"/>
      <c r="R67" s="13"/>
      <c r="S67" s="48"/>
      <c r="T67" s="48"/>
      <c r="U67" s="13"/>
      <c r="V67" s="13"/>
      <c r="W67" s="13"/>
      <c r="X67" s="13"/>
      <c r="Y67" s="13"/>
      <c r="Z67" s="13"/>
      <c r="AA67" s="13"/>
      <c r="AB67" s="13"/>
      <c r="AC67" s="13"/>
      <c r="AD67" s="13"/>
    </row>
    <row r="68" spans="1:30" ht="15" customHeight="1">
      <c r="A68" s="13"/>
      <c r="B68" s="13"/>
      <c r="D68" s="13"/>
      <c r="E68" s="13"/>
      <c r="F68" s="13"/>
      <c r="G68" s="118"/>
      <c r="H68" s="86"/>
      <c r="J68" s="13"/>
      <c r="K68" s="13"/>
      <c r="L68" s="13"/>
      <c r="M68" s="13"/>
      <c r="N68" s="13"/>
      <c r="O68" s="13"/>
      <c r="P68" s="13"/>
      <c r="Q68" s="119"/>
      <c r="R68" s="13"/>
      <c r="S68" s="48"/>
      <c r="T68" s="48"/>
      <c r="U68" s="13"/>
      <c r="V68" s="13"/>
      <c r="W68" s="13"/>
      <c r="X68" s="13"/>
      <c r="Y68" s="13"/>
      <c r="Z68" s="13"/>
      <c r="AA68" s="13"/>
      <c r="AB68" s="13"/>
      <c r="AC68" s="13"/>
      <c r="AD68" s="13"/>
    </row>
    <row r="69" spans="1:30" ht="15" customHeight="1">
      <c r="G69" s="108"/>
      <c r="H69" s="123"/>
      <c r="Q69" s="109"/>
    </row>
    <row r="70" spans="1:30" ht="15" customHeight="1">
      <c r="G70" s="108"/>
      <c r="H70" s="123"/>
      <c r="Q70" s="109"/>
    </row>
    <row r="71" spans="1:30" ht="15" customHeight="1">
      <c r="G71" s="108"/>
      <c r="H71" s="123"/>
      <c r="Q71" s="109"/>
    </row>
    <row r="72" spans="1:30" ht="15" customHeight="1">
      <c r="G72" s="108"/>
      <c r="H72" s="123"/>
      <c r="Q72" s="109"/>
    </row>
    <row r="73" spans="1:30" ht="15" customHeight="1">
      <c r="G73" s="108"/>
      <c r="H73" s="123"/>
      <c r="Q73" s="109"/>
    </row>
    <row r="74" spans="1:30" ht="15" customHeight="1">
      <c r="G74" s="108"/>
      <c r="H74" s="123"/>
      <c r="Q74" s="109"/>
    </row>
    <row r="75" spans="1:30" ht="15" customHeight="1">
      <c r="G75" s="108"/>
      <c r="H75" s="123"/>
      <c r="Q75" s="109"/>
    </row>
    <row r="76" spans="1:30" ht="15" customHeight="1">
      <c r="G76" s="108"/>
      <c r="H76" s="123"/>
      <c r="Q76" s="109"/>
    </row>
    <row r="77" spans="1:30" ht="15" customHeight="1">
      <c r="G77" s="108"/>
      <c r="H77" s="123"/>
      <c r="Q77" s="109"/>
    </row>
    <row r="78" spans="1:30" ht="15" customHeight="1">
      <c r="G78" s="108"/>
      <c r="H78" s="123"/>
      <c r="Q78" s="109"/>
    </row>
  </sheetData>
  <mergeCells count="15">
    <mergeCell ref="P9:Q9"/>
    <mergeCell ref="S9:T9"/>
    <mergeCell ref="A49:T51"/>
    <mergeCell ref="A30:A32"/>
    <mergeCell ref="A5:C5"/>
    <mergeCell ref="A6:C6"/>
    <mergeCell ref="D8:H8"/>
    <mergeCell ref="J8:T8"/>
    <mergeCell ref="D9:D10"/>
    <mergeCell ref="E9:E10"/>
    <mergeCell ref="F9:F10"/>
    <mergeCell ref="G9:G10"/>
    <mergeCell ref="H9:H10"/>
    <mergeCell ref="J9:K9"/>
    <mergeCell ref="M9:N9"/>
  </mergeCells>
  <hyperlinks>
    <hyperlink ref="A62" r:id="rId1" xr:uid="{3D365E1F-648B-4044-B158-7612880E9167}"/>
  </hyperlinks>
  <pageMargins left="0.7" right="0.7" top="0.75" bottom="0.75" header="0.3" footer="0.3"/>
  <pageSetup paperSize="9" scale="40" orientation="landscape" horizontalDpi="4294967293"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80326-FFB8-4535-9018-5D77C8E725B4}">
  <sheetPr>
    <tabColor rgb="FF00A173"/>
    <pageSetUpPr fitToPage="1"/>
  </sheetPr>
  <dimension ref="A1:AB78"/>
  <sheetViews>
    <sheetView zoomScaleNormal="100" workbookViewId="0">
      <pane xSplit="2" ySplit="10" topLeftCell="C11" activePane="bottomRight" state="frozen"/>
      <selection activeCell="F12" sqref="F12"/>
      <selection pane="topRight" activeCell="F12" sqref="F12"/>
      <selection pane="bottomLeft" activeCell="F12" sqref="F12"/>
      <selection pane="bottomRight" activeCell="H8" sqref="H8:R8"/>
    </sheetView>
  </sheetViews>
  <sheetFormatPr defaultColWidth="11.42578125" defaultRowHeight="15"/>
  <cols>
    <col min="1" max="1" width="32.5703125" customWidth="1"/>
    <col min="2" max="2" width="26" customWidth="1"/>
    <col min="3" max="3" width="7.85546875" bestFit="1" customWidth="1"/>
    <col min="4" max="4" width="9.85546875" customWidth="1"/>
    <col min="5" max="5" width="6.28515625" bestFit="1" customWidth="1"/>
    <col min="6" max="6" width="8" customWidth="1"/>
    <col min="7" max="7" width="26.7109375" style="49" customWidth="1"/>
    <col min="8" max="9" width="6.28515625" customWidth="1"/>
    <col min="10" max="10" width="0.85546875" customWidth="1"/>
    <col min="11" max="11" width="6.28515625" customWidth="1"/>
    <col min="12" max="12" width="6.140625" customWidth="1"/>
    <col min="13" max="13" width="0.85546875" customWidth="1"/>
    <col min="14" max="14" width="8" customWidth="1"/>
    <col min="15" max="15" width="7.5703125" customWidth="1"/>
    <col min="16" max="16" width="0.85546875" customWidth="1"/>
    <col min="17" max="17" width="26.7109375" style="49" customWidth="1"/>
    <col min="18" max="18" width="48.5703125" style="49" bestFit="1" customWidth="1"/>
  </cols>
  <sheetData>
    <row r="1" spans="1:28" ht="9" customHeight="1">
      <c r="A1" s="13"/>
      <c r="B1" s="13"/>
      <c r="C1" s="13"/>
      <c r="D1" s="13"/>
      <c r="E1" s="13"/>
      <c r="F1" s="13"/>
      <c r="G1" s="48"/>
      <c r="H1" s="13"/>
      <c r="I1" s="13"/>
      <c r="J1" s="13"/>
      <c r="K1" s="13"/>
      <c r="L1" s="13"/>
      <c r="M1" s="13"/>
      <c r="N1" s="13"/>
      <c r="O1" s="13"/>
      <c r="P1" s="13"/>
      <c r="Q1" s="48"/>
      <c r="R1" s="48"/>
      <c r="S1" s="13"/>
      <c r="T1" s="13"/>
      <c r="U1" s="13"/>
      <c r="V1" s="13"/>
      <c r="W1" s="13"/>
      <c r="X1" s="13"/>
      <c r="Y1" s="13"/>
      <c r="Z1" s="13"/>
      <c r="AA1" s="13"/>
      <c r="AB1" s="13"/>
    </row>
    <row r="2" spans="1:28" ht="23.25" customHeight="1">
      <c r="A2" s="110" t="s">
        <v>162</v>
      </c>
      <c r="B2" s="13"/>
      <c r="C2" s="13"/>
      <c r="D2" s="13"/>
      <c r="E2" s="13"/>
      <c r="F2" s="13"/>
      <c r="G2" s="48"/>
      <c r="H2" s="13"/>
      <c r="I2" s="13"/>
      <c r="J2" s="13"/>
      <c r="K2" s="13"/>
      <c r="L2" s="13"/>
      <c r="M2" s="13"/>
      <c r="N2" s="13"/>
      <c r="O2" s="13"/>
      <c r="P2" s="13"/>
      <c r="Q2" s="48"/>
      <c r="R2" s="48"/>
      <c r="S2" s="13"/>
      <c r="T2" s="13"/>
      <c r="U2" s="13"/>
      <c r="V2" s="13"/>
      <c r="W2" s="13"/>
      <c r="X2" s="13"/>
      <c r="Y2" s="13"/>
      <c r="Z2" s="13"/>
      <c r="AA2" s="13"/>
      <c r="AB2" s="13"/>
    </row>
    <row r="3" spans="1:28">
      <c r="A3" s="13"/>
      <c r="B3" s="13"/>
      <c r="C3" s="13"/>
      <c r="D3" s="13"/>
      <c r="E3" s="13"/>
      <c r="F3" s="13"/>
      <c r="G3" s="48"/>
      <c r="H3" s="13"/>
      <c r="I3" s="13"/>
      <c r="J3" s="13"/>
      <c r="K3" s="13"/>
      <c r="L3" s="13"/>
      <c r="M3" s="13"/>
      <c r="N3" s="13"/>
      <c r="O3" s="13"/>
      <c r="P3" s="13"/>
      <c r="Q3" s="48"/>
      <c r="R3" s="48"/>
      <c r="S3" s="13"/>
      <c r="T3" s="13"/>
      <c r="U3" s="13"/>
      <c r="V3" s="13"/>
      <c r="W3" s="13"/>
      <c r="X3" s="13"/>
      <c r="Y3" s="13"/>
      <c r="Z3" s="13"/>
      <c r="AA3" s="13"/>
      <c r="AB3" s="13"/>
    </row>
    <row r="4" spans="1:28" ht="21" customHeight="1">
      <c r="A4" s="111" t="s">
        <v>80</v>
      </c>
      <c r="B4" s="112"/>
      <c r="C4" s="13"/>
      <c r="D4" s="13"/>
      <c r="E4" s="13"/>
      <c r="F4" s="13"/>
      <c r="G4" s="48"/>
      <c r="H4" s="13"/>
      <c r="I4" s="13"/>
      <c r="J4" s="13"/>
      <c r="K4" s="13"/>
      <c r="L4" s="13"/>
      <c r="M4" s="13"/>
      <c r="N4" s="13"/>
      <c r="O4" s="13"/>
      <c r="P4" s="13"/>
      <c r="Q4" s="48"/>
      <c r="R4" s="48"/>
      <c r="S4" s="78"/>
      <c r="T4" s="78"/>
      <c r="U4" s="78"/>
      <c r="V4" s="78"/>
      <c r="W4" s="13"/>
      <c r="X4" s="13"/>
      <c r="Y4" s="13"/>
      <c r="Z4" s="13"/>
      <c r="AA4" s="13"/>
      <c r="AB4" s="13"/>
    </row>
    <row r="5" spans="1:28">
      <c r="A5" s="289" t="s">
        <v>316</v>
      </c>
      <c r="B5" s="289"/>
      <c r="C5" s="206">
        <f>L40/1000</f>
        <v>1.0275748545293792</v>
      </c>
      <c r="D5" s="207" t="s">
        <v>160</v>
      </c>
      <c r="E5" s="13"/>
      <c r="F5" s="13"/>
      <c r="G5" s="48"/>
      <c r="H5" s="13"/>
      <c r="I5" s="13"/>
      <c r="J5" s="13"/>
      <c r="K5" s="13"/>
      <c r="L5" s="13"/>
      <c r="M5" s="13"/>
      <c r="N5" s="13"/>
      <c r="O5" s="13"/>
      <c r="P5" s="13"/>
      <c r="Q5" s="48"/>
      <c r="R5" s="48"/>
      <c r="S5" s="78"/>
      <c r="T5" s="78"/>
      <c r="U5" s="78"/>
      <c r="V5" s="78"/>
      <c r="W5" s="13"/>
      <c r="X5" s="13"/>
      <c r="Y5" s="13"/>
      <c r="Z5" s="13"/>
      <c r="AA5" s="13"/>
      <c r="AB5" s="13"/>
    </row>
    <row r="6" spans="1:28">
      <c r="A6" s="289" t="s">
        <v>286</v>
      </c>
      <c r="B6" s="289"/>
      <c r="C6" s="208">
        <f>L41</f>
        <v>2.214163252875416E-2</v>
      </c>
      <c r="D6" s="207"/>
      <c r="E6" s="13"/>
      <c r="F6" s="13"/>
      <c r="G6" s="48"/>
      <c r="H6" s="13"/>
      <c r="I6" s="13"/>
      <c r="J6" s="13"/>
      <c r="K6" s="13"/>
      <c r="L6" s="13"/>
      <c r="M6" s="13"/>
      <c r="N6" s="13"/>
      <c r="O6" s="13"/>
      <c r="P6" s="13"/>
      <c r="Q6" s="48"/>
      <c r="R6" s="48"/>
      <c r="S6" s="78"/>
      <c r="T6" s="78"/>
      <c r="U6" s="78"/>
      <c r="V6" s="78"/>
      <c r="W6" s="13"/>
      <c r="X6" s="13"/>
      <c r="Y6" s="13"/>
      <c r="Z6" s="13"/>
      <c r="AA6" s="13"/>
      <c r="AB6" s="13"/>
    </row>
    <row r="7" spans="1:28" ht="15" customHeight="1">
      <c r="A7" s="113"/>
      <c r="B7" s="114"/>
      <c r="C7" s="115"/>
      <c r="D7" s="115"/>
      <c r="E7" s="115"/>
      <c r="F7" s="115"/>
      <c r="G7" s="115"/>
      <c r="H7" s="115"/>
      <c r="I7" s="115"/>
      <c r="J7" s="115"/>
      <c r="K7" s="115"/>
      <c r="L7" s="115"/>
      <c r="M7" s="115"/>
      <c r="N7" s="115"/>
      <c r="O7" s="115"/>
      <c r="P7" s="115"/>
      <c r="Q7" s="115"/>
      <c r="R7" s="115"/>
      <c r="S7" s="78"/>
      <c r="T7" s="78"/>
      <c r="U7" s="78"/>
      <c r="V7" s="78"/>
      <c r="W7" s="13"/>
      <c r="X7" s="13"/>
      <c r="Y7" s="13"/>
      <c r="Z7" s="13"/>
      <c r="AA7" s="13"/>
      <c r="AB7" s="13"/>
    </row>
    <row r="8" spans="1:28">
      <c r="A8" s="130"/>
      <c r="B8" s="130"/>
      <c r="C8" s="132" t="s">
        <v>84</v>
      </c>
      <c r="D8" s="132"/>
      <c r="E8" s="132"/>
      <c r="F8" s="132"/>
      <c r="G8" s="132"/>
      <c r="H8" s="293" t="s">
        <v>164</v>
      </c>
      <c r="I8" s="133"/>
      <c r="J8" s="133"/>
      <c r="K8" s="133"/>
      <c r="L8" s="133"/>
      <c r="M8" s="133"/>
      <c r="N8" s="133"/>
      <c r="O8" s="133"/>
      <c r="P8" s="133"/>
      <c r="Q8" s="133"/>
      <c r="R8" s="133"/>
      <c r="S8" s="13"/>
      <c r="T8" s="13"/>
      <c r="U8" s="13"/>
      <c r="V8" s="13"/>
      <c r="W8" s="13"/>
      <c r="X8" s="13"/>
      <c r="Y8" s="13"/>
      <c r="Z8" s="13"/>
      <c r="AA8" s="13"/>
      <c r="AB8" s="13"/>
    </row>
    <row r="9" spans="1:28">
      <c r="A9" s="131"/>
      <c r="B9" s="131"/>
      <c r="C9" s="156" t="s">
        <v>85</v>
      </c>
      <c r="D9" s="158" t="s">
        <v>91</v>
      </c>
      <c r="E9" s="156" t="s">
        <v>92</v>
      </c>
      <c r="F9" s="156" t="s">
        <v>88</v>
      </c>
      <c r="G9" s="156" t="s">
        <v>89</v>
      </c>
      <c r="H9" s="294" t="s">
        <v>85</v>
      </c>
      <c r="I9" s="156"/>
      <c r="J9" s="159"/>
      <c r="K9" s="156" t="s">
        <v>242</v>
      </c>
      <c r="L9" s="156"/>
      <c r="M9" s="159"/>
      <c r="N9" s="156" t="s">
        <v>88</v>
      </c>
      <c r="O9" s="156"/>
      <c r="P9" s="159"/>
      <c r="Q9" s="156" t="s">
        <v>89</v>
      </c>
      <c r="R9" s="156"/>
      <c r="S9" s="78"/>
      <c r="T9" s="78"/>
      <c r="U9" s="78"/>
      <c r="V9" s="78"/>
      <c r="W9" s="13"/>
      <c r="X9" s="13"/>
      <c r="Y9" s="13"/>
      <c r="Z9" s="13"/>
      <c r="AA9" s="13"/>
      <c r="AB9" s="13"/>
    </row>
    <row r="10" spans="1:28">
      <c r="A10" s="131" t="s">
        <v>166</v>
      </c>
      <c r="B10" s="131" t="s">
        <v>167</v>
      </c>
      <c r="C10" s="157"/>
      <c r="D10" s="160"/>
      <c r="E10" s="157"/>
      <c r="F10" s="157"/>
      <c r="G10" s="157"/>
      <c r="H10" s="295">
        <v>2018</v>
      </c>
      <c r="I10" s="181">
        <v>2023</v>
      </c>
      <c r="J10" s="182"/>
      <c r="K10" s="181">
        <v>2018</v>
      </c>
      <c r="L10" s="181">
        <v>2023</v>
      </c>
      <c r="M10" s="182"/>
      <c r="N10" s="181">
        <v>2018</v>
      </c>
      <c r="O10" s="181">
        <v>2023</v>
      </c>
      <c r="P10" s="182"/>
      <c r="Q10" s="181">
        <v>2018</v>
      </c>
      <c r="R10" s="181">
        <v>2023</v>
      </c>
      <c r="S10" s="78"/>
      <c r="T10" s="78"/>
      <c r="U10" s="78"/>
      <c r="V10" s="78"/>
      <c r="W10" s="13"/>
      <c r="X10" s="13"/>
      <c r="Y10" s="13"/>
      <c r="Z10" s="13"/>
      <c r="AA10" s="13"/>
      <c r="AB10" s="13"/>
    </row>
    <row r="11" spans="1:28" ht="15" customHeight="1">
      <c r="A11" s="162" t="s">
        <v>168</v>
      </c>
      <c r="B11" s="161"/>
      <c r="C11" s="161"/>
      <c r="D11" s="161"/>
      <c r="E11" s="161"/>
      <c r="F11" s="161"/>
      <c r="G11" s="161"/>
      <c r="H11" s="296"/>
      <c r="I11" s="297"/>
      <c r="J11" s="297"/>
      <c r="K11" s="297"/>
      <c r="L11" s="297"/>
      <c r="M11" s="297"/>
      <c r="N11" s="297"/>
      <c r="O11" s="297"/>
      <c r="P11" s="297"/>
      <c r="Q11" s="297"/>
      <c r="R11" s="297"/>
      <c r="S11" s="78"/>
      <c r="T11" s="78"/>
      <c r="U11" s="78"/>
      <c r="V11" s="78"/>
      <c r="W11" s="13"/>
      <c r="X11" s="13"/>
      <c r="Y11" s="13"/>
      <c r="Z11" s="13"/>
      <c r="AA11" s="13"/>
      <c r="AB11" s="13"/>
    </row>
    <row r="12" spans="1:28" ht="25.5" customHeight="1">
      <c r="A12" s="116" t="s">
        <v>169</v>
      </c>
      <c r="B12" s="116" t="s">
        <v>170</v>
      </c>
      <c r="C12" s="184">
        <v>81.7</v>
      </c>
      <c r="D12" s="197">
        <f>C12</f>
        <v>81.7</v>
      </c>
      <c r="E12" s="115">
        <v>2018</v>
      </c>
      <c r="F12" s="115" t="s">
        <v>95</v>
      </c>
      <c r="G12" s="148" t="s">
        <v>171</v>
      </c>
      <c r="H12" s="298">
        <v>81.7</v>
      </c>
      <c r="I12" s="197">
        <v>82.7</v>
      </c>
      <c r="J12" s="197"/>
      <c r="K12" s="198"/>
      <c r="L12" s="198"/>
      <c r="M12" s="144"/>
      <c r="N12" s="145" t="s">
        <v>95</v>
      </c>
      <c r="O12" s="145" t="s">
        <v>96</v>
      </c>
      <c r="P12" s="144"/>
      <c r="Q12" s="148" t="s">
        <v>171</v>
      </c>
      <c r="R12" s="148" t="s">
        <v>171</v>
      </c>
      <c r="S12" s="78"/>
      <c r="T12" s="78"/>
      <c r="U12" s="78"/>
      <c r="V12" s="78"/>
      <c r="W12" s="13"/>
      <c r="X12" s="13"/>
      <c r="Y12" s="13"/>
      <c r="Z12" s="13"/>
      <c r="AA12" s="13"/>
      <c r="AB12" s="13"/>
    </row>
    <row r="13" spans="1:28" ht="25.5" customHeight="1">
      <c r="A13" s="136" t="s">
        <v>172</v>
      </c>
      <c r="B13" s="136" t="s">
        <v>173</v>
      </c>
      <c r="C13" s="186">
        <v>89.8</v>
      </c>
      <c r="D13" s="186">
        <f t="shared" ref="D13:D15" si="0">C13</f>
        <v>89.8</v>
      </c>
      <c r="E13" s="138">
        <v>2011</v>
      </c>
      <c r="F13" s="138" t="s">
        <v>174</v>
      </c>
      <c r="G13" s="149" t="s">
        <v>175</v>
      </c>
      <c r="H13" s="299">
        <v>90.440857199999996</v>
      </c>
      <c r="I13" s="186">
        <v>90.431080660000006</v>
      </c>
      <c r="J13" s="186"/>
      <c r="K13" s="187"/>
      <c r="L13" s="187"/>
      <c r="M13" s="137"/>
      <c r="N13" s="138" t="s">
        <v>96</v>
      </c>
      <c r="O13" s="138" t="s">
        <v>96</v>
      </c>
      <c r="P13" s="137"/>
      <c r="Q13" s="149" t="s">
        <v>176</v>
      </c>
      <c r="R13" s="149" t="s">
        <v>176</v>
      </c>
      <c r="S13" s="78"/>
      <c r="T13" s="78"/>
      <c r="U13" s="78"/>
      <c r="V13" s="78"/>
      <c r="W13" s="13"/>
      <c r="X13" s="13"/>
      <c r="Y13" s="13"/>
      <c r="Z13" s="13"/>
      <c r="AA13" s="13"/>
      <c r="AB13" s="13"/>
    </row>
    <row r="14" spans="1:28" ht="25.5" customHeight="1">
      <c r="A14" s="139" t="s">
        <v>177</v>
      </c>
      <c r="B14" s="139" t="s">
        <v>178</v>
      </c>
      <c r="C14" s="188">
        <v>86</v>
      </c>
      <c r="D14" s="188">
        <f t="shared" si="0"/>
        <v>86</v>
      </c>
      <c r="E14" s="141">
        <v>2018</v>
      </c>
      <c r="F14" s="141" t="s">
        <v>95</v>
      </c>
      <c r="G14" s="149" t="s">
        <v>179</v>
      </c>
      <c r="H14" s="300">
        <v>86</v>
      </c>
      <c r="I14" s="188">
        <v>85.595439819999996</v>
      </c>
      <c r="J14" s="188"/>
      <c r="K14" s="189"/>
      <c r="L14" s="189"/>
      <c r="M14" s="140"/>
      <c r="N14" s="141" t="s">
        <v>95</v>
      </c>
      <c r="O14" s="141" t="s">
        <v>96</v>
      </c>
      <c r="P14" s="140"/>
      <c r="Q14" s="149" t="s">
        <v>179</v>
      </c>
      <c r="R14" s="149" t="s">
        <v>176</v>
      </c>
      <c r="S14" s="78"/>
      <c r="T14" s="78"/>
      <c r="U14" s="78"/>
      <c r="V14" s="78"/>
      <c r="W14" s="13"/>
      <c r="X14" s="13"/>
      <c r="Y14" s="13"/>
      <c r="Z14" s="13"/>
      <c r="AA14" s="13"/>
      <c r="AB14" s="13"/>
    </row>
    <row r="15" spans="1:28" ht="25.5" customHeight="1">
      <c r="A15" s="139" t="s">
        <v>180</v>
      </c>
      <c r="B15" s="139" t="s">
        <v>181</v>
      </c>
      <c r="C15" s="188">
        <v>94.3</v>
      </c>
      <c r="D15" s="188">
        <f t="shared" si="0"/>
        <v>94.3</v>
      </c>
      <c r="E15" s="141">
        <v>2012</v>
      </c>
      <c r="F15" s="141" t="s">
        <v>174</v>
      </c>
      <c r="G15" s="149" t="s">
        <v>182</v>
      </c>
      <c r="H15" s="300">
        <v>95.124245509999994</v>
      </c>
      <c r="I15" s="188">
        <v>95.710750450000006</v>
      </c>
      <c r="J15" s="188"/>
      <c r="K15" s="189"/>
      <c r="L15" s="189"/>
      <c r="M15" s="140"/>
      <c r="N15" s="141" t="s">
        <v>96</v>
      </c>
      <c r="O15" s="141" t="s">
        <v>96</v>
      </c>
      <c r="P15" s="140"/>
      <c r="Q15" s="149" t="s">
        <v>176</v>
      </c>
      <c r="R15" s="149" t="s">
        <v>176</v>
      </c>
      <c r="S15" s="78"/>
      <c r="T15" s="78"/>
      <c r="U15" s="78"/>
      <c r="V15" s="78"/>
      <c r="W15" s="13"/>
      <c r="X15" s="13"/>
      <c r="Y15" s="13"/>
      <c r="Z15" s="13"/>
      <c r="AA15" s="13"/>
      <c r="AB15" s="13"/>
    </row>
    <row r="16" spans="1:28" ht="15" customHeight="1">
      <c r="A16" s="163"/>
      <c r="B16" s="163" t="s">
        <v>183</v>
      </c>
      <c r="C16" s="190"/>
      <c r="D16" s="191"/>
      <c r="E16" s="164"/>
      <c r="F16" s="164"/>
      <c r="G16" s="164"/>
      <c r="H16" s="301"/>
      <c r="I16" s="199"/>
      <c r="J16" s="199"/>
      <c r="K16" s="200">
        <f>AVERAGE(H12:H15)</f>
        <v>88.316275677500002</v>
      </c>
      <c r="L16" s="200">
        <f>AVERAGE(I12:I15)</f>
        <v>88.609317732499989</v>
      </c>
      <c r="M16" s="165"/>
      <c r="N16" s="166"/>
      <c r="O16" s="166"/>
      <c r="P16" s="165"/>
      <c r="Q16" s="166"/>
      <c r="R16" s="166"/>
      <c r="S16" s="78"/>
      <c r="T16" s="78"/>
      <c r="U16" s="78"/>
      <c r="V16" s="78"/>
      <c r="W16" s="13"/>
      <c r="X16" s="13"/>
      <c r="Y16" s="13"/>
      <c r="Z16" s="13"/>
      <c r="AA16" s="13"/>
      <c r="AB16" s="13"/>
    </row>
    <row r="17" spans="1:28" ht="15" customHeight="1">
      <c r="A17" s="162" t="s">
        <v>184</v>
      </c>
      <c r="B17" s="161"/>
      <c r="C17" s="192"/>
      <c r="D17" s="193"/>
      <c r="E17" s="161"/>
      <c r="F17" s="161"/>
      <c r="G17" s="161"/>
      <c r="H17" s="302"/>
      <c r="I17" s="303"/>
      <c r="J17" s="303"/>
      <c r="K17" s="304"/>
      <c r="L17" s="304"/>
      <c r="M17" s="297"/>
      <c r="N17" s="297"/>
      <c r="O17" s="297"/>
      <c r="P17" s="297"/>
      <c r="Q17" s="297"/>
      <c r="R17" s="297"/>
      <c r="S17" s="78"/>
      <c r="T17" s="78"/>
      <c r="U17" s="78"/>
      <c r="V17" s="78"/>
      <c r="W17" s="13"/>
      <c r="X17" s="13"/>
      <c r="Y17" s="13"/>
      <c r="Z17" s="13"/>
      <c r="AA17" s="13"/>
      <c r="AB17" s="13"/>
    </row>
    <row r="18" spans="1:28" ht="25.5" customHeight="1">
      <c r="A18" s="116" t="s">
        <v>185</v>
      </c>
      <c r="B18" s="116" t="s">
        <v>186</v>
      </c>
      <c r="C18" s="184">
        <v>86.956521739999999</v>
      </c>
      <c r="D18" s="197">
        <f t="shared" ref="D18:D21" si="1">C18</f>
        <v>86.956521739999999</v>
      </c>
      <c r="E18" s="115">
        <v>2018</v>
      </c>
      <c r="F18" s="115" t="s">
        <v>95</v>
      </c>
      <c r="G18" s="148" t="s">
        <v>187</v>
      </c>
      <c r="H18" s="298">
        <v>86.956521739999999</v>
      </c>
      <c r="I18" s="197">
        <v>86.956521739999999</v>
      </c>
      <c r="J18" s="197"/>
      <c r="K18" s="198"/>
      <c r="L18" s="198"/>
      <c r="M18" s="144"/>
      <c r="N18" s="145" t="s">
        <v>95</v>
      </c>
      <c r="O18" s="145" t="s">
        <v>96</v>
      </c>
      <c r="P18" s="144"/>
      <c r="Q18" s="148" t="s">
        <v>187</v>
      </c>
      <c r="R18" s="148" t="s">
        <v>187</v>
      </c>
      <c r="S18" s="78"/>
      <c r="T18" s="78"/>
      <c r="U18" s="78"/>
      <c r="V18" s="78"/>
      <c r="W18" s="13"/>
      <c r="X18" s="13"/>
      <c r="Y18" s="13"/>
      <c r="Z18" s="13"/>
      <c r="AA18" s="13"/>
      <c r="AB18" s="13"/>
    </row>
    <row r="19" spans="1:28" ht="25.5" customHeight="1">
      <c r="A19" s="136" t="s">
        <v>188</v>
      </c>
      <c r="B19" s="136" t="s">
        <v>189</v>
      </c>
      <c r="C19" s="186">
        <v>64.595253999999997</v>
      </c>
      <c r="D19" s="186">
        <f t="shared" si="1"/>
        <v>64.595253999999997</v>
      </c>
      <c r="E19" s="138">
        <v>2018</v>
      </c>
      <c r="F19" s="138" t="s">
        <v>95</v>
      </c>
      <c r="G19" s="149" t="s">
        <v>190</v>
      </c>
      <c r="H19" s="299">
        <v>64.595253999999997</v>
      </c>
      <c r="I19" s="186">
        <v>72.525628659999995</v>
      </c>
      <c r="J19" s="186"/>
      <c r="K19" s="187"/>
      <c r="L19" s="187"/>
      <c r="M19" s="137"/>
      <c r="N19" s="138" t="s">
        <v>95</v>
      </c>
      <c r="O19" s="138" t="s">
        <v>96</v>
      </c>
      <c r="P19" s="137"/>
      <c r="Q19" s="149" t="s">
        <v>190</v>
      </c>
      <c r="R19" s="149" t="s">
        <v>176</v>
      </c>
      <c r="S19" s="78"/>
      <c r="T19" s="78"/>
      <c r="U19" s="78"/>
      <c r="V19" s="78"/>
      <c r="W19" s="13"/>
      <c r="X19" s="13"/>
      <c r="Y19" s="13"/>
      <c r="Z19" s="13"/>
      <c r="AA19" s="13"/>
      <c r="AB19" s="13"/>
    </row>
    <row r="20" spans="1:28" ht="25.5" customHeight="1">
      <c r="A20" s="139" t="s">
        <v>191</v>
      </c>
      <c r="B20" s="139" t="s">
        <v>192</v>
      </c>
      <c r="C20" s="188"/>
      <c r="D20" s="188">
        <f t="shared" si="1"/>
        <v>0</v>
      </c>
      <c r="E20" s="141"/>
      <c r="F20" s="141"/>
      <c r="G20" s="149"/>
      <c r="H20" s="300"/>
      <c r="I20" s="188"/>
      <c r="J20" s="188"/>
      <c r="K20" s="189"/>
      <c r="L20" s="189"/>
      <c r="M20" s="140"/>
      <c r="N20" s="141"/>
      <c r="O20" s="141"/>
      <c r="P20" s="140"/>
      <c r="Q20" s="149"/>
      <c r="R20" s="149"/>
      <c r="S20" s="78"/>
      <c r="T20" s="78"/>
      <c r="U20" s="78"/>
      <c r="V20" s="78"/>
      <c r="W20" s="13"/>
      <c r="X20" s="13"/>
      <c r="Y20" s="13"/>
      <c r="Z20" s="13"/>
      <c r="AA20" s="13"/>
      <c r="AB20" s="13"/>
    </row>
    <row r="21" spans="1:28" ht="25.5" customHeight="1">
      <c r="A21" s="139" t="s">
        <v>193</v>
      </c>
      <c r="B21" s="139" t="s">
        <v>194</v>
      </c>
      <c r="C21" s="188">
        <v>94.258510000000001</v>
      </c>
      <c r="D21" s="188">
        <f t="shared" si="1"/>
        <v>94.258510000000001</v>
      </c>
      <c r="E21" s="141">
        <v>2016</v>
      </c>
      <c r="F21" s="141" t="s">
        <v>95</v>
      </c>
      <c r="G21" s="149" t="s">
        <v>195</v>
      </c>
      <c r="H21" s="300">
        <v>94.910256009999998</v>
      </c>
      <c r="I21" s="188">
        <v>96.093194519999997</v>
      </c>
      <c r="J21" s="188"/>
      <c r="K21" s="189"/>
      <c r="L21" s="189"/>
      <c r="M21" s="140"/>
      <c r="N21" s="141" t="s">
        <v>96</v>
      </c>
      <c r="O21" s="141" t="s">
        <v>96</v>
      </c>
      <c r="P21" s="140"/>
      <c r="Q21" s="149" t="s">
        <v>176</v>
      </c>
      <c r="R21" s="149" t="s">
        <v>176</v>
      </c>
      <c r="S21" s="78"/>
      <c r="T21" s="78"/>
      <c r="U21" s="78"/>
      <c r="V21" s="78"/>
      <c r="W21" s="13"/>
      <c r="X21" s="13"/>
      <c r="Y21" s="13"/>
      <c r="Z21" s="13"/>
      <c r="AA21" s="13"/>
      <c r="AB21" s="13"/>
    </row>
    <row r="22" spans="1:28" ht="15" customHeight="1">
      <c r="A22" s="163"/>
      <c r="B22" s="163" t="s">
        <v>196</v>
      </c>
      <c r="C22" s="190"/>
      <c r="D22" s="191"/>
      <c r="E22" s="164"/>
      <c r="F22" s="164"/>
      <c r="G22" s="164"/>
      <c r="H22" s="301"/>
      <c r="I22" s="199"/>
      <c r="J22" s="199"/>
      <c r="K22" s="200">
        <f>AVERAGE(H18:H21)</f>
        <v>82.154010583333331</v>
      </c>
      <c r="L22" s="200">
        <f>AVERAGE(I18:I21)</f>
        <v>85.191781640000002</v>
      </c>
      <c r="M22" s="165"/>
      <c r="N22" s="166"/>
      <c r="O22" s="166"/>
      <c r="P22" s="165"/>
      <c r="Q22" s="166"/>
      <c r="R22" s="166"/>
      <c r="S22" s="78"/>
      <c r="T22" s="78"/>
      <c r="U22" s="78"/>
      <c r="V22" s="78"/>
      <c r="W22" s="13"/>
      <c r="X22" s="13"/>
      <c r="Y22" s="13"/>
      <c r="Z22" s="13"/>
      <c r="AA22" s="13"/>
      <c r="AB22" s="13"/>
    </row>
    <row r="23" spans="1:28" ht="15" customHeight="1">
      <c r="A23" s="162" t="s">
        <v>197</v>
      </c>
      <c r="B23" s="161"/>
      <c r="C23" s="192"/>
      <c r="D23" s="193"/>
      <c r="E23" s="161"/>
      <c r="F23" s="161"/>
      <c r="G23" s="161"/>
      <c r="H23" s="302"/>
      <c r="I23" s="303"/>
      <c r="J23" s="303"/>
      <c r="K23" s="304"/>
      <c r="L23" s="304"/>
      <c r="M23" s="297"/>
      <c r="N23" s="297"/>
      <c r="O23" s="297"/>
      <c r="P23" s="297"/>
      <c r="Q23" s="297"/>
      <c r="R23" s="297"/>
      <c r="S23" s="78"/>
      <c r="T23" s="78"/>
      <c r="U23" s="78"/>
      <c r="V23" s="78"/>
      <c r="W23" s="13"/>
      <c r="X23" s="13"/>
      <c r="Y23" s="13"/>
      <c r="Z23" s="13"/>
      <c r="AA23" s="13"/>
      <c r="AB23" s="13"/>
    </row>
    <row r="24" spans="1:28" ht="25.5" customHeight="1">
      <c r="A24" s="167" t="s">
        <v>198</v>
      </c>
      <c r="B24" s="167" t="s">
        <v>199</v>
      </c>
      <c r="C24" s="194">
        <v>22.47</v>
      </c>
      <c r="D24" s="195">
        <f>IF(C24&lt;&gt;"",IF((100-C24)&lt;=50,0,((100-C24)-50)/(100-50)*100),"")</f>
        <v>55.059999999999995</v>
      </c>
      <c r="E24" s="170">
        <v>2015</v>
      </c>
      <c r="F24" s="170" t="s">
        <v>95</v>
      </c>
      <c r="G24" s="148" t="s">
        <v>200</v>
      </c>
      <c r="H24" s="305">
        <v>21.778892840000001</v>
      </c>
      <c r="I24" s="194">
        <v>20.816704139999999</v>
      </c>
      <c r="J24" s="194"/>
      <c r="K24" s="195">
        <f>IF(H24&lt;&gt;"",IF((100-H24)&lt;=50,0,((100-H24)-50)/(100-50)*100),"")</f>
        <v>56.442214320000005</v>
      </c>
      <c r="L24" s="195">
        <f>IF(I24&lt;&gt;"",IF((100-I24)&lt;=50,0,((100-I24)-50)/(100-50)*100),"")</f>
        <v>58.366591720000002</v>
      </c>
      <c r="M24" s="169"/>
      <c r="N24" s="170" t="s">
        <v>96</v>
      </c>
      <c r="O24" s="170" t="s">
        <v>96</v>
      </c>
      <c r="P24" s="169"/>
      <c r="Q24" s="148" t="s">
        <v>176</v>
      </c>
      <c r="R24" s="148" t="s">
        <v>176</v>
      </c>
      <c r="S24" s="78"/>
      <c r="T24" s="78"/>
      <c r="U24" s="78"/>
      <c r="V24" s="78"/>
      <c r="W24" s="13"/>
      <c r="X24" s="13"/>
      <c r="Y24" s="13"/>
      <c r="Z24" s="13"/>
      <c r="AA24" s="13"/>
      <c r="AB24" s="13"/>
    </row>
    <row r="25" spans="1:28" ht="25.5" customHeight="1">
      <c r="A25" s="139" t="s">
        <v>201</v>
      </c>
      <c r="B25" s="139" t="s">
        <v>202</v>
      </c>
      <c r="C25" s="188">
        <v>5.43</v>
      </c>
      <c r="D25" s="189">
        <f>IF(C25&lt;&gt;"",IF(C25&lt;=5.1,100,IF(C25&gt;=7.1,100,(7.1-C25)/(7.1-5.1)*100)),"")</f>
        <v>83.5</v>
      </c>
      <c r="E25" s="141">
        <v>2014</v>
      </c>
      <c r="F25" s="141" t="s">
        <v>95</v>
      </c>
      <c r="G25" s="149" t="s">
        <v>200</v>
      </c>
      <c r="H25" s="300">
        <v>5.4956564080000003</v>
      </c>
      <c r="I25" s="188">
        <v>5.5615372609999998</v>
      </c>
      <c r="J25" s="188"/>
      <c r="K25" s="189">
        <f>IF(H25&lt;&gt;"",IF(H25&lt;=5.1,100,IF(H25&gt;=7.1,0,(7.1-H25)/(7.1-5.1)*100)),"")</f>
        <v>80.217179599999966</v>
      </c>
      <c r="L25" s="189">
        <f>IF(I25&lt;&gt;"",IF(I25&lt;=5.1,100,IF(I25&gt;=7.1,0,(7.1-I25)/(7.1-5.1)*100)),"")</f>
        <v>76.923136949999986</v>
      </c>
      <c r="M25" s="140"/>
      <c r="N25" s="141" t="s">
        <v>96</v>
      </c>
      <c r="O25" s="141" t="s">
        <v>96</v>
      </c>
      <c r="P25" s="140"/>
      <c r="Q25" s="149" t="s">
        <v>176</v>
      </c>
      <c r="R25" s="149" t="s">
        <v>176</v>
      </c>
      <c r="S25" s="78"/>
      <c r="T25" s="78"/>
      <c r="U25" s="78"/>
      <c r="V25" s="78"/>
      <c r="W25" s="13"/>
      <c r="X25" s="13"/>
      <c r="Y25" s="13"/>
      <c r="Z25" s="13"/>
      <c r="AA25" s="13"/>
      <c r="AB25" s="13"/>
    </row>
    <row r="26" spans="1:28" ht="25.5" customHeight="1">
      <c r="A26" s="136" t="s">
        <v>203</v>
      </c>
      <c r="B26" s="136" t="s">
        <v>204</v>
      </c>
      <c r="C26" s="186">
        <v>21.8</v>
      </c>
      <c r="D26" s="187">
        <f>IF(C26&lt;&gt;"",100-C26,"")</f>
        <v>78.2</v>
      </c>
      <c r="E26" s="138">
        <v>2018</v>
      </c>
      <c r="F26" s="138" t="s">
        <v>95</v>
      </c>
      <c r="G26" s="173" t="s">
        <v>108</v>
      </c>
      <c r="H26" s="299">
        <v>21.8</v>
      </c>
      <c r="I26" s="186">
        <v>18.100000000000001</v>
      </c>
      <c r="J26" s="186"/>
      <c r="K26" s="187">
        <f>IF(H26&lt;&gt;"",100-H26,"")</f>
        <v>78.2</v>
      </c>
      <c r="L26" s="187">
        <f>IF(I26&lt;&gt;"",100-I26,"")</f>
        <v>81.900000000000006</v>
      </c>
      <c r="M26" s="137"/>
      <c r="N26" s="138" t="s">
        <v>95</v>
      </c>
      <c r="O26" s="138" t="s">
        <v>205</v>
      </c>
      <c r="P26" s="137"/>
      <c r="Q26" s="173" t="s">
        <v>108</v>
      </c>
      <c r="R26" s="173" t="s">
        <v>108</v>
      </c>
      <c r="S26" s="78"/>
      <c r="T26" s="78"/>
      <c r="U26" s="78"/>
      <c r="V26" s="78"/>
      <c r="W26" s="13"/>
      <c r="X26" s="13"/>
      <c r="Y26" s="13"/>
      <c r="Z26" s="13"/>
      <c r="AA26" s="13"/>
      <c r="AB26" s="13"/>
    </row>
    <row r="27" spans="1:28" ht="15" customHeight="1">
      <c r="A27" s="163"/>
      <c r="B27" s="163" t="s">
        <v>206</v>
      </c>
      <c r="C27" s="190"/>
      <c r="D27" s="191"/>
      <c r="E27" s="164"/>
      <c r="F27" s="164"/>
      <c r="G27" s="164"/>
      <c r="H27" s="301"/>
      <c r="I27" s="199"/>
      <c r="J27" s="199"/>
      <c r="K27" s="200">
        <f>AVERAGE(K24:K26)</f>
        <v>71.61979797333332</v>
      </c>
      <c r="L27" s="200">
        <f>AVERAGE(L24:L26)</f>
        <v>72.396576223333327</v>
      </c>
      <c r="M27" s="165"/>
      <c r="N27" s="166"/>
      <c r="O27" s="166"/>
      <c r="P27" s="165"/>
      <c r="Q27" s="166"/>
      <c r="R27" s="166"/>
      <c r="S27" s="78"/>
      <c r="T27" s="78"/>
      <c r="U27" s="78"/>
      <c r="V27" s="78"/>
      <c r="W27" s="13"/>
      <c r="X27" s="13"/>
      <c r="Y27" s="13"/>
      <c r="Z27" s="13"/>
      <c r="AA27" s="13"/>
      <c r="AB27" s="13"/>
    </row>
    <row r="28" spans="1:28" ht="15" customHeight="1">
      <c r="A28" s="162" t="s">
        <v>207</v>
      </c>
      <c r="B28" s="161"/>
      <c r="C28" s="192"/>
      <c r="D28" s="193"/>
      <c r="E28" s="161"/>
      <c r="F28" s="161"/>
      <c r="G28" s="161"/>
      <c r="H28" s="302"/>
      <c r="I28" s="303"/>
      <c r="J28" s="303"/>
      <c r="K28" s="304"/>
      <c r="L28" s="304"/>
      <c r="M28" s="297"/>
      <c r="N28" s="297"/>
      <c r="O28" s="297"/>
      <c r="P28" s="297"/>
      <c r="Q28" s="297"/>
      <c r="R28" s="297"/>
      <c r="S28" s="78"/>
      <c r="T28" s="78"/>
      <c r="U28" s="78"/>
      <c r="V28" s="78"/>
      <c r="W28" s="13"/>
      <c r="X28" s="13"/>
      <c r="Y28" s="13"/>
      <c r="Z28" s="13"/>
      <c r="AA28" s="13"/>
      <c r="AB28" s="13"/>
    </row>
    <row r="29" spans="1:28" ht="25.5" customHeight="1">
      <c r="A29" s="167" t="s">
        <v>208</v>
      </c>
      <c r="B29" s="167" t="s">
        <v>209</v>
      </c>
      <c r="C29" s="194">
        <v>49.92</v>
      </c>
      <c r="D29" s="194">
        <f>IF(C29&lt;&gt;"",IF(C29&lt;18,C29/18*100,100),"")</f>
        <v>100</v>
      </c>
      <c r="E29" s="170">
        <v>2017</v>
      </c>
      <c r="F29" s="170" t="s">
        <v>174</v>
      </c>
      <c r="G29" s="148" t="s">
        <v>210</v>
      </c>
      <c r="H29" s="305">
        <v>51.077628490000002</v>
      </c>
      <c r="I29" s="194">
        <v>55.040063420000003</v>
      </c>
      <c r="J29" s="194"/>
      <c r="K29" s="195">
        <f>IF(H29&lt;&gt;"",IF(H29&lt;18,H29/18*100,100),"")</f>
        <v>100</v>
      </c>
      <c r="L29" s="195">
        <f>IF(I29&lt;&gt;"",IF(I29&lt;18,I29/18*100,100),"")</f>
        <v>100</v>
      </c>
      <c r="M29" s="169"/>
      <c r="N29" s="170" t="s">
        <v>96</v>
      </c>
      <c r="O29" s="170" t="s">
        <v>96</v>
      </c>
      <c r="P29" s="169"/>
      <c r="Q29" s="148" t="s">
        <v>176</v>
      </c>
      <c r="R29" s="148" t="s">
        <v>176</v>
      </c>
      <c r="S29" s="78"/>
      <c r="T29" s="78"/>
      <c r="U29" s="78"/>
      <c r="V29" s="78"/>
      <c r="W29" s="13"/>
      <c r="X29" s="13"/>
      <c r="Y29" s="13"/>
      <c r="Z29" s="13"/>
      <c r="AA29" s="13"/>
      <c r="AB29" s="13"/>
    </row>
    <row r="30" spans="1:28" ht="25.5" customHeight="1">
      <c r="A30" s="174" t="s">
        <v>211</v>
      </c>
      <c r="B30" s="139" t="s">
        <v>212</v>
      </c>
      <c r="C30" s="188">
        <f>IF(AND(C31&lt;&gt;"",C32&lt;&gt;""),C31+C32,"")</f>
        <v>65.952619999999996</v>
      </c>
      <c r="D30" s="188">
        <f>IF(C30&lt;&gt;"",IF(C30&lt;154.74,C30/154.74*100,100),"")</f>
        <v>42.621571668605398</v>
      </c>
      <c r="E30" s="141">
        <f>IF(AND(E31&lt;&gt;"",E32&lt;&gt;""),MAX(E31,E32),"")</f>
        <v>2017</v>
      </c>
      <c r="F30" s="141"/>
      <c r="G30" s="149"/>
      <c r="H30" s="300">
        <f>IF(AND(H31&lt;&gt;"",H32&lt;&gt;""),H31+H32,"")</f>
        <v>65.952619999999996</v>
      </c>
      <c r="I30" s="188">
        <f>IF(AND(I31&lt;&gt;"",I32&lt;&gt;""),I31+I32,"")</f>
        <v>71.315435000000008</v>
      </c>
      <c r="J30" s="188"/>
      <c r="K30" s="189">
        <f>IF(H30&lt;&gt;"",IF(H30&lt;154.74,H30/154.74*100,100),"")</f>
        <v>42.621571668605398</v>
      </c>
      <c r="L30" s="189">
        <f>IF(I30&lt;&gt;"",IF(I30&lt;154.74,I30/154.74*100,100),"")</f>
        <v>46.087265736073419</v>
      </c>
      <c r="M30" s="140"/>
      <c r="N30" s="141"/>
      <c r="O30" s="141"/>
      <c r="P30" s="140"/>
      <c r="Q30" s="149"/>
      <c r="R30" s="149"/>
      <c r="S30" s="78"/>
      <c r="T30" s="78"/>
      <c r="U30" s="78"/>
      <c r="V30" s="78"/>
      <c r="W30" s="13"/>
      <c r="X30" s="13"/>
      <c r="Y30" s="13"/>
      <c r="Z30" s="13"/>
      <c r="AA30" s="13"/>
      <c r="AB30" s="13"/>
    </row>
    <row r="31" spans="1:28" ht="25.5" customHeight="1">
      <c r="A31" s="175"/>
      <c r="B31" s="139" t="s">
        <v>213</v>
      </c>
      <c r="C31" s="188">
        <v>39.934623999999999</v>
      </c>
      <c r="D31" s="188">
        <f t="shared" ref="D31:D33" si="2">C31</f>
        <v>39.934623999999999</v>
      </c>
      <c r="E31" s="141">
        <v>2017</v>
      </c>
      <c r="F31" s="141" t="s">
        <v>174</v>
      </c>
      <c r="G31" s="149" t="s">
        <v>214</v>
      </c>
      <c r="H31" s="300">
        <v>39.934623999999999</v>
      </c>
      <c r="I31" s="188">
        <v>42.752113000000001</v>
      </c>
      <c r="J31" s="188"/>
      <c r="K31" s="189"/>
      <c r="L31" s="189"/>
      <c r="M31" s="140"/>
      <c r="N31" s="141" t="s">
        <v>96</v>
      </c>
      <c r="O31" s="141" t="s">
        <v>96</v>
      </c>
      <c r="P31" s="140"/>
      <c r="Q31" s="149" t="s">
        <v>215</v>
      </c>
      <c r="R31" s="149" t="s">
        <v>215</v>
      </c>
      <c r="S31" s="78"/>
      <c r="T31" s="78"/>
      <c r="U31" s="78"/>
      <c r="V31" s="78"/>
      <c r="W31" s="13"/>
      <c r="X31" s="13"/>
      <c r="Y31" s="13"/>
      <c r="Z31" s="13"/>
      <c r="AA31" s="13"/>
      <c r="AB31" s="13"/>
    </row>
    <row r="32" spans="1:28" ht="25.5" customHeight="1">
      <c r="A32" s="176"/>
      <c r="B32" s="139" t="s">
        <v>216</v>
      </c>
      <c r="C32" s="188">
        <v>26.017996</v>
      </c>
      <c r="D32" s="188">
        <f t="shared" si="2"/>
        <v>26.017996</v>
      </c>
      <c r="E32" s="141">
        <v>2017</v>
      </c>
      <c r="F32" s="141" t="s">
        <v>174</v>
      </c>
      <c r="G32" s="149" t="s">
        <v>214</v>
      </c>
      <c r="H32" s="300">
        <v>26.017996</v>
      </c>
      <c r="I32" s="188">
        <v>28.563321999999999</v>
      </c>
      <c r="J32" s="188"/>
      <c r="K32" s="189"/>
      <c r="L32" s="189"/>
      <c r="M32" s="140"/>
      <c r="N32" s="141" t="s">
        <v>96</v>
      </c>
      <c r="O32" s="141" t="s">
        <v>96</v>
      </c>
      <c r="P32" s="140"/>
      <c r="Q32" s="149" t="s">
        <v>215</v>
      </c>
      <c r="R32" s="149" t="s">
        <v>215</v>
      </c>
      <c r="S32" s="78"/>
      <c r="T32" s="78"/>
      <c r="U32" s="78"/>
      <c r="V32" s="78"/>
      <c r="W32" s="13"/>
      <c r="X32" s="13"/>
      <c r="Y32" s="13"/>
      <c r="Z32" s="13"/>
      <c r="AA32" s="13"/>
      <c r="AB32" s="13"/>
    </row>
    <row r="33" spans="1:28" ht="25.5" customHeight="1">
      <c r="A33" s="136" t="s">
        <v>217</v>
      </c>
      <c r="B33" s="136" t="s">
        <v>218</v>
      </c>
      <c r="C33" s="186">
        <v>64</v>
      </c>
      <c r="D33" s="186">
        <f t="shared" si="2"/>
        <v>64</v>
      </c>
      <c r="E33" s="138">
        <v>2018</v>
      </c>
      <c r="F33" s="138" t="s">
        <v>174</v>
      </c>
      <c r="G33" s="173" t="s">
        <v>219</v>
      </c>
      <c r="H33" s="299">
        <v>64</v>
      </c>
      <c r="I33" s="186">
        <v>71.315232589999994</v>
      </c>
      <c r="J33" s="186"/>
      <c r="K33" s="187"/>
      <c r="L33" s="187"/>
      <c r="M33" s="137"/>
      <c r="N33" s="138" t="s">
        <v>174</v>
      </c>
      <c r="O33" s="138" t="s">
        <v>205</v>
      </c>
      <c r="P33" s="137"/>
      <c r="Q33" s="173" t="s">
        <v>219</v>
      </c>
      <c r="R33" s="173" t="s">
        <v>176</v>
      </c>
      <c r="S33" s="78"/>
      <c r="T33" s="78"/>
      <c r="U33" s="78"/>
      <c r="V33" s="78"/>
      <c r="W33" s="13"/>
      <c r="X33" s="13"/>
      <c r="Y33" s="13"/>
      <c r="Z33" s="13"/>
      <c r="AA33" s="13"/>
      <c r="AB33" s="13"/>
    </row>
    <row r="34" spans="1:28" ht="15" customHeight="1">
      <c r="A34" s="163"/>
      <c r="B34" s="163" t="s">
        <v>220</v>
      </c>
      <c r="C34" s="190"/>
      <c r="D34" s="191"/>
      <c r="E34" s="164"/>
      <c r="F34" s="164"/>
      <c r="G34" s="164"/>
      <c r="H34" s="301"/>
      <c r="I34" s="199"/>
      <c r="J34" s="199"/>
      <c r="K34" s="200">
        <f>AVERAGE(K30,K29,H33)</f>
        <v>68.873857222868466</v>
      </c>
      <c r="L34" s="200">
        <f>AVERAGE(L30,L29,I33)</f>
        <v>72.467499442024476</v>
      </c>
      <c r="M34" s="165"/>
      <c r="N34" s="166"/>
      <c r="O34" s="166"/>
      <c r="P34" s="165"/>
      <c r="Q34" s="166"/>
      <c r="R34" s="166"/>
      <c r="S34" s="78"/>
      <c r="T34" s="78"/>
      <c r="U34" s="78"/>
      <c r="V34" s="78"/>
      <c r="W34" s="13"/>
      <c r="X34" s="13"/>
      <c r="Y34" s="13"/>
      <c r="Z34" s="13"/>
      <c r="AA34" s="13"/>
      <c r="AB34" s="13"/>
    </row>
    <row r="35" spans="1:28" ht="15" customHeight="1">
      <c r="A35" s="162" t="s">
        <v>221</v>
      </c>
      <c r="B35" s="162"/>
      <c r="C35" s="192"/>
      <c r="D35" s="193"/>
      <c r="E35" s="161"/>
      <c r="F35" s="161"/>
      <c r="G35" s="161"/>
      <c r="H35" s="302"/>
      <c r="I35" s="303"/>
      <c r="J35" s="303"/>
      <c r="K35" s="306">
        <f>AVERAGE(K16,K22,K27,K34)</f>
        <v>77.74098536425879</v>
      </c>
      <c r="L35" s="306">
        <f>AVERAGE(L16,L22,L27,L34)</f>
        <v>79.666293759464452</v>
      </c>
      <c r="M35" s="297"/>
      <c r="N35" s="297"/>
      <c r="O35" s="297"/>
      <c r="P35" s="297"/>
      <c r="Q35" s="297"/>
      <c r="R35" s="297"/>
      <c r="S35" s="78"/>
      <c r="T35" s="78"/>
      <c r="U35" s="78"/>
      <c r="V35" s="78"/>
      <c r="W35" s="13"/>
      <c r="X35" s="13"/>
      <c r="Y35" s="13"/>
      <c r="Z35" s="13"/>
      <c r="AA35" s="13"/>
      <c r="AB35" s="13"/>
    </row>
    <row r="36" spans="1:28" ht="39.950000000000003" customHeight="1">
      <c r="A36" s="107" t="s">
        <v>222</v>
      </c>
      <c r="B36" s="177" t="s">
        <v>282</v>
      </c>
      <c r="C36" s="196">
        <v>16.899999999999999</v>
      </c>
      <c r="D36" s="185">
        <f t="shared" ref="D36" si="3">C36</f>
        <v>16.899999999999999</v>
      </c>
      <c r="E36" s="106">
        <v>2004</v>
      </c>
      <c r="F36" s="106" t="s">
        <v>174</v>
      </c>
      <c r="G36" s="106" t="s">
        <v>223</v>
      </c>
      <c r="H36" s="307">
        <v>21.41</v>
      </c>
      <c r="I36" s="308">
        <v>20.53</v>
      </c>
      <c r="J36" s="308"/>
      <c r="K36" s="309">
        <f>100-H36</f>
        <v>78.59</v>
      </c>
      <c r="L36" s="309">
        <f>100-I36</f>
        <v>79.47</v>
      </c>
      <c r="M36" s="310"/>
      <c r="N36" s="311" t="s">
        <v>96</v>
      </c>
      <c r="O36" s="311" t="s">
        <v>96</v>
      </c>
      <c r="P36" s="310"/>
      <c r="Q36" s="311" t="s">
        <v>224</v>
      </c>
      <c r="R36" s="311" t="s">
        <v>224</v>
      </c>
      <c r="S36" s="78"/>
      <c r="T36" s="78"/>
      <c r="U36" s="78"/>
      <c r="V36" s="78"/>
      <c r="W36" s="13"/>
      <c r="X36" s="13"/>
      <c r="Y36" s="13"/>
      <c r="Z36" s="13"/>
      <c r="AA36" s="13"/>
      <c r="AB36" s="13"/>
    </row>
    <row r="37" spans="1:28" ht="15" customHeight="1">
      <c r="A37" s="150"/>
      <c r="B37" s="150" t="s">
        <v>225</v>
      </c>
      <c r="C37" s="151"/>
      <c r="D37" s="151"/>
      <c r="E37" s="151"/>
      <c r="F37" s="151"/>
      <c r="G37" s="151"/>
      <c r="H37" s="151"/>
      <c r="I37" s="151"/>
      <c r="J37" s="151"/>
      <c r="K37" s="152">
        <f>K35*K36/100</f>
        <v>61.09664039777099</v>
      </c>
      <c r="L37" s="203">
        <f>L35*L36/100</f>
        <v>63.310803650646406</v>
      </c>
      <c r="M37" s="151"/>
      <c r="N37" s="151"/>
      <c r="O37" s="151"/>
      <c r="P37" s="151"/>
      <c r="Q37" s="151"/>
      <c r="R37" s="151"/>
      <c r="S37" s="78"/>
      <c r="T37" s="78"/>
      <c r="U37" s="78"/>
      <c r="V37" s="78"/>
      <c r="W37" s="13"/>
      <c r="X37" s="13"/>
      <c r="Y37" s="13"/>
      <c r="Z37" s="13"/>
      <c r="AA37" s="13"/>
      <c r="AB37" s="13"/>
    </row>
    <row r="38" spans="1:28" ht="15" customHeight="1">
      <c r="A38" s="153"/>
      <c r="B38" s="153" t="s">
        <v>226</v>
      </c>
      <c r="C38" s="129"/>
      <c r="D38" s="129"/>
      <c r="E38" s="129"/>
      <c r="F38" s="129"/>
      <c r="G38" s="129"/>
      <c r="H38" s="134"/>
      <c r="I38" s="134"/>
      <c r="J38" s="134"/>
      <c r="K38" s="134"/>
      <c r="L38" s="204">
        <f>L37-K37</f>
        <v>2.2141632528754158</v>
      </c>
      <c r="M38" s="134"/>
      <c r="N38" s="134"/>
      <c r="O38" s="134"/>
      <c r="P38" s="134"/>
      <c r="Q38" s="134"/>
      <c r="R38" s="134"/>
      <c r="S38" s="78"/>
      <c r="T38" s="78"/>
      <c r="U38" s="78"/>
      <c r="V38" s="78"/>
      <c r="W38" s="13"/>
      <c r="X38" s="13"/>
      <c r="Y38" s="13"/>
      <c r="Z38" s="13"/>
      <c r="AA38" s="13"/>
      <c r="AB38" s="13"/>
    </row>
    <row r="39" spans="1:28" ht="15" customHeight="1">
      <c r="A39" s="153"/>
      <c r="B39" s="153" t="s">
        <v>285</v>
      </c>
      <c r="C39" s="129"/>
      <c r="D39" s="129"/>
      <c r="E39" s="129"/>
      <c r="F39" s="129"/>
      <c r="G39" s="129"/>
      <c r="H39" s="134"/>
      <c r="I39" s="134"/>
      <c r="J39" s="134"/>
      <c r="K39" s="134"/>
      <c r="L39" s="154">
        <v>46409.173000000003</v>
      </c>
      <c r="M39" s="134"/>
      <c r="N39" s="134"/>
      <c r="O39" s="134"/>
      <c r="P39" s="134"/>
      <c r="Q39" s="134"/>
      <c r="R39" s="134"/>
      <c r="S39" s="78"/>
      <c r="T39" s="78"/>
      <c r="U39" s="78"/>
      <c r="V39" s="78"/>
      <c r="W39" s="13"/>
      <c r="X39" s="13"/>
      <c r="Y39" s="13"/>
      <c r="Z39" s="13"/>
      <c r="AA39" s="13"/>
      <c r="AB39" s="13"/>
    </row>
    <row r="40" spans="1:28" ht="15" customHeight="1">
      <c r="A40" s="180"/>
      <c r="B40" s="180" t="s">
        <v>284</v>
      </c>
      <c r="C40" s="134"/>
      <c r="D40" s="134"/>
      <c r="E40" s="134"/>
      <c r="F40" s="134"/>
      <c r="G40" s="134"/>
      <c r="H40" s="134"/>
      <c r="I40" s="134"/>
      <c r="J40" s="134"/>
      <c r="K40" s="134"/>
      <c r="L40" s="155">
        <f>L38*L39/100</f>
        <v>1027.5748545293793</v>
      </c>
      <c r="M40" s="134"/>
      <c r="N40" s="134"/>
      <c r="O40" s="134"/>
      <c r="P40" s="134"/>
      <c r="Q40" s="134"/>
      <c r="R40" s="134"/>
      <c r="S40" s="78"/>
      <c r="T40" s="78"/>
      <c r="U40" s="78"/>
      <c r="V40" s="78"/>
      <c r="W40" s="13"/>
      <c r="X40" s="13"/>
      <c r="Y40" s="13"/>
      <c r="Z40" s="13"/>
      <c r="AA40" s="13"/>
      <c r="AB40" s="13"/>
    </row>
    <row r="41" spans="1:28" ht="15" customHeight="1">
      <c r="A41" s="180"/>
      <c r="B41" s="180" t="s">
        <v>286</v>
      </c>
      <c r="C41" s="134"/>
      <c r="D41" s="134"/>
      <c r="E41" s="134"/>
      <c r="F41" s="134"/>
      <c r="G41" s="134"/>
      <c r="H41" s="134"/>
      <c r="I41" s="134"/>
      <c r="J41" s="134"/>
      <c r="K41" s="134"/>
      <c r="L41" s="205">
        <f>L40/L39</f>
        <v>2.214163252875416E-2</v>
      </c>
      <c r="M41" s="134"/>
      <c r="N41" s="134"/>
      <c r="O41" s="134"/>
      <c r="P41" s="134"/>
      <c r="Q41" s="134"/>
      <c r="R41" s="134"/>
      <c r="S41" s="78"/>
      <c r="T41" s="78"/>
      <c r="U41" s="78"/>
      <c r="V41" s="78"/>
      <c r="W41" s="13"/>
      <c r="X41" s="13"/>
      <c r="Y41" s="13"/>
      <c r="Z41" s="13"/>
      <c r="AA41" s="13"/>
      <c r="AB41" s="13"/>
    </row>
    <row r="42" spans="1:28" ht="15" customHeight="1">
      <c r="A42" s="179"/>
      <c r="B42" s="179"/>
      <c r="C42" s="142"/>
      <c r="D42" s="142"/>
      <c r="E42" s="142"/>
      <c r="F42" s="142"/>
      <c r="G42" s="143"/>
      <c r="H42" s="142"/>
      <c r="I42" s="142"/>
      <c r="J42" s="142"/>
      <c r="K42" s="142"/>
      <c r="L42" s="142"/>
      <c r="M42" s="142"/>
      <c r="N42" s="142"/>
      <c r="O42" s="142"/>
      <c r="P42" s="142"/>
      <c r="Q42" s="143"/>
      <c r="R42" s="143"/>
      <c r="S42" s="78"/>
      <c r="T42" s="78"/>
      <c r="U42" s="78"/>
      <c r="V42" s="78"/>
      <c r="W42" s="13"/>
      <c r="X42" s="13"/>
      <c r="Y42" s="13"/>
      <c r="Z42" s="13"/>
      <c r="AA42" s="13"/>
      <c r="AB42" s="13"/>
    </row>
    <row r="43" spans="1:28" ht="15" customHeight="1">
      <c r="A43" s="118" t="s">
        <v>227</v>
      </c>
      <c r="B43" s="118"/>
      <c r="C43" s="78"/>
      <c r="D43" s="78"/>
      <c r="E43" s="78"/>
      <c r="F43" s="78"/>
      <c r="G43" s="119"/>
      <c r="H43" s="78"/>
      <c r="I43" s="78"/>
      <c r="J43" s="78"/>
      <c r="K43" s="78"/>
      <c r="L43" s="78"/>
      <c r="M43" s="78"/>
      <c r="N43" s="78"/>
      <c r="O43" s="78"/>
      <c r="P43" s="78"/>
      <c r="Q43" s="119"/>
      <c r="R43" s="119"/>
      <c r="S43" s="78"/>
      <c r="T43" s="78"/>
      <c r="U43" s="78"/>
      <c r="V43" s="78"/>
      <c r="W43" s="13"/>
      <c r="X43" s="13"/>
      <c r="Y43" s="13"/>
      <c r="Z43" s="13"/>
      <c r="AA43" s="13"/>
      <c r="AB43" s="13"/>
    </row>
    <row r="44" spans="1:28" ht="15" customHeight="1">
      <c r="A44" s="119" t="s">
        <v>228</v>
      </c>
      <c r="B44" s="119"/>
      <c r="C44" s="13"/>
      <c r="D44" s="13"/>
      <c r="E44" s="13"/>
      <c r="F44" s="118"/>
      <c r="G44" s="86"/>
      <c r="H44" s="13"/>
      <c r="I44" s="13"/>
      <c r="J44" s="13"/>
      <c r="K44" s="13"/>
      <c r="L44" s="13"/>
      <c r="M44" s="13"/>
      <c r="N44" s="13"/>
      <c r="O44" s="119"/>
      <c r="P44" s="13"/>
      <c r="Q44" s="48"/>
      <c r="R44" s="48"/>
      <c r="S44" s="13"/>
      <c r="T44" s="13"/>
      <c r="U44" s="13"/>
      <c r="V44" s="13"/>
      <c r="W44" s="13"/>
      <c r="X44" s="13"/>
      <c r="Y44" s="13"/>
      <c r="Z44" s="13"/>
      <c r="AA44" s="13"/>
      <c r="AB44" s="13"/>
    </row>
    <row r="45" spans="1:28" ht="15" customHeight="1">
      <c r="A45" s="119" t="s">
        <v>229</v>
      </c>
      <c r="B45" s="119"/>
      <c r="C45" s="13"/>
      <c r="D45" s="13"/>
      <c r="E45" s="13"/>
      <c r="F45" s="118"/>
      <c r="G45" s="86"/>
      <c r="H45" s="13"/>
      <c r="I45" s="13"/>
      <c r="J45" s="13"/>
      <c r="K45" s="13"/>
      <c r="L45" s="13"/>
      <c r="M45" s="13"/>
      <c r="N45" s="13"/>
      <c r="O45" s="119"/>
      <c r="P45" s="13"/>
      <c r="Q45" s="48"/>
      <c r="R45" s="48"/>
      <c r="S45" s="13"/>
      <c r="T45" s="13"/>
      <c r="U45" s="13"/>
      <c r="V45" s="13"/>
      <c r="W45" s="13"/>
      <c r="X45" s="13"/>
      <c r="Y45" s="13"/>
      <c r="Z45" s="13"/>
      <c r="AA45" s="13"/>
      <c r="AB45" s="13"/>
    </row>
    <row r="46" spans="1:28" ht="15" customHeight="1">
      <c r="A46" s="119" t="s">
        <v>230</v>
      </c>
      <c r="B46" s="119"/>
      <c r="C46" s="13"/>
      <c r="D46" s="13"/>
      <c r="E46" s="13"/>
      <c r="F46" s="118"/>
      <c r="G46" s="86"/>
      <c r="H46" s="13"/>
      <c r="I46" s="13"/>
      <c r="J46" s="13"/>
      <c r="K46" s="13"/>
      <c r="L46" s="13"/>
      <c r="M46" s="13"/>
      <c r="N46" s="13"/>
      <c r="O46" s="119"/>
      <c r="P46" s="13"/>
      <c r="Q46" s="48"/>
      <c r="R46" s="48"/>
      <c r="S46" s="13"/>
      <c r="T46" s="13"/>
      <c r="U46" s="13"/>
      <c r="V46" s="13"/>
      <c r="W46" s="13"/>
      <c r="X46" s="13"/>
      <c r="Y46" s="13"/>
      <c r="Z46" s="13"/>
      <c r="AA46" s="13"/>
      <c r="AB46" s="13"/>
    </row>
    <row r="47" spans="1:28" ht="15" customHeight="1">
      <c r="A47" s="119" t="s">
        <v>231</v>
      </c>
      <c r="B47" s="119"/>
      <c r="C47" s="13"/>
      <c r="D47" s="13"/>
      <c r="E47" s="13"/>
      <c r="F47" s="118"/>
      <c r="G47" s="86"/>
      <c r="H47" s="13"/>
      <c r="I47" s="13"/>
      <c r="J47" s="13"/>
      <c r="K47" s="13"/>
      <c r="L47" s="13"/>
      <c r="M47" s="13"/>
      <c r="N47" s="13"/>
      <c r="O47" s="119"/>
      <c r="P47" s="13"/>
      <c r="Q47" s="48"/>
      <c r="R47" s="48"/>
      <c r="S47" s="13"/>
      <c r="T47" s="13"/>
      <c r="U47" s="13"/>
      <c r="V47" s="13"/>
      <c r="W47" s="13"/>
      <c r="X47" s="13"/>
      <c r="Y47" s="13"/>
      <c r="Z47" s="13"/>
      <c r="AA47" s="13"/>
      <c r="AB47" s="13"/>
    </row>
    <row r="48" spans="1:28" ht="15" customHeight="1">
      <c r="A48" s="119" t="s">
        <v>232</v>
      </c>
      <c r="B48" s="119"/>
      <c r="C48" s="13"/>
      <c r="D48" s="13"/>
      <c r="E48" s="13"/>
      <c r="F48" s="118"/>
      <c r="G48" s="86"/>
      <c r="H48" s="13"/>
      <c r="I48" s="13"/>
      <c r="J48" s="13"/>
      <c r="K48" s="13"/>
      <c r="L48" s="13"/>
      <c r="M48" s="13"/>
      <c r="N48" s="13"/>
      <c r="O48" s="119"/>
      <c r="P48" s="13"/>
      <c r="Q48" s="48"/>
      <c r="R48" s="48"/>
      <c r="S48" s="13"/>
      <c r="T48" s="13"/>
      <c r="U48" s="13"/>
      <c r="V48" s="13"/>
      <c r="W48" s="13"/>
      <c r="X48" s="13"/>
      <c r="Y48" s="13"/>
      <c r="Z48" s="13"/>
      <c r="AA48" s="13"/>
      <c r="AB48" s="13"/>
    </row>
    <row r="49" spans="1:28" ht="15" customHeight="1">
      <c r="A49" s="178" t="s">
        <v>283</v>
      </c>
      <c r="B49" s="178"/>
      <c r="C49" s="178"/>
      <c r="D49" s="178"/>
      <c r="E49" s="178"/>
      <c r="F49" s="178"/>
      <c r="G49" s="178"/>
      <c r="H49" s="178"/>
      <c r="I49" s="178"/>
      <c r="J49" s="178"/>
      <c r="K49" s="178"/>
      <c r="L49" s="178"/>
      <c r="M49" s="178"/>
      <c r="N49" s="178"/>
      <c r="O49" s="178"/>
      <c r="P49" s="178"/>
      <c r="Q49" s="178"/>
      <c r="R49" s="178"/>
      <c r="S49" s="117"/>
      <c r="T49" s="13"/>
      <c r="U49" s="13"/>
      <c r="V49" s="13"/>
      <c r="W49" s="13"/>
      <c r="X49" s="13"/>
      <c r="Y49" s="13"/>
      <c r="Z49" s="13"/>
      <c r="AA49" s="13"/>
      <c r="AB49" s="13"/>
    </row>
    <row r="50" spans="1:28" ht="15" customHeight="1">
      <c r="A50" s="178"/>
      <c r="B50" s="178"/>
      <c r="C50" s="178"/>
      <c r="D50" s="178"/>
      <c r="E50" s="178"/>
      <c r="F50" s="178"/>
      <c r="G50" s="178"/>
      <c r="H50" s="178"/>
      <c r="I50" s="178"/>
      <c r="J50" s="178"/>
      <c r="K50" s="178"/>
      <c r="L50" s="178"/>
      <c r="M50" s="178"/>
      <c r="N50" s="178"/>
      <c r="O50" s="178"/>
      <c r="P50" s="178"/>
      <c r="Q50" s="178"/>
      <c r="R50" s="178"/>
      <c r="S50" s="117"/>
      <c r="T50" s="13"/>
      <c r="U50" s="13"/>
      <c r="V50" s="13"/>
      <c r="W50" s="13"/>
      <c r="X50" s="13"/>
      <c r="Y50" s="13"/>
      <c r="Z50" s="13"/>
      <c r="AA50" s="13"/>
      <c r="AB50" s="13"/>
    </row>
    <row r="51" spans="1:28" ht="15" customHeight="1">
      <c r="A51" s="178"/>
      <c r="B51" s="178"/>
      <c r="C51" s="178"/>
      <c r="D51" s="178"/>
      <c r="E51" s="178"/>
      <c r="F51" s="178"/>
      <c r="G51" s="178"/>
      <c r="H51" s="178"/>
      <c r="I51" s="178"/>
      <c r="J51" s="178"/>
      <c r="K51" s="178"/>
      <c r="L51" s="178"/>
      <c r="M51" s="178"/>
      <c r="N51" s="178"/>
      <c r="O51" s="178"/>
      <c r="P51" s="178"/>
      <c r="Q51" s="178"/>
      <c r="R51" s="178"/>
      <c r="S51" s="117"/>
      <c r="T51" s="13"/>
      <c r="U51" s="13"/>
      <c r="V51" s="13"/>
      <c r="W51" s="13"/>
      <c r="X51" s="13"/>
      <c r="Y51" s="13"/>
      <c r="Z51" s="13"/>
      <c r="AA51" s="13"/>
      <c r="AB51" s="13"/>
    </row>
    <row r="52" spans="1:28" ht="15" customHeight="1">
      <c r="A52" s="119"/>
      <c r="B52" s="120"/>
      <c r="C52" s="13"/>
      <c r="D52" s="13"/>
      <c r="E52" s="13"/>
      <c r="F52" s="118"/>
      <c r="G52" s="86"/>
      <c r="H52" s="13"/>
      <c r="I52" s="13"/>
      <c r="J52" s="13"/>
      <c r="K52" s="13"/>
      <c r="L52" s="13"/>
      <c r="M52" s="13"/>
      <c r="N52" s="13"/>
      <c r="O52" s="119"/>
      <c r="P52" s="13"/>
      <c r="Q52" s="48"/>
      <c r="R52" s="48"/>
      <c r="S52" s="13"/>
      <c r="T52" s="13"/>
      <c r="U52" s="13"/>
      <c r="V52" s="13"/>
      <c r="W52" s="13"/>
      <c r="X52" s="13"/>
      <c r="Y52" s="13"/>
      <c r="Z52" s="13"/>
      <c r="AA52" s="13"/>
      <c r="AB52" s="13"/>
    </row>
    <row r="53" spans="1:28" ht="15" customHeight="1">
      <c r="A53" s="120" t="s">
        <v>233</v>
      </c>
      <c r="B53" s="119"/>
      <c r="C53" s="13"/>
      <c r="D53" s="13"/>
      <c r="E53" s="13"/>
      <c r="F53" s="118"/>
      <c r="G53" s="86"/>
      <c r="H53" s="13"/>
      <c r="I53" s="13"/>
      <c r="J53" s="13"/>
      <c r="K53" s="13"/>
      <c r="L53" s="13"/>
      <c r="M53" s="13"/>
      <c r="N53" s="13"/>
      <c r="O53" s="119"/>
      <c r="P53" s="13"/>
      <c r="Q53" s="48"/>
      <c r="R53" s="48"/>
      <c r="S53" s="13"/>
      <c r="T53" s="13"/>
      <c r="U53" s="13"/>
      <c r="V53" s="13"/>
      <c r="W53" s="13"/>
      <c r="X53" s="13"/>
      <c r="Y53" s="13"/>
      <c r="Z53" s="13"/>
      <c r="AA53" s="13"/>
      <c r="AB53" s="13"/>
    </row>
    <row r="54" spans="1:28" ht="15" customHeight="1">
      <c r="A54" s="119" t="s">
        <v>234</v>
      </c>
      <c r="B54" s="119"/>
      <c r="C54" s="13"/>
      <c r="D54" s="13"/>
      <c r="E54" s="13"/>
      <c r="F54" s="118"/>
      <c r="G54" s="86"/>
      <c r="H54" s="13"/>
      <c r="I54" s="13"/>
      <c r="J54" s="13"/>
      <c r="K54" s="13"/>
      <c r="L54" s="13"/>
      <c r="M54" s="13"/>
      <c r="N54" s="13"/>
      <c r="O54" s="119"/>
      <c r="P54" s="13"/>
      <c r="Q54" s="48"/>
      <c r="R54" s="48"/>
      <c r="S54" s="13"/>
      <c r="T54" s="13"/>
      <c r="U54" s="13"/>
      <c r="V54" s="13"/>
      <c r="W54" s="13"/>
      <c r="X54" s="13"/>
      <c r="Y54" s="13"/>
      <c r="Z54" s="13"/>
      <c r="AA54" s="13"/>
      <c r="AB54" s="13"/>
    </row>
    <row r="55" spans="1:28" ht="15" customHeight="1">
      <c r="A55" s="119" t="s">
        <v>235</v>
      </c>
      <c r="B55" s="119"/>
      <c r="C55" s="13"/>
      <c r="D55" s="13"/>
      <c r="E55" s="13"/>
      <c r="F55" s="118"/>
      <c r="G55" s="86"/>
      <c r="H55" s="13"/>
      <c r="I55" s="13"/>
      <c r="J55" s="13"/>
      <c r="K55" s="13"/>
      <c r="L55" s="13"/>
      <c r="M55" s="13"/>
      <c r="N55" s="13"/>
      <c r="O55" s="119"/>
      <c r="P55" s="13"/>
      <c r="Q55" s="48"/>
      <c r="R55" s="48"/>
      <c r="S55" s="13"/>
      <c r="T55" s="13"/>
      <c r="U55" s="13"/>
      <c r="V55" s="13"/>
      <c r="W55" s="13"/>
      <c r="X55" s="13"/>
      <c r="Y55" s="13"/>
      <c r="Z55" s="13"/>
      <c r="AA55" s="13"/>
      <c r="AB55" s="13"/>
    </row>
    <row r="56" spans="1:28" ht="15" customHeight="1">
      <c r="A56" s="119" t="s">
        <v>236</v>
      </c>
      <c r="B56" s="119"/>
      <c r="C56" s="13"/>
      <c r="D56" s="13"/>
      <c r="E56" s="13"/>
      <c r="F56" s="118"/>
      <c r="G56" s="86"/>
      <c r="H56" s="13"/>
      <c r="I56" s="13"/>
      <c r="J56" s="13"/>
      <c r="K56" s="13"/>
      <c r="L56" s="13"/>
      <c r="M56" s="13"/>
      <c r="N56" s="13"/>
      <c r="O56" s="119"/>
      <c r="P56" s="13"/>
      <c r="Q56" s="48"/>
      <c r="R56" s="48"/>
      <c r="S56" s="13"/>
      <c r="T56" s="13"/>
      <c r="U56" s="13"/>
      <c r="V56" s="13"/>
      <c r="W56" s="13"/>
      <c r="X56" s="13"/>
      <c r="Y56" s="13"/>
      <c r="Z56" s="13"/>
      <c r="AA56" s="13"/>
      <c r="AB56" s="13"/>
    </row>
    <row r="57" spans="1:28" ht="15" customHeight="1">
      <c r="A57" s="119" t="s">
        <v>237</v>
      </c>
      <c r="B57" s="119"/>
      <c r="C57" s="13"/>
      <c r="D57" s="13"/>
      <c r="E57" s="13"/>
      <c r="F57" s="118"/>
      <c r="G57" s="86"/>
      <c r="H57" s="13"/>
      <c r="I57" s="13"/>
      <c r="J57" s="13"/>
      <c r="K57" s="13"/>
      <c r="L57" s="13"/>
      <c r="M57" s="13"/>
      <c r="N57" s="13"/>
      <c r="O57" s="119"/>
      <c r="P57" s="13"/>
      <c r="Q57" s="48"/>
      <c r="R57" s="48"/>
      <c r="S57" s="13"/>
      <c r="T57" s="13"/>
      <c r="U57" s="13"/>
      <c r="V57" s="13"/>
      <c r="W57" s="13"/>
      <c r="X57" s="13"/>
      <c r="Y57" s="13"/>
      <c r="Z57" s="13"/>
      <c r="AA57" s="13"/>
      <c r="AB57" s="13"/>
    </row>
    <row r="58" spans="1:28" ht="15" customHeight="1">
      <c r="A58" s="119" t="s">
        <v>238</v>
      </c>
      <c r="B58" s="13"/>
      <c r="C58" s="13"/>
      <c r="D58" s="13"/>
      <c r="E58" s="13"/>
      <c r="F58" s="118"/>
      <c r="G58" s="86"/>
      <c r="H58" s="13"/>
      <c r="I58" s="13"/>
      <c r="J58" s="13"/>
      <c r="K58" s="13"/>
      <c r="L58" s="13"/>
      <c r="M58" s="13"/>
      <c r="N58" s="13"/>
      <c r="O58" s="119"/>
      <c r="P58" s="13"/>
      <c r="Q58" s="48"/>
      <c r="R58" s="48"/>
      <c r="S58" s="13"/>
      <c r="T58" s="13"/>
      <c r="U58" s="13"/>
      <c r="V58" s="13"/>
      <c r="W58" s="13"/>
      <c r="X58" s="13"/>
      <c r="Y58" s="13"/>
      <c r="Z58" s="13"/>
      <c r="AA58" s="13"/>
      <c r="AB58" s="13"/>
    </row>
    <row r="59" spans="1:28" ht="15" customHeight="1">
      <c r="A59" s="119" t="s">
        <v>239</v>
      </c>
      <c r="B59" s="119"/>
      <c r="C59" s="13"/>
      <c r="D59" s="13"/>
      <c r="E59" s="13"/>
      <c r="F59" s="118"/>
      <c r="G59" s="86"/>
      <c r="H59" s="13"/>
      <c r="I59" s="13"/>
      <c r="J59" s="13"/>
      <c r="K59" s="13"/>
      <c r="L59" s="13"/>
      <c r="M59" s="13"/>
      <c r="N59" s="13"/>
      <c r="O59" s="119"/>
      <c r="P59" s="13"/>
      <c r="Q59" s="48"/>
      <c r="R59" s="48"/>
      <c r="S59" s="13"/>
      <c r="T59" s="13"/>
      <c r="U59" s="13"/>
      <c r="V59" s="13"/>
      <c r="W59" s="13"/>
      <c r="X59" s="13"/>
      <c r="Y59" s="13"/>
      <c r="Z59" s="13"/>
      <c r="AA59" s="13"/>
      <c r="AB59" s="13"/>
    </row>
    <row r="60" spans="1:28" ht="15" customHeight="1">
      <c r="A60" s="13"/>
      <c r="B60" s="121"/>
      <c r="C60" s="13"/>
      <c r="D60" s="13"/>
      <c r="E60" s="13"/>
      <c r="F60" s="118"/>
      <c r="G60" s="86"/>
      <c r="H60" s="13"/>
      <c r="I60" s="13"/>
      <c r="J60" s="13"/>
      <c r="K60" s="13"/>
      <c r="L60" s="13"/>
      <c r="M60" s="13"/>
      <c r="N60" s="13"/>
      <c r="O60" s="119"/>
      <c r="P60" s="13"/>
      <c r="Q60" s="48"/>
      <c r="R60" s="48"/>
      <c r="S60" s="13"/>
      <c r="T60" s="13"/>
      <c r="U60" s="13"/>
      <c r="V60" s="13"/>
      <c r="W60" s="13"/>
      <c r="X60" s="13"/>
      <c r="Y60" s="13"/>
      <c r="Z60" s="13"/>
      <c r="AA60" s="13"/>
      <c r="AB60" s="13"/>
    </row>
    <row r="61" spans="1:28" ht="15" customHeight="1">
      <c r="A61" s="119" t="s">
        <v>240</v>
      </c>
      <c r="B61" s="13"/>
      <c r="C61" s="13"/>
      <c r="D61" s="13"/>
      <c r="E61" s="13"/>
      <c r="F61" s="118"/>
      <c r="G61" s="86"/>
      <c r="H61" s="13"/>
      <c r="I61" s="13"/>
      <c r="J61" s="13"/>
      <c r="K61" s="13"/>
      <c r="L61" s="13"/>
      <c r="M61" s="13"/>
      <c r="N61" s="13"/>
      <c r="O61" s="119"/>
      <c r="P61" s="13"/>
      <c r="Q61" s="48"/>
      <c r="R61" s="48"/>
      <c r="S61" s="13"/>
      <c r="T61" s="13"/>
      <c r="U61" s="13"/>
      <c r="V61" s="13"/>
      <c r="W61" s="13"/>
      <c r="X61" s="13"/>
      <c r="Y61" s="13"/>
      <c r="Z61" s="13"/>
      <c r="AA61" s="13"/>
      <c r="AB61" s="13"/>
    </row>
    <row r="62" spans="1:28" ht="15" customHeight="1">
      <c r="A62" s="121" t="s">
        <v>241</v>
      </c>
      <c r="B62" s="122"/>
      <c r="C62" s="13"/>
      <c r="D62" s="13"/>
      <c r="E62" s="13"/>
      <c r="F62" s="118"/>
      <c r="G62" s="86"/>
      <c r="H62" s="13"/>
      <c r="I62" s="13"/>
      <c r="J62" s="13"/>
      <c r="K62" s="13"/>
      <c r="L62" s="13"/>
      <c r="M62" s="13"/>
      <c r="N62" s="13"/>
      <c r="O62" s="119"/>
      <c r="P62" s="13"/>
      <c r="Q62" s="48"/>
      <c r="R62" s="48"/>
      <c r="S62" s="78"/>
      <c r="T62" s="78"/>
      <c r="U62" s="78"/>
      <c r="V62" s="13"/>
      <c r="W62" s="13"/>
      <c r="X62" s="13"/>
      <c r="Y62" s="13"/>
      <c r="Z62" s="13"/>
      <c r="AA62" s="13"/>
      <c r="AB62" s="13"/>
    </row>
    <row r="63" spans="1:28" ht="15" customHeight="1">
      <c r="A63" s="13"/>
      <c r="B63" s="13"/>
      <c r="C63" s="13"/>
      <c r="D63" s="13"/>
      <c r="E63" s="13"/>
      <c r="F63" s="118"/>
      <c r="G63" s="86"/>
      <c r="H63" s="13"/>
      <c r="I63" s="13"/>
      <c r="J63" s="13"/>
      <c r="K63" s="13"/>
      <c r="L63" s="13"/>
      <c r="M63" s="13"/>
      <c r="N63" s="13"/>
      <c r="O63" s="119"/>
      <c r="P63" s="13"/>
      <c r="Q63" s="48"/>
      <c r="R63" s="48"/>
      <c r="S63" s="13"/>
      <c r="T63" s="13"/>
      <c r="U63" s="13"/>
      <c r="V63" s="13"/>
      <c r="W63" s="13"/>
      <c r="X63" s="13"/>
      <c r="Y63" s="13"/>
      <c r="Z63" s="13"/>
      <c r="AA63" s="13"/>
      <c r="AB63" s="13"/>
    </row>
    <row r="64" spans="1:28" ht="15" customHeight="1">
      <c r="A64" s="122"/>
      <c r="B64" s="13"/>
      <c r="C64" s="13"/>
      <c r="D64" s="13"/>
      <c r="E64" s="13"/>
      <c r="F64" s="13"/>
      <c r="G64" s="86"/>
      <c r="H64" s="13"/>
      <c r="I64" s="13"/>
      <c r="J64" s="13"/>
      <c r="K64" s="13"/>
      <c r="L64" s="13"/>
      <c r="M64" s="13"/>
      <c r="N64" s="13"/>
      <c r="O64" s="13"/>
      <c r="P64" s="13"/>
      <c r="Q64" s="86"/>
      <c r="R64" s="48"/>
      <c r="S64" s="78"/>
      <c r="T64" s="78"/>
      <c r="U64" s="78"/>
      <c r="V64" s="78"/>
      <c r="W64" s="13"/>
      <c r="X64" s="13"/>
      <c r="Y64" s="13"/>
      <c r="Z64" s="13"/>
      <c r="AA64" s="13"/>
      <c r="AB64" s="13"/>
    </row>
    <row r="65" spans="1:28" ht="15" customHeight="1">
      <c r="A65" s="13"/>
      <c r="B65" s="13"/>
      <c r="C65" s="13"/>
      <c r="D65" s="13"/>
      <c r="E65" s="13"/>
      <c r="F65" s="118"/>
      <c r="G65" s="86"/>
      <c r="H65" s="13"/>
      <c r="I65" s="13"/>
      <c r="J65" s="13"/>
      <c r="K65" s="13"/>
      <c r="L65" s="13"/>
      <c r="M65" s="13"/>
      <c r="N65" s="13"/>
      <c r="O65" s="119"/>
      <c r="P65" s="13"/>
      <c r="Q65" s="48"/>
      <c r="R65" s="48"/>
      <c r="S65" s="13"/>
      <c r="T65" s="13"/>
      <c r="U65" s="13"/>
      <c r="V65" s="13"/>
      <c r="W65" s="13"/>
      <c r="X65" s="13"/>
      <c r="Y65" s="13"/>
      <c r="Z65" s="13"/>
      <c r="AA65" s="13"/>
      <c r="AB65" s="13"/>
    </row>
    <row r="66" spans="1:28" ht="15" customHeight="1">
      <c r="A66" s="13"/>
      <c r="B66" s="13"/>
      <c r="C66" s="13"/>
      <c r="D66" s="13"/>
      <c r="E66" s="13"/>
      <c r="F66" s="118"/>
      <c r="G66" s="86"/>
      <c r="H66" s="13"/>
      <c r="I66" s="13"/>
      <c r="J66" s="13"/>
      <c r="K66" s="13"/>
      <c r="L66" s="13"/>
      <c r="M66" s="13"/>
      <c r="N66" s="13"/>
      <c r="O66" s="119"/>
      <c r="P66" s="13"/>
      <c r="Q66" s="48"/>
      <c r="R66" s="48"/>
      <c r="S66" s="13"/>
      <c r="T66" s="13"/>
      <c r="U66" s="13"/>
      <c r="V66" s="13"/>
      <c r="W66" s="13"/>
      <c r="X66" s="13"/>
      <c r="Y66" s="13"/>
      <c r="Z66" s="13"/>
      <c r="AA66" s="13"/>
      <c r="AB66" s="13"/>
    </row>
    <row r="67" spans="1:28" ht="15" customHeight="1">
      <c r="A67" s="13"/>
      <c r="B67" s="13"/>
      <c r="C67" s="13"/>
      <c r="D67" s="13"/>
      <c r="E67" s="13"/>
      <c r="F67" s="118"/>
      <c r="G67" s="86"/>
      <c r="H67" s="13"/>
      <c r="I67" s="13"/>
      <c r="J67" s="13"/>
      <c r="K67" s="13"/>
      <c r="L67" s="13"/>
      <c r="M67" s="13"/>
      <c r="N67" s="13"/>
      <c r="O67" s="119"/>
      <c r="P67" s="13"/>
      <c r="Q67" s="48"/>
      <c r="R67" s="48"/>
      <c r="S67" s="13"/>
      <c r="T67" s="13"/>
      <c r="U67" s="13"/>
      <c r="V67" s="13"/>
      <c r="W67" s="13"/>
      <c r="X67" s="13"/>
      <c r="Y67" s="13"/>
      <c r="Z67" s="13"/>
      <c r="AA67" s="13"/>
      <c r="AB67" s="13"/>
    </row>
    <row r="68" spans="1:28" ht="15" customHeight="1">
      <c r="A68" s="13"/>
      <c r="B68" s="13"/>
      <c r="C68" s="13"/>
      <c r="D68" s="13"/>
      <c r="E68" s="13"/>
      <c r="F68" s="118"/>
      <c r="G68" s="86"/>
      <c r="H68" s="13"/>
      <c r="I68" s="13"/>
      <c r="J68" s="13"/>
      <c r="K68" s="13"/>
      <c r="L68" s="13"/>
      <c r="M68" s="13"/>
      <c r="N68" s="13"/>
      <c r="O68" s="119"/>
      <c r="P68" s="13"/>
      <c r="Q68" s="48"/>
      <c r="R68" s="48"/>
      <c r="S68" s="13"/>
      <c r="T68" s="13"/>
      <c r="U68" s="13"/>
      <c r="V68" s="13"/>
      <c r="W68" s="13"/>
      <c r="X68" s="13"/>
      <c r="Y68" s="13"/>
      <c r="Z68" s="13"/>
      <c r="AA68" s="13"/>
      <c r="AB68" s="13"/>
    </row>
    <row r="69" spans="1:28" ht="15" customHeight="1">
      <c r="F69" s="108"/>
      <c r="G69" s="123"/>
      <c r="O69" s="109"/>
    </row>
    <row r="70" spans="1:28" ht="15" customHeight="1">
      <c r="F70" s="108"/>
      <c r="G70" s="123"/>
      <c r="O70" s="109"/>
    </row>
    <row r="71" spans="1:28" ht="15" customHeight="1">
      <c r="F71" s="108"/>
      <c r="G71" s="123"/>
      <c r="O71" s="109"/>
    </row>
    <row r="72" spans="1:28" ht="15" customHeight="1">
      <c r="F72" s="108"/>
      <c r="G72" s="123"/>
      <c r="O72" s="109"/>
    </row>
    <row r="73" spans="1:28" ht="15" customHeight="1">
      <c r="F73" s="108"/>
      <c r="G73" s="123"/>
      <c r="O73" s="109"/>
    </row>
    <row r="74" spans="1:28" ht="15" customHeight="1">
      <c r="F74" s="108"/>
      <c r="G74" s="123"/>
      <c r="O74" s="109"/>
    </row>
    <row r="75" spans="1:28" ht="15" customHeight="1">
      <c r="F75" s="108"/>
      <c r="G75" s="123"/>
      <c r="O75" s="109"/>
    </row>
    <row r="76" spans="1:28" ht="15" customHeight="1">
      <c r="F76" s="108"/>
      <c r="G76" s="123"/>
      <c r="O76" s="109"/>
    </row>
    <row r="77" spans="1:28" ht="15" customHeight="1">
      <c r="F77" s="108"/>
      <c r="G77" s="123"/>
      <c r="O77" s="109"/>
    </row>
    <row r="78" spans="1:28" ht="15" customHeight="1">
      <c r="F78" s="108"/>
      <c r="G78" s="123"/>
      <c r="O78" s="109"/>
    </row>
  </sheetData>
  <mergeCells count="15">
    <mergeCell ref="K9:L9"/>
    <mergeCell ref="N9:O9"/>
    <mergeCell ref="Q9:R9"/>
    <mergeCell ref="A30:A32"/>
    <mergeCell ref="A49:R51"/>
    <mergeCell ref="A5:B5"/>
    <mergeCell ref="A6:B6"/>
    <mergeCell ref="C8:G8"/>
    <mergeCell ref="H8:R8"/>
    <mergeCell ref="C9:C10"/>
    <mergeCell ref="D9:D10"/>
    <mergeCell ref="E9:E10"/>
    <mergeCell ref="F9:F10"/>
    <mergeCell ref="G9:G10"/>
    <mergeCell ref="H9:I9"/>
  </mergeCells>
  <hyperlinks>
    <hyperlink ref="A62" r:id="rId1" xr:uid="{31C2A972-876E-446B-8934-62DB9C12B644}"/>
  </hyperlinks>
  <pageMargins left="0.7" right="0.7" top="0.75" bottom="0.75" header="0.3" footer="0.3"/>
  <pageSetup paperSize="9" scale="40" orientation="landscape" horizontalDpi="4294967293" verticalDpi="0"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9A8F74-E37A-4306-B220-5FEC2B483FF5}">
  <sheetPr>
    <tabColor rgb="FF00A173"/>
  </sheetPr>
  <dimension ref="A1:AM23"/>
  <sheetViews>
    <sheetView showGridLines="0" zoomScale="80" zoomScaleNormal="80" workbookViewId="0">
      <selection activeCell="F12" sqref="F12"/>
    </sheetView>
  </sheetViews>
  <sheetFormatPr defaultRowHeight="15"/>
  <cols>
    <col min="1" max="1" width="0.85546875" customWidth="1"/>
    <col min="2" max="2" width="27.85546875" customWidth="1"/>
  </cols>
  <sheetData>
    <row r="1" spans="1:39" s="13" customFormat="1">
      <c r="C1" s="15"/>
      <c r="D1" s="15"/>
      <c r="E1" s="15"/>
      <c r="F1" s="15"/>
      <c r="G1" s="15"/>
      <c r="H1" s="15"/>
      <c r="I1" s="15"/>
      <c r="J1" s="15"/>
      <c r="K1" s="15"/>
      <c r="L1" s="15"/>
      <c r="M1" s="15"/>
      <c r="N1" s="15"/>
      <c r="O1" s="15"/>
      <c r="P1" s="15"/>
      <c r="Q1" s="15"/>
      <c r="R1" s="15"/>
      <c r="S1" s="15"/>
      <c r="T1" s="15"/>
      <c r="U1" s="15"/>
      <c r="V1" s="16"/>
      <c r="W1" s="16"/>
      <c r="X1" s="16"/>
      <c r="Y1" s="16"/>
      <c r="Z1" s="16"/>
      <c r="AA1" s="17"/>
    </row>
    <row r="2" spans="1:39" s="13" customFormat="1" ht="21">
      <c r="B2" s="14" t="s">
        <v>39</v>
      </c>
      <c r="C2" s="15"/>
      <c r="D2" s="15"/>
      <c r="E2" s="15"/>
      <c r="F2" s="15"/>
      <c r="G2" s="15"/>
      <c r="H2" s="15"/>
      <c r="I2" s="15"/>
      <c r="J2" s="15"/>
      <c r="K2" s="15"/>
      <c r="L2" s="15"/>
      <c r="M2" s="15"/>
      <c r="N2" s="15"/>
      <c r="O2" s="15"/>
      <c r="P2" s="15"/>
      <c r="Q2" s="15"/>
      <c r="R2" s="15"/>
      <c r="S2" s="15"/>
      <c r="T2" s="15"/>
      <c r="U2" s="15"/>
      <c r="V2" s="16"/>
      <c r="W2" s="16"/>
      <c r="X2" s="16"/>
      <c r="Y2" s="16"/>
      <c r="Z2" s="16"/>
    </row>
    <row r="3" spans="1:39" s="13" customFormat="1">
      <c r="B3" s="18"/>
      <c r="C3" s="19"/>
      <c r="D3" s="19"/>
      <c r="E3" s="19"/>
      <c r="F3" s="19"/>
      <c r="G3" s="19"/>
      <c r="H3" s="19"/>
      <c r="I3" s="19"/>
      <c r="J3" s="19"/>
      <c r="K3" s="19"/>
      <c r="L3" s="19"/>
      <c r="M3" s="19"/>
      <c r="N3" s="19"/>
      <c r="O3" s="19"/>
      <c r="P3" s="19"/>
      <c r="Q3" s="19"/>
      <c r="R3" s="19"/>
      <c r="S3" s="19"/>
      <c r="T3" s="19"/>
      <c r="U3" s="19"/>
      <c r="V3" s="20"/>
      <c r="W3" s="20"/>
      <c r="X3" s="20"/>
      <c r="Y3" s="20"/>
      <c r="Z3" s="20"/>
    </row>
    <row r="4" spans="1:39" ht="15" customHeight="1">
      <c r="A4" s="13"/>
      <c r="B4" s="124" t="s">
        <v>127</v>
      </c>
      <c r="C4" s="126" t="s">
        <v>287</v>
      </c>
      <c r="D4" s="126"/>
      <c r="E4" s="126"/>
      <c r="F4" s="126"/>
      <c r="G4" s="126"/>
      <c r="H4" s="126"/>
      <c r="I4" s="126"/>
      <c r="J4" s="126"/>
      <c r="K4" s="126"/>
      <c r="L4" s="126"/>
      <c r="M4" s="126"/>
      <c r="N4" s="126"/>
      <c r="O4" s="126"/>
      <c r="P4" s="126"/>
      <c r="Q4" s="126"/>
      <c r="R4" s="126"/>
      <c r="S4" s="126"/>
      <c r="T4" s="126"/>
      <c r="U4" s="126"/>
      <c r="V4" s="126"/>
      <c r="W4" s="126"/>
      <c r="X4" s="126"/>
      <c r="Y4" s="126"/>
      <c r="Z4" s="126"/>
      <c r="AA4" s="13"/>
      <c r="AB4" s="13"/>
      <c r="AC4" s="13"/>
      <c r="AD4" s="13"/>
      <c r="AE4" s="13"/>
      <c r="AF4" s="13"/>
      <c r="AG4" s="13"/>
      <c r="AH4" s="13"/>
      <c r="AI4" s="13"/>
      <c r="AJ4" s="13"/>
      <c r="AK4" s="13"/>
      <c r="AL4" s="13"/>
      <c r="AM4" s="13"/>
    </row>
    <row r="5" spans="1:39">
      <c r="A5" s="13"/>
      <c r="B5" s="125"/>
      <c r="C5" s="127" t="s">
        <v>133</v>
      </c>
      <c r="D5" s="127" t="s">
        <v>134</v>
      </c>
      <c r="E5" s="127" t="s">
        <v>135</v>
      </c>
      <c r="F5" s="127" t="s">
        <v>136</v>
      </c>
      <c r="G5" s="127" t="s">
        <v>137</v>
      </c>
      <c r="H5" s="127" t="s">
        <v>138</v>
      </c>
      <c r="I5" s="127" t="s">
        <v>139</v>
      </c>
      <c r="J5" s="127" t="s">
        <v>140</v>
      </c>
      <c r="K5" s="127" t="s">
        <v>141</v>
      </c>
      <c r="L5" s="127" t="s">
        <v>142</v>
      </c>
      <c r="M5" s="127" t="s">
        <v>143</v>
      </c>
      <c r="N5" s="127" t="s">
        <v>144</v>
      </c>
      <c r="O5" s="127" t="s">
        <v>145</v>
      </c>
      <c r="P5" s="127" t="s">
        <v>146</v>
      </c>
      <c r="Q5" s="127" t="s">
        <v>147</v>
      </c>
      <c r="R5" s="127" t="s">
        <v>148</v>
      </c>
      <c r="S5" s="127" t="s">
        <v>149</v>
      </c>
      <c r="T5" s="127" t="s">
        <v>150</v>
      </c>
      <c r="U5" s="127" t="s">
        <v>93</v>
      </c>
      <c r="V5" s="127" t="s">
        <v>151</v>
      </c>
      <c r="W5" s="127" t="s">
        <v>152</v>
      </c>
      <c r="X5" s="127" t="s">
        <v>153</v>
      </c>
      <c r="Y5" s="127" t="s">
        <v>154</v>
      </c>
      <c r="Z5" s="127" t="s">
        <v>94</v>
      </c>
      <c r="AA5" s="13"/>
      <c r="AB5" s="13"/>
      <c r="AC5" s="13"/>
      <c r="AD5" s="13"/>
      <c r="AE5" s="13"/>
      <c r="AF5" s="13"/>
      <c r="AG5" s="13"/>
      <c r="AH5" s="13"/>
      <c r="AI5" s="13"/>
      <c r="AJ5" s="13"/>
      <c r="AK5" s="13"/>
      <c r="AL5" s="13"/>
      <c r="AM5" s="13"/>
    </row>
    <row r="6" spans="1:39">
      <c r="B6" s="22" t="s">
        <v>169</v>
      </c>
      <c r="C6" s="23">
        <v>1.3</v>
      </c>
      <c r="D6" s="23">
        <v>1.3</v>
      </c>
      <c r="E6" s="23">
        <v>1.4</v>
      </c>
      <c r="F6" s="23">
        <v>1.5</v>
      </c>
      <c r="G6" s="23">
        <v>1.5</v>
      </c>
      <c r="H6" s="23">
        <v>1.6</v>
      </c>
      <c r="I6" s="23">
        <v>1.7</v>
      </c>
      <c r="J6" s="23">
        <v>1.8</v>
      </c>
      <c r="K6" s="23">
        <v>1.9</v>
      </c>
      <c r="L6" s="23">
        <v>1.9</v>
      </c>
      <c r="M6" s="23">
        <v>2</v>
      </c>
      <c r="N6" s="23">
        <v>2</v>
      </c>
      <c r="O6" s="23">
        <v>2.1</v>
      </c>
      <c r="P6" s="23">
        <v>2.1</v>
      </c>
      <c r="Q6" s="23">
        <v>2.1</v>
      </c>
      <c r="R6" s="23">
        <v>2.1</v>
      </c>
      <c r="S6" s="23">
        <v>2.1</v>
      </c>
      <c r="T6" s="23">
        <v>2.1</v>
      </c>
      <c r="U6" s="23">
        <v>2.1</v>
      </c>
      <c r="V6" s="23">
        <v>2.1</v>
      </c>
      <c r="W6" s="23">
        <v>2.1</v>
      </c>
      <c r="X6" s="94">
        <v>2.1167097741040899</v>
      </c>
      <c r="Y6" s="94">
        <v>2.1335525084703701</v>
      </c>
      <c r="Z6" s="94">
        <v>2.1505292610683502</v>
      </c>
    </row>
    <row r="7" spans="1:39">
      <c r="B7" s="22" t="s">
        <v>172</v>
      </c>
      <c r="C7" s="23"/>
      <c r="D7" s="23"/>
      <c r="E7" s="23"/>
      <c r="F7" s="23"/>
      <c r="G7" s="23"/>
      <c r="H7" s="23"/>
      <c r="I7" s="23"/>
      <c r="J7" s="23"/>
      <c r="K7" s="23"/>
      <c r="L7" s="23"/>
      <c r="M7" s="23"/>
      <c r="N7" s="23"/>
      <c r="O7" s="23"/>
      <c r="P7" s="23"/>
      <c r="Q7" s="23"/>
      <c r="R7" s="23"/>
      <c r="S7" s="23"/>
      <c r="T7" s="23"/>
      <c r="U7" s="23"/>
      <c r="V7" s="23"/>
      <c r="W7" s="23"/>
      <c r="X7" s="94"/>
      <c r="Y7" s="94"/>
      <c r="Z7" s="94"/>
    </row>
    <row r="8" spans="1:39">
      <c r="B8" s="22" t="s">
        <v>177</v>
      </c>
      <c r="C8" s="23">
        <v>8.1999999999999993</v>
      </c>
      <c r="D8" s="23">
        <v>8.5</v>
      </c>
      <c r="E8" s="23">
        <v>8.9</v>
      </c>
      <c r="F8" s="23">
        <v>9.3000000000000007</v>
      </c>
      <c r="G8" s="23">
        <v>9.8000000000000007</v>
      </c>
      <c r="H8" s="23">
        <v>10.3</v>
      </c>
      <c r="I8" s="23">
        <v>10.7</v>
      </c>
      <c r="J8" s="23">
        <v>11.2</v>
      </c>
      <c r="K8" s="23">
        <v>11.7</v>
      </c>
      <c r="L8" s="23">
        <v>12.3</v>
      </c>
      <c r="M8" s="23">
        <v>13</v>
      </c>
      <c r="N8" s="23">
        <v>13.6</v>
      </c>
      <c r="O8" s="23">
        <v>14.2</v>
      </c>
      <c r="P8" s="23">
        <v>14.9</v>
      </c>
      <c r="Q8" s="23">
        <v>15.5</v>
      </c>
      <c r="R8" s="23">
        <v>16.100000000000001</v>
      </c>
      <c r="S8" s="23">
        <v>16.7</v>
      </c>
      <c r="T8" s="94">
        <v>17.3</v>
      </c>
      <c r="U8" s="94">
        <v>17.7</v>
      </c>
      <c r="V8" s="94">
        <v>18.2</v>
      </c>
      <c r="W8" s="94">
        <v>18.5</v>
      </c>
      <c r="X8" s="94">
        <v>19.232410791745501</v>
      </c>
      <c r="Y8" s="94">
        <v>19.9938175601323</v>
      </c>
      <c r="Z8" s="94">
        <v>20.785368249280001</v>
      </c>
    </row>
    <row r="9" spans="1:39">
      <c r="B9" s="22" t="s">
        <v>180</v>
      </c>
      <c r="C9" s="95"/>
      <c r="D9" s="95"/>
      <c r="E9" s="95"/>
      <c r="F9" s="95"/>
      <c r="G9" s="95"/>
      <c r="H9" s="95"/>
      <c r="I9" s="95"/>
      <c r="J9" s="95"/>
      <c r="K9" s="95"/>
      <c r="L9" s="95"/>
      <c r="M9" s="95"/>
      <c r="N9" s="95"/>
      <c r="O9" s="95"/>
      <c r="P9" s="95"/>
      <c r="Q9" s="95"/>
      <c r="R9" s="95"/>
      <c r="S9" s="95"/>
      <c r="T9" s="95"/>
      <c r="U9" s="23"/>
      <c r="V9" s="95"/>
      <c r="W9" s="95"/>
      <c r="X9" s="95"/>
      <c r="Y9" s="95"/>
      <c r="Z9" s="95"/>
    </row>
    <row r="10" spans="1:39">
      <c r="B10" s="22" t="s">
        <v>185</v>
      </c>
      <c r="C10" s="23">
        <v>9.4</v>
      </c>
      <c r="D10" s="23">
        <v>9.6</v>
      </c>
      <c r="E10" s="23">
        <v>9.9</v>
      </c>
      <c r="F10" s="23">
        <v>10.199999999999999</v>
      </c>
      <c r="G10" s="23">
        <v>10.4</v>
      </c>
      <c r="H10" s="23">
        <v>10.6</v>
      </c>
      <c r="I10" s="23">
        <v>10.8</v>
      </c>
      <c r="J10" s="23">
        <v>11</v>
      </c>
      <c r="K10" s="23">
        <v>11.1</v>
      </c>
      <c r="L10" s="23">
        <v>11.3</v>
      </c>
      <c r="M10" s="23">
        <v>11.4</v>
      </c>
      <c r="N10" s="23">
        <v>11.6</v>
      </c>
      <c r="O10" s="23">
        <v>11.7</v>
      </c>
      <c r="P10" s="23">
        <v>11.9</v>
      </c>
      <c r="Q10" s="23">
        <v>12.1</v>
      </c>
      <c r="R10" s="23">
        <v>12.2</v>
      </c>
      <c r="S10" s="23">
        <v>12.4</v>
      </c>
      <c r="T10" s="23">
        <v>12.7</v>
      </c>
      <c r="U10" s="23">
        <v>12.8</v>
      </c>
      <c r="V10" s="23">
        <v>13</v>
      </c>
      <c r="W10" s="94">
        <v>13.2</v>
      </c>
      <c r="X10" s="94">
        <v>13.4</v>
      </c>
      <c r="Y10" s="94">
        <v>13.6</v>
      </c>
      <c r="Z10" s="94">
        <v>13.7</v>
      </c>
    </row>
    <row r="11" spans="1:39">
      <c r="B11" s="22" t="s">
        <v>188</v>
      </c>
      <c r="C11" s="23"/>
      <c r="D11" s="23"/>
      <c r="E11" s="23"/>
      <c r="F11" s="23"/>
      <c r="G11" s="23"/>
      <c r="H11" s="23"/>
      <c r="I11" s="23"/>
      <c r="J11" s="23"/>
      <c r="K11" s="23"/>
      <c r="L11" s="23"/>
      <c r="M11" s="23"/>
      <c r="N11" s="23"/>
      <c r="O11" s="23"/>
      <c r="P11" s="23"/>
      <c r="Q11" s="23"/>
      <c r="R11" s="23"/>
      <c r="S11" s="23"/>
      <c r="T11" s="23"/>
      <c r="U11" s="23">
        <v>25</v>
      </c>
      <c r="V11" s="23"/>
      <c r="W11" s="94"/>
      <c r="X11" s="94"/>
      <c r="Y11" s="94"/>
      <c r="Z11" s="94"/>
    </row>
    <row r="12" spans="1:39">
      <c r="B12" s="22" t="s">
        <v>191</v>
      </c>
      <c r="C12" s="23"/>
      <c r="D12" s="23"/>
      <c r="E12" s="23"/>
      <c r="F12" s="23"/>
      <c r="G12" s="23"/>
      <c r="H12" s="23"/>
      <c r="I12" s="23"/>
      <c r="J12" s="23"/>
      <c r="K12" s="23"/>
      <c r="L12" s="23"/>
      <c r="M12" s="23"/>
      <c r="N12" s="23"/>
      <c r="O12" s="23"/>
      <c r="P12" s="23"/>
      <c r="Q12" s="23"/>
      <c r="R12" s="23"/>
      <c r="S12" s="23"/>
      <c r="T12" s="23"/>
      <c r="U12" s="94"/>
      <c r="V12" s="94"/>
      <c r="W12" s="94"/>
      <c r="X12" s="94"/>
      <c r="Y12" s="94"/>
      <c r="Z12" s="94"/>
    </row>
    <row r="13" spans="1:39">
      <c r="B13" s="22" t="s">
        <v>193</v>
      </c>
      <c r="C13" s="23">
        <v>12.7003</v>
      </c>
      <c r="D13" s="23">
        <v>12.1502</v>
      </c>
      <c r="E13" s="23">
        <v>11.3238</v>
      </c>
      <c r="F13" s="23">
        <v>10.4808</v>
      </c>
      <c r="G13" s="23">
        <v>10.253299999999999</v>
      </c>
      <c r="H13" s="23">
        <v>11.175700000000001</v>
      </c>
      <c r="I13" s="23">
        <v>10.6457</v>
      </c>
      <c r="J13" s="23">
        <v>10.879200000000001</v>
      </c>
      <c r="K13" s="23">
        <v>11.5762</v>
      </c>
      <c r="L13" s="23">
        <v>11.2385</v>
      </c>
      <c r="M13" s="23">
        <v>11.6844</v>
      </c>
      <c r="N13" s="23">
        <v>11.2193</v>
      </c>
      <c r="O13" s="23">
        <v>11.7423</v>
      </c>
      <c r="P13" s="23">
        <v>11.511200000000001</v>
      </c>
      <c r="Q13" s="23">
        <v>12.6557</v>
      </c>
      <c r="R13" s="23">
        <v>13.2249</v>
      </c>
      <c r="S13" s="23">
        <v>12.169700000000001</v>
      </c>
      <c r="T13" s="23">
        <v>13.134499999999999</v>
      </c>
      <c r="U13" s="94">
        <v>12.446099999999999</v>
      </c>
      <c r="V13" s="94">
        <v>12.4975</v>
      </c>
      <c r="W13" s="94">
        <v>12.526634407864201</v>
      </c>
      <c r="X13" s="94">
        <v>12.4634950996537</v>
      </c>
      <c r="Y13" s="94">
        <v>12.401245761783001</v>
      </c>
      <c r="Z13" s="94">
        <v>12.339149567220399</v>
      </c>
    </row>
    <row r="14" spans="1:39">
      <c r="B14" s="22" t="s">
        <v>198</v>
      </c>
      <c r="C14" s="23">
        <v>9.8623410000000007</v>
      </c>
      <c r="D14" s="23">
        <v>9.3307120000000108</v>
      </c>
      <c r="E14" s="23">
        <v>9.1127610000000008</v>
      </c>
      <c r="F14" s="23">
        <v>8.5150129999999997</v>
      </c>
      <c r="G14" s="23">
        <v>8.2093980000000109</v>
      </c>
      <c r="H14" s="23">
        <v>8.3108079999999998</v>
      </c>
      <c r="I14" s="23">
        <v>8.0287240000000004</v>
      </c>
      <c r="J14" s="23">
        <v>7.9029129999999999</v>
      </c>
      <c r="K14" s="23">
        <v>7.12066</v>
      </c>
      <c r="L14" s="23">
        <v>7.1491450000000096</v>
      </c>
      <c r="M14" s="23">
        <v>6.5494040000000098</v>
      </c>
      <c r="N14" s="23">
        <v>5.9322030000000003</v>
      </c>
      <c r="O14" s="23">
        <v>5.8461530000000099</v>
      </c>
      <c r="P14" s="23">
        <v>5.2634040000000004</v>
      </c>
      <c r="Q14" s="23">
        <v>5.3652189999999997</v>
      </c>
      <c r="R14" s="23">
        <v>5.1937740000000003</v>
      </c>
      <c r="S14" s="23">
        <v>5.5682150000000004</v>
      </c>
      <c r="T14" s="23">
        <v>5.1950380000000003</v>
      </c>
      <c r="U14" s="23">
        <v>4.79251800000001</v>
      </c>
      <c r="V14" s="94">
        <v>4.9391389999999999</v>
      </c>
      <c r="W14" s="94">
        <v>4.7690719959846497</v>
      </c>
      <c r="X14" s="94">
        <v>4.6644792195830203</v>
      </c>
      <c r="Y14" s="94">
        <v>4.5618217035833899</v>
      </c>
      <c r="Z14" s="94">
        <v>4.4609675441624299</v>
      </c>
    </row>
    <row r="15" spans="1:39">
      <c r="B15" s="22" t="s">
        <v>201</v>
      </c>
      <c r="C15" s="23">
        <v>98.166569999999993</v>
      </c>
      <c r="D15" s="23">
        <v>98.166569999999993</v>
      </c>
      <c r="E15" s="23">
        <v>98.166569999999993</v>
      </c>
      <c r="F15" s="23">
        <v>98.226969999999994</v>
      </c>
      <c r="G15" s="23">
        <v>98.287379999999999</v>
      </c>
      <c r="H15" s="23">
        <v>98.347790000000003</v>
      </c>
      <c r="I15" s="23">
        <v>98.408230000000003</v>
      </c>
      <c r="J15" s="23">
        <v>98.46866</v>
      </c>
      <c r="K15" s="23">
        <v>98.529110000000003</v>
      </c>
      <c r="L15" s="23">
        <v>98.589569999999995</v>
      </c>
      <c r="M15" s="23">
        <v>98.650030000000001</v>
      </c>
      <c r="N15" s="23">
        <v>98.710509999999999</v>
      </c>
      <c r="O15" s="23">
        <v>98.771000000000001</v>
      </c>
      <c r="P15" s="23">
        <v>98.780879999999996</v>
      </c>
      <c r="Q15" s="23">
        <v>98.790769999999995</v>
      </c>
      <c r="R15" s="23">
        <v>98.800650000000005</v>
      </c>
      <c r="S15" s="23">
        <v>98.800650000000005</v>
      </c>
      <c r="T15" s="23">
        <v>98.800650000000005</v>
      </c>
      <c r="U15" s="23">
        <v>98.802279450334794</v>
      </c>
      <c r="V15" s="23">
        <v>98.8025506503419</v>
      </c>
      <c r="W15" s="94">
        <v>98.802826967543197</v>
      </c>
      <c r="X15" s="94">
        <v>98.803106127980101</v>
      </c>
      <c r="Y15" s="94">
        <v>98.803387236388701</v>
      </c>
      <c r="Z15" s="94">
        <v>98.803670013585304</v>
      </c>
    </row>
    <row r="16" spans="1:39">
      <c r="B16" s="22" t="s">
        <v>203</v>
      </c>
      <c r="C16" s="95">
        <v>64.212990000000005</v>
      </c>
      <c r="D16" s="95">
        <v>64.212990000000005</v>
      </c>
      <c r="E16" s="95">
        <v>64.212990000000005</v>
      </c>
      <c r="F16" s="95">
        <v>64.212990000000005</v>
      </c>
      <c r="G16" s="95">
        <v>64.212990000000005</v>
      </c>
      <c r="H16" s="95">
        <v>65.091980000000007</v>
      </c>
      <c r="I16" s="95">
        <v>65.970969999999994</v>
      </c>
      <c r="J16" s="95">
        <v>66.849959999999996</v>
      </c>
      <c r="K16" s="95">
        <v>67.728949999999998</v>
      </c>
      <c r="L16" s="95">
        <v>68.607939999999999</v>
      </c>
      <c r="M16" s="23">
        <v>69.486930000000001</v>
      </c>
      <c r="N16" s="23">
        <v>70.365920000000003</v>
      </c>
      <c r="O16" s="23">
        <v>71.244919999999993</v>
      </c>
      <c r="P16" s="23">
        <v>72.123909999999995</v>
      </c>
      <c r="Q16" s="23">
        <v>73.002899999999997</v>
      </c>
      <c r="R16" s="23">
        <v>73.881889999999999</v>
      </c>
      <c r="S16" s="23">
        <v>74.76088</v>
      </c>
      <c r="T16" s="94">
        <v>75.639870000000002</v>
      </c>
      <c r="U16" s="94">
        <v>76.488744212270603</v>
      </c>
      <c r="V16" s="94">
        <v>77.326622732826607</v>
      </c>
      <c r="W16" s="94">
        <v>78.147425525595494</v>
      </c>
      <c r="X16" s="94">
        <v>78.950879030689606</v>
      </c>
      <c r="Y16" s="94">
        <v>79.736744134439903</v>
      </c>
      <c r="Z16" s="94">
        <v>80.504821017838694</v>
      </c>
    </row>
    <row r="17" spans="2:26">
      <c r="B17" s="22" t="s">
        <v>208</v>
      </c>
      <c r="C17" s="23">
        <v>100</v>
      </c>
      <c r="D17" s="94">
        <v>100</v>
      </c>
      <c r="E17" s="94">
        <v>100</v>
      </c>
      <c r="F17" s="94">
        <v>100</v>
      </c>
      <c r="G17" s="94">
        <v>100</v>
      </c>
      <c r="H17" s="23">
        <v>100</v>
      </c>
      <c r="I17" s="94">
        <v>100</v>
      </c>
      <c r="J17" s="94">
        <v>100</v>
      </c>
      <c r="K17" s="94">
        <v>100</v>
      </c>
      <c r="L17" s="94">
        <v>100</v>
      </c>
      <c r="M17" s="23">
        <v>100</v>
      </c>
      <c r="N17" s="94">
        <v>100</v>
      </c>
      <c r="O17" s="94">
        <v>100</v>
      </c>
      <c r="P17" s="23">
        <v>100</v>
      </c>
      <c r="Q17" s="23">
        <v>100</v>
      </c>
      <c r="R17" s="23">
        <v>100</v>
      </c>
      <c r="S17" s="23">
        <v>100</v>
      </c>
      <c r="T17" s="23">
        <v>100</v>
      </c>
      <c r="U17" s="23">
        <v>100</v>
      </c>
      <c r="V17" s="94">
        <v>100</v>
      </c>
      <c r="W17" s="94">
        <v>100</v>
      </c>
      <c r="X17" s="94">
        <v>100</v>
      </c>
      <c r="Y17" s="94">
        <v>100</v>
      </c>
      <c r="Z17" s="94">
        <v>100</v>
      </c>
    </row>
    <row r="18" spans="2:26">
      <c r="B18" s="22" t="s">
        <v>211</v>
      </c>
      <c r="C18" s="23">
        <v>11.74239843</v>
      </c>
      <c r="D18" s="23">
        <v>11.74239843</v>
      </c>
      <c r="E18" s="23">
        <v>11.658084949999999</v>
      </c>
      <c r="F18" s="23">
        <v>11.77659794</v>
      </c>
      <c r="G18" s="23">
        <v>11.954447</v>
      </c>
      <c r="H18" s="23">
        <v>12.08455932</v>
      </c>
      <c r="I18" s="23">
        <v>12.36537233</v>
      </c>
      <c r="J18" s="23">
        <v>12.542793380000001</v>
      </c>
      <c r="K18" s="23">
        <v>12.66070577</v>
      </c>
      <c r="L18" s="23">
        <v>12.639828189999999</v>
      </c>
      <c r="M18" s="23">
        <v>12.390613849999999</v>
      </c>
      <c r="N18" s="23">
        <v>12.033276130000001</v>
      </c>
      <c r="O18" s="23">
        <v>11.647670740000001</v>
      </c>
      <c r="P18" s="23">
        <v>11.31924094</v>
      </c>
      <c r="Q18" s="23">
        <v>11.02125921</v>
      </c>
      <c r="R18" s="23">
        <v>10.83320996</v>
      </c>
      <c r="S18" s="23">
        <v>10.61050891</v>
      </c>
      <c r="T18" s="94">
        <v>10.5127288</v>
      </c>
      <c r="U18" s="94">
        <v>10.358288140000001</v>
      </c>
      <c r="V18" s="94">
        <v>10.358288140000001</v>
      </c>
      <c r="W18" s="94">
        <v>10.358288140000001</v>
      </c>
      <c r="X18" s="94">
        <v>10.358288140000001</v>
      </c>
      <c r="Y18" s="94">
        <v>10.358288140000001</v>
      </c>
      <c r="Z18" s="94">
        <v>10.358288140000001</v>
      </c>
    </row>
    <row r="19" spans="2:26">
      <c r="B19" s="22" t="s">
        <v>274</v>
      </c>
      <c r="C19" s="23"/>
      <c r="D19" s="23"/>
      <c r="E19" s="23"/>
      <c r="F19" s="23"/>
      <c r="G19" s="23"/>
      <c r="H19" s="23"/>
      <c r="I19" s="23"/>
      <c r="J19" s="23"/>
      <c r="K19" s="23"/>
      <c r="L19" s="23"/>
      <c r="M19" s="23">
        <v>7.4391432240000004</v>
      </c>
      <c r="N19" s="23">
        <v>7.2302317650000001</v>
      </c>
      <c r="O19" s="23">
        <v>7.6046173760000002</v>
      </c>
      <c r="P19" s="23">
        <v>7.3547160150000002</v>
      </c>
      <c r="Q19" s="23">
        <v>7.2157716440000002</v>
      </c>
      <c r="R19" s="23">
        <v>7.1871724889999999</v>
      </c>
      <c r="S19" s="23">
        <v>7.1417921079999998</v>
      </c>
      <c r="T19" s="23">
        <v>7.1178827330000001</v>
      </c>
      <c r="U19" s="23">
        <v>7.072311043</v>
      </c>
      <c r="V19" s="23">
        <v>7.027405441</v>
      </c>
      <c r="W19" s="23">
        <v>6.9831561879999997</v>
      </c>
      <c r="X19" s="23">
        <v>6.9395536929999997</v>
      </c>
      <c r="Y19" s="23">
        <v>6.8965885020000002</v>
      </c>
      <c r="Z19" s="23">
        <v>6.8542512999999996</v>
      </c>
    </row>
    <row r="20" spans="2:26" ht="23.25">
      <c r="B20" s="22" t="s">
        <v>277</v>
      </c>
      <c r="C20" s="23">
        <v>27.2</v>
      </c>
      <c r="D20" s="23">
        <v>26.4</v>
      </c>
      <c r="E20" s="23">
        <v>25.6</v>
      </c>
      <c r="F20" s="23">
        <v>24.8</v>
      </c>
      <c r="G20" s="23">
        <v>24</v>
      </c>
      <c r="H20" s="23">
        <v>23.2</v>
      </c>
      <c r="I20" s="23">
        <v>22.52</v>
      </c>
      <c r="J20" s="23">
        <v>21.84</v>
      </c>
      <c r="K20" s="23">
        <v>21.16</v>
      </c>
      <c r="L20" s="23">
        <v>20.48</v>
      </c>
      <c r="M20" s="23">
        <v>19.8</v>
      </c>
      <c r="N20" s="23">
        <v>19.2</v>
      </c>
      <c r="O20" s="23">
        <v>18.600000000000001</v>
      </c>
      <c r="P20" s="23">
        <v>18</v>
      </c>
      <c r="Q20" s="23">
        <v>17.5</v>
      </c>
      <c r="R20" s="23">
        <v>17</v>
      </c>
      <c r="S20" s="23">
        <v>16.5</v>
      </c>
      <c r="T20" s="23">
        <v>16</v>
      </c>
      <c r="U20" s="23">
        <v>15.5</v>
      </c>
      <c r="V20" s="23">
        <v>15</v>
      </c>
      <c r="W20" s="23">
        <v>14.6</v>
      </c>
      <c r="X20" s="23">
        <v>14.133333329999999</v>
      </c>
      <c r="Y20" s="23">
        <v>13.66666667</v>
      </c>
      <c r="Z20" s="23">
        <v>13.2</v>
      </c>
    </row>
    <row r="21" spans="2:26">
      <c r="B21" s="22" t="s">
        <v>217</v>
      </c>
      <c r="C21" s="23">
        <v>21</v>
      </c>
      <c r="D21" s="23">
        <v>21.7</v>
      </c>
      <c r="E21" s="23">
        <v>22.3</v>
      </c>
      <c r="F21" s="23">
        <v>22.9</v>
      </c>
      <c r="G21" s="23">
        <v>23.5</v>
      </c>
      <c r="H21" s="23">
        <v>24</v>
      </c>
      <c r="I21" s="23">
        <v>24.6</v>
      </c>
      <c r="J21" s="23">
        <v>25.1</v>
      </c>
      <c r="K21" s="23">
        <v>25.7</v>
      </c>
      <c r="L21" s="23">
        <v>26.2</v>
      </c>
      <c r="M21" s="23">
        <v>26.7</v>
      </c>
      <c r="N21" s="23">
        <v>27.3</v>
      </c>
      <c r="O21" s="23">
        <v>27.9</v>
      </c>
      <c r="P21" s="23">
        <v>28.5</v>
      </c>
      <c r="Q21" s="23">
        <v>29.1</v>
      </c>
      <c r="R21" s="23">
        <v>29.8</v>
      </c>
      <c r="S21" s="23">
        <v>30.4</v>
      </c>
      <c r="T21" s="23">
        <v>30.8</v>
      </c>
      <c r="U21" s="23">
        <v>31.4</v>
      </c>
      <c r="V21" s="23">
        <v>32</v>
      </c>
      <c r="W21" s="23">
        <v>32.6</v>
      </c>
      <c r="X21" s="23">
        <v>33.1</v>
      </c>
      <c r="Y21" s="23">
        <v>33.700000000000003</v>
      </c>
      <c r="Z21" s="23">
        <v>34.299999999999997</v>
      </c>
    </row>
    <row r="22" spans="2:26">
      <c r="B22" s="22" t="s">
        <v>222</v>
      </c>
      <c r="C22" s="23"/>
      <c r="D22" s="23"/>
      <c r="E22" s="23"/>
      <c r="F22" s="23"/>
      <c r="G22" s="23"/>
      <c r="H22" s="23"/>
      <c r="I22" s="23"/>
      <c r="J22" s="23"/>
      <c r="K22" s="23"/>
      <c r="L22" s="23"/>
      <c r="M22" s="23"/>
      <c r="N22" s="23"/>
      <c r="O22" s="23"/>
      <c r="P22" s="23"/>
      <c r="Q22" s="23"/>
      <c r="R22" s="23"/>
      <c r="S22" s="23"/>
      <c r="T22" s="23"/>
      <c r="U22" s="23"/>
      <c r="V22" s="23"/>
      <c r="W22" s="23"/>
      <c r="X22" s="23"/>
      <c r="Y22" s="23"/>
      <c r="Z22" s="23"/>
    </row>
    <row r="23" spans="2:26">
      <c r="B23" s="99" t="s">
        <v>155</v>
      </c>
      <c r="C23" s="99"/>
      <c r="D23" s="99"/>
      <c r="E23" s="99"/>
      <c r="F23" s="99"/>
      <c r="G23" s="99"/>
      <c r="H23" s="99"/>
      <c r="I23" s="99"/>
      <c r="J23" s="99"/>
      <c r="K23" s="99"/>
      <c r="L23" s="99"/>
      <c r="M23" s="99"/>
      <c r="N23" s="99"/>
      <c r="O23" s="99"/>
      <c r="P23" s="99"/>
      <c r="Q23" s="99"/>
      <c r="R23" s="99"/>
      <c r="S23" s="99"/>
      <c r="T23" s="99"/>
      <c r="U23" s="99"/>
      <c r="V23" s="99"/>
      <c r="W23" s="99"/>
    </row>
  </sheetData>
  <mergeCells count="3">
    <mergeCell ref="B4:B5"/>
    <mergeCell ref="C4:Z4"/>
    <mergeCell ref="B23:W2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71D0-4A5D-4505-B8F3-45063D741201}">
  <sheetPr>
    <tabColor rgb="FF00A173"/>
  </sheetPr>
  <dimension ref="B21:T24"/>
  <sheetViews>
    <sheetView showGridLines="0" zoomScale="80" zoomScaleNormal="80" workbookViewId="0">
      <selection activeCell="F12" sqref="F12"/>
    </sheetView>
  </sheetViews>
  <sheetFormatPr defaultRowHeight="15"/>
  <sheetData>
    <row r="21" spans="2:20" ht="33.75" customHeight="1"/>
    <row r="22" spans="2:20" ht="162" customHeight="1">
      <c r="B22" s="5"/>
      <c r="C22" s="4" t="str">
        <f>UHC_Inter!A3</f>
        <v>Family planning</v>
      </c>
      <c r="D22" s="4" t="str">
        <f>UHC_Inter!A4</f>
        <v>Pregnancy and delivery care</v>
      </c>
      <c r="E22" s="4" t="str">
        <f>UHC_Inter!A5</f>
        <v>Child immunization</v>
      </c>
      <c r="F22" s="4" t="str">
        <f>UHC_Inter!A6</f>
        <v>Child treatment</v>
      </c>
      <c r="G22" s="4" t="str">
        <f>UHC_Inter!A7</f>
        <v>TB treatment</v>
      </c>
      <c r="H22" s="4" t="str">
        <f>UHC_Inter!A8</f>
        <v>HIV treatment</v>
      </c>
      <c r="I22" s="4" t="str">
        <f>UHC_Inter!A9</f>
        <v>Malaria prevention</v>
      </c>
      <c r="J22" s="4" t="str">
        <f>UHC_Inter!A10</f>
        <v>Water and sanitation</v>
      </c>
      <c r="K22" s="4" t="str">
        <f>UHC_Inter!A11</f>
        <v>Prevention of cardiovascular disease</v>
      </c>
      <c r="L22" s="4" t="str">
        <f>UHC_Inter!A12</f>
        <v>Management of diabetes</v>
      </c>
      <c r="M22" s="4" t="str">
        <f>UHC_Inter!A13</f>
        <v>Tobacco control</v>
      </c>
      <c r="N22" s="4" t="str">
        <f>UHC_Inter!A14</f>
        <v>Hospital access</v>
      </c>
      <c r="O22" s="4" t="str">
        <f>UHC_Inter!A15</f>
        <v>Health workforce</v>
      </c>
      <c r="P22" s="4" t="str">
        <f>UHC_Inter!A16</f>
        <v>Health workforce - Density of doctors</v>
      </c>
      <c r="Q22" s="4" t="str">
        <f>UHC_Inter!A17</f>
        <v>Health workforce - Density of nurses/midwives</v>
      </c>
      <c r="R22" s="4" t="str">
        <f>UHC_Inter!A18</f>
        <v>Health security</v>
      </c>
      <c r="S22" s="4" t="str">
        <f>UHC_Inter!A19</f>
        <v>Financial hardship</v>
      </c>
      <c r="T22" s="5"/>
    </row>
    <row r="23" spans="2:20">
      <c r="B23" s="1"/>
    </row>
    <row r="24" spans="2:20">
      <c r="B24" s="1" t="s">
        <v>41</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6DB86-489B-4945-9235-892CB86D62E8}">
  <sheetPr>
    <tabColor rgb="FF00A173"/>
  </sheetPr>
  <dimension ref="A2:E22"/>
  <sheetViews>
    <sheetView showGridLines="0" zoomScale="80" zoomScaleNormal="80" workbookViewId="0">
      <selection activeCell="F12" sqref="F12"/>
    </sheetView>
  </sheetViews>
  <sheetFormatPr defaultRowHeight="15"/>
  <cols>
    <col min="1" max="1" width="0.85546875" customWidth="1"/>
    <col min="2" max="2" width="13.5703125" customWidth="1"/>
    <col min="3" max="3" width="39.42578125" style="11" customWidth="1"/>
    <col min="4" max="4" width="97" bestFit="1" customWidth="1"/>
    <col min="5" max="5" width="31.28515625" bestFit="1" customWidth="1"/>
  </cols>
  <sheetData>
    <row r="2" spans="1:5" ht="30" customHeight="1">
      <c r="B2" s="12" t="s">
        <v>243</v>
      </c>
      <c r="C2" s="9"/>
      <c r="D2" s="8"/>
      <c r="E2" s="8"/>
    </row>
    <row r="3" spans="1:5">
      <c r="B3" s="7"/>
      <c r="C3" s="10"/>
      <c r="D3" s="6"/>
      <c r="E3" s="6"/>
    </row>
    <row r="4" spans="1:5" ht="15" customHeight="1">
      <c r="A4" s="6"/>
      <c r="B4" s="128" t="s">
        <v>42</v>
      </c>
      <c r="C4" s="128" t="s">
        <v>43</v>
      </c>
      <c r="D4" s="128" t="s">
        <v>44</v>
      </c>
      <c r="E4" s="128" t="s">
        <v>45</v>
      </c>
    </row>
    <row r="5" spans="1:5">
      <c r="A5" s="6"/>
      <c r="B5" s="22" t="s">
        <v>244</v>
      </c>
      <c r="C5" s="22" t="s">
        <v>169</v>
      </c>
      <c r="D5" s="22" t="s">
        <v>245</v>
      </c>
      <c r="E5" s="22" t="s">
        <v>169</v>
      </c>
    </row>
    <row r="6" spans="1:5">
      <c r="B6" s="22" t="s">
        <v>246</v>
      </c>
      <c r="C6" s="22" t="s">
        <v>172</v>
      </c>
      <c r="D6" s="22" t="s">
        <v>247</v>
      </c>
      <c r="E6" s="22" t="s">
        <v>248</v>
      </c>
    </row>
    <row r="7" spans="1:5">
      <c r="B7" s="22" t="s">
        <v>249</v>
      </c>
      <c r="C7" s="22" t="s">
        <v>177</v>
      </c>
      <c r="D7" s="22" t="s">
        <v>250</v>
      </c>
      <c r="E7" s="22" t="s">
        <v>251</v>
      </c>
    </row>
    <row r="8" spans="1:5">
      <c r="B8" s="22" t="s">
        <v>252</v>
      </c>
      <c r="C8" s="22" t="s">
        <v>180</v>
      </c>
      <c r="D8" s="22" t="s">
        <v>253</v>
      </c>
      <c r="E8" s="22" t="s">
        <v>254</v>
      </c>
    </row>
    <row r="9" spans="1:5">
      <c r="B9" s="22" t="s">
        <v>255</v>
      </c>
      <c r="C9" s="22" t="s">
        <v>185</v>
      </c>
      <c r="D9" s="22" t="s">
        <v>186</v>
      </c>
      <c r="E9" s="22" t="s">
        <v>186</v>
      </c>
    </row>
    <row r="10" spans="1:5">
      <c r="B10" s="22" t="s">
        <v>256</v>
      </c>
      <c r="C10" s="22" t="s">
        <v>188</v>
      </c>
      <c r="D10" s="22" t="s">
        <v>257</v>
      </c>
      <c r="E10" s="22" t="s">
        <v>188</v>
      </c>
    </row>
    <row r="11" spans="1:5">
      <c r="B11" s="22" t="s">
        <v>258</v>
      </c>
      <c r="C11" s="22" t="s">
        <v>191</v>
      </c>
      <c r="D11" s="22" t="s">
        <v>259</v>
      </c>
      <c r="E11" s="22" t="s">
        <v>260</v>
      </c>
    </row>
    <row r="12" spans="1:5">
      <c r="B12" s="22" t="s">
        <v>261</v>
      </c>
      <c r="C12" s="22" t="s">
        <v>193</v>
      </c>
      <c r="D12" s="22" t="s">
        <v>194</v>
      </c>
      <c r="E12" s="22" t="s">
        <v>262</v>
      </c>
    </row>
    <row r="13" spans="1:5">
      <c r="B13" s="22" t="s">
        <v>263</v>
      </c>
      <c r="C13" s="22" t="s">
        <v>198</v>
      </c>
      <c r="D13" s="22" t="s">
        <v>199</v>
      </c>
      <c r="E13" s="22" t="s">
        <v>264</v>
      </c>
    </row>
    <row r="14" spans="1:5">
      <c r="B14" s="22" t="s">
        <v>265</v>
      </c>
      <c r="C14" s="22" t="s">
        <v>201</v>
      </c>
      <c r="D14" s="22" t="s">
        <v>202</v>
      </c>
      <c r="E14" s="22" t="s">
        <v>266</v>
      </c>
    </row>
    <row r="15" spans="1:5">
      <c r="B15" s="22" t="s">
        <v>267</v>
      </c>
      <c r="C15" s="22" t="s">
        <v>203</v>
      </c>
      <c r="D15" s="22" t="s">
        <v>268</v>
      </c>
      <c r="E15" s="22" t="s">
        <v>29</v>
      </c>
    </row>
    <row r="16" spans="1:5">
      <c r="B16" s="22" t="s">
        <v>269</v>
      </c>
      <c r="C16" s="22" t="s">
        <v>208</v>
      </c>
      <c r="D16" s="22" t="s">
        <v>209</v>
      </c>
      <c r="E16" s="22" t="s">
        <v>270</v>
      </c>
    </row>
    <row r="17" spans="2:5">
      <c r="B17" s="22" t="s">
        <v>271</v>
      </c>
      <c r="C17" s="22" t="s">
        <v>211</v>
      </c>
      <c r="D17" s="22" t="s">
        <v>212</v>
      </c>
      <c r="E17" s="22" t="s">
        <v>272</v>
      </c>
    </row>
    <row r="18" spans="2:5">
      <c r="B18" s="22" t="s">
        <v>273</v>
      </c>
      <c r="C18" s="22" t="s">
        <v>274</v>
      </c>
      <c r="D18" s="22" t="s">
        <v>213</v>
      </c>
      <c r="E18" s="22" t="s">
        <v>275</v>
      </c>
    </row>
    <row r="19" spans="2:5">
      <c r="B19" s="22" t="s">
        <v>276</v>
      </c>
      <c r="C19" s="22" t="s">
        <v>277</v>
      </c>
      <c r="D19" s="22" t="s">
        <v>216</v>
      </c>
      <c r="E19" s="22" t="s">
        <v>278</v>
      </c>
    </row>
    <row r="20" spans="2:5">
      <c r="B20" s="22" t="s">
        <v>279</v>
      </c>
      <c r="C20" s="22" t="s">
        <v>217</v>
      </c>
      <c r="D20" s="22" t="s">
        <v>218</v>
      </c>
      <c r="E20" s="22" t="s">
        <v>280</v>
      </c>
    </row>
    <row r="21" spans="2:5">
      <c r="B21" s="22" t="s">
        <v>281</v>
      </c>
      <c r="C21" s="22" t="s">
        <v>222</v>
      </c>
      <c r="D21" s="22" t="s">
        <v>282</v>
      </c>
      <c r="E21" s="22" t="s">
        <v>222</v>
      </c>
    </row>
    <row r="22" spans="2:5">
      <c r="B22" s="104"/>
      <c r="C22" s="100"/>
      <c r="D22" s="100"/>
      <c r="E22" s="100"/>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DAEE1F-F192-4582-8F49-7006669692C3}">
  <sheetPr>
    <tabColor rgb="FF00A173"/>
  </sheetPr>
  <dimension ref="A2:L20"/>
  <sheetViews>
    <sheetView workbookViewId="0">
      <selection activeCell="F12" sqref="F12"/>
    </sheetView>
  </sheetViews>
  <sheetFormatPr defaultRowHeight="15"/>
  <cols>
    <col min="1" max="1" width="35.85546875" style="3" customWidth="1"/>
  </cols>
  <sheetData>
    <row r="2" spans="1:12">
      <c r="A2" s="80"/>
      <c r="B2" s="80"/>
      <c r="C2" s="78">
        <v>2018</v>
      </c>
      <c r="D2" s="78">
        <v>2023</v>
      </c>
      <c r="E2" s="78" t="s">
        <v>35</v>
      </c>
      <c r="F2" s="78" t="s">
        <v>36</v>
      </c>
      <c r="G2" s="78" t="s">
        <v>0</v>
      </c>
      <c r="H2" s="78" t="s">
        <v>1</v>
      </c>
      <c r="I2" s="78" t="s">
        <v>37</v>
      </c>
      <c r="J2" s="78" t="s">
        <v>38</v>
      </c>
    </row>
    <row r="3" spans="1:12">
      <c r="A3" s="22" t="s">
        <v>169</v>
      </c>
      <c r="B3" s="82">
        <v>1</v>
      </c>
      <c r="C3" s="83">
        <f>INDEX(UHC_data!$J$1:$J$100,MATCH(UHC_Inter!A3,UHC_data!$A$1:$A$100,0))</f>
        <v>81.7</v>
      </c>
      <c r="D3" s="83">
        <f>INDEX(UHC_data!$K$1:$K$100,MATCH(UHC_Inter!A3,UHC_data!$A$1:$A$100,0))</f>
        <v>82.7</v>
      </c>
      <c r="E3" s="83">
        <f>IF(OR(D3-C3&gt;0),D3,#N/A)</f>
        <v>82.7</v>
      </c>
      <c r="F3" s="83" t="e">
        <f>IF(D3-C3&lt;0,D3,#N/A)</f>
        <v>#N/A</v>
      </c>
      <c r="G3" s="83">
        <f>IF(D3-C3&gt;0,D3-C3,#N/A)</f>
        <v>1</v>
      </c>
      <c r="H3" s="83" t="e">
        <f>IF(D3-C3&lt;0,ABS(D3-C3),#N/A)</f>
        <v>#N/A</v>
      </c>
      <c r="I3" s="84">
        <f>INDEX(UHC_data!$E$1:$E$100,MATCH(UHC_Inter!A3,UHC_data!$A$1:$A$100,0))</f>
        <v>81.7</v>
      </c>
      <c r="J3" s="85">
        <f>INDEX(UHC_data!$F$1:$F$100,MATCH(UHC_Inter!A3,UHC_data!$A$1:$A$100,0))</f>
        <v>2018</v>
      </c>
    </row>
    <row r="4" spans="1:12">
      <c r="A4" s="22" t="s">
        <v>172</v>
      </c>
      <c r="B4" s="82">
        <v>2</v>
      </c>
      <c r="C4" s="83">
        <f>INDEX(UHC_data!$J$1:$J$100,MATCH(UHC_Inter!A4,UHC_data!$A$1:$A$100,0))</f>
        <v>90.440857199999996</v>
      </c>
      <c r="D4" s="83">
        <f>INDEX(UHC_data!$K$1:$K$100,MATCH(UHC_Inter!A4,UHC_data!$A$1:$A$100,0))</f>
        <v>90.431080660000006</v>
      </c>
      <c r="E4" s="83" t="e">
        <f t="shared" ref="E4:E19" si="0">IF(OR(D4-C4&gt;0),D4,#N/A)</f>
        <v>#N/A</v>
      </c>
      <c r="F4" s="83">
        <f t="shared" ref="F4:F19" si="1">IF(D4-C4&lt;0,D4,#N/A)</f>
        <v>90.431080660000006</v>
      </c>
      <c r="G4" s="83" t="e">
        <f t="shared" ref="G4:G19" si="2">IF(D4-C4&gt;0,D4-C4,#N/A)</f>
        <v>#N/A</v>
      </c>
      <c r="H4" s="83">
        <f t="shared" ref="H4:H19" si="3">IF(D4-C4&lt;0,ABS(D4-C4),#N/A)</f>
        <v>9.7765399999900637E-3</v>
      </c>
      <c r="I4" s="84">
        <f>INDEX(UHC_data!$E$1:$E$100,MATCH(UHC_Inter!A4,UHC_data!$A$1:$A$100,0))</f>
        <v>89.8</v>
      </c>
      <c r="J4" s="85">
        <f>INDEX(UHC_data!$F$1:$F$100,MATCH(UHC_Inter!A4,UHC_data!$A$1:$A$100,0))</f>
        <v>2011</v>
      </c>
      <c r="L4" s="21"/>
    </row>
    <row r="5" spans="1:12">
      <c r="A5" s="22" t="s">
        <v>177</v>
      </c>
      <c r="B5" s="82">
        <v>3</v>
      </c>
      <c r="C5" s="83">
        <f>INDEX(UHC_data!$J$1:$J$100,MATCH(UHC_Inter!A5,UHC_data!$A$1:$A$100,0))</f>
        <v>86</v>
      </c>
      <c r="D5" s="83">
        <f>INDEX(UHC_data!$K$1:$K$100,MATCH(UHC_Inter!A5,UHC_data!$A$1:$A$100,0))</f>
        <v>85.595439819999996</v>
      </c>
      <c r="E5" s="83" t="e">
        <f t="shared" si="0"/>
        <v>#N/A</v>
      </c>
      <c r="F5" s="83">
        <f t="shared" si="1"/>
        <v>85.595439819999996</v>
      </c>
      <c r="G5" s="83" t="e">
        <f t="shared" si="2"/>
        <v>#N/A</v>
      </c>
      <c r="H5" s="83">
        <f t="shared" si="3"/>
        <v>0.40456018000000427</v>
      </c>
      <c r="I5" s="84">
        <f>INDEX(UHC_data!$E$1:$E$100,MATCH(UHC_Inter!A5,UHC_data!$A$1:$A$100,0))</f>
        <v>86</v>
      </c>
      <c r="J5" s="85">
        <f>INDEX(UHC_data!$F$1:$F$100,MATCH(UHC_Inter!A5,UHC_data!$A$1:$A$100,0))</f>
        <v>2018</v>
      </c>
    </row>
    <row r="6" spans="1:12">
      <c r="A6" s="22" t="s">
        <v>180</v>
      </c>
      <c r="B6" s="82">
        <v>4</v>
      </c>
      <c r="C6" s="83">
        <f>INDEX(UHC_data!$J$1:$J$100,MATCH(UHC_Inter!A6,UHC_data!$A$1:$A$100,0))</f>
        <v>95.124245509999994</v>
      </c>
      <c r="D6" s="83">
        <f>INDEX(UHC_data!$K$1:$K$100,MATCH(UHC_Inter!A6,UHC_data!$A$1:$A$100,0))</f>
        <v>95.710750450000006</v>
      </c>
      <c r="E6" s="83">
        <f t="shared" si="0"/>
        <v>95.710750450000006</v>
      </c>
      <c r="F6" s="83" t="e">
        <f t="shared" si="1"/>
        <v>#N/A</v>
      </c>
      <c r="G6" s="83">
        <f t="shared" si="2"/>
        <v>0.58650494000001174</v>
      </c>
      <c r="H6" s="83" t="e">
        <f t="shared" si="3"/>
        <v>#N/A</v>
      </c>
      <c r="I6" s="84">
        <f>INDEX(UHC_data!$E$1:$E$100,MATCH(UHC_Inter!A6,UHC_data!$A$1:$A$100,0))</f>
        <v>94.3</v>
      </c>
      <c r="J6" s="85">
        <f>INDEX(UHC_data!$F$1:$F$100,MATCH(UHC_Inter!A6,UHC_data!$A$1:$A$100,0))</f>
        <v>2012</v>
      </c>
    </row>
    <row r="7" spans="1:12">
      <c r="A7" s="22" t="s">
        <v>185</v>
      </c>
      <c r="B7" s="82">
        <v>5</v>
      </c>
      <c r="C7" s="83">
        <f>INDEX(UHC_data!$J$1:$J$100,MATCH(UHC_Inter!A7,UHC_data!$A$1:$A$100,0))</f>
        <v>86.956521739999999</v>
      </c>
      <c r="D7" s="83">
        <f>INDEX(UHC_data!$K$1:$K$100,MATCH(UHC_Inter!A7,UHC_data!$A$1:$A$100,0))</f>
        <v>86.956521739999999</v>
      </c>
      <c r="E7" s="83" t="e">
        <f t="shared" si="0"/>
        <v>#N/A</v>
      </c>
      <c r="F7" s="83" t="e">
        <f t="shared" si="1"/>
        <v>#N/A</v>
      </c>
      <c r="G7" s="83" t="e">
        <f t="shared" si="2"/>
        <v>#N/A</v>
      </c>
      <c r="H7" s="83" t="e">
        <f t="shared" si="3"/>
        <v>#N/A</v>
      </c>
      <c r="I7" s="84">
        <f>INDEX(UHC_data!$E$1:$E$100,MATCH(UHC_Inter!A7,UHC_data!$A$1:$A$100,0))</f>
        <v>86.956521739999999</v>
      </c>
      <c r="J7" s="85">
        <f>INDEX(UHC_data!$F$1:$F$100,MATCH(UHC_Inter!A7,UHC_data!$A$1:$A$100,0))</f>
        <v>2018</v>
      </c>
    </row>
    <row r="8" spans="1:12">
      <c r="A8" s="22" t="s">
        <v>188</v>
      </c>
      <c r="B8" s="82">
        <v>6</v>
      </c>
      <c r="C8" s="83">
        <f>INDEX(UHC_data!$J$1:$J$100,MATCH(UHC_Inter!A8,UHC_data!$A$1:$A$100,0))</f>
        <v>64.595253999999997</v>
      </c>
      <c r="D8" s="83">
        <f>INDEX(UHC_data!$K$1:$K$100,MATCH(UHC_Inter!A8,UHC_data!$A$1:$A$100,0))</f>
        <v>72.525628659999995</v>
      </c>
      <c r="E8" s="83">
        <f t="shared" si="0"/>
        <v>72.525628659999995</v>
      </c>
      <c r="F8" s="83" t="e">
        <f t="shared" si="1"/>
        <v>#N/A</v>
      </c>
      <c r="G8" s="83">
        <f t="shared" si="2"/>
        <v>7.9303746599999982</v>
      </c>
      <c r="H8" s="83" t="e">
        <f t="shared" si="3"/>
        <v>#N/A</v>
      </c>
      <c r="I8" s="84">
        <f>INDEX(UHC_data!$E$1:$E$100,MATCH(UHC_Inter!A8,UHC_data!$A$1:$A$100,0))</f>
        <v>64.595253999999997</v>
      </c>
      <c r="J8" s="85">
        <f>INDEX(UHC_data!$F$1:$F$100,MATCH(UHC_Inter!A8,UHC_data!$A$1:$A$100,0))</f>
        <v>2018</v>
      </c>
    </row>
    <row r="9" spans="1:12">
      <c r="A9" s="22" t="s">
        <v>191</v>
      </c>
      <c r="B9" s="82">
        <v>7</v>
      </c>
      <c r="C9" s="83">
        <f>INDEX(UHC_data!$J$1:$J$100,MATCH(UHC_Inter!A9,UHC_data!$A$1:$A$100,0))</f>
        <v>0</v>
      </c>
      <c r="D9" s="83">
        <f>INDEX(UHC_data!$K$1:$K$100,MATCH(UHC_Inter!A9,UHC_data!$A$1:$A$100,0))</f>
        <v>0</v>
      </c>
      <c r="E9" s="83" t="e">
        <f t="shared" si="0"/>
        <v>#N/A</v>
      </c>
      <c r="F9" s="83" t="e">
        <f t="shared" si="1"/>
        <v>#N/A</v>
      </c>
      <c r="G9" s="83" t="e">
        <f t="shared" si="2"/>
        <v>#N/A</v>
      </c>
      <c r="H9" s="83" t="e">
        <f t="shared" si="3"/>
        <v>#N/A</v>
      </c>
      <c r="I9" s="84">
        <f>INDEX(UHC_data!$E$1:$E$100,MATCH(UHC_Inter!A9,UHC_data!$A$1:$A$100,0))</f>
        <v>0</v>
      </c>
      <c r="J9" s="85">
        <f>INDEX(UHC_data!$F$1:$F$100,MATCH(UHC_Inter!A9,UHC_data!$A$1:$A$100,0))</f>
        <v>0</v>
      </c>
    </row>
    <row r="10" spans="1:12">
      <c r="A10" s="22" t="s">
        <v>193</v>
      </c>
      <c r="B10" s="82">
        <v>8</v>
      </c>
      <c r="C10" s="83">
        <f>INDEX(UHC_data!$J$1:$J$100,MATCH(UHC_Inter!A10,UHC_data!$A$1:$A$100,0))</f>
        <v>94.910256009999998</v>
      </c>
      <c r="D10" s="83">
        <f>INDEX(UHC_data!$K$1:$K$100,MATCH(UHC_Inter!A10,UHC_data!$A$1:$A$100,0))</f>
        <v>96.093194519999997</v>
      </c>
      <c r="E10" s="83">
        <f t="shared" si="0"/>
        <v>96.093194519999997</v>
      </c>
      <c r="F10" s="83" t="e">
        <f t="shared" si="1"/>
        <v>#N/A</v>
      </c>
      <c r="G10" s="83">
        <f t="shared" si="2"/>
        <v>1.1829385099999996</v>
      </c>
      <c r="H10" s="83" t="e">
        <f t="shared" si="3"/>
        <v>#N/A</v>
      </c>
      <c r="I10" s="84">
        <f>INDEX(UHC_data!$E$1:$E$100,MATCH(UHC_Inter!A10,UHC_data!$A$1:$A$100,0))</f>
        <v>94.258510000000001</v>
      </c>
      <c r="J10" s="85">
        <f>INDEX(UHC_data!$F$1:$F$100,MATCH(UHC_Inter!A10,UHC_data!$A$1:$A$100,0))</f>
        <v>2016</v>
      </c>
    </row>
    <row r="11" spans="1:12">
      <c r="A11" s="22" t="s">
        <v>198</v>
      </c>
      <c r="B11" s="82">
        <v>9</v>
      </c>
      <c r="C11" s="83">
        <f>INDEX(UHC_data!$J$1:$J$100,MATCH(UHC_Inter!A11,UHC_data!$A$1:$A$100,0))</f>
        <v>21.778892840000001</v>
      </c>
      <c r="D11" s="83">
        <f>INDEX(UHC_data!$K$1:$K$100,MATCH(UHC_Inter!A11,UHC_data!$A$1:$A$100,0))</f>
        <v>20.816704139999999</v>
      </c>
      <c r="E11" s="83" t="e">
        <f t="shared" si="0"/>
        <v>#N/A</v>
      </c>
      <c r="F11" s="83">
        <f t="shared" si="1"/>
        <v>20.816704139999999</v>
      </c>
      <c r="G11" s="83" t="e">
        <f t="shared" si="2"/>
        <v>#N/A</v>
      </c>
      <c r="H11" s="83">
        <f t="shared" si="3"/>
        <v>0.96218870000000223</v>
      </c>
      <c r="I11" s="84">
        <f>INDEX(UHC_data!$E$1:$E$100,MATCH(UHC_Inter!A11,UHC_data!$A$1:$A$100,0))</f>
        <v>55.059999999999995</v>
      </c>
      <c r="J11" s="85">
        <f>INDEX(UHC_data!$F$1:$F$100,MATCH(UHC_Inter!A11,UHC_data!$A$1:$A$100,0))</f>
        <v>2015</v>
      </c>
    </row>
    <row r="12" spans="1:12">
      <c r="A12" s="22" t="s">
        <v>201</v>
      </c>
      <c r="B12" s="82">
        <v>10</v>
      </c>
      <c r="C12" s="83">
        <f>INDEX(UHC_data!$J$1:$J$100,MATCH(UHC_Inter!A12,UHC_data!$A$1:$A$100,0))</f>
        <v>5.4956564080000003</v>
      </c>
      <c r="D12" s="83">
        <f>INDEX(UHC_data!$K$1:$K$100,MATCH(UHC_Inter!A12,UHC_data!$A$1:$A$100,0))</f>
        <v>5.5615372609999998</v>
      </c>
      <c r="E12" s="83">
        <f t="shared" si="0"/>
        <v>5.5615372609999998</v>
      </c>
      <c r="F12" s="83" t="e">
        <f t="shared" si="1"/>
        <v>#N/A</v>
      </c>
      <c r="G12" s="83">
        <f t="shared" si="2"/>
        <v>6.5880852999999462E-2</v>
      </c>
      <c r="H12" s="83" t="e">
        <f t="shared" si="3"/>
        <v>#N/A</v>
      </c>
      <c r="I12" s="84">
        <f>INDEX(UHC_data!$E$1:$E$100,MATCH(UHC_Inter!A12,UHC_data!$A$1:$A$100,0))</f>
        <v>83.5</v>
      </c>
      <c r="J12" s="85">
        <f>INDEX(UHC_data!$F$1:$F$100,MATCH(UHC_Inter!A12,UHC_data!$A$1:$A$100,0))</f>
        <v>2014</v>
      </c>
    </row>
    <row r="13" spans="1:12">
      <c r="A13" s="22" t="s">
        <v>203</v>
      </c>
      <c r="B13" s="82">
        <v>11</v>
      </c>
      <c r="C13" s="83">
        <f>INDEX(UHC_data!$J$1:$J$100,MATCH(UHC_Inter!A13,UHC_data!$A$1:$A$100,0))</f>
        <v>21.8</v>
      </c>
      <c r="D13" s="83">
        <f>INDEX(UHC_data!$K$1:$K$100,MATCH(UHC_Inter!A13,UHC_data!$A$1:$A$100,0))</f>
        <v>18.100000000000001</v>
      </c>
      <c r="E13" s="83" t="e">
        <f t="shared" si="0"/>
        <v>#N/A</v>
      </c>
      <c r="F13" s="83">
        <f t="shared" si="1"/>
        <v>18.100000000000001</v>
      </c>
      <c r="G13" s="83" t="e">
        <f t="shared" si="2"/>
        <v>#N/A</v>
      </c>
      <c r="H13" s="83">
        <f t="shared" si="3"/>
        <v>3.6999999999999993</v>
      </c>
      <c r="I13" s="84">
        <f>INDEX(UHC_data!$E$1:$E$100,MATCH(UHC_Inter!A13,UHC_data!$A$1:$A$100,0))</f>
        <v>78.2</v>
      </c>
      <c r="J13" s="85">
        <f>INDEX(UHC_data!$F$1:$F$100,MATCH(UHC_Inter!A13,UHC_data!$A$1:$A$100,0))</f>
        <v>2018</v>
      </c>
    </row>
    <row r="14" spans="1:12">
      <c r="A14" s="22" t="s">
        <v>208</v>
      </c>
      <c r="B14" s="82">
        <v>12</v>
      </c>
      <c r="C14" s="83">
        <f>INDEX(UHC_data!$J$1:$J$100,MATCH(UHC_Inter!A14,UHC_data!$A$1:$A$100,0))</f>
        <v>51.077628490000002</v>
      </c>
      <c r="D14" s="83">
        <f>INDEX(UHC_data!$K$1:$K$100,MATCH(UHC_Inter!A14,UHC_data!$A$1:$A$100,0))</f>
        <v>55.040063420000003</v>
      </c>
      <c r="E14" s="83">
        <f t="shared" si="0"/>
        <v>55.040063420000003</v>
      </c>
      <c r="F14" s="83" t="e">
        <f t="shared" si="1"/>
        <v>#N/A</v>
      </c>
      <c r="G14" s="83">
        <f t="shared" si="2"/>
        <v>3.9624349300000006</v>
      </c>
      <c r="H14" s="83" t="e">
        <f t="shared" si="3"/>
        <v>#N/A</v>
      </c>
      <c r="I14" s="84">
        <f>INDEX(UHC_data!$E$1:$E$100,MATCH(UHC_Inter!A14,UHC_data!$A$1:$A$100,0))</f>
        <v>100</v>
      </c>
      <c r="J14" s="85">
        <f>INDEX(UHC_data!$F$1:$F$100,MATCH(UHC_Inter!A14,UHC_data!$A$1:$A$100,0))</f>
        <v>2017</v>
      </c>
    </row>
    <row r="15" spans="1:12">
      <c r="A15" s="22" t="s">
        <v>211</v>
      </c>
      <c r="B15" s="82">
        <v>13</v>
      </c>
      <c r="C15" s="83">
        <f>INDEX(UHC_data!$J$1:$J$100,MATCH(UHC_Inter!A15,UHC_data!$A$1:$A$100,0))</f>
        <v>65.952619999999996</v>
      </c>
      <c r="D15" s="83">
        <f>INDEX(UHC_data!$K$1:$K$100,MATCH(UHC_Inter!A15,UHC_data!$A$1:$A$100,0))</f>
        <v>71.315435000000008</v>
      </c>
      <c r="E15" s="83">
        <f t="shared" si="0"/>
        <v>71.315435000000008</v>
      </c>
      <c r="F15" s="83" t="e">
        <f t="shared" si="1"/>
        <v>#N/A</v>
      </c>
      <c r="G15" s="83">
        <f t="shared" si="2"/>
        <v>5.3628150000000119</v>
      </c>
      <c r="H15" s="83" t="e">
        <f t="shared" si="3"/>
        <v>#N/A</v>
      </c>
      <c r="I15" s="84">
        <f>INDEX(UHC_data!$E$1:$E$100,MATCH(UHC_Inter!A15,UHC_data!$A$1:$A$100,0))</f>
        <v>42.621571668605398</v>
      </c>
      <c r="J15" s="85">
        <f>INDEX(UHC_data!$F$1:$F$100,MATCH(UHC_Inter!A15,UHC_data!$A$1:$A$100,0))</f>
        <v>2017</v>
      </c>
    </row>
    <row r="16" spans="1:12">
      <c r="A16" s="22" t="s">
        <v>274</v>
      </c>
      <c r="B16" s="82">
        <v>14</v>
      </c>
      <c r="C16" s="83" t="e">
        <f>INDEX(UHC_data!$J$1:$J$100,MATCH(UHC_Inter!A16,UHC_data!$A$1:$A$100,0))</f>
        <v>#N/A</v>
      </c>
      <c r="D16" s="83" t="e">
        <f>INDEX(UHC_data!$K$1:$K$100,MATCH(UHC_Inter!A16,UHC_data!$A$1:$A$100,0))</f>
        <v>#N/A</v>
      </c>
      <c r="E16" s="83" t="e">
        <f t="shared" si="0"/>
        <v>#N/A</v>
      </c>
      <c r="F16" s="83" t="e">
        <f t="shared" si="1"/>
        <v>#N/A</v>
      </c>
      <c r="G16" s="83" t="e">
        <f t="shared" si="2"/>
        <v>#N/A</v>
      </c>
      <c r="H16" s="83" t="e">
        <f t="shared" si="3"/>
        <v>#N/A</v>
      </c>
      <c r="I16" s="84" t="e">
        <f>INDEX(UHC_data!$E$1:$E$100,MATCH(UHC_Inter!A16,UHC_data!$A$1:$A$100,0))</f>
        <v>#N/A</v>
      </c>
      <c r="J16" s="85" t="e">
        <f>INDEX(UHC_data!$F$1:$F$100,MATCH(UHC_Inter!A16,UHC_data!$A$1:$A$100,0))</f>
        <v>#N/A</v>
      </c>
    </row>
    <row r="17" spans="1:10">
      <c r="A17" s="22" t="s">
        <v>277</v>
      </c>
      <c r="B17" s="82">
        <v>15</v>
      </c>
      <c r="C17" s="83" t="e">
        <f>INDEX(UHC_data!$J$1:$J$100,MATCH(UHC_Inter!A17,UHC_data!$A$1:$A$100,0))</f>
        <v>#N/A</v>
      </c>
      <c r="D17" s="83" t="e">
        <f>INDEX(UHC_data!$K$1:$K$100,MATCH(UHC_Inter!A17,UHC_data!$A$1:$A$100,0))</f>
        <v>#N/A</v>
      </c>
      <c r="E17" s="83" t="e">
        <f t="shared" si="0"/>
        <v>#N/A</v>
      </c>
      <c r="F17" s="83" t="e">
        <f t="shared" si="1"/>
        <v>#N/A</v>
      </c>
      <c r="G17" s="83" t="e">
        <f t="shared" si="2"/>
        <v>#N/A</v>
      </c>
      <c r="H17" s="83" t="e">
        <f t="shared" si="3"/>
        <v>#N/A</v>
      </c>
      <c r="I17" s="84" t="e">
        <f>INDEX(UHC_data!$E$1:$E$100,MATCH(UHC_Inter!A17,UHC_data!$A$1:$A$100,0))</f>
        <v>#N/A</v>
      </c>
      <c r="J17" s="85" t="e">
        <f>INDEX(UHC_data!$F$1:$F$100,MATCH(UHC_Inter!A17,UHC_data!$A$1:$A$100,0))</f>
        <v>#N/A</v>
      </c>
    </row>
    <row r="18" spans="1:10">
      <c r="A18" s="22" t="s">
        <v>217</v>
      </c>
      <c r="B18" s="82">
        <v>16</v>
      </c>
      <c r="C18" s="83">
        <f>INDEX(UHC_data!$J$1:$J$100,MATCH(UHC_Inter!A18,UHC_data!$A$1:$A$100,0))</f>
        <v>64</v>
      </c>
      <c r="D18" s="83">
        <f>INDEX(UHC_data!$K$1:$K$100,MATCH(UHC_Inter!A18,UHC_data!$A$1:$A$100,0))</f>
        <v>71.315232589999994</v>
      </c>
      <c r="E18" s="83">
        <f t="shared" si="0"/>
        <v>71.315232589999994</v>
      </c>
      <c r="F18" s="83" t="e">
        <f t="shared" si="1"/>
        <v>#N/A</v>
      </c>
      <c r="G18" s="83">
        <f t="shared" si="2"/>
        <v>7.3152325899999937</v>
      </c>
      <c r="H18" s="83" t="e">
        <f t="shared" si="3"/>
        <v>#N/A</v>
      </c>
      <c r="I18" s="84">
        <f>INDEX(UHC_data!$E$1:$E$100,MATCH(UHC_Inter!A18,UHC_data!$A$1:$A$100,0))</f>
        <v>64</v>
      </c>
      <c r="J18" s="85">
        <f>INDEX(UHC_data!$F$1:$F$100,MATCH(UHC_Inter!A18,UHC_data!$A$1:$A$100,0))</f>
        <v>2018</v>
      </c>
    </row>
    <row r="19" spans="1:10">
      <c r="A19" s="22" t="s">
        <v>222</v>
      </c>
      <c r="B19" s="82">
        <v>17</v>
      </c>
      <c r="C19" s="83">
        <f>INDEX(UHC_data!$J$1:$J$100,MATCH(UHC_Inter!A19,UHC_data!$A$1:$A$100,0))</f>
        <v>21.41</v>
      </c>
      <c r="D19" s="83">
        <f>INDEX(UHC_data!$K$1:$K$100,MATCH(UHC_Inter!A19,UHC_data!$A$1:$A$100,0))</f>
        <v>20.53</v>
      </c>
      <c r="E19" s="83" t="e">
        <f t="shared" si="0"/>
        <v>#N/A</v>
      </c>
      <c r="F19" s="83">
        <f t="shared" si="1"/>
        <v>20.53</v>
      </c>
      <c r="G19" s="83" t="e">
        <f t="shared" si="2"/>
        <v>#N/A</v>
      </c>
      <c r="H19" s="83">
        <f t="shared" si="3"/>
        <v>0.87999999999999901</v>
      </c>
      <c r="I19" s="84">
        <f>INDEX(UHC_data!$E$1:$E$100,MATCH(UHC_Inter!A19,UHC_data!$A$1:$A$100,0))</f>
        <v>16.899999999999999</v>
      </c>
      <c r="J19" s="85">
        <f>INDEX(UHC_data!$F$1:$F$100,MATCH(UHC_Inter!A19,UHC_data!$A$1:$A$100,0))</f>
        <v>2004</v>
      </c>
    </row>
    <row r="20" spans="1:10">
      <c r="B20" s="2"/>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80429-9343-4490-B29E-69DD2F1D3270}">
  <sheetPr>
    <tabColor rgb="FF002D5F"/>
    <pageSetUpPr fitToPage="1"/>
  </sheetPr>
  <dimension ref="A1:AF82"/>
  <sheetViews>
    <sheetView zoomScaleNormal="100" workbookViewId="0">
      <pane xSplit="2" ySplit="11" topLeftCell="C12" activePane="bottomRight" state="frozen"/>
      <selection activeCell="B26" sqref="B26"/>
      <selection pane="topRight" activeCell="B26" sqref="B26"/>
      <selection pane="bottomLeft" activeCell="B26" sqref="B26"/>
      <selection pane="bottomRight" activeCell="P21" sqref="P21"/>
    </sheetView>
  </sheetViews>
  <sheetFormatPr defaultColWidth="11.42578125" defaultRowHeight="15"/>
  <cols>
    <col min="1" max="1" width="25.7109375" customWidth="1"/>
    <col min="2" max="2" width="46" bestFit="1" customWidth="1"/>
    <col min="3" max="3" width="0.85546875" style="17" customWidth="1"/>
    <col min="4" max="5" width="7.85546875" bestFit="1" customWidth="1"/>
    <col min="6" max="6" width="4.42578125" bestFit="1" customWidth="1"/>
    <col min="7" max="7" width="8" bestFit="1" customWidth="1"/>
    <col min="8" max="8" width="26.7109375" customWidth="1"/>
    <col min="9" max="9" width="0.85546875" style="17" customWidth="1"/>
    <col min="10" max="11" width="6.28515625" customWidth="1"/>
    <col min="12" max="12" width="0.85546875" customWidth="1"/>
    <col min="13" max="14" width="4.85546875" bestFit="1" customWidth="1"/>
    <col min="15" max="15" width="0.85546875" customWidth="1"/>
    <col min="16" max="16" width="8" bestFit="1" customWidth="1"/>
    <col min="17" max="17" width="10.7109375" customWidth="1"/>
    <col min="18" max="18" width="0.85546875" customWidth="1"/>
    <col min="19" max="19" width="26.7109375" customWidth="1"/>
    <col min="20" max="20" width="32.140625" bestFit="1" customWidth="1"/>
    <col min="21" max="21" width="26.7109375" style="13" customWidth="1"/>
    <col min="22" max="22" width="48.5703125" style="13" bestFit="1" customWidth="1"/>
    <col min="23" max="25" width="11.42578125" style="13"/>
  </cols>
  <sheetData>
    <row r="1" spans="1:32" ht="9" customHeight="1">
      <c r="A1" s="13"/>
      <c r="B1" s="13"/>
      <c r="D1" s="13"/>
      <c r="E1" s="13"/>
      <c r="F1" s="13"/>
      <c r="G1" s="48"/>
      <c r="H1" s="17"/>
      <c r="J1" s="13"/>
      <c r="K1" s="13"/>
      <c r="L1" s="13"/>
      <c r="M1" s="13"/>
      <c r="N1" s="13"/>
      <c r="O1" s="13"/>
      <c r="P1" s="13"/>
      <c r="Q1" s="13"/>
      <c r="R1" s="13"/>
      <c r="S1" s="13"/>
      <c r="T1" s="13"/>
      <c r="U1" s="48"/>
      <c r="V1" s="48"/>
      <c r="Z1" s="13"/>
      <c r="AA1" s="13"/>
      <c r="AB1" s="13"/>
      <c r="AC1" s="13"/>
      <c r="AD1" s="13"/>
      <c r="AE1" s="13"/>
      <c r="AF1" s="13"/>
    </row>
    <row r="2" spans="1:32" ht="23.25" customHeight="1">
      <c r="A2" s="110" t="s">
        <v>314</v>
      </c>
      <c r="B2" s="13"/>
      <c r="D2" s="13"/>
      <c r="E2" s="13"/>
      <c r="F2" s="13"/>
      <c r="G2" s="48"/>
      <c r="H2" s="35"/>
      <c r="J2" s="13"/>
      <c r="K2" s="13"/>
      <c r="L2" s="13"/>
      <c r="M2" s="13"/>
      <c r="N2" s="13"/>
      <c r="O2" s="13"/>
      <c r="P2" s="13"/>
      <c r="Q2" s="13"/>
      <c r="R2" s="13"/>
      <c r="S2" s="13"/>
      <c r="T2" s="13"/>
      <c r="U2" s="48"/>
      <c r="V2" s="48"/>
      <c r="Z2" s="13"/>
      <c r="AA2" s="13"/>
      <c r="AB2" s="13"/>
      <c r="AC2" s="13"/>
      <c r="AD2" s="13"/>
      <c r="AE2" s="13"/>
      <c r="AF2" s="13"/>
    </row>
    <row r="3" spans="1:32">
      <c r="A3" s="13"/>
      <c r="B3" s="13"/>
      <c r="D3" s="13"/>
      <c r="E3" s="13"/>
      <c r="F3" s="13"/>
      <c r="G3" s="48"/>
      <c r="H3" s="17"/>
      <c r="J3" s="13"/>
      <c r="K3" s="13"/>
      <c r="L3" s="13"/>
      <c r="M3" s="13"/>
      <c r="N3" s="13"/>
      <c r="O3" s="13"/>
      <c r="P3" s="13"/>
      <c r="Q3" s="13"/>
      <c r="R3" s="13"/>
      <c r="S3" s="13"/>
      <c r="T3" s="13"/>
      <c r="U3" s="48"/>
      <c r="V3" s="48"/>
      <c r="Z3" s="13"/>
      <c r="AA3" s="13"/>
      <c r="AB3" s="13"/>
      <c r="AC3" s="13"/>
      <c r="AD3" s="13"/>
      <c r="AE3" s="13"/>
      <c r="AF3" s="13"/>
    </row>
    <row r="4" spans="1:32" ht="21" customHeight="1">
      <c r="A4" s="111" t="s">
        <v>80</v>
      </c>
      <c r="B4" s="112"/>
      <c r="C4" s="225"/>
      <c r="D4" s="13"/>
      <c r="E4" s="13"/>
      <c r="F4" s="13"/>
      <c r="G4" s="48"/>
      <c r="H4" s="36"/>
      <c r="I4" s="225"/>
      <c r="J4" s="13"/>
      <c r="K4" s="13"/>
      <c r="L4" s="13"/>
      <c r="M4" s="13"/>
      <c r="N4" s="13"/>
      <c r="O4" s="13"/>
      <c r="P4" s="13"/>
      <c r="Q4" s="13"/>
      <c r="R4" s="13"/>
      <c r="S4" s="13"/>
      <c r="T4" s="13"/>
      <c r="U4" s="48"/>
      <c r="V4" s="48"/>
      <c r="W4" s="78"/>
      <c r="X4" s="78"/>
      <c r="Y4" s="78"/>
      <c r="Z4" s="78"/>
      <c r="AA4" s="13"/>
      <c r="AB4" s="13"/>
      <c r="AC4" s="13"/>
      <c r="AD4" s="13"/>
      <c r="AE4" s="13"/>
      <c r="AF4" s="13"/>
    </row>
    <row r="5" spans="1:32" ht="18.75">
      <c r="A5" s="269" t="s">
        <v>317</v>
      </c>
      <c r="B5" s="269"/>
      <c r="C5" s="183"/>
      <c r="D5" s="264">
        <f>D46/1000</f>
        <v>1.25</v>
      </c>
      <c r="E5" s="270" t="s">
        <v>160</v>
      </c>
      <c r="F5" s="268"/>
      <c r="G5" s="13"/>
      <c r="H5" s="36"/>
      <c r="I5" s="36"/>
      <c r="J5" s="13"/>
      <c r="K5" s="13"/>
      <c r="L5" s="13"/>
      <c r="M5" s="13"/>
      <c r="N5" s="13"/>
      <c r="O5" s="13"/>
      <c r="P5" s="13"/>
      <c r="Q5" s="13"/>
      <c r="R5" s="13"/>
      <c r="S5" s="13"/>
      <c r="T5" s="13"/>
      <c r="U5" s="48"/>
      <c r="V5" s="48"/>
      <c r="W5" s="78"/>
      <c r="X5" s="78"/>
      <c r="Y5" s="78"/>
      <c r="Z5" s="78"/>
      <c r="AA5" s="13"/>
      <c r="AB5" s="13"/>
      <c r="AC5" s="13"/>
      <c r="AD5" s="13"/>
      <c r="AE5" s="13"/>
      <c r="AF5" s="13"/>
    </row>
    <row r="6" spans="1:32" ht="18.75">
      <c r="A6" s="269" t="s">
        <v>318</v>
      </c>
      <c r="B6" s="269"/>
      <c r="C6" s="226"/>
      <c r="D6" s="265">
        <f>D47</f>
        <v>0.12303149606299213</v>
      </c>
      <c r="E6" s="271"/>
      <c r="F6" s="13"/>
      <c r="G6" s="13"/>
      <c r="H6" s="36"/>
      <c r="I6" s="226"/>
      <c r="J6" s="13"/>
      <c r="K6" s="13"/>
      <c r="L6" s="13"/>
      <c r="M6" s="13"/>
      <c r="N6" s="13"/>
      <c r="O6" s="13"/>
      <c r="P6" s="13"/>
      <c r="Q6" s="13"/>
      <c r="R6" s="13"/>
      <c r="S6" s="13"/>
      <c r="T6" s="13"/>
      <c r="U6" s="48"/>
      <c r="V6" s="48"/>
      <c r="W6" s="78"/>
      <c r="X6" s="78"/>
      <c r="Y6" s="78"/>
      <c r="Z6" s="78"/>
      <c r="AA6" s="13"/>
      <c r="AB6" s="13"/>
      <c r="AC6" s="13"/>
      <c r="AD6" s="13"/>
      <c r="AE6" s="13"/>
      <c r="AF6" s="13"/>
    </row>
    <row r="7" spans="1:32" ht="15" customHeight="1">
      <c r="A7" s="113"/>
      <c r="B7" s="114"/>
      <c r="C7" s="227"/>
      <c r="D7" s="115"/>
      <c r="E7" s="115"/>
      <c r="F7" s="115"/>
      <c r="G7" s="115"/>
      <c r="H7" s="36"/>
      <c r="I7" s="227"/>
      <c r="J7" s="115"/>
      <c r="K7" s="115"/>
      <c r="L7" s="115"/>
      <c r="M7" s="115"/>
      <c r="N7" s="115"/>
      <c r="O7" s="115"/>
      <c r="P7" s="115"/>
      <c r="Q7" s="115"/>
      <c r="R7" s="115"/>
      <c r="S7" s="115"/>
      <c r="T7" s="115"/>
      <c r="U7" s="115"/>
      <c r="V7" s="115"/>
      <c r="W7" s="78"/>
      <c r="X7" s="78"/>
      <c r="Y7" s="78"/>
      <c r="Z7" s="78"/>
      <c r="AA7" s="13"/>
      <c r="AB7" s="13"/>
      <c r="AC7" s="13"/>
      <c r="AD7" s="13"/>
      <c r="AE7" s="13"/>
      <c r="AF7" s="13"/>
    </row>
    <row r="8" spans="1:32" ht="15" customHeight="1">
      <c r="A8" s="260" t="s">
        <v>81</v>
      </c>
      <c r="B8" s="260"/>
      <c r="C8" s="261"/>
      <c r="D8" s="262" t="s">
        <v>84</v>
      </c>
      <c r="E8" s="262"/>
      <c r="F8" s="262"/>
      <c r="G8" s="262"/>
      <c r="H8" s="262"/>
      <c r="I8" s="261"/>
      <c r="J8" s="214" t="s">
        <v>164</v>
      </c>
      <c r="K8" s="214"/>
      <c r="L8" s="214"/>
      <c r="M8" s="214"/>
      <c r="N8" s="214"/>
      <c r="O8" s="214"/>
      <c r="P8" s="214"/>
      <c r="Q8" s="214"/>
      <c r="R8" s="214"/>
      <c r="S8" s="214"/>
      <c r="T8" s="214"/>
      <c r="U8" s="211"/>
      <c r="V8" s="211"/>
      <c r="W8" s="211"/>
      <c r="X8" s="78"/>
      <c r="Y8" s="78"/>
      <c r="Z8" s="78"/>
      <c r="AA8" s="13"/>
      <c r="AB8" s="13"/>
      <c r="AC8" s="13"/>
      <c r="AD8" s="13"/>
      <c r="AE8" s="13"/>
      <c r="AF8" s="13"/>
    </row>
    <row r="9" spans="1:32">
      <c r="A9" s="212" t="s">
        <v>127</v>
      </c>
      <c r="B9" s="212" t="s">
        <v>290</v>
      </c>
      <c r="C9" s="228"/>
      <c r="D9" s="213" t="s">
        <v>288</v>
      </c>
      <c r="E9" s="212" t="s">
        <v>289</v>
      </c>
      <c r="F9" s="213" t="s">
        <v>92</v>
      </c>
      <c r="G9" s="213" t="s">
        <v>88</v>
      </c>
      <c r="H9" s="212" t="s">
        <v>165</v>
      </c>
      <c r="I9" s="228"/>
      <c r="J9" s="233" t="s">
        <v>288</v>
      </c>
      <c r="K9" s="233"/>
      <c r="L9" s="235"/>
      <c r="M9" s="233" t="s">
        <v>289</v>
      </c>
      <c r="N9" s="233"/>
      <c r="O9" s="235"/>
      <c r="P9" s="233" t="s">
        <v>88</v>
      </c>
      <c r="Q9" s="233"/>
      <c r="R9" s="235"/>
      <c r="S9" s="233" t="s">
        <v>89</v>
      </c>
      <c r="T9" s="233"/>
      <c r="Z9" s="13"/>
      <c r="AA9" s="13"/>
      <c r="AB9" s="13"/>
      <c r="AC9" s="13"/>
      <c r="AD9" s="13"/>
      <c r="AE9" s="13"/>
      <c r="AF9" s="13"/>
    </row>
    <row r="10" spans="1:32">
      <c r="A10" s="212"/>
      <c r="B10" s="212"/>
      <c r="C10" s="228"/>
      <c r="D10" s="213"/>
      <c r="E10" s="212"/>
      <c r="F10" s="213"/>
      <c r="G10" s="213"/>
      <c r="H10" s="212"/>
      <c r="I10" s="228"/>
      <c r="J10" s="234">
        <v>2018</v>
      </c>
      <c r="K10" s="235">
        <v>2023</v>
      </c>
      <c r="L10" s="237"/>
      <c r="M10" s="234">
        <v>2018</v>
      </c>
      <c r="N10" s="235">
        <v>2023</v>
      </c>
      <c r="O10" s="237"/>
      <c r="P10" s="234">
        <v>2018</v>
      </c>
      <c r="Q10" s="235">
        <v>2023</v>
      </c>
      <c r="R10" s="237"/>
      <c r="S10" s="234">
        <v>2018</v>
      </c>
      <c r="T10" s="236">
        <v>2023</v>
      </c>
      <c r="W10" s="78"/>
      <c r="X10" s="78"/>
      <c r="Y10" s="78"/>
      <c r="Z10" s="78"/>
      <c r="AA10" s="13"/>
      <c r="AB10" s="13"/>
      <c r="AC10" s="13"/>
      <c r="AD10" s="13"/>
      <c r="AE10" s="13"/>
      <c r="AF10" s="13"/>
    </row>
    <row r="11" spans="1:32">
      <c r="A11" s="215" t="s">
        <v>291</v>
      </c>
      <c r="B11" s="215"/>
      <c r="C11" s="229"/>
      <c r="D11" s="216"/>
      <c r="E11" s="216"/>
      <c r="F11" s="217"/>
      <c r="G11" s="217"/>
      <c r="H11" s="218"/>
      <c r="I11" s="229"/>
      <c r="J11" s="231"/>
      <c r="K11" s="216"/>
      <c r="L11" s="216"/>
      <c r="M11" s="216"/>
      <c r="N11" s="216"/>
      <c r="O11" s="216"/>
      <c r="P11" s="217"/>
      <c r="Q11" s="217"/>
      <c r="R11" s="217"/>
      <c r="S11" s="218"/>
      <c r="T11" s="218"/>
      <c r="W11" s="78"/>
      <c r="X11" s="78"/>
      <c r="Y11" s="78"/>
      <c r="Z11" s="78"/>
      <c r="AA11" s="13"/>
      <c r="AB11" s="13"/>
      <c r="AC11" s="13"/>
      <c r="AD11" s="13"/>
      <c r="AE11" s="13"/>
      <c r="AF11" s="13"/>
    </row>
    <row r="12" spans="1:32" ht="15" customHeight="1">
      <c r="A12" s="238" t="s">
        <v>326</v>
      </c>
      <c r="B12" s="238"/>
      <c r="C12" s="238"/>
      <c r="D12" s="280">
        <v>53</v>
      </c>
      <c r="E12" s="281">
        <v>1</v>
      </c>
      <c r="F12" s="240">
        <v>2018</v>
      </c>
      <c r="G12" s="240" t="s">
        <v>174</v>
      </c>
      <c r="H12" s="242" t="s">
        <v>219</v>
      </c>
      <c r="I12" s="238"/>
      <c r="J12" s="280">
        <f>D12</f>
        <v>53</v>
      </c>
      <c r="K12" s="280">
        <f>D12+1</f>
        <v>54</v>
      </c>
      <c r="L12" s="239"/>
      <c r="M12" s="281">
        <v>1</v>
      </c>
      <c r="N12" s="281">
        <v>1</v>
      </c>
      <c r="O12" s="241"/>
      <c r="P12" s="240" t="s">
        <v>174</v>
      </c>
      <c r="Q12" s="240" t="s">
        <v>96</v>
      </c>
      <c r="R12" s="240"/>
      <c r="S12" s="242" t="s">
        <v>219</v>
      </c>
      <c r="T12" s="242" t="s">
        <v>176</v>
      </c>
      <c r="W12" s="78"/>
      <c r="X12" s="78"/>
      <c r="Y12" s="78"/>
      <c r="Z12" s="78"/>
      <c r="AA12" s="13"/>
      <c r="AB12" s="13"/>
      <c r="AC12" s="13"/>
      <c r="AD12" s="13"/>
      <c r="AE12" s="13"/>
      <c r="AF12" s="13"/>
    </row>
    <row r="13" spans="1:32" ht="22.5">
      <c r="A13" s="243" t="s">
        <v>329</v>
      </c>
      <c r="B13" s="243"/>
      <c r="C13" s="243"/>
      <c r="D13" s="279">
        <v>40</v>
      </c>
      <c r="E13" s="282">
        <v>2</v>
      </c>
      <c r="F13" s="245">
        <v>2018</v>
      </c>
      <c r="G13" s="245" t="s">
        <v>174</v>
      </c>
      <c r="H13" s="242" t="s">
        <v>219</v>
      </c>
      <c r="I13" s="243"/>
      <c r="J13" s="279">
        <f>D13</f>
        <v>40</v>
      </c>
      <c r="K13" s="280">
        <f t="shared" ref="K13:K24" si="0">D13+1</f>
        <v>41</v>
      </c>
      <c r="L13" s="244"/>
      <c r="M13" s="282">
        <v>2</v>
      </c>
      <c r="N13" s="282">
        <v>2</v>
      </c>
      <c r="O13" s="247"/>
      <c r="P13" s="245" t="s">
        <v>174</v>
      </c>
      <c r="Q13" s="245" t="s">
        <v>96</v>
      </c>
      <c r="R13" s="245"/>
      <c r="S13" s="242" t="s">
        <v>219</v>
      </c>
      <c r="T13" s="242" t="s">
        <v>176</v>
      </c>
      <c r="W13" s="78"/>
      <c r="X13" s="78"/>
      <c r="Y13" s="78"/>
      <c r="Z13" s="78"/>
      <c r="AA13" s="13"/>
      <c r="AB13" s="13"/>
      <c r="AC13" s="13"/>
      <c r="AD13" s="13"/>
      <c r="AE13" s="13"/>
      <c r="AF13" s="13"/>
    </row>
    <row r="14" spans="1:32" ht="22.5">
      <c r="A14" s="243" t="s">
        <v>332</v>
      </c>
      <c r="B14" s="243"/>
      <c r="C14" s="243"/>
      <c r="D14" s="279">
        <v>80</v>
      </c>
      <c r="E14" s="282">
        <v>3</v>
      </c>
      <c r="F14" s="245">
        <v>2018</v>
      </c>
      <c r="G14" s="245" t="s">
        <v>174</v>
      </c>
      <c r="H14" s="242" t="s">
        <v>219</v>
      </c>
      <c r="I14" s="243"/>
      <c r="J14" s="279">
        <f>D14</f>
        <v>80</v>
      </c>
      <c r="K14" s="280">
        <f t="shared" si="0"/>
        <v>81</v>
      </c>
      <c r="L14" s="244"/>
      <c r="M14" s="282">
        <v>3</v>
      </c>
      <c r="N14" s="282">
        <v>3</v>
      </c>
      <c r="O14" s="247"/>
      <c r="P14" s="245" t="s">
        <v>174</v>
      </c>
      <c r="Q14" s="245" t="s">
        <v>96</v>
      </c>
      <c r="R14" s="245"/>
      <c r="S14" s="242" t="s">
        <v>219</v>
      </c>
      <c r="T14" s="242" t="s">
        <v>176</v>
      </c>
      <c r="W14" s="78"/>
      <c r="X14" s="78"/>
      <c r="Y14" s="78"/>
      <c r="Z14" s="78"/>
      <c r="AA14" s="13"/>
      <c r="AB14" s="13"/>
      <c r="AC14" s="13"/>
      <c r="AD14" s="13"/>
      <c r="AE14" s="13"/>
      <c r="AF14" s="13"/>
    </row>
    <row r="15" spans="1:32">
      <c r="A15" s="243" t="s">
        <v>334</v>
      </c>
      <c r="B15" s="243"/>
      <c r="C15" s="243"/>
      <c r="D15" s="279">
        <v>60</v>
      </c>
      <c r="E15" s="282">
        <v>4</v>
      </c>
      <c r="F15" s="245">
        <v>2018</v>
      </c>
      <c r="G15" s="245" t="s">
        <v>174</v>
      </c>
      <c r="H15" s="242" t="s">
        <v>219</v>
      </c>
      <c r="I15" s="243"/>
      <c r="J15" s="279">
        <f>D15</f>
        <v>60</v>
      </c>
      <c r="K15" s="280">
        <f t="shared" si="0"/>
        <v>61</v>
      </c>
      <c r="L15" s="244"/>
      <c r="M15" s="282">
        <v>4</v>
      </c>
      <c r="N15" s="282">
        <v>4</v>
      </c>
      <c r="O15" s="247"/>
      <c r="P15" s="245" t="s">
        <v>174</v>
      </c>
      <c r="Q15" s="245" t="s">
        <v>96</v>
      </c>
      <c r="R15" s="245"/>
      <c r="S15" s="242" t="s">
        <v>219</v>
      </c>
      <c r="T15" s="242" t="s">
        <v>176</v>
      </c>
      <c r="W15" s="78"/>
      <c r="X15" s="78"/>
      <c r="Y15" s="78"/>
      <c r="Z15" s="78"/>
      <c r="AA15" s="13"/>
      <c r="AB15" s="13"/>
      <c r="AC15" s="13"/>
      <c r="AD15" s="13"/>
      <c r="AE15" s="13"/>
      <c r="AF15" s="13"/>
    </row>
    <row r="16" spans="1:32">
      <c r="A16" s="243" t="s">
        <v>336</v>
      </c>
      <c r="B16" s="243"/>
      <c r="C16" s="243"/>
      <c r="D16" s="279">
        <v>60</v>
      </c>
      <c r="E16" s="282">
        <v>5</v>
      </c>
      <c r="F16" s="245">
        <v>2018</v>
      </c>
      <c r="G16" s="245" t="s">
        <v>174</v>
      </c>
      <c r="H16" s="242" t="s">
        <v>219</v>
      </c>
      <c r="I16" s="243"/>
      <c r="J16" s="279">
        <f>D16</f>
        <v>60</v>
      </c>
      <c r="K16" s="280">
        <f t="shared" si="0"/>
        <v>61</v>
      </c>
      <c r="L16" s="244"/>
      <c r="M16" s="282">
        <v>5</v>
      </c>
      <c r="N16" s="282">
        <v>5</v>
      </c>
      <c r="O16" s="247"/>
      <c r="P16" s="245" t="s">
        <v>174</v>
      </c>
      <c r="Q16" s="245" t="s">
        <v>96</v>
      </c>
      <c r="R16" s="245"/>
      <c r="S16" s="242" t="s">
        <v>219</v>
      </c>
      <c r="T16" s="242" t="s">
        <v>176</v>
      </c>
      <c r="W16" s="78"/>
      <c r="X16" s="78"/>
      <c r="Y16" s="78"/>
      <c r="Z16" s="78"/>
      <c r="AA16" s="13"/>
      <c r="AB16" s="13"/>
      <c r="AC16" s="13"/>
      <c r="AD16" s="13"/>
      <c r="AE16" s="13"/>
      <c r="AF16" s="13"/>
    </row>
    <row r="17" spans="1:32" ht="15" customHeight="1">
      <c r="A17" s="243" t="s">
        <v>338</v>
      </c>
      <c r="B17" s="243"/>
      <c r="C17" s="243"/>
      <c r="D17" s="279">
        <v>70</v>
      </c>
      <c r="E17" s="281">
        <v>1</v>
      </c>
      <c r="F17" s="245">
        <v>2018</v>
      </c>
      <c r="G17" s="245" t="s">
        <v>174</v>
      </c>
      <c r="H17" s="242" t="s">
        <v>219</v>
      </c>
      <c r="I17" s="243"/>
      <c r="J17" s="279">
        <f>D17</f>
        <v>70</v>
      </c>
      <c r="K17" s="280">
        <f t="shared" si="0"/>
        <v>71</v>
      </c>
      <c r="L17" s="244"/>
      <c r="M17" s="281">
        <v>1</v>
      </c>
      <c r="N17" s="281">
        <v>1</v>
      </c>
      <c r="O17" s="247"/>
      <c r="P17" s="245" t="s">
        <v>174</v>
      </c>
      <c r="Q17" s="245" t="s">
        <v>96</v>
      </c>
      <c r="R17" s="245"/>
      <c r="S17" s="242" t="s">
        <v>219</v>
      </c>
      <c r="T17" s="242" t="s">
        <v>176</v>
      </c>
      <c r="W17" s="78"/>
      <c r="X17" s="78"/>
      <c r="Y17" s="78"/>
      <c r="Z17" s="78"/>
      <c r="AA17" s="13"/>
      <c r="AB17" s="13"/>
      <c r="AC17" s="13"/>
      <c r="AD17" s="13"/>
      <c r="AE17" s="13"/>
      <c r="AF17" s="13"/>
    </row>
    <row r="18" spans="1:32" ht="15" customHeight="1">
      <c r="A18" s="243" t="s">
        <v>340</v>
      </c>
      <c r="B18" s="243"/>
      <c r="C18" s="243"/>
      <c r="D18" s="279">
        <v>60</v>
      </c>
      <c r="E18" s="282">
        <v>2</v>
      </c>
      <c r="F18" s="245">
        <v>2018</v>
      </c>
      <c r="G18" s="245" t="s">
        <v>174</v>
      </c>
      <c r="H18" s="242" t="s">
        <v>219</v>
      </c>
      <c r="I18" s="243"/>
      <c r="J18" s="279">
        <f>D18</f>
        <v>60</v>
      </c>
      <c r="K18" s="280">
        <f t="shared" si="0"/>
        <v>61</v>
      </c>
      <c r="L18" s="244"/>
      <c r="M18" s="282">
        <v>2</v>
      </c>
      <c r="N18" s="282">
        <v>2</v>
      </c>
      <c r="O18" s="247"/>
      <c r="P18" s="245" t="s">
        <v>174</v>
      </c>
      <c r="Q18" s="245" t="s">
        <v>96</v>
      </c>
      <c r="R18" s="245"/>
      <c r="S18" s="242" t="s">
        <v>219</v>
      </c>
      <c r="T18" s="242" t="s">
        <v>176</v>
      </c>
      <c r="W18" s="78"/>
      <c r="X18" s="78"/>
      <c r="Y18" s="78"/>
      <c r="Z18" s="78"/>
      <c r="AA18" s="13"/>
      <c r="AB18" s="13"/>
      <c r="AC18" s="13"/>
      <c r="AD18" s="13"/>
      <c r="AE18" s="13"/>
      <c r="AF18" s="13"/>
    </row>
    <row r="19" spans="1:32" ht="22.5">
      <c r="A19" s="243" t="s">
        <v>342</v>
      </c>
      <c r="B19" s="243"/>
      <c r="C19" s="243"/>
      <c r="D19" s="279">
        <v>80</v>
      </c>
      <c r="E19" s="282">
        <v>3</v>
      </c>
      <c r="F19" s="245">
        <v>2018</v>
      </c>
      <c r="G19" s="245" t="s">
        <v>174</v>
      </c>
      <c r="H19" s="242" t="s">
        <v>219</v>
      </c>
      <c r="I19" s="243"/>
      <c r="J19" s="279">
        <f>D19</f>
        <v>80</v>
      </c>
      <c r="K19" s="280">
        <f t="shared" si="0"/>
        <v>81</v>
      </c>
      <c r="L19" s="244"/>
      <c r="M19" s="282">
        <v>3</v>
      </c>
      <c r="N19" s="282">
        <v>3</v>
      </c>
      <c r="O19" s="247"/>
      <c r="P19" s="245" t="s">
        <v>174</v>
      </c>
      <c r="Q19" s="245" t="s">
        <v>96</v>
      </c>
      <c r="R19" s="245"/>
      <c r="S19" s="242" t="s">
        <v>219</v>
      </c>
      <c r="T19" s="242" t="s">
        <v>176</v>
      </c>
      <c r="W19" s="78"/>
      <c r="X19" s="78"/>
      <c r="Y19" s="78"/>
      <c r="Z19" s="78"/>
      <c r="AA19" s="13"/>
      <c r="AB19" s="13"/>
      <c r="AC19" s="13"/>
      <c r="AD19" s="13"/>
      <c r="AE19" s="13"/>
      <c r="AF19" s="13"/>
    </row>
    <row r="20" spans="1:32">
      <c r="A20" s="243" t="s">
        <v>344</v>
      </c>
      <c r="B20" s="243"/>
      <c r="C20" s="243"/>
      <c r="D20" s="279">
        <v>60</v>
      </c>
      <c r="E20" s="282">
        <v>4</v>
      </c>
      <c r="F20" s="245">
        <v>2018</v>
      </c>
      <c r="G20" s="245" t="s">
        <v>174</v>
      </c>
      <c r="H20" s="242" t="s">
        <v>219</v>
      </c>
      <c r="I20" s="243"/>
      <c r="J20" s="279">
        <f>D20</f>
        <v>60</v>
      </c>
      <c r="K20" s="280">
        <f t="shared" si="0"/>
        <v>61</v>
      </c>
      <c r="L20" s="244"/>
      <c r="M20" s="282">
        <v>4</v>
      </c>
      <c r="N20" s="282">
        <v>4</v>
      </c>
      <c r="O20" s="247"/>
      <c r="P20" s="245" t="s">
        <v>174</v>
      </c>
      <c r="Q20" s="245" t="s">
        <v>96</v>
      </c>
      <c r="R20" s="245"/>
      <c r="S20" s="242" t="s">
        <v>219</v>
      </c>
      <c r="T20" s="242" t="s">
        <v>176</v>
      </c>
      <c r="W20" s="78"/>
      <c r="X20" s="78"/>
      <c r="Y20" s="78"/>
      <c r="Z20" s="78"/>
      <c r="AA20" s="13"/>
      <c r="AB20" s="13"/>
      <c r="AC20" s="13"/>
      <c r="AD20" s="13"/>
      <c r="AE20" s="13"/>
      <c r="AF20" s="13"/>
    </row>
    <row r="21" spans="1:32">
      <c r="A21" s="243" t="s">
        <v>346</v>
      </c>
      <c r="B21" s="243"/>
      <c r="C21" s="243"/>
      <c r="D21" s="279">
        <v>60</v>
      </c>
      <c r="E21" s="282">
        <v>5</v>
      </c>
      <c r="F21" s="245">
        <v>2018</v>
      </c>
      <c r="G21" s="245" t="s">
        <v>174</v>
      </c>
      <c r="H21" s="242" t="s">
        <v>219</v>
      </c>
      <c r="I21" s="243"/>
      <c r="J21" s="279">
        <f>D21</f>
        <v>60</v>
      </c>
      <c r="K21" s="280">
        <f t="shared" si="0"/>
        <v>61</v>
      </c>
      <c r="L21" s="244"/>
      <c r="M21" s="282">
        <v>5</v>
      </c>
      <c r="N21" s="282">
        <v>5</v>
      </c>
      <c r="O21" s="247"/>
      <c r="P21" s="245" t="s">
        <v>174</v>
      </c>
      <c r="Q21" s="245" t="s">
        <v>96</v>
      </c>
      <c r="R21" s="245"/>
      <c r="S21" s="242" t="s">
        <v>219</v>
      </c>
      <c r="T21" s="242" t="s">
        <v>176</v>
      </c>
      <c r="W21" s="78"/>
      <c r="X21" s="78"/>
      <c r="Y21" s="78"/>
      <c r="Z21" s="78"/>
      <c r="AA21" s="13"/>
      <c r="AB21" s="13"/>
      <c r="AC21" s="13"/>
      <c r="AD21" s="13"/>
      <c r="AE21" s="13"/>
      <c r="AF21" s="13"/>
    </row>
    <row r="22" spans="1:32">
      <c r="A22" s="243" t="s">
        <v>349</v>
      </c>
      <c r="B22" s="243"/>
      <c r="C22" s="243"/>
      <c r="D22" s="279">
        <v>30</v>
      </c>
      <c r="E22" s="282">
        <v>1</v>
      </c>
      <c r="F22" s="245">
        <v>2018</v>
      </c>
      <c r="G22" s="245" t="s">
        <v>174</v>
      </c>
      <c r="H22" s="242" t="s">
        <v>219</v>
      </c>
      <c r="I22" s="243"/>
      <c r="J22" s="279">
        <f>D22</f>
        <v>30</v>
      </c>
      <c r="K22" s="280">
        <f t="shared" si="0"/>
        <v>31</v>
      </c>
      <c r="L22" s="244"/>
      <c r="M22" s="282">
        <v>1</v>
      </c>
      <c r="N22" s="282">
        <v>1</v>
      </c>
      <c r="O22" s="247"/>
      <c r="P22" s="245" t="s">
        <v>174</v>
      </c>
      <c r="Q22" s="245" t="s">
        <v>96</v>
      </c>
      <c r="R22" s="245"/>
      <c r="S22" s="242" t="s">
        <v>219</v>
      </c>
      <c r="T22" s="242" t="s">
        <v>176</v>
      </c>
      <c r="W22" s="78"/>
      <c r="X22" s="78"/>
      <c r="Y22" s="78"/>
      <c r="Z22" s="78"/>
      <c r="AA22" s="13"/>
      <c r="AB22" s="13"/>
      <c r="AC22" s="13"/>
      <c r="AD22" s="13"/>
      <c r="AE22" s="13"/>
      <c r="AF22" s="13"/>
    </row>
    <row r="23" spans="1:32" ht="15" customHeight="1">
      <c r="A23" s="243" t="s">
        <v>351</v>
      </c>
      <c r="B23" s="243"/>
      <c r="C23" s="243"/>
      <c r="D23" s="279">
        <v>40</v>
      </c>
      <c r="E23" s="282">
        <v>2</v>
      </c>
      <c r="F23" s="245">
        <v>2018</v>
      </c>
      <c r="G23" s="245" t="s">
        <v>174</v>
      </c>
      <c r="H23" s="242" t="s">
        <v>219</v>
      </c>
      <c r="I23" s="243"/>
      <c r="J23" s="279">
        <f>D23</f>
        <v>40</v>
      </c>
      <c r="K23" s="280">
        <f t="shared" si="0"/>
        <v>41</v>
      </c>
      <c r="L23" s="244"/>
      <c r="M23" s="282">
        <v>2</v>
      </c>
      <c r="N23" s="282">
        <v>2</v>
      </c>
      <c r="O23" s="247"/>
      <c r="P23" s="245" t="s">
        <v>174</v>
      </c>
      <c r="Q23" s="245" t="s">
        <v>96</v>
      </c>
      <c r="R23" s="245"/>
      <c r="S23" s="242" t="s">
        <v>219</v>
      </c>
      <c r="T23" s="242" t="s">
        <v>176</v>
      </c>
      <c r="W23" s="78"/>
      <c r="X23" s="78"/>
      <c r="Y23" s="78"/>
      <c r="Z23" s="78"/>
      <c r="AA23" s="13"/>
      <c r="AB23" s="13"/>
      <c r="AC23" s="13"/>
      <c r="AD23" s="13"/>
      <c r="AE23" s="13"/>
      <c r="AF23" s="13"/>
    </row>
    <row r="24" spans="1:32" ht="15" customHeight="1">
      <c r="A24" s="243" t="s">
        <v>353</v>
      </c>
      <c r="B24" s="243"/>
      <c r="C24" s="248"/>
      <c r="D24" s="279">
        <v>60</v>
      </c>
      <c r="E24" s="282">
        <v>3</v>
      </c>
      <c r="F24" s="245">
        <v>2018</v>
      </c>
      <c r="G24" s="245" t="s">
        <v>174</v>
      </c>
      <c r="H24" s="242" t="s">
        <v>219</v>
      </c>
      <c r="I24" s="248"/>
      <c r="J24" s="279">
        <f>D24</f>
        <v>60</v>
      </c>
      <c r="K24" s="280">
        <f t="shared" si="0"/>
        <v>61</v>
      </c>
      <c r="L24" s="244"/>
      <c r="M24" s="282">
        <v>3</v>
      </c>
      <c r="N24" s="282">
        <v>3</v>
      </c>
      <c r="O24" s="247"/>
      <c r="P24" s="245" t="s">
        <v>174</v>
      </c>
      <c r="Q24" s="245" t="s">
        <v>96</v>
      </c>
      <c r="R24" s="245"/>
      <c r="S24" s="242" t="s">
        <v>219</v>
      </c>
      <c r="T24" s="242" t="s">
        <v>176</v>
      </c>
      <c r="W24" s="78"/>
      <c r="X24" s="78"/>
      <c r="Y24" s="78"/>
      <c r="Z24" s="78"/>
      <c r="AA24" s="13"/>
      <c r="AB24" s="13"/>
      <c r="AC24" s="13"/>
      <c r="AD24" s="13"/>
      <c r="AE24" s="13"/>
      <c r="AF24" s="13"/>
    </row>
    <row r="25" spans="1:32">
      <c r="A25" s="219"/>
      <c r="B25" s="220" t="s">
        <v>315</v>
      </c>
      <c r="C25" s="229"/>
      <c r="D25" s="221">
        <f>AVERAGE(D12:D24)</f>
        <v>57.92307692307692</v>
      </c>
      <c r="E25" s="283">
        <f>AVERAGE(E12:E24)</f>
        <v>2.7692307692307692</v>
      </c>
      <c r="F25" s="222"/>
      <c r="G25" s="222"/>
      <c r="H25" s="219"/>
      <c r="I25" s="229"/>
      <c r="J25" s="277">
        <f>AVERAGE(J12:J24)</f>
        <v>57.92307692307692</v>
      </c>
      <c r="K25" s="277">
        <f>AVERAGE(K12:K24)</f>
        <v>58.92307692307692</v>
      </c>
      <c r="L25" s="221"/>
      <c r="M25" s="221">
        <f>AVERAGE(M12:M24)</f>
        <v>2.7692307692307692</v>
      </c>
      <c r="N25" s="221">
        <f>AVERAGE(N12:N24)</f>
        <v>2.7692307692307692</v>
      </c>
      <c r="O25" s="223"/>
      <c r="P25" s="222"/>
      <c r="Q25" s="222"/>
      <c r="R25" s="222"/>
      <c r="S25" s="219"/>
      <c r="T25" s="219"/>
      <c r="W25" s="78"/>
      <c r="X25" s="78"/>
      <c r="Y25" s="78"/>
      <c r="Z25" s="78"/>
      <c r="AA25" s="13"/>
      <c r="AB25" s="13"/>
      <c r="AC25" s="13"/>
      <c r="AD25" s="13"/>
      <c r="AE25" s="13"/>
      <c r="AF25" s="13"/>
    </row>
    <row r="26" spans="1:32">
      <c r="A26" s="215" t="s">
        <v>292</v>
      </c>
      <c r="B26" s="215"/>
      <c r="C26" s="229"/>
      <c r="D26" s="216"/>
      <c r="E26" s="216"/>
      <c r="F26" s="217"/>
      <c r="G26" s="217"/>
      <c r="H26" s="218"/>
      <c r="I26" s="229"/>
      <c r="J26" s="275"/>
      <c r="K26" s="266"/>
      <c r="L26" s="216"/>
      <c r="M26" s="250"/>
      <c r="N26" s="250"/>
      <c r="O26" s="216"/>
      <c r="P26" s="217"/>
      <c r="Q26" s="217"/>
      <c r="R26" s="217"/>
      <c r="S26" s="218"/>
      <c r="T26" s="218"/>
      <c r="W26" s="78"/>
      <c r="X26" s="78"/>
      <c r="Y26" s="78"/>
      <c r="Z26" s="78"/>
      <c r="AA26" s="13"/>
      <c r="AB26" s="13"/>
      <c r="AC26" s="13"/>
      <c r="AD26" s="13"/>
      <c r="AE26" s="13"/>
      <c r="AF26" s="13"/>
    </row>
    <row r="27" spans="1:32">
      <c r="A27" s="243" t="s">
        <v>293</v>
      </c>
      <c r="B27" s="243" t="s">
        <v>294</v>
      </c>
      <c r="C27" s="243"/>
      <c r="D27" s="279">
        <v>96</v>
      </c>
      <c r="E27" s="244"/>
      <c r="F27" s="245">
        <v>2018</v>
      </c>
      <c r="G27" s="245" t="s">
        <v>95</v>
      </c>
      <c r="H27" s="242" t="s">
        <v>295</v>
      </c>
      <c r="I27" s="243"/>
      <c r="J27" s="279">
        <v>97.1</v>
      </c>
      <c r="K27" s="279">
        <f>J27</f>
        <v>97.1</v>
      </c>
      <c r="L27" s="244"/>
      <c r="M27" s="249"/>
      <c r="N27" s="249"/>
      <c r="O27" s="247"/>
      <c r="P27" s="245" t="s">
        <v>95</v>
      </c>
      <c r="Q27" s="245" t="s">
        <v>96</v>
      </c>
      <c r="R27" s="245"/>
      <c r="S27" s="242" t="s">
        <v>295</v>
      </c>
      <c r="T27" s="242"/>
      <c r="W27" s="78"/>
      <c r="X27" s="78"/>
      <c r="Y27" s="78"/>
      <c r="Z27" s="78"/>
      <c r="AA27" s="13"/>
      <c r="AB27" s="13"/>
      <c r="AC27" s="13"/>
      <c r="AD27" s="13"/>
      <c r="AE27" s="13"/>
      <c r="AF27" s="13"/>
    </row>
    <row r="28" spans="1:32">
      <c r="A28" s="243" t="s">
        <v>296</v>
      </c>
      <c r="B28" s="243" t="s">
        <v>294</v>
      </c>
      <c r="C28" s="243"/>
      <c r="D28" s="279">
        <v>98</v>
      </c>
      <c r="E28" s="244"/>
      <c r="F28" s="245">
        <v>2018</v>
      </c>
      <c r="G28" s="245" t="s">
        <v>95</v>
      </c>
      <c r="H28" s="242" t="s">
        <v>295</v>
      </c>
      <c r="I28" s="243"/>
      <c r="J28" s="279">
        <v>98.2</v>
      </c>
      <c r="K28" s="279">
        <f>J28</f>
        <v>98.2</v>
      </c>
      <c r="L28" s="244"/>
      <c r="M28" s="249"/>
      <c r="N28" s="249"/>
      <c r="O28" s="247"/>
      <c r="P28" s="245" t="s">
        <v>95</v>
      </c>
      <c r="Q28" s="245" t="s">
        <v>96</v>
      </c>
      <c r="R28" s="245"/>
      <c r="S28" s="242" t="s">
        <v>295</v>
      </c>
      <c r="T28" s="242" t="s">
        <v>176</v>
      </c>
      <c r="W28" s="78"/>
      <c r="X28" s="78"/>
      <c r="Y28" s="78"/>
      <c r="Z28" s="78"/>
      <c r="AA28" s="13"/>
      <c r="AB28" s="13"/>
      <c r="AC28" s="13"/>
      <c r="AD28" s="13"/>
      <c r="AE28" s="13"/>
      <c r="AF28" s="13"/>
    </row>
    <row r="29" spans="1:32" s="257" customFormat="1">
      <c r="A29" s="251" t="s">
        <v>320</v>
      </c>
      <c r="B29" s="251" t="s">
        <v>294</v>
      </c>
      <c r="C29" s="251"/>
      <c r="D29" s="252" t="s">
        <v>297</v>
      </c>
      <c r="E29" s="252"/>
      <c r="F29" s="253"/>
      <c r="G29" s="253"/>
      <c r="H29" s="254"/>
      <c r="I29" s="251"/>
      <c r="J29" s="252" t="s">
        <v>297</v>
      </c>
      <c r="K29" s="252" t="s">
        <v>297</v>
      </c>
      <c r="L29" s="252"/>
      <c r="M29" s="252"/>
      <c r="N29" s="252"/>
      <c r="O29" s="252"/>
      <c r="P29" s="253"/>
      <c r="Q29" s="253"/>
      <c r="R29" s="253"/>
      <c r="S29" s="254"/>
      <c r="T29" s="254"/>
      <c r="U29" s="255"/>
      <c r="V29" s="255"/>
      <c r="W29" s="256"/>
      <c r="X29" s="256"/>
      <c r="Y29" s="256"/>
      <c r="Z29" s="256"/>
      <c r="AA29" s="255"/>
      <c r="AB29" s="255"/>
      <c r="AC29" s="255"/>
      <c r="AD29" s="255"/>
      <c r="AE29" s="255"/>
      <c r="AF29" s="255"/>
    </row>
    <row r="30" spans="1:32" s="257" customFormat="1">
      <c r="A30" s="251" t="s">
        <v>320</v>
      </c>
      <c r="B30" s="251" t="s">
        <v>298</v>
      </c>
      <c r="C30" s="251"/>
      <c r="D30" s="252" t="s">
        <v>297</v>
      </c>
      <c r="E30" s="252"/>
      <c r="F30" s="253"/>
      <c r="G30" s="253"/>
      <c r="H30" s="254"/>
      <c r="I30" s="251"/>
      <c r="J30" s="252" t="s">
        <v>297</v>
      </c>
      <c r="K30" s="252" t="s">
        <v>297</v>
      </c>
      <c r="L30" s="252"/>
      <c r="M30" s="252"/>
      <c r="N30" s="252"/>
      <c r="O30" s="252"/>
      <c r="P30" s="253"/>
      <c r="Q30" s="253"/>
      <c r="R30" s="253"/>
      <c r="S30" s="254"/>
      <c r="T30" s="254"/>
      <c r="U30" s="255"/>
      <c r="V30" s="255"/>
      <c r="W30" s="256"/>
      <c r="X30" s="256"/>
      <c r="Y30" s="256"/>
      <c r="Z30" s="256"/>
      <c r="AA30" s="255"/>
      <c r="AB30" s="255"/>
      <c r="AC30" s="255"/>
      <c r="AD30" s="255"/>
      <c r="AE30" s="255"/>
      <c r="AF30" s="255"/>
    </row>
    <row r="31" spans="1:32" s="257" customFormat="1">
      <c r="A31" s="251" t="s">
        <v>321</v>
      </c>
      <c r="B31" s="251" t="s">
        <v>294</v>
      </c>
      <c r="C31" s="251"/>
      <c r="D31" s="252" t="s">
        <v>297</v>
      </c>
      <c r="E31" s="252"/>
      <c r="F31" s="253"/>
      <c r="G31" s="253"/>
      <c r="H31" s="254"/>
      <c r="I31" s="251"/>
      <c r="J31" s="252" t="s">
        <v>297</v>
      </c>
      <c r="K31" s="252" t="s">
        <v>297</v>
      </c>
      <c r="L31" s="252"/>
      <c r="M31" s="252"/>
      <c r="N31" s="252"/>
      <c r="O31" s="252"/>
      <c r="P31" s="253"/>
      <c r="Q31" s="253"/>
      <c r="R31" s="253"/>
      <c r="S31" s="254"/>
      <c r="T31" s="254"/>
      <c r="U31" s="255"/>
      <c r="V31" s="255"/>
      <c r="W31" s="256"/>
      <c r="X31" s="256"/>
      <c r="Y31" s="256"/>
      <c r="Z31" s="256"/>
      <c r="AA31" s="255"/>
      <c r="AB31" s="255"/>
      <c r="AC31" s="255"/>
      <c r="AD31" s="255"/>
      <c r="AE31" s="255"/>
      <c r="AF31" s="255"/>
    </row>
    <row r="32" spans="1:32" s="257" customFormat="1">
      <c r="A32" s="251" t="s">
        <v>321</v>
      </c>
      <c r="B32" s="251" t="s">
        <v>298</v>
      </c>
      <c r="C32" s="251"/>
      <c r="D32" s="252" t="s">
        <v>297</v>
      </c>
      <c r="E32" s="252"/>
      <c r="F32" s="253"/>
      <c r="G32" s="253"/>
      <c r="H32" s="254"/>
      <c r="I32" s="251"/>
      <c r="J32" s="252" t="s">
        <v>297</v>
      </c>
      <c r="K32" s="252" t="s">
        <v>297</v>
      </c>
      <c r="L32" s="252"/>
      <c r="M32" s="252"/>
      <c r="N32" s="252"/>
      <c r="O32" s="252"/>
      <c r="P32" s="253"/>
      <c r="Q32" s="253"/>
      <c r="R32" s="253"/>
      <c r="S32" s="254"/>
      <c r="T32" s="254"/>
      <c r="U32" s="255"/>
      <c r="V32" s="255"/>
      <c r="W32" s="256"/>
      <c r="X32" s="256"/>
      <c r="Y32" s="256"/>
      <c r="Z32" s="256"/>
      <c r="AA32" s="255"/>
      <c r="AB32" s="255"/>
      <c r="AC32" s="255"/>
      <c r="AD32" s="255"/>
      <c r="AE32" s="255"/>
      <c r="AF32" s="255"/>
    </row>
    <row r="33" spans="1:32" s="257" customFormat="1">
      <c r="A33" s="251" t="s">
        <v>322</v>
      </c>
      <c r="B33" s="251" t="s">
        <v>298</v>
      </c>
      <c r="C33" s="251"/>
      <c r="D33" s="252" t="s">
        <v>297</v>
      </c>
      <c r="E33" s="252"/>
      <c r="F33" s="253"/>
      <c r="G33" s="253"/>
      <c r="H33" s="254"/>
      <c r="I33" s="251"/>
      <c r="J33" s="252" t="s">
        <v>297</v>
      </c>
      <c r="K33" s="252" t="s">
        <v>297</v>
      </c>
      <c r="L33" s="252"/>
      <c r="M33" s="252"/>
      <c r="N33" s="252"/>
      <c r="O33" s="252"/>
      <c r="P33" s="253"/>
      <c r="Q33" s="253"/>
      <c r="R33" s="253"/>
      <c r="S33" s="254"/>
      <c r="T33" s="254"/>
      <c r="U33" s="255"/>
      <c r="V33" s="255"/>
      <c r="W33" s="256"/>
      <c r="X33" s="256"/>
      <c r="Y33" s="256"/>
      <c r="Z33" s="256"/>
      <c r="AA33" s="255"/>
      <c r="AB33" s="255"/>
      <c r="AC33" s="255"/>
      <c r="AD33" s="255"/>
      <c r="AE33" s="255"/>
      <c r="AF33" s="255"/>
    </row>
    <row r="34" spans="1:32">
      <c r="A34" s="243" t="s">
        <v>299</v>
      </c>
      <c r="B34" s="243" t="s">
        <v>298</v>
      </c>
      <c r="C34" s="243"/>
      <c r="D34" s="244"/>
      <c r="E34" s="244"/>
      <c r="F34" s="245"/>
      <c r="G34" s="245"/>
      <c r="H34" s="242"/>
      <c r="I34" s="243"/>
      <c r="J34" s="244"/>
      <c r="K34" s="244"/>
      <c r="L34" s="244"/>
      <c r="M34" s="249"/>
      <c r="N34" s="249"/>
      <c r="O34" s="247"/>
      <c r="P34" s="245"/>
      <c r="Q34" s="245"/>
      <c r="R34" s="245"/>
      <c r="S34" s="242"/>
      <c r="T34" s="242"/>
      <c r="W34" s="78"/>
      <c r="X34" s="78"/>
      <c r="Y34" s="78"/>
      <c r="Z34" s="78"/>
      <c r="AA34" s="13"/>
      <c r="AB34" s="13"/>
      <c r="AC34" s="13"/>
      <c r="AD34" s="13"/>
      <c r="AE34" s="13"/>
      <c r="AF34" s="13"/>
    </row>
    <row r="35" spans="1:32">
      <c r="A35" s="243" t="s">
        <v>300</v>
      </c>
      <c r="B35" s="243" t="s">
        <v>301</v>
      </c>
      <c r="C35" s="243"/>
      <c r="D35" s="244"/>
      <c r="E35" s="244"/>
      <c r="F35" s="245"/>
      <c r="G35" s="245"/>
      <c r="H35" s="242"/>
      <c r="I35" s="243"/>
      <c r="J35" s="244"/>
      <c r="K35" s="244"/>
      <c r="L35" s="244"/>
      <c r="M35" s="249"/>
      <c r="N35" s="249"/>
      <c r="O35" s="247"/>
      <c r="P35" s="245"/>
      <c r="Q35" s="245"/>
      <c r="R35" s="245"/>
      <c r="S35" s="242"/>
      <c r="T35" s="242"/>
      <c r="W35" s="78"/>
      <c r="X35" s="78"/>
      <c r="Y35" s="78"/>
      <c r="Z35" s="78"/>
      <c r="AA35" s="13"/>
      <c r="AB35" s="13"/>
      <c r="AC35" s="13"/>
      <c r="AD35" s="13"/>
      <c r="AE35" s="13"/>
      <c r="AF35" s="13"/>
    </row>
    <row r="36" spans="1:32">
      <c r="A36" s="243" t="s">
        <v>300</v>
      </c>
      <c r="B36" s="243" t="s">
        <v>302</v>
      </c>
      <c r="C36" s="243"/>
      <c r="D36" s="244"/>
      <c r="E36" s="244"/>
      <c r="F36" s="245"/>
      <c r="G36" s="245"/>
      <c r="H36" s="242"/>
      <c r="I36" s="243"/>
      <c r="J36" s="244"/>
      <c r="K36" s="244"/>
      <c r="L36" s="244"/>
      <c r="M36" s="249"/>
      <c r="N36" s="249"/>
      <c r="O36" s="247"/>
      <c r="P36" s="245"/>
      <c r="Q36" s="245"/>
      <c r="R36" s="245"/>
      <c r="S36" s="242"/>
      <c r="T36" s="242"/>
      <c r="W36" s="78"/>
      <c r="X36" s="78"/>
      <c r="Y36" s="78"/>
      <c r="Z36" s="78"/>
      <c r="AA36" s="13"/>
      <c r="AB36" s="13"/>
      <c r="AC36" s="13"/>
      <c r="AD36" s="13"/>
      <c r="AE36" s="13"/>
      <c r="AF36" s="13"/>
    </row>
    <row r="37" spans="1:32">
      <c r="A37" s="219"/>
      <c r="B37" s="220" t="s">
        <v>319</v>
      </c>
      <c r="C37" s="229"/>
      <c r="D37" s="277">
        <f>AVERAGE(D27:D36)</f>
        <v>97</v>
      </c>
      <c r="E37" s="277">
        <f>D37</f>
        <v>97</v>
      </c>
      <c r="F37" s="277"/>
      <c r="G37" s="277"/>
      <c r="H37" s="278"/>
      <c r="I37" s="274"/>
      <c r="J37" s="277">
        <f>AVERAGE(J27:J36)</f>
        <v>97.65</v>
      </c>
      <c r="K37" s="277">
        <f>AVERAGE(K27:K36)</f>
        <v>97.65</v>
      </c>
      <c r="L37" s="221"/>
      <c r="M37" s="221"/>
      <c r="N37" s="221"/>
      <c r="O37" s="223"/>
      <c r="P37" s="222"/>
      <c r="Q37" s="222"/>
      <c r="R37" s="222"/>
      <c r="S37" s="219"/>
      <c r="T37" s="219"/>
      <c r="W37" s="78"/>
      <c r="X37" s="78"/>
      <c r="Y37" s="78"/>
      <c r="Z37" s="78"/>
      <c r="AA37" s="13"/>
      <c r="AB37" s="13"/>
      <c r="AC37" s="13"/>
      <c r="AD37" s="13"/>
      <c r="AE37" s="13"/>
      <c r="AF37" s="13"/>
    </row>
    <row r="38" spans="1:32" ht="39.950000000000003" customHeight="1">
      <c r="A38" s="215" t="s">
        <v>303</v>
      </c>
      <c r="B38" s="215"/>
      <c r="C38" s="229"/>
      <c r="D38" s="216"/>
      <c r="E38" s="216"/>
      <c r="F38" s="217"/>
      <c r="G38" s="217"/>
      <c r="H38" s="218"/>
      <c r="I38" s="229"/>
      <c r="J38" s="231"/>
      <c r="K38" s="216"/>
      <c r="L38" s="216"/>
      <c r="M38" s="216"/>
      <c r="N38" s="216"/>
      <c r="O38" s="216"/>
      <c r="P38" s="217"/>
      <c r="Q38" s="217"/>
      <c r="R38" s="217"/>
      <c r="S38" s="218"/>
      <c r="T38" s="218"/>
      <c r="W38" s="78"/>
      <c r="X38" s="78"/>
      <c r="Y38" s="78"/>
      <c r="Z38" s="78"/>
      <c r="AA38" s="13"/>
      <c r="AB38" s="13"/>
      <c r="AC38" s="13"/>
      <c r="AD38" s="13"/>
      <c r="AE38" s="13"/>
      <c r="AF38" s="13"/>
    </row>
    <row r="39" spans="1:32" ht="15" customHeight="1">
      <c r="A39" s="243" t="s">
        <v>304</v>
      </c>
      <c r="B39" s="246" t="s">
        <v>305</v>
      </c>
      <c r="C39" s="243"/>
      <c r="D39" s="244" t="s">
        <v>297</v>
      </c>
      <c r="E39" s="244"/>
      <c r="F39" s="245">
        <v>2018</v>
      </c>
      <c r="G39" s="245" t="s">
        <v>174</v>
      </c>
      <c r="H39" s="242" t="s">
        <v>306</v>
      </c>
      <c r="I39" s="243"/>
      <c r="J39" s="244">
        <v>5</v>
      </c>
      <c r="K39" s="244"/>
      <c r="L39" s="244"/>
      <c r="M39" s="249"/>
      <c r="N39" s="249"/>
      <c r="O39" s="247"/>
      <c r="P39" s="245" t="s">
        <v>174</v>
      </c>
      <c r="Q39" s="245" t="s">
        <v>96</v>
      </c>
      <c r="R39" s="245"/>
      <c r="S39" s="242" t="s">
        <v>306</v>
      </c>
      <c r="T39" s="242" t="s">
        <v>176</v>
      </c>
      <c r="W39" s="78"/>
      <c r="X39" s="78"/>
      <c r="Y39" s="78"/>
      <c r="Z39" s="78"/>
      <c r="AA39" s="13"/>
      <c r="AB39" s="13"/>
      <c r="AC39" s="13"/>
      <c r="AD39" s="13"/>
      <c r="AE39" s="13"/>
      <c r="AF39" s="13"/>
    </row>
    <row r="40" spans="1:32" ht="15" customHeight="1">
      <c r="A40" s="243" t="s">
        <v>307</v>
      </c>
      <c r="B40" s="246" t="s">
        <v>305</v>
      </c>
      <c r="C40" s="243"/>
      <c r="D40" s="244" t="s">
        <v>297</v>
      </c>
      <c r="E40" s="244"/>
      <c r="F40" s="245">
        <v>2018</v>
      </c>
      <c r="G40" s="245" t="s">
        <v>174</v>
      </c>
      <c r="H40" s="242" t="s">
        <v>306</v>
      </c>
      <c r="I40" s="243"/>
      <c r="J40" s="244">
        <v>5</v>
      </c>
      <c r="K40" s="244"/>
      <c r="L40" s="244"/>
      <c r="M40" s="249"/>
      <c r="N40" s="249"/>
      <c r="O40" s="247"/>
      <c r="P40" s="245" t="s">
        <v>174</v>
      </c>
      <c r="Q40" s="245" t="s">
        <v>96</v>
      </c>
      <c r="R40" s="245"/>
      <c r="S40" s="242" t="s">
        <v>306</v>
      </c>
      <c r="T40" s="242" t="s">
        <v>176</v>
      </c>
      <c r="W40" s="78"/>
      <c r="X40" s="78"/>
      <c r="Y40" s="78"/>
      <c r="Z40" s="78"/>
      <c r="AA40" s="13"/>
      <c r="AB40" s="13"/>
      <c r="AC40" s="13"/>
      <c r="AD40" s="13"/>
      <c r="AE40" s="13"/>
      <c r="AF40" s="13"/>
    </row>
    <row r="41" spans="1:32" ht="15" customHeight="1">
      <c r="A41" s="243" t="s">
        <v>308</v>
      </c>
      <c r="B41" s="246" t="s">
        <v>305</v>
      </c>
      <c r="C41" s="243"/>
      <c r="D41" s="244" t="s">
        <v>297</v>
      </c>
      <c r="E41" s="244"/>
      <c r="F41" s="245">
        <v>2018</v>
      </c>
      <c r="G41" s="245" t="s">
        <v>174</v>
      </c>
      <c r="H41" s="242" t="s">
        <v>306</v>
      </c>
      <c r="I41" s="243"/>
      <c r="J41" s="244">
        <v>5</v>
      </c>
      <c r="K41" s="244"/>
      <c r="L41" s="244"/>
      <c r="M41" s="249"/>
      <c r="N41" s="249"/>
      <c r="O41" s="247"/>
      <c r="P41" s="245" t="s">
        <v>174</v>
      </c>
      <c r="Q41" s="245" t="s">
        <v>96</v>
      </c>
      <c r="R41" s="245"/>
      <c r="S41" s="242" t="s">
        <v>306</v>
      </c>
      <c r="T41" s="242" t="s">
        <v>176</v>
      </c>
      <c r="W41" s="78"/>
      <c r="X41" s="78"/>
      <c r="Y41" s="78"/>
      <c r="Z41" s="78"/>
      <c r="AA41" s="13"/>
      <c r="AB41" s="13"/>
      <c r="AC41" s="13"/>
      <c r="AD41" s="13"/>
      <c r="AE41" s="13"/>
      <c r="AF41" s="13"/>
    </row>
    <row r="42" spans="1:32">
      <c r="A42" s="219"/>
      <c r="B42" s="220" t="s">
        <v>303</v>
      </c>
      <c r="C42" s="229"/>
      <c r="D42" s="221" t="str">
        <f>IFERROR(AVERAGE(D39:D41),"")</f>
        <v/>
      </c>
      <c r="E42" s="221" t="str">
        <f>IFERROR(AVERAGE(E39:E41),"")</f>
        <v/>
      </c>
      <c r="F42" s="222"/>
      <c r="G42" s="222"/>
      <c r="H42" s="219"/>
      <c r="I42" s="229"/>
      <c r="J42" s="221">
        <f>IFERROR(AVERAGE(J39:J41),"")</f>
        <v>5</v>
      </c>
      <c r="K42" s="221" t="str">
        <f>IFERROR(AVERAGE(K39:K41),"")</f>
        <v/>
      </c>
      <c r="L42" s="221"/>
      <c r="M42" s="221"/>
      <c r="N42" s="221"/>
      <c r="O42" s="223"/>
      <c r="P42" s="222"/>
      <c r="Q42" s="222"/>
      <c r="R42" s="222"/>
      <c r="S42" s="219"/>
      <c r="T42" s="219"/>
      <c r="W42" s="78"/>
      <c r="X42" s="78"/>
      <c r="Y42" s="78"/>
      <c r="Z42" s="78"/>
      <c r="AA42" s="13"/>
      <c r="AB42" s="13"/>
      <c r="AC42" s="13"/>
      <c r="AD42" s="13"/>
      <c r="AE42" s="13"/>
      <c r="AF42" s="13"/>
    </row>
    <row r="43" spans="1:32" ht="15" customHeight="1">
      <c r="A43" s="215"/>
      <c r="B43" s="215" t="s">
        <v>309</v>
      </c>
      <c r="C43" s="229"/>
      <c r="D43" s="272">
        <f>AVERAGE(D25,D37,D42)</f>
        <v>77.461538461538453</v>
      </c>
      <c r="E43" s="266"/>
      <c r="F43" s="266"/>
      <c r="G43" s="266"/>
      <c r="H43" s="273"/>
      <c r="I43" s="274"/>
      <c r="J43" s="272">
        <f>AVERAGE(J25,J37,J42)</f>
        <v>53.524358974358982</v>
      </c>
      <c r="K43" s="272">
        <f>AVERAGE(K25,K37,K42)</f>
        <v>78.28653846153847</v>
      </c>
      <c r="L43" s="216"/>
      <c r="M43" s="216"/>
      <c r="N43" s="216"/>
      <c r="O43" s="216"/>
      <c r="P43" s="217"/>
      <c r="Q43" s="217"/>
      <c r="R43" s="217"/>
      <c r="S43" s="218"/>
      <c r="T43" s="218"/>
      <c r="W43" s="78"/>
      <c r="X43" s="78"/>
      <c r="Y43" s="78"/>
      <c r="Z43" s="78"/>
      <c r="AA43" s="13"/>
      <c r="AB43" s="13"/>
      <c r="AC43" s="13"/>
      <c r="AD43" s="13"/>
      <c r="AE43" s="13"/>
      <c r="AF43" s="13"/>
    </row>
    <row r="44" spans="1:32" ht="15" customHeight="1">
      <c r="A44" s="215"/>
      <c r="B44" s="215" t="s">
        <v>310</v>
      </c>
      <c r="C44" s="229"/>
      <c r="D44" s="272">
        <f>J43-D43</f>
        <v>-23.937179487179471</v>
      </c>
      <c r="E44" s="266"/>
      <c r="F44" s="266"/>
      <c r="G44" s="266"/>
      <c r="H44" s="273"/>
      <c r="I44" s="274"/>
      <c r="J44" s="275"/>
      <c r="K44" s="266"/>
      <c r="L44" s="216"/>
      <c r="M44" s="216"/>
      <c r="N44" s="216"/>
      <c r="O44" s="216"/>
      <c r="P44" s="217"/>
      <c r="Q44" s="217"/>
      <c r="R44" s="217"/>
      <c r="S44" s="218"/>
      <c r="T44" s="218"/>
      <c r="W44" s="78"/>
      <c r="X44" s="78"/>
      <c r="Y44" s="78"/>
      <c r="Z44" s="78"/>
      <c r="AA44" s="13"/>
      <c r="AB44" s="13"/>
      <c r="AC44" s="13"/>
      <c r="AD44" s="13"/>
      <c r="AE44" s="13"/>
      <c r="AF44" s="13"/>
    </row>
    <row r="45" spans="1:32" ht="15" customHeight="1">
      <c r="A45" s="215"/>
      <c r="B45" s="218" t="s">
        <v>285</v>
      </c>
      <c r="C45" s="229"/>
      <c r="D45" s="217">
        <f>10.16*1000</f>
        <v>10160</v>
      </c>
      <c r="E45" s="216"/>
      <c r="F45" s="217"/>
      <c r="G45" s="217"/>
      <c r="H45" s="218"/>
      <c r="I45" s="229"/>
      <c r="J45" s="231"/>
      <c r="K45" s="216"/>
      <c r="L45" s="216"/>
      <c r="M45" s="216"/>
      <c r="N45" s="216"/>
      <c r="O45" s="216"/>
      <c r="P45" s="217"/>
      <c r="Q45" s="217"/>
      <c r="R45" s="217"/>
      <c r="S45" s="218"/>
      <c r="T45" s="218"/>
      <c r="W45" s="78"/>
      <c r="X45" s="78"/>
      <c r="Y45" s="78"/>
      <c r="Z45" s="78"/>
      <c r="AA45" s="13"/>
      <c r="AB45" s="13"/>
      <c r="AC45" s="13"/>
      <c r="AD45" s="13"/>
      <c r="AE45" s="13"/>
      <c r="AF45" s="13"/>
    </row>
    <row r="46" spans="1:32" ht="15" customHeight="1">
      <c r="A46" s="215"/>
      <c r="B46" s="215" t="s">
        <v>311</v>
      </c>
      <c r="C46" s="229"/>
      <c r="D46" s="267">
        <f>1.25*1000</f>
        <v>1250</v>
      </c>
      <c r="E46" s="216"/>
      <c r="F46" s="217"/>
      <c r="G46" s="217"/>
      <c r="H46" s="218"/>
      <c r="I46" s="229"/>
      <c r="J46" s="231"/>
      <c r="K46" s="216"/>
      <c r="L46" s="216"/>
      <c r="M46" s="216"/>
      <c r="N46" s="216"/>
      <c r="O46" s="216"/>
      <c r="P46" s="217"/>
      <c r="Q46" s="217"/>
      <c r="R46" s="217"/>
      <c r="S46" s="218"/>
      <c r="T46" s="218"/>
      <c r="W46" s="78"/>
      <c r="X46" s="78"/>
      <c r="Y46" s="78"/>
      <c r="Z46" s="78"/>
      <c r="AA46" s="13"/>
      <c r="AB46" s="13"/>
      <c r="AC46" s="13"/>
      <c r="AD46" s="13"/>
      <c r="AE46" s="13"/>
      <c r="AF46" s="13"/>
    </row>
    <row r="47" spans="1:32" ht="15" customHeight="1">
      <c r="A47" s="215"/>
      <c r="B47" s="215" t="s">
        <v>324</v>
      </c>
      <c r="C47" s="229"/>
      <c r="D47" s="276">
        <f>D46/D45</f>
        <v>0.12303149606299213</v>
      </c>
      <c r="E47" s="216"/>
      <c r="F47" s="217"/>
      <c r="G47" s="217"/>
      <c r="H47" s="218"/>
      <c r="I47" s="229"/>
      <c r="J47" s="231"/>
      <c r="K47" s="216"/>
      <c r="L47" s="216"/>
      <c r="M47" s="216"/>
      <c r="N47" s="216"/>
      <c r="O47" s="216"/>
      <c r="P47" s="217"/>
      <c r="Q47" s="217"/>
      <c r="R47" s="217"/>
      <c r="S47" s="218"/>
      <c r="T47" s="218"/>
      <c r="W47" s="78"/>
      <c r="X47" s="78"/>
      <c r="Y47" s="78"/>
      <c r="Z47" s="78"/>
      <c r="AA47" s="13"/>
      <c r="AB47" s="13"/>
      <c r="AC47" s="13"/>
      <c r="AD47" s="13"/>
      <c r="AE47" s="13"/>
      <c r="AF47" s="13"/>
    </row>
    <row r="48" spans="1:32" ht="15" customHeight="1">
      <c r="A48" s="109" t="s">
        <v>323</v>
      </c>
      <c r="B48" s="108"/>
      <c r="C48" s="179"/>
      <c r="D48" s="209"/>
      <c r="E48" s="209"/>
      <c r="F48" s="209"/>
      <c r="G48" s="209"/>
      <c r="H48" s="108"/>
      <c r="I48" s="179"/>
      <c r="J48" s="209"/>
      <c r="K48" s="209"/>
      <c r="L48" s="209"/>
      <c r="M48" s="209"/>
      <c r="N48" s="209"/>
      <c r="O48" s="209"/>
      <c r="P48" s="209"/>
      <c r="Q48" s="209"/>
      <c r="R48" s="209"/>
      <c r="S48" s="109"/>
      <c r="T48" s="109"/>
      <c r="Z48" s="13"/>
      <c r="AA48" s="13"/>
      <c r="AB48" s="13"/>
      <c r="AC48" s="13"/>
      <c r="AD48" s="13"/>
      <c r="AE48" s="13"/>
      <c r="AF48" s="13"/>
    </row>
    <row r="49" spans="1:32" ht="15" customHeight="1">
      <c r="A49" s="109" t="s">
        <v>312</v>
      </c>
      <c r="B49" s="109"/>
      <c r="C49" s="143"/>
      <c r="D49" s="209"/>
      <c r="E49" s="209"/>
      <c r="F49" s="209"/>
      <c r="G49" s="209"/>
      <c r="H49" s="108"/>
      <c r="I49" s="143"/>
      <c r="J49" s="209"/>
      <c r="K49" s="209"/>
      <c r="L49" s="209"/>
      <c r="M49" s="209"/>
      <c r="N49" s="209"/>
      <c r="O49" s="209"/>
      <c r="P49" s="209"/>
      <c r="Q49" s="209"/>
      <c r="R49" s="209"/>
      <c r="S49" s="109"/>
      <c r="T49" s="109"/>
      <c r="Z49" s="13"/>
      <c r="AA49" s="13"/>
      <c r="AB49" s="13"/>
      <c r="AC49" s="13"/>
      <c r="AD49" s="13"/>
      <c r="AE49" s="13"/>
      <c r="AF49" s="13"/>
    </row>
    <row r="50" spans="1:32" ht="15" customHeight="1">
      <c r="A50" s="210" t="s">
        <v>313</v>
      </c>
      <c r="B50" s="210"/>
      <c r="C50" s="230"/>
      <c r="D50" s="209"/>
      <c r="E50" s="209"/>
      <c r="F50" s="209"/>
      <c r="G50" s="209"/>
      <c r="H50" s="108"/>
      <c r="I50" s="230"/>
      <c r="J50" s="209"/>
      <c r="K50" s="209"/>
      <c r="L50" s="209"/>
      <c r="M50" s="209"/>
      <c r="N50" s="209"/>
      <c r="O50" s="209"/>
      <c r="P50" s="209"/>
      <c r="Q50" s="209"/>
      <c r="R50" s="209"/>
      <c r="S50" s="109"/>
      <c r="T50" s="109"/>
      <c r="Z50" s="13"/>
      <c r="AA50" s="13"/>
      <c r="AB50" s="13"/>
      <c r="AC50" s="13"/>
      <c r="AD50" s="13"/>
      <c r="AE50" s="13"/>
      <c r="AF50" s="13"/>
    </row>
    <row r="51" spans="1:32" ht="15" customHeight="1">
      <c r="Z51" s="13"/>
      <c r="AA51" s="13"/>
      <c r="AB51" s="13"/>
      <c r="AC51" s="13"/>
      <c r="AD51" s="13"/>
      <c r="AE51" s="13"/>
      <c r="AF51" s="13"/>
    </row>
    <row r="52" spans="1:32" ht="15" customHeight="1">
      <c r="Z52" s="13"/>
      <c r="AA52" s="13"/>
      <c r="AB52" s="13"/>
      <c r="AC52" s="13"/>
      <c r="AD52" s="13"/>
      <c r="AE52" s="13"/>
      <c r="AF52" s="13"/>
    </row>
    <row r="53" spans="1:32" ht="15" customHeight="1">
      <c r="W53" s="117"/>
      <c r="Z53" s="13"/>
      <c r="AA53" s="13"/>
      <c r="AB53" s="13"/>
      <c r="AC53" s="13"/>
      <c r="AD53" s="13"/>
      <c r="AE53" s="13"/>
      <c r="AF53" s="13"/>
    </row>
    <row r="54" spans="1:32" ht="15" customHeight="1">
      <c r="W54" s="117"/>
      <c r="Z54" s="13"/>
      <c r="AA54" s="13"/>
      <c r="AB54" s="13"/>
      <c r="AC54" s="13"/>
      <c r="AD54" s="13"/>
      <c r="AE54" s="13"/>
      <c r="AF54" s="13"/>
    </row>
    <row r="55" spans="1:32" ht="15" customHeight="1">
      <c r="W55" s="117"/>
      <c r="Z55" s="13"/>
      <c r="AA55" s="13"/>
      <c r="AB55" s="13"/>
      <c r="AC55" s="13"/>
      <c r="AD55" s="13"/>
      <c r="AE55" s="13"/>
      <c r="AF55" s="13"/>
    </row>
    <row r="56" spans="1:32" ht="15" customHeight="1">
      <c r="Z56" s="13"/>
      <c r="AA56" s="13"/>
      <c r="AB56" s="13"/>
      <c r="AC56" s="13"/>
      <c r="AD56" s="13"/>
      <c r="AE56" s="13"/>
      <c r="AF56" s="13"/>
    </row>
    <row r="57" spans="1:32" ht="15" customHeight="1">
      <c r="Z57" s="13"/>
      <c r="AA57" s="13"/>
      <c r="AB57" s="13"/>
      <c r="AC57" s="13"/>
      <c r="AD57" s="13"/>
      <c r="AE57" s="13"/>
      <c r="AF57" s="13"/>
    </row>
    <row r="58" spans="1:32" ht="15" customHeight="1">
      <c r="Z58" s="13"/>
      <c r="AA58" s="13"/>
      <c r="AB58" s="13"/>
      <c r="AC58" s="13"/>
      <c r="AD58" s="13"/>
      <c r="AE58" s="13"/>
      <c r="AF58" s="13"/>
    </row>
    <row r="59" spans="1:32" ht="15" customHeight="1">
      <c r="Z59" s="13"/>
      <c r="AA59" s="13"/>
      <c r="AB59" s="13"/>
      <c r="AC59" s="13"/>
      <c r="AD59" s="13"/>
      <c r="AE59" s="13"/>
      <c r="AF59" s="13"/>
    </row>
    <row r="60" spans="1:32" ht="15" customHeight="1">
      <c r="Z60" s="13"/>
      <c r="AA60" s="13"/>
      <c r="AB60" s="13"/>
      <c r="AC60" s="13"/>
      <c r="AD60" s="13"/>
      <c r="AE60" s="13"/>
      <c r="AF60" s="13"/>
    </row>
    <row r="61" spans="1:32" ht="15" customHeight="1">
      <c r="Z61" s="13"/>
      <c r="AA61" s="13"/>
      <c r="AB61" s="13"/>
      <c r="AC61" s="13"/>
      <c r="AD61" s="13"/>
      <c r="AE61" s="13"/>
      <c r="AF61" s="13"/>
    </row>
    <row r="62" spans="1:32" ht="15" customHeight="1">
      <c r="Z62" s="13"/>
      <c r="AA62" s="13"/>
      <c r="AB62" s="13"/>
      <c r="AC62" s="13"/>
      <c r="AD62" s="13"/>
      <c r="AE62" s="13"/>
      <c r="AF62" s="13"/>
    </row>
    <row r="63" spans="1:32" ht="15" customHeight="1">
      <c r="Z63" s="13"/>
      <c r="AA63" s="13"/>
      <c r="AB63" s="13"/>
      <c r="AC63" s="13"/>
      <c r="AD63" s="13"/>
      <c r="AE63" s="13"/>
      <c r="AF63" s="13"/>
    </row>
    <row r="64" spans="1:32" ht="15" customHeight="1">
      <c r="Z64" s="13"/>
      <c r="AA64" s="13"/>
      <c r="AB64" s="13"/>
      <c r="AC64" s="13"/>
      <c r="AD64" s="13"/>
      <c r="AE64" s="13"/>
      <c r="AF64" s="13"/>
    </row>
    <row r="65" spans="23:32" ht="15" customHeight="1">
      <c r="Z65" s="13"/>
      <c r="AA65" s="13"/>
      <c r="AB65" s="13"/>
      <c r="AC65" s="13"/>
      <c r="AD65" s="13"/>
      <c r="AE65" s="13"/>
      <c r="AF65" s="13"/>
    </row>
    <row r="66" spans="23:32" ht="15" customHeight="1">
      <c r="W66" s="78"/>
      <c r="X66" s="78"/>
      <c r="Y66" s="78"/>
      <c r="Z66" s="13"/>
      <c r="AA66" s="13"/>
      <c r="AB66" s="13"/>
      <c r="AC66" s="13"/>
      <c r="AD66" s="13"/>
      <c r="AE66" s="13"/>
      <c r="AF66" s="13"/>
    </row>
    <row r="67" spans="23:32" ht="15" customHeight="1">
      <c r="Z67" s="13"/>
      <c r="AA67" s="13"/>
      <c r="AB67" s="13"/>
      <c r="AC67" s="13"/>
      <c r="AD67" s="13"/>
      <c r="AE67" s="13"/>
      <c r="AF67" s="13"/>
    </row>
    <row r="68" spans="23:32" ht="15" customHeight="1">
      <c r="W68" s="78"/>
      <c r="X68" s="78"/>
      <c r="Y68" s="78"/>
      <c r="Z68" s="78"/>
      <c r="AA68" s="13"/>
      <c r="AB68" s="13"/>
      <c r="AC68" s="13"/>
      <c r="AD68" s="13"/>
      <c r="AE68" s="13"/>
      <c r="AF68" s="13"/>
    </row>
    <row r="69" spans="23:32" ht="15" customHeight="1">
      <c r="Z69" s="13"/>
      <c r="AA69" s="13"/>
      <c r="AB69" s="13"/>
      <c r="AC69" s="13"/>
      <c r="AD69" s="13"/>
      <c r="AE69" s="13"/>
      <c r="AF69" s="13"/>
    </row>
    <row r="70" spans="23:32" ht="15" customHeight="1">
      <c r="Z70" s="13"/>
      <c r="AA70" s="13"/>
      <c r="AB70" s="13"/>
      <c r="AC70" s="13"/>
      <c r="AD70" s="13"/>
      <c r="AE70" s="13"/>
      <c r="AF70" s="13"/>
    </row>
    <row r="71" spans="23:32" ht="15" customHeight="1">
      <c r="Z71" s="13"/>
      <c r="AA71" s="13"/>
      <c r="AB71" s="13"/>
      <c r="AC71" s="13"/>
      <c r="AD71" s="13"/>
      <c r="AE71" s="13"/>
      <c r="AF71" s="13"/>
    </row>
    <row r="72" spans="23:32" ht="15" customHeight="1">
      <c r="Z72" s="13"/>
      <c r="AA72" s="13"/>
      <c r="AB72" s="13"/>
      <c r="AC72" s="13"/>
      <c r="AD72" s="13"/>
      <c r="AE72" s="13"/>
      <c r="AF72" s="13"/>
    </row>
    <row r="73" spans="23:32" ht="15" customHeight="1"/>
    <row r="74" spans="23:32" ht="15" customHeight="1"/>
    <row r="75" spans="23:32" ht="15" customHeight="1"/>
    <row r="76" spans="23:32" ht="15" customHeight="1"/>
    <row r="77" spans="23:32" ht="15" customHeight="1"/>
    <row r="78" spans="23:32" ht="15" customHeight="1"/>
    <row r="79" spans="23:32" ht="15" customHeight="1"/>
    <row r="80" spans="23:32" ht="15" customHeight="1"/>
    <row r="81" ht="15" customHeight="1"/>
    <row r="82" ht="15" customHeight="1"/>
  </sheetData>
  <mergeCells count="16">
    <mergeCell ref="H9:H10"/>
    <mergeCell ref="B9:B10"/>
    <mergeCell ref="D9:D10"/>
    <mergeCell ref="E9:E10"/>
    <mergeCell ref="F9:F10"/>
    <mergeCell ref="G9:G10"/>
    <mergeCell ref="J8:T8"/>
    <mergeCell ref="A8:B8"/>
    <mergeCell ref="A9:A10"/>
    <mergeCell ref="D8:H8"/>
    <mergeCell ref="J9:K9"/>
    <mergeCell ref="M9:N9"/>
    <mergeCell ref="P9:Q9"/>
    <mergeCell ref="S9:T9"/>
    <mergeCell ref="A5:B5"/>
    <mergeCell ref="A6:B6"/>
  </mergeCells>
  <pageMargins left="0.7" right="0.7" top="0.75" bottom="0.75" header="0.3" footer="0.3"/>
  <pageSetup paperSize="9" scale="40" orientation="landscape" horizontalDpi="4294967293" verticalDpi="0" r:id="rId1"/>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2BAB383CFE351E4980079CAB43D24491" ma:contentTypeVersion="13" ma:contentTypeDescription="Create a new document." ma:contentTypeScope="" ma:versionID="21903c200076b3ec55be68dd2bdf11fe">
  <xsd:schema xmlns:xsd="http://www.w3.org/2001/XMLSchema" xmlns:xs="http://www.w3.org/2001/XMLSchema" xmlns:p="http://schemas.microsoft.com/office/2006/metadata/properties" xmlns:ns2="1022376e-cd63-4e3a-9ae1-c617fc1c4f2c" xmlns:ns3="bd879b36-96f5-4c4e-979a-9eb1cd712529" targetNamespace="http://schemas.microsoft.com/office/2006/metadata/properties" ma:root="true" ma:fieldsID="f489635911e13f24b7b9894dba5432d9" ns2:_="" ns3:_="">
    <xsd:import namespace="1022376e-cd63-4e3a-9ae1-c617fc1c4f2c"/>
    <xsd:import namespace="bd879b36-96f5-4c4e-979a-9eb1cd71252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022376e-cd63-4e3a-9ae1-c617fc1c4f2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d879b36-96f5-4c4e-979a-9eb1cd712529"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8C5798F-31D9-455C-A266-3CF2A88C6872}">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cee211f1-5bf1-4f4b-adf1-18b7c5b9a3a6"/>
    <ds:schemaRef ds:uri="http://www.w3.org/XML/1998/namespace"/>
    <ds:schemaRef ds:uri="http://purl.org/dc/dcmitype/"/>
  </ds:schemaRefs>
</ds:datastoreItem>
</file>

<file path=customXml/itemProps2.xml><?xml version="1.0" encoding="utf-8"?>
<ds:datastoreItem xmlns:ds="http://schemas.openxmlformats.org/officeDocument/2006/customXml" ds:itemID="{5668EAE9-BE2F-449B-83FE-5638B2ED2DF4}">
  <ds:schemaRefs>
    <ds:schemaRef ds:uri="http://schemas.microsoft.com/sharepoint/v3/contenttype/forms"/>
  </ds:schemaRefs>
</ds:datastoreItem>
</file>

<file path=customXml/itemProps3.xml><?xml version="1.0" encoding="utf-8"?>
<ds:datastoreItem xmlns:ds="http://schemas.openxmlformats.org/officeDocument/2006/customXml" ds:itemID="{F3B07A0A-C848-4FF7-A830-0D9B654DA18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022376e-cd63-4e3a-9ae1-c617fc1c4f2c"/>
    <ds:schemaRef ds:uri="bd879b36-96f5-4c4e-979a-9eb1cd7125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6</vt:i4>
      </vt:variant>
    </vt:vector>
  </HeadingPairs>
  <TitlesOfParts>
    <vt:vector size="25" baseType="lpstr">
      <vt:lpstr>Intro</vt:lpstr>
      <vt:lpstr>HPOP_Inter</vt:lpstr>
      <vt:lpstr>UHC_data</vt:lpstr>
      <vt:lpstr>UHC_data_double_border</vt:lpstr>
      <vt:lpstr>UHC_Time Series</vt:lpstr>
      <vt:lpstr>UHC_Chart</vt:lpstr>
      <vt:lpstr>UHC_Indicator List</vt:lpstr>
      <vt:lpstr>UHC_Inter</vt:lpstr>
      <vt:lpstr>HEP_data</vt:lpstr>
      <vt:lpstr>HEP_data_double_border</vt:lpstr>
      <vt:lpstr>HEP_Time Series</vt:lpstr>
      <vt:lpstr>HEP_Chart</vt:lpstr>
      <vt:lpstr>HEP_Indicator List</vt:lpstr>
      <vt:lpstr>HEP_Inter</vt:lpstr>
      <vt:lpstr>HPOP_data</vt:lpstr>
      <vt:lpstr>HPOP_data_double_border</vt:lpstr>
      <vt:lpstr>HPOP_Time Series</vt:lpstr>
      <vt:lpstr>HPOP_Chart</vt:lpstr>
      <vt:lpstr>HPOP_Indicator List</vt:lpstr>
      <vt:lpstr>HEP_data!Print_Area</vt:lpstr>
      <vt:lpstr>HEP_data_double_border!Print_Area</vt:lpstr>
      <vt:lpstr>HPOP_data!Print_Area</vt:lpstr>
      <vt:lpstr>HPOP_data_double_border!Print_Area</vt:lpstr>
      <vt:lpstr>UHC_data!Print_Area</vt:lpstr>
      <vt:lpstr>UHC_data_double_border!Print_Area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lmerdad@who.int</dc:creator>
  <cp:lastModifiedBy>Elliott Messeiller</cp:lastModifiedBy>
  <cp:lastPrinted>2021-07-12T10:01:31Z</cp:lastPrinted>
  <dcterms:created xsi:type="dcterms:W3CDTF">2020-11-10T11:52:23Z</dcterms:created>
  <dcterms:modified xsi:type="dcterms:W3CDTF">2021-07-29T12:04:40Z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0x0101002BAB383CFE351E4980079CAB43D24491</vt:lpwstr>
  </property>
</Properties>
</file>