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6215" windowHeight="7950"/>
  </bookViews>
  <sheets>
    <sheet name="Sheet1 (2)" sheetId="4" r:id="rId1"/>
    <sheet name="Sheet1" sheetId="1" state="hidden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N34" i="4"/>
  <c r="N35"/>
  <c r="N36"/>
  <c r="N37"/>
  <c r="N38"/>
  <c r="N39"/>
  <c r="N40"/>
  <c r="N41"/>
  <c r="N42"/>
  <c r="N33"/>
  <c r="M34"/>
  <c r="M35"/>
  <c r="M36"/>
  <c r="M37"/>
  <c r="M38"/>
  <c r="M39"/>
  <c r="M40"/>
  <c r="M41"/>
  <c r="M42"/>
  <c r="M33"/>
  <c r="G48" l="1"/>
  <c r="G49"/>
  <c r="G50"/>
  <c r="G51"/>
  <c r="G52"/>
  <c r="G53"/>
  <c r="G54"/>
  <c r="G55"/>
  <c r="G56"/>
  <c r="G47"/>
  <c r="S34"/>
  <c r="S35"/>
  <c r="S36"/>
  <c r="S37"/>
  <c r="S38"/>
  <c r="S39"/>
  <c r="S40"/>
  <c r="S41"/>
  <c r="S42"/>
  <c r="S33"/>
  <c r="R34"/>
  <c r="R35"/>
  <c r="R36"/>
  <c r="R37"/>
  <c r="R38"/>
  <c r="R39"/>
  <c r="R40"/>
  <c r="R41"/>
  <c r="R42"/>
  <c r="R33"/>
  <c r="U34"/>
  <c r="P22"/>
  <c r="N54"/>
  <c r="N55"/>
  <c r="N56"/>
  <c r="M48"/>
  <c r="M49"/>
  <c r="M50"/>
  <c r="M47"/>
  <c r="J48"/>
  <c r="J49"/>
  <c r="J50"/>
  <c r="J51"/>
  <c r="J52"/>
  <c r="J53"/>
  <c r="J54"/>
  <c r="J55"/>
  <c r="J56"/>
  <c r="J47"/>
  <c r="I48"/>
  <c r="I49"/>
  <c r="K49" s="1"/>
  <c r="L49" s="1"/>
  <c r="I50"/>
  <c r="I51"/>
  <c r="I52"/>
  <c r="I53"/>
  <c r="I54"/>
  <c r="I55"/>
  <c r="I56"/>
  <c r="I47"/>
  <c r="I34"/>
  <c r="K34" s="1"/>
  <c r="L34" s="1"/>
  <c r="I35"/>
  <c r="I36"/>
  <c r="I37"/>
  <c r="I38"/>
  <c r="K38" s="1"/>
  <c r="L38" s="1"/>
  <c r="I39"/>
  <c r="I40"/>
  <c r="I41"/>
  <c r="I42"/>
  <c r="K42" s="1"/>
  <c r="L42" s="1"/>
  <c r="I33"/>
  <c r="P34"/>
  <c r="P35"/>
  <c r="P36"/>
  <c r="P37"/>
  <c r="P38"/>
  <c r="P39"/>
  <c r="P40"/>
  <c r="P41"/>
  <c r="P42"/>
  <c r="P33"/>
  <c r="K56"/>
  <c r="L56" s="1"/>
  <c r="H56"/>
  <c r="K55"/>
  <c r="L55" s="1"/>
  <c r="H55"/>
  <c r="K54"/>
  <c r="L54" s="1"/>
  <c r="H54"/>
  <c r="K53"/>
  <c r="L53" s="1"/>
  <c r="H53"/>
  <c r="K52"/>
  <c r="L52" s="1"/>
  <c r="H52"/>
  <c r="K51"/>
  <c r="L51" s="1"/>
  <c r="H51"/>
  <c r="K50"/>
  <c r="L50" s="1"/>
  <c r="H50"/>
  <c r="H49"/>
  <c r="K48"/>
  <c r="L48" s="1"/>
  <c r="H48"/>
  <c r="K47"/>
  <c r="L47" s="1"/>
  <c r="H47"/>
  <c r="L36"/>
  <c r="L40"/>
  <c r="K35"/>
  <c r="L35" s="1"/>
  <c r="K36"/>
  <c r="K37"/>
  <c r="L37" s="1"/>
  <c r="K39"/>
  <c r="L39" s="1"/>
  <c r="K40"/>
  <c r="K41"/>
  <c r="L41" s="1"/>
  <c r="K33"/>
  <c r="L33" s="1"/>
  <c r="J34"/>
  <c r="J35"/>
  <c r="J36"/>
  <c r="J37"/>
  <c r="J38"/>
  <c r="J39"/>
  <c r="J40"/>
  <c r="J41"/>
  <c r="J42"/>
  <c r="J33"/>
  <c r="H34"/>
  <c r="H35"/>
  <c r="H36"/>
  <c r="H37"/>
  <c r="H38"/>
  <c r="H39"/>
  <c r="H40"/>
  <c r="H41"/>
  <c r="H42"/>
  <c r="H33"/>
  <c r="L27"/>
  <c r="K27"/>
  <c r="G27"/>
  <c r="L26"/>
  <c r="K26"/>
  <c r="G26"/>
  <c r="L25"/>
  <c r="K25"/>
  <c r="G25"/>
  <c r="L24"/>
  <c r="K24"/>
  <c r="G24"/>
  <c r="L23"/>
  <c r="K23"/>
  <c r="G23"/>
  <c r="L22"/>
  <c r="K22"/>
  <c r="G22"/>
  <c r="L21"/>
  <c r="K21"/>
  <c r="G21"/>
  <c r="L20"/>
  <c r="K20"/>
  <c r="G20"/>
  <c r="L19"/>
  <c r="K19"/>
  <c r="G19"/>
  <c r="L18"/>
  <c r="K18"/>
  <c r="G18"/>
  <c r="M13"/>
  <c r="N13" s="1"/>
  <c r="J13"/>
  <c r="K13" s="1"/>
  <c r="G13"/>
  <c r="H13" s="1"/>
  <c r="I13" s="1"/>
  <c r="M12"/>
  <c r="N12" s="1"/>
  <c r="J12"/>
  <c r="G12"/>
  <c r="H12" s="1"/>
  <c r="M11"/>
  <c r="N11" s="1"/>
  <c r="J11"/>
  <c r="G11"/>
  <c r="H11" s="1"/>
  <c r="M10"/>
  <c r="N10" s="1"/>
  <c r="J10"/>
  <c r="K10" s="1"/>
  <c r="L10" s="1"/>
  <c r="H10"/>
  <c r="G10"/>
  <c r="I10" s="1"/>
  <c r="N9"/>
  <c r="M9"/>
  <c r="J9"/>
  <c r="K9" s="1"/>
  <c r="G9"/>
  <c r="H9" s="1"/>
  <c r="I9" s="1"/>
  <c r="N8"/>
  <c r="M8"/>
  <c r="K8"/>
  <c r="J8"/>
  <c r="G8"/>
  <c r="H8" s="1"/>
  <c r="M7"/>
  <c r="N7" s="1"/>
  <c r="J7"/>
  <c r="G7"/>
  <c r="H7" s="1"/>
  <c r="M6"/>
  <c r="N6" s="1"/>
  <c r="J6"/>
  <c r="K6" s="1"/>
  <c r="L6" s="1"/>
  <c r="H6"/>
  <c r="G6"/>
  <c r="I6" s="1"/>
  <c r="N5"/>
  <c r="M5"/>
  <c r="J5"/>
  <c r="K5" s="1"/>
  <c r="G5"/>
  <c r="H5" s="1"/>
  <c r="I5" s="1"/>
  <c r="N4"/>
  <c r="M4"/>
  <c r="J4"/>
  <c r="G4"/>
  <c r="H4" s="1"/>
  <c r="L70" i="1"/>
  <c r="K70"/>
  <c r="M70" s="1"/>
  <c r="G70"/>
  <c r="L69"/>
  <c r="K69"/>
  <c r="G69"/>
  <c r="M69" s="1"/>
  <c r="L68"/>
  <c r="K68"/>
  <c r="G68"/>
  <c r="M68" s="1"/>
  <c r="L67"/>
  <c r="K67"/>
  <c r="M67" s="1"/>
  <c r="G67"/>
  <c r="L66"/>
  <c r="K66"/>
  <c r="M66" s="1"/>
  <c r="G66"/>
  <c r="L65"/>
  <c r="K65"/>
  <c r="M65" s="1"/>
  <c r="G65"/>
  <c r="L64"/>
  <c r="K64"/>
  <c r="M64" s="1"/>
  <c r="G64"/>
  <c r="L63"/>
  <c r="K63"/>
  <c r="M63" s="1"/>
  <c r="G63"/>
  <c r="L62"/>
  <c r="K62"/>
  <c r="M62" s="1"/>
  <c r="G62"/>
  <c r="L61"/>
  <c r="L71" s="1"/>
  <c r="K61"/>
  <c r="M61" s="1"/>
  <c r="G61"/>
  <c r="M48"/>
  <c r="M49"/>
  <c r="M50"/>
  <c r="M51"/>
  <c r="M52"/>
  <c r="M53"/>
  <c r="M54"/>
  <c r="M55"/>
  <c r="M56"/>
  <c r="M47"/>
  <c r="Q55"/>
  <c r="L56"/>
  <c r="K56"/>
  <c r="G56"/>
  <c r="L55"/>
  <c r="K55"/>
  <c r="G55"/>
  <c r="L54"/>
  <c r="K54"/>
  <c r="G54"/>
  <c r="L53"/>
  <c r="K53"/>
  <c r="G53"/>
  <c r="L52"/>
  <c r="K52"/>
  <c r="G52"/>
  <c r="L51"/>
  <c r="K51"/>
  <c r="G51"/>
  <c r="L50"/>
  <c r="K50"/>
  <c r="G50"/>
  <c r="L49"/>
  <c r="K49"/>
  <c r="G49"/>
  <c r="L48"/>
  <c r="K48"/>
  <c r="G48"/>
  <c r="L47"/>
  <c r="L57" s="1"/>
  <c r="K47"/>
  <c r="G47"/>
  <c r="F35"/>
  <c r="F36"/>
  <c r="F37"/>
  <c r="F38"/>
  <c r="F39"/>
  <c r="F40"/>
  <c r="N39" s="1"/>
  <c r="F42"/>
  <c r="N41" s="1"/>
  <c r="F43"/>
  <c r="F34"/>
  <c r="R45"/>
  <c r="R35"/>
  <c r="R36"/>
  <c r="R37"/>
  <c r="R38"/>
  <c r="R39"/>
  <c r="R40"/>
  <c r="R41"/>
  <c r="R42"/>
  <c r="R43"/>
  <c r="R34"/>
  <c r="N42"/>
  <c r="N43"/>
  <c r="J35"/>
  <c r="J36"/>
  <c r="J37"/>
  <c r="J38"/>
  <c r="J39"/>
  <c r="J40"/>
  <c r="J41"/>
  <c r="J42"/>
  <c r="J43"/>
  <c r="J34"/>
  <c r="K34" s="1"/>
  <c r="G35"/>
  <c r="G36"/>
  <c r="G37"/>
  <c r="G38"/>
  <c r="H38" s="1"/>
  <c r="G39"/>
  <c r="G40"/>
  <c r="G41"/>
  <c r="G42"/>
  <c r="G43"/>
  <c r="G34"/>
  <c r="H43"/>
  <c r="K39"/>
  <c r="M19"/>
  <c r="M20"/>
  <c r="M21"/>
  <c r="M22"/>
  <c r="M23"/>
  <c r="M24"/>
  <c r="M25"/>
  <c r="M26"/>
  <c r="M27"/>
  <c r="M18"/>
  <c r="Q22"/>
  <c r="L28"/>
  <c r="L19"/>
  <c r="L20"/>
  <c r="L21"/>
  <c r="L22"/>
  <c r="L23"/>
  <c r="L24"/>
  <c r="L25"/>
  <c r="L26"/>
  <c r="L27"/>
  <c r="L18"/>
  <c r="G19"/>
  <c r="G20"/>
  <c r="G21"/>
  <c r="G22"/>
  <c r="G23"/>
  <c r="G24"/>
  <c r="G25"/>
  <c r="G26"/>
  <c r="G27"/>
  <c r="G18"/>
  <c r="K19"/>
  <c r="K20"/>
  <c r="K21"/>
  <c r="K22"/>
  <c r="K23"/>
  <c r="K24"/>
  <c r="K25"/>
  <c r="K26"/>
  <c r="K27"/>
  <c r="K18"/>
  <c r="O5"/>
  <c r="O6"/>
  <c r="O7"/>
  <c r="O8"/>
  <c r="O9"/>
  <c r="O10"/>
  <c r="O11"/>
  <c r="O12"/>
  <c r="O13"/>
  <c r="O4"/>
  <c r="N5"/>
  <c r="N6"/>
  <c r="N7"/>
  <c r="N8"/>
  <c r="N9"/>
  <c r="N10"/>
  <c r="N11"/>
  <c r="N12"/>
  <c r="N13"/>
  <c r="N4"/>
  <c r="M5"/>
  <c r="M6"/>
  <c r="M7"/>
  <c r="M8"/>
  <c r="M9"/>
  <c r="M10"/>
  <c r="M11"/>
  <c r="M12"/>
  <c r="M13"/>
  <c r="M4"/>
  <c r="L5"/>
  <c r="L6"/>
  <c r="L7"/>
  <c r="L8"/>
  <c r="L9"/>
  <c r="L10"/>
  <c r="L11"/>
  <c r="L12"/>
  <c r="L13"/>
  <c r="L4"/>
  <c r="J5"/>
  <c r="K5" s="1"/>
  <c r="J6"/>
  <c r="K6" s="1"/>
  <c r="J7"/>
  <c r="J8"/>
  <c r="J9"/>
  <c r="K9" s="1"/>
  <c r="J10"/>
  <c r="K10" s="1"/>
  <c r="J11"/>
  <c r="J12"/>
  <c r="J13"/>
  <c r="K13" s="1"/>
  <c r="J4"/>
  <c r="K4" s="1"/>
  <c r="K7"/>
  <c r="K8"/>
  <c r="K11"/>
  <c r="K12"/>
  <c r="G5"/>
  <c r="I5" s="1"/>
  <c r="H5"/>
  <c r="G6"/>
  <c r="G7"/>
  <c r="H7"/>
  <c r="I7" s="1"/>
  <c r="G8"/>
  <c r="H8" s="1"/>
  <c r="I8" s="1"/>
  <c r="G9"/>
  <c r="G10"/>
  <c r="G11"/>
  <c r="H11"/>
  <c r="I11" s="1"/>
  <c r="G12"/>
  <c r="H12" s="1"/>
  <c r="I12" s="1"/>
  <c r="G13"/>
  <c r="I4"/>
  <c r="H4"/>
  <c r="G4"/>
  <c r="L7" i="4" l="1"/>
  <c r="L11"/>
  <c r="O11" s="1"/>
  <c r="K7"/>
  <c r="L8"/>
  <c r="K11"/>
  <c r="L28"/>
  <c r="I7"/>
  <c r="I11"/>
  <c r="O6"/>
  <c r="O10"/>
  <c r="O7"/>
  <c r="L12"/>
  <c r="K4"/>
  <c r="L4" s="1"/>
  <c r="K12"/>
  <c r="I4"/>
  <c r="L5"/>
  <c r="O5" s="1"/>
  <c r="I8"/>
  <c r="O8" s="1"/>
  <c r="L9"/>
  <c r="O9" s="1"/>
  <c r="I12"/>
  <c r="O12" s="1"/>
  <c r="L13"/>
  <c r="O13" s="1"/>
  <c r="M23"/>
  <c r="M24"/>
  <c r="M25"/>
  <c r="M26"/>
  <c r="M27"/>
  <c r="M18"/>
  <c r="M19"/>
  <c r="M20"/>
  <c r="M21"/>
  <c r="M22"/>
  <c r="N37" i="1"/>
  <c r="N38"/>
  <c r="N40"/>
  <c r="N36"/>
  <c r="N34"/>
  <c r="M36"/>
  <c r="N35"/>
  <c r="M34"/>
  <c r="M43"/>
  <c r="M41"/>
  <c r="M39"/>
  <c r="M37"/>
  <c r="M35"/>
  <c r="M42"/>
  <c r="M40"/>
  <c r="M38"/>
  <c r="H34"/>
  <c r="H39"/>
  <c r="K41"/>
  <c r="L41" s="1"/>
  <c r="H35"/>
  <c r="K36"/>
  <c r="K37"/>
  <c r="L37" s="1"/>
  <c r="H40"/>
  <c r="I40" s="1"/>
  <c r="H41"/>
  <c r="K35"/>
  <c r="K40"/>
  <c r="K42"/>
  <c r="L42" s="1"/>
  <c r="H36"/>
  <c r="I36" s="1"/>
  <c r="H37"/>
  <c r="K38"/>
  <c r="L38" s="1"/>
  <c r="H42"/>
  <c r="I38"/>
  <c r="I34"/>
  <c r="L39"/>
  <c r="K43"/>
  <c r="L43" s="1"/>
  <c r="L34"/>
  <c r="L36"/>
  <c r="I43"/>
  <c r="I35"/>
  <c r="I10"/>
  <c r="H10"/>
  <c r="H6"/>
  <c r="I6" s="1"/>
  <c r="H13"/>
  <c r="I13" s="1"/>
  <c r="H9"/>
  <c r="I9" s="1"/>
  <c r="P25" i="4" l="1"/>
  <c r="G37" s="1"/>
  <c r="Q37" s="1"/>
  <c r="O4"/>
  <c r="O36" i="1"/>
  <c r="O38"/>
  <c r="I39"/>
  <c r="I41"/>
  <c r="O41" s="1"/>
  <c r="I37"/>
  <c r="O37" s="1"/>
  <c r="L40"/>
  <c r="O40" s="1"/>
  <c r="I42"/>
  <c r="O42" s="1"/>
  <c r="L35"/>
  <c r="O35" s="1"/>
  <c r="O34"/>
  <c r="O39"/>
  <c r="O43"/>
  <c r="G35" i="4" l="1"/>
  <c r="Q35" s="1"/>
  <c r="G40"/>
  <c r="Q40" s="1"/>
  <c r="G33"/>
  <c r="G39"/>
  <c r="G34"/>
  <c r="Q34" s="1"/>
  <c r="G41"/>
  <c r="G36"/>
  <c r="Q36" s="1"/>
  <c r="G42"/>
  <c r="G38"/>
  <c r="Q41" l="1"/>
  <c r="Q33"/>
  <c r="Q42"/>
  <c r="M54"/>
  <c r="O54" s="1"/>
  <c r="Q39"/>
  <c r="Q38"/>
  <c r="O33"/>
  <c r="O34"/>
  <c r="O36"/>
  <c r="O39"/>
  <c r="O37"/>
  <c r="M51"/>
  <c r="M55"/>
  <c r="O55" s="1"/>
  <c r="M52"/>
  <c r="O40"/>
  <c r="N49"/>
  <c r="O49" s="1"/>
  <c r="O35"/>
  <c r="O42"/>
  <c r="O41"/>
  <c r="M56" l="1"/>
  <c r="O56" s="1"/>
  <c r="M53"/>
  <c r="N48"/>
  <c r="O48" s="1"/>
  <c r="Q43"/>
  <c r="O38"/>
  <c r="N50"/>
  <c r="O50" s="1"/>
  <c r="N53"/>
  <c r="N52"/>
  <c r="O52" s="1"/>
  <c r="N51"/>
  <c r="O51" s="1"/>
  <c r="O53"/>
  <c r="N47"/>
  <c r="O47" s="1"/>
</calcChain>
</file>

<file path=xl/sharedStrings.xml><?xml version="1.0" encoding="utf-8"?>
<sst xmlns="http://schemas.openxmlformats.org/spreadsheetml/2006/main" count="160" uniqueCount="33">
  <si>
    <t>X</t>
  </si>
  <si>
    <t>Y</t>
  </si>
  <si>
    <t>p</t>
  </si>
  <si>
    <t>q</t>
  </si>
  <si>
    <t>left node</t>
  </si>
  <si>
    <t>Left node</t>
  </si>
  <si>
    <t>impurity</t>
  </si>
  <si>
    <t>Right node</t>
  </si>
  <si>
    <t># of observations</t>
  </si>
  <si>
    <t>right node</t>
  </si>
  <si>
    <t>Weighted impurity</t>
  </si>
  <si>
    <t>Prediction</t>
  </si>
  <si>
    <t>Accurate?</t>
  </si>
  <si>
    <t>Yes</t>
  </si>
  <si>
    <t>No</t>
  </si>
  <si>
    <t>Weights</t>
  </si>
  <si>
    <t>Updated weights</t>
  </si>
  <si>
    <t>Yhat</t>
  </si>
  <si>
    <t>Changed Y</t>
  </si>
  <si>
    <t>error</t>
  </si>
  <si>
    <t>Overall error</t>
  </si>
  <si>
    <t>alpha</t>
  </si>
  <si>
    <t>weight of observations</t>
  </si>
  <si>
    <t>weight multiplier</t>
  </si>
  <si>
    <t>Weight</t>
  </si>
  <si>
    <t>Rule</t>
  </si>
  <si>
    <t>overall error</t>
  </si>
  <si>
    <t>final prediction</t>
  </si>
  <si>
    <t>Normalized weight</t>
  </si>
  <si>
    <t>Updated weight</t>
  </si>
  <si>
    <t>weightage of learner</t>
  </si>
  <si>
    <t>Average Y</t>
  </si>
  <si>
    <t>1/0 Prediction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</si>
</sst>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43" fontId="0" fillId="0" borderId="0" xfId="0" applyNumberFormat="1"/>
    <xf numFmtId="0" fontId="0" fillId="0" borderId="2" xfId="0" applyBorder="1"/>
    <xf numFmtId="43" fontId="0" fillId="0" borderId="2" xfId="1" applyFont="1" applyBorder="1"/>
    <xf numFmtId="43" fontId="0" fillId="0" borderId="2" xfId="0" applyNumberFormat="1" applyBorder="1"/>
    <xf numFmtId="0" fontId="0" fillId="0" borderId="3" xfId="0" applyBorder="1"/>
    <xf numFmtId="43" fontId="0" fillId="0" borderId="3" xfId="1" applyFont="1" applyBorder="1"/>
    <xf numFmtId="43" fontId="0" fillId="0" borderId="3" xfId="0" applyNumberFormat="1" applyBorder="1"/>
    <xf numFmtId="0" fontId="2" fillId="0" borderId="4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0" fillId="0" borderId="10" xfId="0" applyBorder="1"/>
    <xf numFmtId="43" fontId="0" fillId="0" borderId="11" xfId="0" applyNumberFormat="1" applyBorder="1"/>
    <xf numFmtId="0" fontId="0" fillId="0" borderId="12" xfId="0" applyBorder="1"/>
    <xf numFmtId="43" fontId="0" fillId="0" borderId="13" xfId="0" applyNumberFormat="1" applyBorder="1"/>
    <xf numFmtId="0" fontId="0" fillId="0" borderId="7" xfId="0" applyBorder="1"/>
    <xf numFmtId="0" fontId="0" fillId="0" borderId="8" xfId="0" applyBorder="1"/>
    <xf numFmtId="43" fontId="0" fillId="0" borderId="8" xfId="1" applyFont="1" applyBorder="1"/>
    <xf numFmtId="43" fontId="0" fillId="0" borderId="8" xfId="0" applyNumberFormat="1" applyBorder="1"/>
    <xf numFmtId="43" fontId="0" fillId="0" borderId="9" xfId="0" applyNumberFormat="1" applyBorder="1"/>
    <xf numFmtId="0" fontId="2" fillId="0" borderId="14" xfId="0" applyFont="1" applyBorder="1"/>
    <xf numFmtId="0" fontId="2" fillId="0" borderId="15" xfId="0" applyFont="1" applyBorder="1"/>
    <xf numFmtId="0" fontId="2" fillId="0" borderId="6" xfId="0" applyFont="1" applyBorder="1"/>
    <xf numFmtId="0" fontId="2" fillId="0" borderId="0" xfId="0" applyFont="1"/>
    <xf numFmtId="0" fontId="2" fillId="0" borderId="16" xfId="0" applyFont="1" applyBorder="1"/>
    <xf numFmtId="0" fontId="2" fillId="0" borderId="19" xfId="0" applyFont="1" applyBorder="1"/>
    <xf numFmtId="0" fontId="0" fillId="0" borderId="21" xfId="0" applyBorder="1"/>
    <xf numFmtId="0" fontId="0" fillId="0" borderId="22" xfId="0" applyBorder="1"/>
    <xf numFmtId="0" fontId="0" fillId="0" borderId="25" xfId="0" applyBorder="1"/>
    <xf numFmtId="0" fontId="2" fillId="0" borderId="27" xfId="0" applyFont="1" applyBorder="1"/>
    <xf numFmtId="0" fontId="2" fillId="0" borderId="1" xfId="0" applyFont="1" applyFill="1" applyBorder="1"/>
    <xf numFmtId="43" fontId="0" fillId="0" borderId="26" xfId="1" applyFont="1" applyBorder="1"/>
    <xf numFmtId="43" fontId="0" fillId="0" borderId="23" xfId="1" applyFont="1" applyBorder="1"/>
    <xf numFmtId="43" fontId="0" fillId="0" borderId="24" xfId="1" applyFont="1" applyBorder="1"/>
    <xf numFmtId="43" fontId="0" fillId="0" borderId="29" xfId="0" applyNumberFormat="1" applyBorder="1"/>
    <xf numFmtId="43" fontId="0" fillId="0" borderId="30" xfId="0" applyNumberFormat="1" applyBorder="1"/>
    <xf numFmtId="43" fontId="0" fillId="0" borderId="28" xfId="0" applyNumberFormat="1" applyBorder="1"/>
    <xf numFmtId="0" fontId="2" fillId="0" borderId="31" xfId="0" applyFont="1" applyBorder="1"/>
    <xf numFmtId="0" fontId="2" fillId="0" borderId="32" xfId="0" applyFont="1" applyBorder="1"/>
    <xf numFmtId="0" fontId="2" fillId="0" borderId="33" xfId="0" applyFont="1" applyBorder="1"/>
    <xf numFmtId="0" fontId="2" fillId="0" borderId="1" xfId="0" applyFont="1" applyBorder="1"/>
    <xf numFmtId="43" fontId="0" fillId="0" borderId="13" xfId="1" applyFont="1" applyBorder="1"/>
    <xf numFmtId="43" fontId="0" fillId="0" borderId="9" xfId="1" applyFont="1" applyBorder="1"/>
    <xf numFmtId="0" fontId="2" fillId="0" borderId="5" xfId="0" applyFont="1" applyFill="1" applyBorder="1"/>
    <xf numFmtId="0" fontId="2" fillId="0" borderId="6" xfId="0" applyFont="1" applyFill="1" applyBorder="1"/>
    <xf numFmtId="0" fontId="0" fillId="0" borderId="19" xfId="0" applyBorder="1"/>
    <xf numFmtId="0" fontId="2" fillId="0" borderId="17" xfId="0" applyFont="1" applyBorder="1"/>
    <xf numFmtId="0" fontId="2" fillId="0" borderId="6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8" xfId="0" applyFont="1" applyBorder="1" applyAlignment="1">
      <alignment horizontal="center" wrapText="1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U56"/>
  <sheetViews>
    <sheetView showGridLines="0" tabSelected="1" topLeftCell="D1" workbookViewId="0">
      <selection activeCell="S10" sqref="S10"/>
    </sheetView>
  </sheetViews>
  <sheetFormatPr defaultRowHeight="15"/>
  <cols>
    <col min="4" max="4" width="1" customWidth="1"/>
    <col min="5" max="5" width="3.28515625" customWidth="1"/>
    <col min="6" max="6" width="1.7109375" customWidth="1"/>
    <col min="7" max="7" width="8.28515625" customWidth="1"/>
    <col min="8" max="8" width="7.140625" customWidth="1"/>
    <col min="9" max="9" width="9.7109375" customWidth="1"/>
    <col min="10" max="10" width="10.28515625" customWidth="1"/>
    <col min="11" max="11" width="8.85546875" customWidth="1"/>
    <col min="12" max="12" width="9.7109375" customWidth="1"/>
    <col min="13" max="13" width="10.42578125" customWidth="1"/>
    <col min="14" max="14" width="14.85546875" customWidth="1"/>
    <col min="15" max="15" width="13.85546875" customWidth="1"/>
    <col min="16" max="16" width="15.42578125" customWidth="1"/>
    <col min="17" max="17" width="10.42578125" customWidth="1"/>
    <col min="18" max="18" width="14.85546875" customWidth="1"/>
    <col min="19" max="19" width="17.5703125" customWidth="1"/>
    <col min="20" max="20" width="7.28515625" customWidth="1"/>
    <col min="21" max="21" width="12.5703125" customWidth="1"/>
  </cols>
  <sheetData>
    <row r="1" spans="5:15" ht="15.75" thickBot="1"/>
    <row r="2" spans="5:15">
      <c r="E2" s="8"/>
      <c r="F2" s="9"/>
      <c r="G2" s="55" t="s">
        <v>5</v>
      </c>
      <c r="H2" s="55"/>
      <c r="I2" s="55"/>
      <c r="J2" s="55" t="s">
        <v>7</v>
      </c>
      <c r="K2" s="55"/>
      <c r="L2" s="55"/>
      <c r="M2" s="55" t="s">
        <v>8</v>
      </c>
      <c r="N2" s="55"/>
      <c r="O2" s="48" t="s">
        <v>10</v>
      </c>
    </row>
    <row r="3" spans="5:15" ht="15.75" thickBot="1">
      <c r="E3" s="10" t="s">
        <v>0</v>
      </c>
      <c r="F3" s="11" t="s">
        <v>1</v>
      </c>
      <c r="G3" s="11" t="s">
        <v>2</v>
      </c>
      <c r="H3" s="11" t="s">
        <v>3</v>
      </c>
      <c r="I3" s="11" t="s">
        <v>6</v>
      </c>
      <c r="J3" s="11" t="s">
        <v>2</v>
      </c>
      <c r="K3" s="11" t="s">
        <v>3</v>
      </c>
      <c r="L3" s="11" t="s">
        <v>6</v>
      </c>
      <c r="M3" s="11" t="s">
        <v>4</v>
      </c>
      <c r="N3" s="11" t="s">
        <v>9</v>
      </c>
      <c r="O3" s="49"/>
    </row>
    <row r="4" spans="5:15">
      <c r="E4" s="12">
        <v>1</v>
      </c>
      <c r="F4" s="5">
        <v>1</v>
      </c>
      <c r="G4" s="6">
        <f>COUNTIF($F$4:F4,1)/COUNT($F$4:F4)</f>
        <v>1</v>
      </c>
      <c r="H4" s="6">
        <f>1-G4</f>
        <v>0</v>
      </c>
      <c r="I4" s="7">
        <f>1-(G4^2+H4^2)</f>
        <v>0</v>
      </c>
      <c r="J4" s="6">
        <f>COUNTIF(F5:$F$13,1)/COUNT(F5:$F$13)</f>
        <v>0.44444444444444442</v>
      </c>
      <c r="K4" s="6">
        <f>1-J4</f>
        <v>0.55555555555555558</v>
      </c>
      <c r="L4" s="6">
        <f>1-(J4^2+K4^2)</f>
        <v>0.49382716049382713</v>
      </c>
      <c r="M4" s="5">
        <f>COUNT($E$4:E4)</f>
        <v>1</v>
      </c>
      <c r="N4" s="5">
        <f>10-M4</f>
        <v>9</v>
      </c>
      <c r="O4" s="13">
        <f>I4*M4+L4*N4</f>
        <v>4.4444444444444446</v>
      </c>
    </row>
    <row r="5" spans="5:15">
      <c r="E5" s="14">
        <v>2</v>
      </c>
      <c r="F5" s="2">
        <v>1</v>
      </c>
      <c r="G5" s="3">
        <f>COUNTIF($F$4:F5,1)/COUNT($F$4:F5)</f>
        <v>1</v>
      </c>
      <c r="H5" s="3">
        <f t="shared" ref="H5:H13" si="0">1-G5</f>
        <v>0</v>
      </c>
      <c r="I5" s="4">
        <f t="shared" ref="I5:I13" si="1">1-(G5^2+H5^2)</f>
        <v>0</v>
      </c>
      <c r="J5" s="3">
        <f>COUNTIF(F6:$F$13,1)/COUNT(F6:$F$13)</f>
        <v>0.375</v>
      </c>
      <c r="K5" s="3">
        <f t="shared" ref="K5:K13" si="2">1-J5</f>
        <v>0.625</v>
      </c>
      <c r="L5" s="3">
        <f t="shared" ref="L5:L13" si="3">1-(J5^2+K5^2)</f>
        <v>0.46875</v>
      </c>
      <c r="M5" s="2">
        <f>COUNT($E$4:E5)</f>
        <v>2</v>
      </c>
      <c r="N5" s="2">
        <f t="shared" ref="N5:N13" si="4">10-M5</f>
        <v>8</v>
      </c>
      <c r="O5" s="15">
        <f t="shared" ref="O5:O13" si="5">I5*M5+L5*N5</f>
        <v>3.75</v>
      </c>
    </row>
    <row r="6" spans="5:15">
      <c r="E6" s="14">
        <v>3</v>
      </c>
      <c r="F6" s="2">
        <v>1</v>
      </c>
      <c r="G6" s="3">
        <f>COUNTIF($F$4:F6,1)/COUNT($F$4:F6)</f>
        <v>1</v>
      </c>
      <c r="H6" s="3">
        <f t="shared" si="0"/>
        <v>0</v>
      </c>
      <c r="I6" s="4">
        <f t="shared" si="1"/>
        <v>0</v>
      </c>
      <c r="J6" s="3">
        <f>COUNTIF(F7:$F$13,1)/COUNT(F7:$F$13)</f>
        <v>0.2857142857142857</v>
      </c>
      <c r="K6" s="3">
        <f t="shared" si="2"/>
        <v>0.7142857142857143</v>
      </c>
      <c r="L6" s="3">
        <f t="shared" si="3"/>
        <v>0.40816326530612246</v>
      </c>
      <c r="M6" s="2">
        <f>COUNT($E$4:E6)</f>
        <v>3</v>
      </c>
      <c r="N6" s="2">
        <f t="shared" si="4"/>
        <v>7</v>
      </c>
      <c r="O6" s="15">
        <f t="shared" si="5"/>
        <v>2.8571428571428572</v>
      </c>
    </row>
    <row r="7" spans="5:15">
      <c r="E7" s="14">
        <v>4</v>
      </c>
      <c r="F7" s="2">
        <v>1</v>
      </c>
      <c r="G7" s="3">
        <f>COUNTIF($F$4:F7,1)/COUNT($F$4:F7)</f>
        <v>1</v>
      </c>
      <c r="H7" s="3">
        <f t="shared" si="0"/>
        <v>0</v>
      </c>
      <c r="I7" s="4">
        <f t="shared" si="1"/>
        <v>0</v>
      </c>
      <c r="J7" s="3">
        <f>COUNTIF(F8:$F$13,1)/COUNT(F8:$F$13)</f>
        <v>0.16666666666666666</v>
      </c>
      <c r="K7" s="3">
        <f t="shared" si="2"/>
        <v>0.83333333333333337</v>
      </c>
      <c r="L7" s="3">
        <f t="shared" si="3"/>
        <v>0.27777777777777768</v>
      </c>
      <c r="M7" s="2">
        <f>COUNT($E$4:E7)</f>
        <v>4</v>
      </c>
      <c r="N7" s="2">
        <f t="shared" si="4"/>
        <v>6</v>
      </c>
      <c r="O7" s="15">
        <f t="shared" si="5"/>
        <v>1.6666666666666661</v>
      </c>
    </row>
    <row r="8" spans="5:15">
      <c r="E8" s="14">
        <v>5</v>
      </c>
      <c r="F8" s="2">
        <v>0</v>
      </c>
      <c r="G8" s="3">
        <f>COUNTIF($F$4:F8,1)/COUNT($F$4:F8)</f>
        <v>0.8</v>
      </c>
      <c r="H8" s="3">
        <f t="shared" si="0"/>
        <v>0.19999999999999996</v>
      </c>
      <c r="I8" s="4">
        <f t="shared" si="1"/>
        <v>0.31999999999999984</v>
      </c>
      <c r="J8" s="3">
        <f>COUNTIF(F9:$F$13,1)/COUNT(F9:$F$13)</f>
        <v>0.2</v>
      </c>
      <c r="K8" s="3">
        <f t="shared" si="2"/>
        <v>0.8</v>
      </c>
      <c r="L8" s="3">
        <f t="shared" si="3"/>
        <v>0.31999999999999984</v>
      </c>
      <c r="M8" s="2">
        <f>COUNT($E$4:E8)</f>
        <v>5</v>
      </c>
      <c r="N8" s="2">
        <f t="shared" si="4"/>
        <v>5</v>
      </c>
      <c r="O8" s="15">
        <f t="shared" si="5"/>
        <v>3.1999999999999984</v>
      </c>
    </row>
    <row r="9" spans="5:15">
      <c r="E9" s="14">
        <v>6</v>
      </c>
      <c r="F9" s="2">
        <v>0</v>
      </c>
      <c r="G9" s="3">
        <f>COUNTIF($F$4:F9,1)/COUNT($F$4:F9)</f>
        <v>0.66666666666666663</v>
      </c>
      <c r="H9" s="3">
        <f t="shared" si="0"/>
        <v>0.33333333333333337</v>
      </c>
      <c r="I9" s="4">
        <f t="shared" si="1"/>
        <v>0.44444444444444442</v>
      </c>
      <c r="J9" s="3">
        <f>COUNTIF(F10:$F$13,1)/COUNT(F10:$F$13)</f>
        <v>0.25</v>
      </c>
      <c r="K9" s="3">
        <f t="shared" si="2"/>
        <v>0.75</v>
      </c>
      <c r="L9" s="3">
        <f t="shared" si="3"/>
        <v>0.375</v>
      </c>
      <c r="M9" s="2">
        <f>COUNT($E$4:E9)</f>
        <v>6</v>
      </c>
      <c r="N9" s="2">
        <f t="shared" si="4"/>
        <v>4</v>
      </c>
      <c r="O9" s="15">
        <f t="shared" si="5"/>
        <v>4.1666666666666661</v>
      </c>
    </row>
    <row r="10" spans="5:15">
      <c r="E10" s="14">
        <v>7</v>
      </c>
      <c r="F10" s="2">
        <v>0</v>
      </c>
      <c r="G10" s="3">
        <f>COUNTIF($F$4:F10,1)/COUNT($F$4:F10)</f>
        <v>0.5714285714285714</v>
      </c>
      <c r="H10" s="3">
        <f t="shared" si="0"/>
        <v>0.4285714285714286</v>
      </c>
      <c r="I10" s="4">
        <f t="shared" si="1"/>
        <v>0.48979591836734693</v>
      </c>
      <c r="J10" s="3">
        <f>COUNTIF(F11:$F$13,1)/COUNT(F11:$F$13)</f>
        <v>0.33333333333333331</v>
      </c>
      <c r="K10" s="3">
        <f t="shared" si="2"/>
        <v>0.66666666666666674</v>
      </c>
      <c r="L10" s="3">
        <f t="shared" si="3"/>
        <v>0.44444444444444442</v>
      </c>
      <c r="M10" s="2">
        <f>COUNT($E$4:E10)</f>
        <v>7</v>
      </c>
      <c r="N10" s="2">
        <f t="shared" si="4"/>
        <v>3</v>
      </c>
      <c r="O10" s="15">
        <f t="shared" si="5"/>
        <v>4.7619047619047619</v>
      </c>
    </row>
    <row r="11" spans="5:15">
      <c r="E11" s="14">
        <v>8</v>
      </c>
      <c r="F11" s="2">
        <v>1</v>
      </c>
      <c r="G11" s="3">
        <f>COUNTIF($F$4:F11,1)/COUNT($F$4:F11)</f>
        <v>0.625</v>
      </c>
      <c r="H11" s="3">
        <f t="shared" si="0"/>
        <v>0.375</v>
      </c>
      <c r="I11" s="4">
        <f t="shared" si="1"/>
        <v>0.46875</v>
      </c>
      <c r="J11" s="3">
        <f>COUNTIF(F12:$F$13,1)/COUNT(F12:$F$13)</f>
        <v>0</v>
      </c>
      <c r="K11" s="3">
        <f t="shared" si="2"/>
        <v>1</v>
      </c>
      <c r="L11" s="3">
        <f t="shared" si="3"/>
        <v>0</v>
      </c>
      <c r="M11" s="2">
        <f>COUNT($E$4:E11)</f>
        <v>8</v>
      </c>
      <c r="N11" s="2">
        <f t="shared" si="4"/>
        <v>2</v>
      </c>
      <c r="O11" s="15">
        <f t="shared" si="5"/>
        <v>3.75</v>
      </c>
    </row>
    <row r="12" spans="5:15">
      <c r="E12" s="14">
        <v>9</v>
      </c>
      <c r="F12" s="2">
        <v>0</v>
      </c>
      <c r="G12" s="3">
        <f>COUNTIF($F$4:F12,1)/COUNT($F$4:F12)</f>
        <v>0.55555555555555558</v>
      </c>
      <c r="H12" s="3">
        <f t="shared" si="0"/>
        <v>0.44444444444444442</v>
      </c>
      <c r="I12" s="4">
        <f t="shared" si="1"/>
        <v>0.49382716049382713</v>
      </c>
      <c r="J12" s="3">
        <f>COUNTIF(F13:$F$13,1)/COUNT(F13:$F$13)</f>
        <v>0</v>
      </c>
      <c r="K12" s="3">
        <f t="shared" si="2"/>
        <v>1</v>
      </c>
      <c r="L12" s="3">
        <f t="shared" si="3"/>
        <v>0</v>
      </c>
      <c r="M12" s="2">
        <f>COUNT($E$4:E12)</f>
        <v>9</v>
      </c>
      <c r="N12" s="2">
        <f t="shared" si="4"/>
        <v>1</v>
      </c>
      <c r="O12" s="15">
        <f t="shared" si="5"/>
        <v>4.4444444444444446</v>
      </c>
    </row>
    <row r="13" spans="5:15" ht="15.75" thickBot="1">
      <c r="E13" s="16">
        <v>10</v>
      </c>
      <c r="F13" s="17">
        <v>0</v>
      </c>
      <c r="G13" s="18">
        <f>COUNTIF($F$4:F13,1)/COUNT($F$4:F13)</f>
        <v>0.5</v>
      </c>
      <c r="H13" s="18">
        <f t="shared" si="0"/>
        <v>0.5</v>
      </c>
      <c r="I13" s="19">
        <f t="shared" si="1"/>
        <v>0.5</v>
      </c>
      <c r="J13" s="18">
        <f>COUNTIF(F$13:$F14,1)/COUNT(F$13:$F14)</f>
        <v>0</v>
      </c>
      <c r="K13" s="18">
        <f t="shared" si="2"/>
        <v>1</v>
      </c>
      <c r="L13" s="18">
        <f t="shared" si="3"/>
        <v>0</v>
      </c>
      <c r="M13" s="17">
        <f>COUNT($E$4:E13)</f>
        <v>10</v>
      </c>
      <c r="N13" s="17">
        <f t="shared" si="4"/>
        <v>0</v>
      </c>
      <c r="O13" s="20">
        <f t="shared" si="5"/>
        <v>5</v>
      </c>
    </row>
    <row r="16" spans="5:15" ht="15.75" thickBot="1"/>
    <row r="17" spans="5:19" ht="15.75" thickBot="1">
      <c r="E17" s="21" t="s">
        <v>0</v>
      </c>
      <c r="F17" s="22" t="s">
        <v>1</v>
      </c>
      <c r="G17" s="22" t="s">
        <v>18</v>
      </c>
      <c r="H17" s="22" t="s">
        <v>15</v>
      </c>
      <c r="I17" s="22" t="s">
        <v>11</v>
      </c>
      <c r="J17" s="22" t="s">
        <v>12</v>
      </c>
      <c r="K17" s="22" t="s">
        <v>17</v>
      </c>
      <c r="L17" s="30" t="s">
        <v>19</v>
      </c>
      <c r="M17" s="31" t="s">
        <v>16</v>
      </c>
    </row>
    <row r="18" spans="5:19">
      <c r="E18" s="12">
        <v>1</v>
      </c>
      <c r="F18" s="5">
        <v>1</v>
      </c>
      <c r="G18" s="5">
        <f>IF(F18=1,1,-1)</f>
        <v>1</v>
      </c>
      <c r="H18" s="5">
        <v>0.1</v>
      </c>
      <c r="I18" s="5">
        <v>1</v>
      </c>
      <c r="J18" s="5" t="s">
        <v>13</v>
      </c>
      <c r="K18" s="5">
        <f>IF(I18=1,1,-1)</f>
        <v>1</v>
      </c>
      <c r="L18" s="29">
        <f>H18*IF(I18=F18,0,1)</f>
        <v>0</v>
      </c>
      <c r="M18" s="32">
        <f t="shared" ref="M18:M27" si="6">H18*EXP(-$P$22*K18*G18)</f>
        <v>6.2056727801991556E-2</v>
      </c>
    </row>
    <row r="19" spans="5:19">
      <c r="E19" s="14">
        <v>2</v>
      </c>
      <c r="F19" s="2">
        <v>1</v>
      </c>
      <c r="G19" s="2">
        <f t="shared" ref="G19:G27" si="7">IF(F19=1,1,-1)</f>
        <v>1</v>
      </c>
      <c r="H19" s="2">
        <v>0.1</v>
      </c>
      <c r="I19" s="2">
        <v>1</v>
      </c>
      <c r="J19" s="2" t="s">
        <v>13</v>
      </c>
      <c r="K19" s="2">
        <f t="shared" ref="K19:K27" si="8">IF(I19=1,1,-1)</f>
        <v>1</v>
      </c>
      <c r="L19" s="27">
        <f t="shared" ref="L19:L27" si="9">H19*IF(I19=F19,0,1)</f>
        <v>0</v>
      </c>
      <c r="M19" s="33">
        <f t="shared" si="6"/>
        <v>6.2056727801991556E-2</v>
      </c>
    </row>
    <row r="20" spans="5:19">
      <c r="E20" s="14">
        <v>3</v>
      </c>
      <c r="F20" s="2">
        <v>1</v>
      </c>
      <c r="G20" s="2">
        <f t="shared" si="7"/>
        <v>1</v>
      </c>
      <c r="H20" s="2">
        <v>0.1</v>
      </c>
      <c r="I20" s="2">
        <v>1</v>
      </c>
      <c r="J20" s="2" t="s">
        <v>13</v>
      </c>
      <c r="K20" s="2">
        <f t="shared" si="8"/>
        <v>1</v>
      </c>
      <c r="L20" s="27">
        <f t="shared" si="9"/>
        <v>0</v>
      </c>
      <c r="M20" s="33">
        <f t="shared" si="6"/>
        <v>6.2056727801991556E-2</v>
      </c>
    </row>
    <row r="21" spans="5:19">
      <c r="E21" s="14">
        <v>4</v>
      </c>
      <c r="F21" s="2">
        <v>1</v>
      </c>
      <c r="G21" s="2">
        <f t="shared" si="7"/>
        <v>1</v>
      </c>
      <c r="H21" s="2">
        <v>0.1</v>
      </c>
      <c r="I21" s="2">
        <v>1</v>
      </c>
      <c r="J21" s="2" t="s">
        <v>13</v>
      </c>
      <c r="K21" s="2">
        <f t="shared" si="8"/>
        <v>1</v>
      </c>
      <c r="L21" s="27">
        <f t="shared" si="9"/>
        <v>0</v>
      </c>
      <c r="M21" s="33">
        <f t="shared" si="6"/>
        <v>6.2056727801991556E-2</v>
      </c>
    </row>
    <row r="22" spans="5:19">
      <c r="E22" s="14">
        <v>5</v>
      </c>
      <c r="F22" s="2">
        <v>0</v>
      </c>
      <c r="G22" s="2">
        <f t="shared" si="7"/>
        <v>-1</v>
      </c>
      <c r="H22" s="2">
        <v>0.1</v>
      </c>
      <c r="I22" s="2">
        <v>0</v>
      </c>
      <c r="J22" s="2" t="s">
        <v>13</v>
      </c>
      <c r="K22" s="2">
        <f t="shared" si="8"/>
        <v>-1</v>
      </c>
      <c r="L22" s="27">
        <f t="shared" si="9"/>
        <v>0</v>
      </c>
      <c r="M22" s="33">
        <f t="shared" si="6"/>
        <v>6.2056727801991556E-2</v>
      </c>
      <c r="O22" t="s">
        <v>21</v>
      </c>
      <c r="P22">
        <f>0.5*LOG((1-L28)/L28)</f>
        <v>0.47712125471966244</v>
      </c>
    </row>
    <row r="23" spans="5:19">
      <c r="E23" s="14">
        <v>6</v>
      </c>
      <c r="F23" s="2">
        <v>0</v>
      </c>
      <c r="G23" s="2">
        <f t="shared" si="7"/>
        <v>-1</v>
      </c>
      <c r="H23" s="2">
        <v>0.1</v>
      </c>
      <c r="I23" s="2">
        <v>0</v>
      </c>
      <c r="J23" s="2" t="s">
        <v>13</v>
      </c>
      <c r="K23" s="2">
        <f t="shared" si="8"/>
        <v>-1</v>
      </c>
      <c r="L23" s="27">
        <f t="shared" si="9"/>
        <v>0</v>
      </c>
      <c r="M23" s="33">
        <f t="shared" si="6"/>
        <v>6.2056727801991556E-2</v>
      </c>
    </row>
    <row r="24" spans="5:19">
      <c r="E24" s="14">
        <v>7</v>
      </c>
      <c r="F24" s="2">
        <v>0</v>
      </c>
      <c r="G24" s="2">
        <f t="shared" si="7"/>
        <v>-1</v>
      </c>
      <c r="H24" s="2">
        <v>0.1</v>
      </c>
      <c r="I24" s="2">
        <v>0</v>
      </c>
      <c r="J24" s="2" t="s">
        <v>13</v>
      </c>
      <c r="K24" s="2">
        <f t="shared" si="8"/>
        <v>-1</v>
      </c>
      <c r="L24" s="27">
        <f t="shared" si="9"/>
        <v>0</v>
      </c>
      <c r="M24" s="33">
        <f t="shared" si="6"/>
        <v>6.2056727801991556E-2</v>
      </c>
    </row>
    <row r="25" spans="5:19">
      <c r="E25" s="14">
        <v>8</v>
      </c>
      <c r="F25" s="2">
        <v>1</v>
      </c>
      <c r="G25" s="2">
        <f t="shared" si="7"/>
        <v>1</v>
      </c>
      <c r="H25" s="2">
        <v>0.1</v>
      </c>
      <c r="I25" s="2">
        <v>0</v>
      </c>
      <c r="J25" s="2" t="s">
        <v>14</v>
      </c>
      <c r="K25" s="2">
        <f t="shared" si="8"/>
        <v>-1</v>
      </c>
      <c r="L25" s="27">
        <f t="shared" si="9"/>
        <v>0.1</v>
      </c>
      <c r="M25" s="33">
        <f t="shared" si="6"/>
        <v>0.16114288255590359</v>
      </c>
      <c r="O25" t="s">
        <v>23</v>
      </c>
      <c r="P25" s="1">
        <f>1/SUM(M18:M27)</f>
        <v>1.3895577432954171</v>
      </c>
    </row>
    <row r="26" spans="5:19">
      <c r="E26" s="14">
        <v>9</v>
      </c>
      <c r="F26" s="2">
        <v>0</v>
      </c>
      <c r="G26" s="2">
        <f t="shared" si="7"/>
        <v>-1</v>
      </c>
      <c r="H26" s="2">
        <v>0.1</v>
      </c>
      <c r="I26" s="2">
        <v>0</v>
      </c>
      <c r="J26" s="2" t="s">
        <v>13</v>
      </c>
      <c r="K26" s="2">
        <f t="shared" si="8"/>
        <v>-1</v>
      </c>
      <c r="L26" s="27">
        <f t="shared" si="9"/>
        <v>0</v>
      </c>
      <c r="M26" s="33">
        <f t="shared" si="6"/>
        <v>6.2056727801991556E-2</v>
      </c>
    </row>
    <row r="27" spans="5:19" ht="15.75" thickBot="1">
      <c r="E27" s="16">
        <v>10</v>
      </c>
      <c r="F27" s="17">
        <v>0</v>
      </c>
      <c r="G27" s="17">
        <f t="shared" si="7"/>
        <v>-1</v>
      </c>
      <c r="H27" s="17">
        <v>0.1</v>
      </c>
      <c r="I27" s="17">
        <v>0</v>
      </c>
      <c r="J27" s="17" t="s">
        <v>13</v>
      </c>
      <c r="K27" s="17">
        <f t="shared" si="8"/>
        <v>-1</v>
      </c>
      <c r="L27" s="28">
        <f t="shared" si="9"/>
        <v>0</v>
      </c>
      <c r="M27" s="34">
        <f t="shared" si="6"/>
        <v>6.2056727801991556E-2</v>
      </c>
    </row>
    <row r="28" spans="5:19" ht="15.75" thickBot="1">
      <c r="J28" s="50" t="s">
        <v>20</v>
      </c>
      <c r="K28" s="51"/>
      <c r="L28" s="26">
        <f>SUM(L18:L27)</f>
        <v>0.1</v>
      </c>
    </row>
    <row r="30" spans="5:19" ht="15.75" thickBot="1"/>
    <row r="31" spans="5:19" ht="15.75" thickBot="1">
      <c r="E31" s="24"/>
      <c r="F31" s="24"/>
      <c r="G31" s="24"/>
      <c r="H31" s="24"/>
      <c r="I31" s="57" t="s">
        <v>31</v>
      </c>
      <c r="J31" s="58"/>
      <c r="K31" s="52" t="s">
        <v>32</v>
      </c>
      <c r="L31" s="53"/>
      <c r="M31" s="53" t="s">
        <v>19</v>
      </c>
      <c r="N31" s="54"/>
      <c r="O31" s="24"/>
    </row>
    <row r="32" spans="5:19">
      <c r="E32" s="8" t="s">
        <v>0</v>
      </c>
      <c r="F32" s="9" t="s">
        <v>1</v>
      </c>
      <c r="G32" s="9" t="s">
        <v>24</v>
      </c>
      <c r="H32" s="9" t="s">
        <v>25</v>
      </c>
      <c r="I32" s="9" t="s">
        <v>4</v>
      </c>
      <c r="J32" s="9" t="s">
        <v>9</v>
      </c>
      <c r="K32" s="9" t="s">
        <v>4</v>
      </c>
      <c r="L32" s="9" t="s">
        <v>9</v>
      </c>
      <c r="M32" s="9" t="s">
        <v>4</v>
      </c>
      <c r="N32" s="9" t="s">
        <v>9</v>
      </c>
      <c r="O32" s="9" t="s">
        <v>26</v>
      </c>
      <c r="P32" s="44" t="s">
        <v>27</v>
      </c>
      <c r="Q32" s="44" t="s">
        <v>19</v>
      </c>
      <c r="R32" s="44" t="s">
        <v>29</v>
      </c>
      <c r="S32" s="45" t="s">
        <v>28</v>
      </c>
    </row>
    <row r="33" spans="2:21">
      <c r="E33" s="14">
        <v>1</v>
      </c>
      <c r="F33" s="2">
        <v>1</v>
      </c>
      <c r="G33" s="3">
        <f t="shared" ref="G33:G42" si="10">M18*$P$25</f>
        <v>8.6231406640833355E-2</v>
      </c>
      <c r="H33" s="2" t="str">
        <f>CONCATENATE("X&lt;= ",E33)</f>
        <v>X&lt;= 1</v>
      </c>
      <c r="I33" s="3">
        <f>AVERAGE($F$33:F33)</f>
        <v>1</v>
      </c>
      <c r="J33" s="3">
        <f>AVERAGE(F34:$F$42)</f>
        <v>0.44444444444444442</v>
      </c>
      <c r="K33" s="3">
        <f>IF(I33&gt;J33,1,0)</f>
        <v>1</v>
      </c>
      <c r="L33" s="3">
        <f>1-K33</f>
        <v>0</v>
      </c>
      <c r="M33" s="3">
        <f>SUMIF($F$33:F33,(1-K33),$G$33:G33)</f>
        <v>0</v>
      </c>
      <c r="N33" s="3">
        <f>SUMIF(F34:$F$42,(1-L33),G34:$G$42)</f>
        <v>0.48261156015499995</v>
      </c>
      <c r="O33" s="3">
        <f>SUM(M33:N33)</f>
        <v>0.48261156015499995</v>
      </c>
      <c r="P33" s="2">
        <f>IF(E33&lt;=4,1,0)</f>
        <v>1</v>
      </c>
      <c r="Q33" s="2">
        <f>IF(F33=P33,0,1)*G33</f>
        <v>0</v>
      </c>
      <c r="R33" s="3">
        <f>G33*EXP(-$U$34*IF(F33=P33,1,-1))</f>
        <v>6.5833203985696045E-2</v>
      </c>
      <c r="S33" s="42">
        <f>R33/SUM($R$33:$R$42)</f>
        <v>7.4320934891235382E-2</v>
      </c>
      <c r="U33" t="s">
        <v>30</v>
      </c>
    </row>
    <row r="34" spans="2:21">
      <c r="E34" s="14">
        <v>2</v>
      </c>
      <c r="F34" s="2">
        <v>1</v>
      </c>
      <c r="G34" s="3">
        <f t="shared" si="10"/>
        <v>8.6231406640833355E-2</v>
      </c>
      <c r="H34" s="2" t="str">
        <f t="shared" ref="H34:H42" si="11">CONCATENATE("X&lt;= ",E34)</f>
        <v>X&lt;= 2</v>
      </c>
      <c r="I34" s="3">
        <f>AVERAGE($F$33:F34)</f>
        <v>1</v>
      </c>
      <c r="J34" s="3">
        <f>AVERAGE(F35:$F$42)</f>
        <v>0.375</v>
      </c>
      <c r="K34" s="3">
        <f t="shared" ref="K34:K42" si="12">IF(I34&gt;J34,1,0)</f>
        <v>1</v>
      </c>
      <c r="L34" s="3">
        <f t="shared" ref="L34:L42" si="13">1-K34</f>
        <v>0</v>
      </c>
      <c r="M34" s="3">
        <f>SUMIF($F$33:F34,(1-K34),$G$33:G34)</f>
        <v>0</v>
      </c>
      <c r="N34" s="3">
        <f>SUMIF(F35:$F$42,(1-L34),G35:$G$42)</f>
        <v>0.39638015351416656</v>
      </c>
      <c r="O34" s="3">
        <f t="shared" ref="O34:O42" si="14">SUM(M34:N34)</f>
        <v>0.39638015351416656</v>
      </c>
      <c r="P34" s="2">
        <f t="shared" ref="P34:P42" si="15">IF(E34&lt;=4,1,0)</f>
        <v>1</v>
      </c>
      <c r="Q34" s="2">
        <f t="shared" ref="Q34:Q42" si="16">IF(F34=P34,0,1)*G34</f>
        <v>0</v>
      </c>
      <c r="R34" s="3">
        <f t="shared" ref="R34:R42" si="17">G34*EXP(-$U$34*IF(F34=P34,1,-1))</f>
        <v>6.5833203985696045E-2</v>
      </c>
      <c r="S34" s="42">
        <f t="shared" ref="S34:S42" si="18">R34/SUM($R$33:$R$42)</f>
        <v>7.4320934891235382E-2</v>
      </c>
      <c r="U34">
        <f>0.5*LOG((1-Q43)/Q43)</f>
        <v>0.26991012659615715</v>
      </c>
    </row>
    <row r="35" spans="2:21">
      <c r="E35" s="14">
        <v>3</v>
      </c>
      <c r="F35" s="2">
        <v>1</v>
      </c>
      <c r="G35" s="3">
        <f t="shared" si="10"/>
        <v>8.6231406640833355E-2</v>
      </c>
      <c r="H35" s="2" t="str">
        <f t="shared" si="11"/>
        <v>X&lt;= 3</v>
      </c>
      <c r="I35" s="3">
        <f>AVERAGE($F$33:F35)</f>
        <v>1</v>
      </c>
      <c r="J35" s="3">
        <f>AVERAGE(F36:$F$42)</f>
        <v>0.2857142857142857</v>
      </c>
      <c r="K35" s="3">
        <f t="shared" si="12"/>
        <v>1</v>
      </c>
      <c r="L35" s="3">
        <f t="shared" si="13"/>
        <v>0</v>
      </c>
      <c r="M35" s="3">
        <f>SUMIF($F$33:F35,(1-K35),$G$33:G35)</f>
        <v>0</v>
      </c>
      <c r="N35" s="3">
        <f>SUMIF(F36:$F$42,(1-L35),G36:$G$42)</f>
        <v>0.31014874687333321</v>
      </c>
      <c r="O35" s="3">
        <f t="shared" si="14"/>
        <v>0.31014874687333321</v>
      </c>
      <c r="P35" s="2">
        <f t="shared" si="15"/>
        <v>1</v>
      </c>
      <c r="Q35" s="2">
        <f t="shared" si="16"/>
        <v>0</v>
      </c>
      <c r="R35" s="3">
        <f t="shared" si="17"/>
        <v>6.5833203985696045E-2</v>
      </c>
      <c r="S35" s="42">
        <f t="shared" si="18"/>
        <v>7.4320934891235382E-2</v>
      </c>
    </row>
    <row r="36" spans="2:21">
      <c r="E36" s="14">
        <v>4</v>
      </c>
      <c r="F36" s="2">
        <v>1</v>
      </c>
      <c r="G36" s="3">
        <f t="shared" si="10"/>
        <v>8.6231406640833355E-2</v>
      </c>
      <c r="H36" s="2" t="str">
        <f t="shared" si="11"/>
        <v>X&lt;= 4</v>
      </c>
      <c r="I36" s="3">
        <f>AVERAGE($F$33:F36)</f>
        <v>1</v>
      </c>
      <c r="J36" s="3">
        <f>AVERAGE(F37:$F$42)</f>
        <v>0.16666666666666666</v>
      </c>
      <c r="K36" s="3">
        <f t="shared" si="12"/>
        <v>1</v>
      </c>
      <c r="L36" s="3">
        <f t="shared" si="13"/>
        <v>0</v>
      </c>
      <c r="M36" s="3">
        <f>SUMIF($F$33:F36,(1-K36),$G$33:G36)</f>
        <v>0</v>
      </c>
      <c r="N36" s="3">
        <f>SUMIF(F37:$F$42,(1-L36),G37:$G$42)</f>
        <v>0.22391734023249985</v>
      </c>
      <c r="O36" s="3">
        <f t="shared" si="14"/>
        <v>0.22391734023249985</v>
      </c>
      <c r="P36" s="2">
        <f t="shared" si="15"/>
        <v>1</v>
      </c>
      <c r="Q36" s="2">
        <f t="shared" si="16"/>
        <v>0</v>
      </c>
      <c r="R36" s="3">
        <f t="shared" si="17"/>
        <v>6.5833203985696045E-2</v>
      </c>
      <c r="S36" s="42">
        <f t="shared" si="18"/>
        <v>7.4320934891235382E-2</v>
      </c>
    </row>
    <row r="37" spans="2:21">
      <c r="E37" s="14">
        <v>5</v>
      </c>
      <c r="F37" s="2">
        <v>0</v>
      </c>
      <c r="G37" s="3">
        <f t="shared" si="10"/>
        <v>8.6231406640833355E-2</v>
      </c>
      <c r="H37" s="2" t="str">
        <f t="shared" si="11"/>
        <v>X&lt;= 5</v>
      </c>
      <c r="I37" s="3">
        <f>AVERAGE($F$33:F37)</f>
        <v>0.8</v>
      </c>
      <c r="J37" s="3">
        <f>AVERAGE(F38:$F$42)</f>
        <v>0.2</v>
      </c>
      <c r="K37" s="3">
        <f t="shared" si="12"/>
        <v>1</v>
      </c>
      <c r="L37" s="3">
        <f t="shared" si="13"/>
        <v>0</v>
      </c>
      <c r="M37" s="3">
        <f>SUMIF($F$33:F37,(1-K37),$G$33:G37)</f>
        <v>8.6231406640833355E-2</v>
      </c>
      <c r="N37" s="3">
        <f>SUMIF(F38:$F$42,(1-L37),G38:$G$42)</f>
        <v>0.22391734023249985</v>
      </c>
      <c r="O37" s="3">
        <f t="shared" si="14"/>
        <v>0.31014874687333321</v>
      </c>
      <c r="P37" s="2">
        <f t="shared" si="15"/>
        <v>0</v>
      </c>
      <c r="Q37" s="2">
        <f t="shared" si="16"/>
        <v>0</v>
      </c>
      <c r="R37" s="3">
        <f t="shared" si="17"/>
        <v>6.5833203985696045E-2</v>
      </c>
      <c r="S37" s="42">
        <f t="shared" si="18"/>
        <v>7.4320934891235382E-2</v>
      </c>
    </row>
    <row r="38" spans="2:21">
      <c r="E38" s="14">
        <v>6</v>
      </c>
      <c r="F38" s="2">
        <v>0</v>
      </c>
      <c r="G38" s="3">
        <f t="shared" si="10"/>
        <v>8.6231406640833355E-2</v>
      </c>
      <c r="H38" s="2" t="str">
        <f t="shared" si="11"/>
        <v>X&lt;= 6</v>
      </c>
      <c r="I38" s="3">
        <f>AVERAGE($F$33:F38)</f>
        <v>0.66666666666666663</v>
      </c>
      <c r="J38" s="3">
        <f>AVERAGE(F39:$F$42)</f>
        <v>0.25</v>
      </c>
      <c r="K38" s="3">
        <f t="shared" si="12"/>
        <v>1</v>
      </c>
      <c r="L38" s="3">
        <f t="shared" si="13"/>
        <v>0</v>
      </c>
      <c r="M38" s="3">
        <f>SUMIF($F$33:F38,(1-K38),$G$33:G38)</f>
        <v>0.17246281328166671</v>
      </c>
      <c r="N38" s="3">
        <f>SUMIF(F39:$F$42,(1-L38),G39:$G$42)</f>
        <v>0.22391734023249985</v>
      </c>
      <c r="O38" s="3">
        <f t="shared" si="14"/>
        <v>0.39638015351416656</v>
      </c>
      <c r="P38" s="2">
        <f t="shared" si="15"/>
        <v>0</v>
      </c>
      <c r="Q38" s="2">
        <f t="shared" si="16"/>
        <v>0</v>
      </c>
      <c r="R38" s="3">
        <f t="shared" si="17"/>
        <v>6.5833203985696045E-2</v>
      </c>
      <c r="S38" s="42">
        <f t="shared" si="18"/>
        <v>7.4320934891235382E-2</v>
      </c>
    </row>
    <row r="39" spans="2:21">
      <c r="E39" s="14">
        <v>7</v>
      </c>
      <c r="F39" s="2">
        <v>0</v>
      </c>
      <c r="G39" s="3">
        <f t="shared" si="10"/>
        <v>8.6231406640833355E-2</v>
      </c>
      <c r="H39" s="2" t="str">
        <f t="shared" si="11"/>
        <v>X&lt;= 7</v>
      </c>
      <c r="I39" s="3">
        <f>AVERAGE($F$33:F39)</f>
        <v>0.5714285714285714</v>
      </c>
      <c r="J39" s="3">
        <f>AVERAGE(F40:$F$42)</f>
        <v>0.33333333333333331</v>
      </c>
      <c r="K39" s="3">
        <f t="shared" si="12"/>
        <v>1</v>
      </c>
      <c r="L39" s="3">
        <f t="shared" si="13"/>
        <v>0</v>
      </c>
      <c r="M39" s="3">
        <f>SUMIF($F$33:F39,(1-K39),$G$33:G39)</f>
        <v>0.25869421992250008</v>
      </c>
      <c r="N39" s="3">
        <f>SUMIF(F40:$F$42,(1-L39),G40:$G$42)</f>
        <v>0.22391734023249985</v>
      </c>
      <c r="O39" s="3">
        <f t="shared" si="14"/>
        <v>0.48261156015499995</v>
      </c>
      <c r="P39" s="2">
        <f t="shared" si="15"/>
        <v>0</v>
      </c>
      <c r="Q39" s="2">
        <f t="shared" si="16"/>
        <v>0</v>
      </c>
      <c r="R39" s="3">
        <f t="shared" si="17"/>
        <v>6.5833203985696045E-2</v>
      </c>
      <c r="S39" s="42">
        <f t="shared" si="18"/>
        <v>7.4320934891235382E-2</v>
      </c>
    </row>
    <row r="40" spans="2:21">
      <c r="E40" s="14">
        <v>8</v>
      </c>
      <c r="F40" s="2">
        <v>1</v>
      </c>
      <c r="G40" s="3">
        <f t="shared" si="10"/>
        <v>0.22391734023249985</v>
      </c>
      <c r="H40" s="2" t="str">
        <f t="shared" si="11"/>
        <v>X&lt;= 8</v>
      </c>
      <c r="I40" s="3">
        <f>AVERAGE($F$33:F40)</f>
        <v>0.625</v>
      </c>
      <c r="J40" s="3">
        <f>AVERAGE(F41:$F$42)</f>
        <v>0</v>
      </c>
      <c r="K40" s="3">
        <f t="shared" si="12"/>
        <v>1</v>
      </c>
      <c r="L40" s="3">
        <f t="shared" si="13"/>
        <v>0</v>
      </c>
      <c r="M40" s="3">
        <f>SUMIF($F$33:F40,(1-K40),$G$33:G40)</f>
        <v>0.25869421992250008</v>
      </c>
      <c r="N40" s="3">
        <f>SUMIF(F41:$F$42,(1-L40),G41:$G$42)</f>
        <v>0</v>
      </c>
      <c r="O40" s="3">
        <f t="shared" si="14"/>
        <v>0.25869421992250008</v>
      </c>
      <c r="P40" s="2">
        <f t="shared" si="15"/>
        <v>0</v>
      </c>
      <c r="Q40" s="2">
        <f t="shared" si="16"/>
        <v>0.22391734023249985</v>
      </c>
      <c r="R40" s="3">
        <f t="shared" si="17"/>
        <v>0.29329739478755801</v>
      </c>
      <c r="S40" s="42">
        <f t="shared" si="18"/>
        <v>0.33111158597888174</v>
      </c>
    </row>
    <row r="41" spans="2:21">
      <c r="E41" s="14">
        <v>9</v>
      </c>
      <c r="F41" s="2">
        <v>0</v>
      </c>
      <c r="G41" s="3">
        <f t="shared" si="10"/>
        <v>8.6231406640833355E-2</v>
      </c>
      <c r="H41" s="2" t="str">
        <f t="shared" si="11"/>
        <v>X&lt;= 9</v>
      </c>
      <c r="I41" s="3">
        <f>AVERAGE($F$33:F41)</f>
        <v>0.55555555555555558</v>
      </c>
      <c r="J41" s="3">
        <f>AVERAGE(F42:$F$42)</f>
        <v>0</v>
      </c>
      <c r="K41" s="3">
        <f t="shared" si="12"/>
        <v>1</v>
      </c>
      <c r="L41" s="3">
        <f t="shared" si="13"/>
        <v>0</v>
      </c>
      <c r="M41" s="3">
        <f>SUMIF($F$33:F41,(1-K41),$G$33:G41)</f>
        <v>0.34492562656333342</v>
      </c>
      <c r="N41" s="3">
        <f>SUMIF(F42:$F$42,(1-L41),G42:$G$42)</f>
        <v>0</v>
      </c>
      <c r="O41" s="3">
        <f t="shared" si="14"/>
        <v>0.34492562656333342</v>
      </c>
      <c r="P41" s="2">
        <f t="shared" si="15"/>
        <v>0</v>
      </c>
      <c r="Q41" s="2">
        <f t="shared" si="16"/>
        <v>0</v>
      </c>
      <c r="R41" s="3">
        <f t="shared" si="17"/>
        <v>6.5833203985696045E-2</v>
      </c>
      <c r="S41" s="42">
        <f t="shared" si="18"/>
        <v>7.4320934891235382E-2</v>
      </c>
    </row>
    <row r="42" spans="2:21" ht="15.75" thickBot="1">
      <c r="E42" s="16">
        <v>10</v>
      </c>
      <c r="F42" s="17">
        <v>0</v>
      </c>
      <c r="G42" s="18">
        <f t="shared" si="10"/>
        <v>8.6231406640833355E-2</v>
      </c>
      <c r="H42" s="17" t="str">
        <f t="shared" si="11"/>
        <v>X&lt;= 10</v>
      </c>
      <c r="I42" s="18">
        <f>AVERAGE($F$33:F42)</f>
        <v>0.5</v>
      </c>
      <c r="J42" s="18">
        <f>AVERAGE(F$42:$F43)</f>
        <v>0</v>
      </c>
      <c r="K42" s="18">
        <f t="shared" si="12"/>
        <v>1</v>
      </c>
      <c r="L42" s="18">
        <f t="shared" si="13"/>
        <v>0</v>
      </c>
      <c r="M42" s="18">
        <f>SUMIF($F$33:F42,(1-K42),$G$33:G42)</f>
        <v>0.43115703320416676</v>
      </c>
      <c r="N42" s="18">
        <f>SUMIF(F$42:$F43,(1-L42),G$42:$G43)</f>
        <v>0</v>
      </c>
      <c r="O42" s="18">
        <f t="shared" si="14"/>
        <v>0.43115703320416676</v>
      </c>
      <c r="P42" s="17">
        <f t="shared" si="15"/>
        <v>0</v>
      </c>
      <c r="Q42" s="17">
        <f t="shared" si="16"/>
        <v>0</v>
      </c>
      <c r="R42" s="18">
        <f t="shared" si="17"/>
        <v>6.5833203985696045E-2</v>
      </c>
      <c r="S42" s="43">
        <f t="shared" si="18"/>
        <v>7.4320934891235382E-2</v>
      </c>
    </row>
    <row r="43" spans="2:21" ht="15.75" thickBot="1">
      <c r="P43" s="47" t="s">
        <v>20</v>
      </c>
      <c r="Q43" s="46">
        <f>SUM(Q33:Q42)</f>
        <v>0.22391734023249985</v>
      </c>
    </row>
    <row r="44" spans="2:21" ht="15.75" thickBot="1"/>
    <row r="45" spans="2:21" ht="15.75" thickBot="1">
      <c r="E45" s="24"/>
      <c r="F45" s="24"/>
      <c r="G45" s="24"/>
      <c r="H45" s="24"/>
      <c r="I45" s="57" t="s">
        <v>31</v>
      </c>
      <c r="J45" s="58"/>
      <c r="K45" s="52" t="s">
        <v>32</v>
      </c>
      <c r="L45" s="53"/>
      <c r="M45" s="53" t="s">
        <v>19</v>
      </c>
      <c r="N45" s="54"/>
      <c r="O45" s="24"/>
    </row>
    <row r="46" spans="2:21">
      <c r="E46" s="8" t="s">
        <v>0</v>
      </c>
      <c r="F46" s="9" t="s">
        <v>1</v>
      </c>
      <c r="G46" s="9" t="s">
        <v>24</v>
      </c>
      <c r="H46" s="9" t="s">
        <v>25</v>
      </c>
      <c r="I46" s="9" t="s">
        <v>4</v>
      </c>
      <c r="J46" s="9" t="s">
        <v>9</v>
      </c>
      <c r="K46" s="9" t="s">
        <v>4</v>
      </c>
      <c r="L46" s="9" t="s">
        <v>9</v>
      </c>
      <c r="M46" s="9" t="s">
        <v>4</v>
      </c>
      <c r="N46" s="9" t="s">
        <v>9</v>
      </c>
      <c r="O46" s="23" t="s">
        <v>26</v>
      </c>
    </row>
    <row r="47" spans="2:21">
      <c r="E47" s="14">
        <v>1</v>
      </c>
      <c r="F47" s="2">
        <v>1</v>
      </c>
      <c r="G47" s="3">
        <f>S33</f>
        <v>7.4320934891235382E-2</v>
      </c>
      <c r="H47" s="2" t="str">
        <f>CONCATENATE("X&lt;= ",E47)</f>
        <v>X&lt;= 1</v>
      </c>
      <c r="I47" s="3">
        <f>AVERAGE($F$47:F47)</f>
        <v>1</v>
      </c>
      <c r="J47" s="3">
        <f>AVERAGE(F48:$F$56)</f>
        <v>0.44444444444444442</v>
      </c>
      <c r="K47" s="3">
        <f>IF(I47&gt;J47,1,0)</f>
        <v>1</v>
      </c>
      <c r="L47" s="3">
        <f>1-K47</f>
        <v>0</v>
      </c>
      <c r="M47" s="3">
        <f>SUMIF($F$47:F47,0,$G$47:G47)</f>
        <v>0</v>
      </c>
      <c r="N47" s="3">
        <f>SUMIF(F48:$F$56,1,G48:$G$56)</f>
        <v>0.5540743906525879</v>
      </c>
      <c r="O47" s="42">
        <f>SUM(M47:N47)</f>
        <v>0.5540743906525879</v>
      </c>
    </row>
    <row r="48" spans="2:21">
      <c r="B48">
        <v>1.1870304667316389</v>
      </c>
      <c r="E48" s="14">
        <v>2</v>
      </c>
      <c r="F48" s="2">
        <v>1</v>
      </c>
      <c r="G48" s="3">
        <f t="shared" ref="G48:G56" si="19">S34</f>
        <v>7.4320934891235382E-2</v>
      </c>
      <c r="H48" s="2" t="str">
        <f t="shared" ref="H48:H56" si="20">CONCATENATE("X&lt;= ",E48)</f>
        <v>X&lt;= 2</v>
      </c>
      <c r="I48" s="3">
        <f>AVERAGE($F$47:F48)</f>
        <v>1</v>
      </c>
      <c r="J48" s="3">
        <f>AVERAGE(F49:$F$56)</f>
        <v>0.375</v>
      </c>
      <c r="K48" s="3">
        <f t="shared" ref="K48:K56" si="21">IF(I48&gt;J48,1,0)</f>
        <v>1</v>
      </c>
      <c r="L48" s="3">
        <f t="shared" ref="L48:L56" si="22">1-K48</f>
        <v>0</v>
      </c>
      <c r="M48" s="3">
        <f>SUMIF($F$47:F48,0,$G$47:G48)</f>
        <v>0</v>
      </c>
      <c r="N48" s="3">
        <f>SUMIF(F49:$F$56,1,G49:$G$56)</f>
        <v>0.47975345576135253</v>
      </c>
      <c r="O48" s="42">
        <f t="shared" ref="O48:O56" si="23">SUM(M48:N48)</f>
        <v>0.47975345576135253</v>
      </c>
    </row>
    <row r="49" spans="5:15">
      <c r="E49" s="14">
        <v>3</v>
      </c>
      <c r="F49" s="2">
        <v>1</v>
      </c>
      <c r="G49" s="3">
        <f t="shared" si="19"/>
        <v>7.4320934891235382E-2</v>
      </c>
      <c r="H49" s="2" t="str">
        <f t="shared" si="20"/>
        <v>X&lt;= 3</v>
      </c>
      <c r="I49" s="3">
        <f>AVERAGE($F$47:F49)</f>
        <v>1</v>
      </c>
      <c r="J49" s="3">
        <f>AVERAGE(F50:$F$56)</f>
        <v>0.2857142857142857</v>
      </c>
      <c r="K49" s="3">
        <f t="shared" si="21"/>
        <v>1</v>
      </c>
      <c r="L49" s="3">
        <f t="shared" si="22"/>
        <v>0</v>
      </c>
      <c r="M49" s="3">
        <f>SUMIF($F$47:F49,0,$G$47:G49)</f>
        <v>0</v>
      </c>
      <c r="N49" s="3">
        <f>SUMIF(F50:$F$56,1,G50:$G$56)</f>
        <v>0.40543252087011711</v>
      </c>
      <c r="O49" s="42">
        <f t="shared" si="23"/>
        <v>0.40543252087011711</v>
      </c>
    </row>
    <row r="50" spans="5:15">
      <c r="E50" s="14">
        <v>4</v>
      </c>
      <c r="F50" s="2">
        <v>1</v>
      </c>
      <c r="G50" s="3">
        <f t="shared" si="19"/>
        <v>7.4320934891235382E-2</v>
      </c>
      <c r="H50" s="2" t="str">
        <f t="shared" si="20"/>
        <v>X&lt;= 4</v>
      </c>
      <c r="I50" s="3">
        <f>AVERAGE($F$47:F50)</f>
        <v>1</v>
      </c>
      <c r="J50" s="3">
        <f>AVERAGE(F51:$F$56)</f>
        <v>0.16666666666666666</v>
      </c>
      <c r="K50" s="3">
        <f t="shared" si="21"/>
        <v>1</v>
      </c>
      <c r="L50" s="3">
        <f t="shared" si="22"/>
        <v>0</v>
      </c>
      <c r="M50" s="3">
        <f>SUMIF($F$47:F50,0,$G$47:G50)</f>
        <v>0</v>
      </c>
      <c r="N50" s="3">
        <f>SUMIF(F51:$F$56,1,G51:$G$56)</f>
        <v>0.33111158597888174</v>
      </c>
      <c r="O50" s="42">
        <f t="shared" si="23"/>
        <v>0.33111158597888174</v>
      </c>
    </row>
    <row r="51" spans="5:15">
      <c r="E51" s="14">
        <v>5</v>
      </c>
      <c r="F51" s="2">
        <v>0</v>
      </c>
      <c r="G51" s="3">
        <f t="shared" si="19"/>
        <v>7.4320934891235382E-2</v>
      </c>
      <c r="H51" s="2" t="str">
        <f t="shared" si="20"/>
        <v>X&lt;= 5</v>
      </c>
      <c r="I51" s="3">
        <f>AVERAGE($F$47:F51)</f>
        <v>0.8</v>
      </c>
      <c r="J51" s="3">
        <f>AVERAGE(F52:$F$56)</f>
        <v>0.2</v>
      </c>
      <c r="K51" s="3">
        <f t="shared" si="21"/>
        <v>1</v>
      </c>
      <c r="L51" s="3">
        <f t="shared" si="22"/>
        <v>0</v>
      </c>
      <c r="M51" s="3">
        <f>SUMIF($F$47:F51,0,$G$47:G51)</f>
        <v>7.4320934891235382E-2</v>
      </c>
      <c r="N51" s="3">
        <f>SUMIF(F52:$F$56,1,G52:$G$56)</f>
        <v>0.33111158597888174</v>
      </c>
      <c r="O51" s="42">
        <f t="shared" si="23"/>
        <v>0.40543252087011711</v>
      </c>
    </row>
    <row r="52" spans="5:15">
      <c r="E52" s="14">
        <v>6</v>
      </c>
      <c r="F52" s="2">
        <v>0</v>
      </c>
      <c r="G52" s="3">
        <f t="shared" si="19"/>
        <v>7.4320934891235382E-2</v>
      </c>
      <c r="H52" s="2" t="str">
        <f t="shared" si="20"/>
        <v>X&lt;= 6</v>
      </c>
      <c r="I52" s="3">
        <f>AVERAGE($F$47:F52)</f>
        <v>0.66666666666666663</v>
      </c>
      <c r="J52" s="3">
        <f>AVERAGE(F53:$F$56)</f>
        <v>0.25</v>
      </c>
      <c r="K52" s="3">
        <f t="shared" si="21"/>
        <v>1</v>
      </c>
      <c r="L52" s="3">
        <f t="shared" si="22"/>
        <v>0</v>
      </c>
      <c r="M52" s="3">
        <f>SUMIF($F$47:F52,0,$G$47:G52)</f>
        <v>0.14864186978247076</v>
      </c>
      <c r="N52" s="3">
        <f>SUMIF(F53:$F$56,1,G53:$G$56)</f>
        <v>0.33111158597888174</v>
      </c>
      <c r="O52" s="42">
        <f t="shared" si="23"/>
        <v>0.47975345576135253</v>
      </c>
    </row>
    <row r="53" spans="5:15">
      <c r="E53" s="14">
        <v>7</v>
      </c>
      <c r="F53" s="2">
        <v>0</v>
      </c>
      <c r="G53" s="3">
        <f t="shared" si="19"/>
        <v>7.4320934891235382E-2</v>
      </c>
      <c r="H53" s="2" t="str">
        <f t="shared" si="20"/>
        <v>X&lt;= 7</v>
      </c>
      <c r="I53" s="3">
        <f>AVERAGE($F$47:F53)</f>
        <v>0.5714285714285714</v>
      </c>
      <c r="J53" s="3">
        <f>AVERAGE(F54:$F$56)</f>
        <v>0.33333333333333331</v>
      </c>
      <c r="K53" s="3">
        <f t="shared" si="21"/>
        <v>1</v>
      </c>
      <c r="L53" s="3">
        <f t="shared" si="22"/>
        <v>0</v>
      </c>
      <c r="M53" s="3">
        <f>SUMIF($F$47:F53,0,$G$47:G53)</f>
        <v>0.22296280467370616</v>
      </c>
      <c r="N53" s="3">
        <f>SUMIF(F54:$F$56,1,G54:$G$56)</f>
        <v>0.33111158597888174</v>
      </c>
      <c r="O53" s="42">
        <f t="shared" si="23"/>
        <v>0.5540743906525879</v>
      </c>
    </row>
    <row r="54" spans="5:15">
      <c r="E54" s="14">
        <v>8</v>
      </c>
      <c r="F54" s="2">
        <v>1</v>
      </c>
      <c r="G54" s="3">
        <f t="shared" si="19"/>
        <v>0.33111158597888174</v>
      </c>
      <c r="H54" s="2" t="str">
        <f t="shared" si="20"/>
        <v>X&lt;= 8</v>
      </c>
      <c r="I54" s="3">
        <f>AVERAGE($F$47:F54)</f>
        <v>0.625</v>
      </c>
      <c r="J54" s="3">
        <f>AVERAGE(F55:$F$56)</f>
        <v>0</v>
      </c>
      <c r="K54" s="3">
        <f t="shared" si="21"/>
        <v>1</v>
      </c>
      <c r="L54" s="3">
        <f t="shared" si="22"/>
        <v>0</v>
      </c>
      <c r="M54" s="3">
        <f>SUMIF($F$47:F54,0,$G$47:G54)</f>
        <v>0.22296280467370616</v>
      </c>
      <c r="N54" s="3">
        <f>SUMIF(F55:$F$56,1,G55:$G$56)</f>
        <v>0</v>
      </c>
      <c r="O54" s="42">
        <f t="shared" si="23"/>
        <v>0.22296280467370616</v>
      </c>
    </row>
    <row r="55" spans="5:15">
      <c r="E55" s="14">
        <v>9</v>
      </c>
      <c r="F55" s="2">
        <v>0</v>
      </c>
      <c r="G55" s="3">
        <f t="shared" si="19"/>
        <v>7.4320934891235382E-2</v>
      </c>
      <c r="H55" s="2" t="str">
        <f t="shared" si="20"/>
        <v>X&lt;= 9</v>
      </c>
      <c r="I55" s="3">
        <f>AVERAGE($F$47:F55)</f>
        <v>0.55555555555555558</v>
      </c>
      <c r="J55" s="3">
        <f>AVERAGE(F56:$F$56)</f>
        <v>0</v>
      </c>
      <c r="K55" s="3">
        <f t="shared" si="21"/>
        <v>1</v>
      </c>
      <c r="L55" s="3">
        <f t="shared" si="22"/>
        <v>0</v>
      </c>
      <c r="M55" s="3">
        <f>SUMIF($F$47:F55,0,$G$47:G55)</f>
        <v>0.29728373956494153</v>
      </c>
      <c r="N55" s="3">
        <f>SUMIF(F56:$F$56,1,G56:$G$56)</f>
        <v>0</v>
      </c>
      <c r="O55" s="42">
        <f t="shared" si="23"/>
        <v>0.29728373956494153</v>
      </c>
    </row>
    <row r="56" spans="5:15" ht="15.75" thickBot="1">
      <c r="E56" s="16">
        <v>10</v>
      </c>
      <c r="F56" s="17">
        <v>0</v>
      </c>
      <c r="G56" s="18">
        <f t="shared" si="19"/>
        <v>7.4320934891235382E-2</v>
      </c>
      <c r="H56" s="17" t="str">
        <f t="shared" si="20"/>
        <v>X&lt;= 10</v>
      </c>
      <c r="I56" s="18">
        <f>AVERAGE($F$47:F56)</f>
        <v>0.5</v>
      </c>
      <c r="J56" s="18">
        <f>AVERAGE(F$56:$F57)</f>
        <v>0</v>
      </c>
      <c r="K56" s="18">
        <f t="shared" si="21"/>
        <v>1</v>
      </c>
      <c r="L56" s="18">
        <f t="shared" si="22"/>
        <v>0</v>
      </c>
      <c r="M56" s="18">
        <f>SUMIF($F$47:F56,0,$G$47:G56)</f>
        <v>0.3716046744561769</v>
      </c>
      <c r="N56" s="18">
        <f>SUMIF(F$56:$F57,1,G$56:$G57)</f>
        <v>0</v>
      </c>
      <c r="O56" s="43">
        <f t="shared" si="23"/>
        <v>0.3716046744561769</v>
      </c>
    </row>
  </sheetData>
  <mergeCells count="11">
    <mergeCell ref="G2:I2"/>
    <mergeCell ref="J2:L2"/>
    <mergeCell ref="M2:N2"/>
    <mergeCell ref="I31:J31"/>
    <mergeCell ref="I45:J45"/>
    <mergeCell ref="O2:O3"/>
    <mergeCell ref="J28:K28"/>
    <mergeCell ref="K31:L31"/>
    <mergeCell ref="M31:N31"/>
    <mergeCell ref="K45:L45"/>
    <mergeCell ref="M45:N4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71"/>
  <sheetViews>
    <sheetView showGridLines="0" topLeftCell="A4" workbookViewId="0">
      <selection activeCell="Q15" sqref="Q15"/>
    </sheetView>
  </sheetViews>
  <sheetFormatPr defaultRowHeight="15"/>
  <cols>
    <col min="7" max="7" width="9.5703125" customWidth="1"/>
    <col min="8" max="9" width="9.7109375" customWidth="1"/>
    <col min="13" max="13" width="16" customWidth="1"/>
    <col min="14" max="14" width="9.7109375" customWidth="1"/>
    <col min="15" max="15" width="11.28515625" customWidth="1"/>
  </cols>
  <sheetData>
    <row r="1" spans="5:15" ht="15.75" thickBot="1"/>
    <row r="2" spans="5:15">
      <c r="E2" s="8"/>
      <c r="F2" s="9"/>
      <c r="G2" s="55" t="s">
        <v>5</v>
      </c>
      <c r="H2" s="55"/>
      <c r="I2" s="55"/>
      <c r="J2" s="55" t="s">
        <v>7</v>
      </c>
      <c r="K2" s="55"/>
      <c r="L2" s="55"/>
      <c r="M2" s="55" t="s">
        <v>8</v>
      </c>
      <c r="N2" s="55"/>
      <c r="O2" s="48" t="s">
        <v>10</v>
      </c>
    </row>
    <row r="3" spans="5:15" ht="15.75" thickBot="1">
      <c r="E3" s="10" t="s">
        <v>0</v>
      </c>
      <c r="F3" s="11" t="s">
        <v>1</v>
      </c>
      <c r="G3" s="11" t="s">
        <v>2</v>
      </c>
      <c r="H3" s="11" t="s">
        <v>3</v>
      </c>
      <c r="I3" s="11" t="s">
        <v>6</v>
      </c>
      <c r="J3" s="11" t="s">
        <v>2</v>
      </c>
      <c r="K3" s="11" t="s">
        <v>3</v>
      </c>
      <c r="L3" s="11" t="s">
        <v>6</v>
      </c>
      <c r="M3" s="11" t="s">
        <v>4</v>
      </c>
      <c r="N3" s="11" t="s">
        <v>9</v>
      </c>
      <c r="O3" s="49"/>
    </row>
    <row r="4" spans="5:15">
      <c r="E4" s="12">
        <v>1</v>
      </c>
      <c r="F4" s="5">
        <v>1</v>
      </c>
      <c r="G4" s="6">
        <f>COUNTIF($F$4:F4,1)/COUNT($F$4:F4)</f>
        <v>1</v>
      </c>
      <c r="H4" s="6">
        <f>1-G4</f>
        <v>0</v>
      </c>
      <c r="I4" s="7">
        <f>1-(G4^2+H4^2)</f>
        <v>0</v>
      </c>
      <c r="J4" s="6">
        <f>COUNTIF(F5:$F$13,1)/COUNT(F5:$F$13)</f>
        <v>0.44444444444444442</v>
      </c>
      <c r="K4" s="6">
        <f>1-J4</f>
        <v>0.55555555555555558</v>
      </c>
      <c r="L4" s="6">
        <f>1-(J4^2+K4^2)</f>
        <v>0.49382716049382713</v>
      </c>
      <c r="M4" s="5">
        <f>COUNT($E$4:E4)</f>
        <v>1</v>
      </c>
      <c r="N4" s="5">
        <f>10-M4</f>
        <v>9</v>
      </c>
      <c r="O4" s="13">
        <f>I4*M4+L4*N4</f>
        <v>4.4444444444444446</v>
      </c>
    </row>
    <row r="5" spans="5:15">
      <c r="E5" s="14">
        <v>2</v>
      </c>
      <c r="F5" s="2">
        <v>1</v>
      </c>
      <c r="G5" s="3">
        <f>COUNTIF($F$4:F5,1)/COUNT($F$4:F5)</f>
        <v>1</v>
      </c>
      <c r="H5" s="3">
        <f t="shared" ref="H5:H13" si="0">1-G5</f>
        <v>0</v>
      </c>
      <c r="I5" s="4">
        <f t="shared" ref="I5:I13" si="1">1-(G5^2+H5^2)</f>
        <v>0</v>
      </c>
      <c r="J5" s="3">
        <f>COUNTIF(F6:$F$13,1)/COUNT(F6:$F$13)</f>
        <v>0.375</v>
      </c>
      <c r="K5" s="3">
        <f t="shared" ref="K5:K13" si="2">1-J5</f>
        <v>0.625</v>
      </c>
      <c r="L5" s="3">
        <f t="shared" ref="L5:L13" si="3">1-(J5^2+K5^2)</f>
        <v>0.46875</v>
      </c>
      <c r="M5" s="2">
        <f>COUNT($E$4:E5)</f>
        <v>2</v>
      </c>
      <c r="N5" s="2">
        <f t="shared" ref="N5:N13" si="4">10-M5</f>
        <v>8</v>
      </c>
      <c r="O5" s="15">
        <f t="shared" ref="O5:O13" si="5">I5*M5+L5*N5</f>
        <v>3.75</v>
      </c>
    </row>
    <row r="6" spans="5:15">
      <c r="E6" s="14">
        <v>3</v>
      </c>
      <c r="F6" s="2">
        <v>1</v>
      </c>
      <c r="G6" s="3">
        <f>COUNTIF($F$4:F6,1)/COUNT($F$4:F6)</f>
        <v>1</v>
      </c>
      <c r="H6" s="3">
        <f t="shared" si="0"/>
        <v>0</v>
      </c>
      <c r="I6" s="4">
        <f t="shared" si="1"/>
        <v>0</v>
      </c>
      <c r="J6" s="3">
        <f>COUNTIF(F7:$F$13,1)/COUNT(F7:$F$13)</f>
        <v>0.2857142857142857</v>
      </c>
      <c r="K6" s="3">
        <f t="shared" si="2"/>
        <v>0.7142857142857143</v>
      </c>
      <c r="L6" s="3">
        <f t="shared" si="3"/>
        <v>0.40816326530612246</v>
      </c>
      <c r="M6" s="2">
        <f>COUNT($E$4:E6)</f>
        <v>3</v>
      </c>
      <c r="N6" s="2">
        <f t="shared" si="4"/>
        <v>7</v>
      </c>
      <c r="O6" s="15">
        <f t="shared" si="5"/>
        <v>2.8571428571428572</v>
      </c>
    </row>
    <row r="7" spans="5:15">
      <c r="E7" s="14">
        <v>4</v>
      </c>
      <c r="F7" s="2">
        <v>1</v>
      </c>
      <c r="G7" s="3">
        <f>COUNTIF($F$4:F7,1)/COUNT($F$4:F7)</f>
        <v>1</v>
      </c>
      <c r="H7" s="3">
        <f t="shared" si="0"/>
        <v>0</v>
      </c>
      <c r="I7" s="4">
        <f t="shared" si="1"/>
        <v>0</v>
      </c>
      <c r="J7" s="3">
        <f>COUNTIF(F8:$F$13,1)/COUNT(F8:$F$13)</f>
        <v>0.16666666666666666</v>
      </c>
      <c r="K7" s="3">
        <f t="shared" si="2"/>
        <v>0.83333333333333337</v>
      </c>
      <c r="L7" s="3">
        <f t="shared" si="3"/>
        <v>0.27777777777777768</v>
      </c>
      <c r="M7" s="2">
        <f>COUNT($E$4:E7)</f>
        <v>4</v>
      </c>
      <c r="N7" s="2">
        <f t="shared" si="4"/>
        <v>6</v>
      </c>
      <c r="O7" s="15">
        <f t="shared" si="5"/>
        <v>1.6666666666666661</v>
      </c>
    </row>
    <row r="8" spans="5:15">
      <c r="E8" s="14">
        <v>5</v>
      </c>
      <c r="F8" s="2">
        <v>0</v>
      </c>
      <c r="G8" s="3">
        <f>COUNTIF($F$4:F8,1)/COUNT($F$4:F8)</f>
        <v>0.8</v>
      </c>
      <c r="H8" s="3">
        <f t="shared" si="0"/>
        <v>0.19999999999999996</v>
      </c>
      <c r="I8" s="4">
        <f t="shared" si="1"/>
        <v>0.31999999999999984</v>
      </c>
      <c r="J8" s="3">
        <f>COUNTIF(F9:$F$13,1)/COUNT(F9:$F$13)</f>
        <v>0.2</v>
      </c>
      <c r="K8" s="3">
        <f t="shared" si="2"/>
        <v>0.8</v>
      </c>
      <c r="L8" s="3">
        <f t="shared" si="3"/>
        <v>0.31999999999999984</v>
      </c>
      <c r="M8" s="2">
        <f>COUNT($E$4:E8)</f>
        <v>5</v>
      </c>
      <c r="N8" s="2">
        <f t="shared" si="4"/>
        <v>5</v>
      </c>
      <c r="O8" s="15">
        <f t="shared" si="5"/>
        <v>3.1999999999999984</v>
      </c>
    </row>
    <row r="9" spans="5:15">
      <c r="E9" s="14">
        <v>6</v>
      </c>
      <c r="F9" s="2">
        <v>0</v>
      </c>
      <c r="G9" s="3">
        <f>COUNTIF($F$4:F9,1)/COUNT($F$4:F9)</f>
        <v>0.66666666666666663</v>
      </c>
      <c r="H9" s="3">
        <f t="shared" si="0"/>
        <v>0.33333333333333337</v>
      </c>
      <c r="I9" s="4">
        <f t="shared" si="1"/>
        <v>0.44444444444444442</v>
      </c>
      <c r="J9" s="3">
        <f>COUNTIF(F10:$F$13,1)/COUNT(F10:$F$13)</f>
        <v>0.25</v>
      </c>
      <c r="K9" s="3">
        <f t="shared" si="2"/>
        <v>0.75</v>
      </c>
      <c r="L9" s="3">
        <f t="shared" si="3"/>
        <v>0.375</v>
      </c>
      <c r="M9" s="2">
        <f>COUNT($E$4:E9)</f>
        <v>6</v>
      </c>
      <c r="N9" s="2">
        <f t="shared" si="4"/>
        <v>4</v>
      </c>
      <c r="O9" s="15">
        <f t="shared" si="5"/>
        <v>4.1666666666666661</v>
      </c>
    </row>
    <row r="10" spans="5:15">
      <c r="E10" s="14">
        <v>7</v>
      </c>
      <c r="F10" s="2">
        <v>0</v>
      </c>
      <c r="G10" s="3">
        <f>COUNTIF($F$4:F10,1)/COUNT($F$4:F10)</f>
        <v>0.5714285714285714</v>
      </c>
      <c r="H10" s="3">
        <f t="shared" si="0"/>
        <v>0.4285714285714286</v>
      </c>
      <c r="I10" s="4">
        <f t="shared" si="1"/>
        <v>0.48979591836734693</v>
      </c>
      <c r="J10" s="3">
        <f>COUNTIF(F11:$F$13,1)/COUNT(F11:$F$13)</f>
        <v>0.33333333333333331</v>
      </c>
      <c r="K10" s="3">
        <f t="shared" si="2"/>
        <v>0.66666666666666674</v>
      </c>
      <c r="L10" s="3">
        <f t="shared" si="3"/>
        <v>0.44444444444444442</v>
      </c>
      <c r="M10" s="2">
        <f>COUNT($E$4:E10)</f>
        <v>7</v>
      </c>
      <c r="N10" s="2">
        <f t="shared" si="4"/>
        <v>3</v>
      </c>
      <c r="O10" s="15">
        <f t="shared" si="5"/>
        <v>4.7619047619047619</v>
      </c>
    </row>
    <row r="11" spans="5:15">
      <c r="E11" s="14">
        <v>8</v>
      </c>
      <c r="F11" s="2">
        <v>1</v>
      </c>
      <c r="G11" s="3">
        <f>COUNTIF($F$4:F11,1)/COUNT($F$4:F11)</f>
        <v>0.625</v>
      </c>
      <c r="H11" s="3">
        <f t="shared" si="0"/>
        <v>0.375</v>
      </c>
      <c r="I11" s="4">
        <f t="shared" si="1"/>
        <v>0.46875</v>
      </c>
      <c r="J11" s="3">
        <f>COUNTIF(F12:$F$13,1)/COUNT(F12:$F$13)</f>
        <v>0</v>
      </c>
      <c r="K11" s="3">
        <f t="shared" si="2"/>
        <v>1</v>
      </c>
      <c r="L11" s="3">
        <f t="shared" si="3"/>
        <v>0</v>
      </c>
      <c r="M11" s="2">
        <f>COUNT($E$4:E11)</f>
        <v>8</v>
      </c>
      <c r="N11" s="2">
        <f t="shared" si="4"/>
        <v>2</v>
      </c>
      <c r="O11" s="15">
        <f t="shared" si="5"/>
        <v>3.75</v>
      </c>
    </row>
    <row r="12" spans="5:15">
      <c r="E12" s="14">
        <v>9</v>
      </c>
      <c r="F12" s="2">
        <v>0</v>
      </c>
      <c r="G12" s="3">
        <f>COUNTIF($F$4:F12,1)/COUNT($F$4:F12)</f>
        <v>0.55555555555555558</v>
      </c>
      <c r="H12" s="3">
        <f t="shared" si="0"/>
        <v>0.44444444444444442</v>
      </c>
      <c r="I12" s="4">
        <f t="shared" si="1"/>
        <v>0.49382716049382713</v>
      </c>
      <c r="J12" s="3">
        <f>COUNTIF(F13:$F$13,1)/COUNT(F13:$F$13)</f>
        <v>0</v>
      </c>
      <c r="K12" s="3">
        <f t="shared" si="2"/>
        <v>1</v>
      </c>
      <c r="L12" s="3">
        <f t="shared" si="3"/>
        <v>0</v>
      </c>
      <c r="M12" s="2">
        <f>COUNT($E$4:E12)</f>
        <v>9</v>
      </c>
      <c r="N12" s="2">
        <f t="shared" si="4"/>
        <v>1</v>
      </c>
      <c r="O12" s="15">
        <f t="shared" si="5"/>
        <v>4.4444444444444446</v>
      </c>
    </row>
    <row r="13" spans="5:15" ht="15.75" thickBot="1">
      <c r="E13" s="16">
        <v>10</v>
      </c>
      <c r="F13" s="17">
        <v>0</v>
      </c>
      <c r="G13" s="18">
        <f>COUNTIF($F$4:F13,1)/COUNT($F$4:F13)</f>
        <v>0.5</v>
      </c>
      <c r="H13" s="18">
        <f t="shared" si="0"/>
        <v>0.5</v>
      </c>
      <c r="I13" s="19">
        <f t="shared" si="1"/>
        <v>0.5</v>
      </c>
      <c r="J13" s="18">
        <f>COUNTIF(F$13:$F14,1)/COUNT(F$13:$F14)</f>
        <v>0</v>
      </c>
      <c r="K13" s="18">
        <f t="shared" si="2"/>
        <v>1</v>
      </c>
      <c r="L13" s="18">
        <f t="shared" si="3"/>
        <v>0</v>
      </c>
      <c r="M13" s="17">
        <f>COUNT($E$4:E13)</f>
        <v>10</v>
      </c>
      <c r="N13" s="17">
        <f t="shared" si="4"/>
        <v>0</v>
      </c>
      <c r="O13" s="20">
        <f t="shared" si="5"/>
        <v>5</v>
      </c>
    </row>
    <row r="16" spans="5:15" ht="15.75" thickBot="1"/>
    <row r="17" spans="5:17" ht="15.75" thickBot="1">
      <c r="E17" s="21" t="s">
        <v>0</v>
      </c>
      <c r="F17" s="22" t="s">
        <v>1</v>
      </c>
      <c r="G17" s="22" t="s">
        <v>18</v>
      </c>
      <c r="H17" s="22" t="s">
        <v>15</v>
      </c>
      <c r="I17" s="22" t="s">
        <v>11</v>
      </c>
      <c r="J17" s="22" t="s">
        <v>12</v>
      </c>
      <c r="K17" s="22" t="s">
        <v>17</v>
      </c>
      <c r="L17" s="30" t="s">
        <v>19</v>
      </c>
      <c r="M17" s="31" t="s">
        <v>16</v>
      </c>
    </row>
    <row r="18" spans="5:17">
      <c r="E18" s="12">
        <v>1</v>
      </c>
      <c r="F18" s="5">
        <v>1</v>
      </c>
      <c r="G18" s="5">
        <f>IF(F18=1,1,-1)</f>
        <v>1</v>
      </c>
      <c r="H18" s="5">
        <v>0.1</v>
      </c>
      <c r="I18" s="5">
        <v>1</v>
      </c>
      <c r="J18" s="5" t="s">
        <v>13</v>
      </c>
      <c r="K18" s="5">
        <f>IF(I18=1,1,-1)</f>
        <v>1</v>
      </c>
      <c r="L18" s="29">
        <f>H18*IF(I18=F18,0,1)</f>
        <v>0</v>
      </c>
      <c r="M18" s="32">
        <f t="shared" ref="M18:M27" si="6">H18*EXP(-$Q$22*K18*G18)</f>
        <v>6.2056727801991556E-2</v>
      </c>
    </row>
    <row r="19" spans="5:17">
      <c r="E19" s="14">
        <v>2</v>
      </c>
      <c r="F19" s="2">
        <v>1</v>
      </c>
      <c r="G19" s="2">
        <f t="shared" ref="G19:G27" si="7">IF(F19=1,1,-1)</f>
        <v>1</v>
      </c>
      <c r="H19" s="2">
        <v>0.1</v>
      </c>
      <c r="I19" s="2">
        <v>1</v>
      </c>
      <c r="J19" s="2" t="s">
        <v>13</v>
      </c>
      <c r="K19" s="2">
        <f t="shared" ref="K19:K27" si="8">IF(I19=1,1,-1)</f>
        <v>1</v>
      </c>
      <c r="L19" s="27">
        <f t="shared" ref="L19:L27" si="9">H19*IF(I19=F19,0,1)</f>
        <v>0</v>
      </c>
      <c r="M19" s="33">
        <f t="shared" si="6"/>
        <v>6.2056727801991556E-2</v>
      </c>
    </row>
    <row r="20" spans="5:17">
      <c r="E20" s="14">
        <v>3</v>
      </c>
      <c r="F20" s="2">
        <v>1</v>
      </c>
      <c r="G20" s="2">
        <f t="shared" si="7"/>
        <v>1</v>
      </c>
      <c r="H20" s="2">
        <v>0.1</v>
      </c>
      <c r="I20" s="2">
        <v>1</v>
      </c>
      <c r="J20" s="2" t="s">
        <v>13</v>
      </c>
      <c r="K20" s="2">
        <f t="shared" si="8"/>
        <v>1</v>
      </c>
      <c r="L20" s="27">
        <f t="shared" si="9"/>
        <v>0</v>
      </c>
      <c r="M20" s="33">
        <f t="shared" si="6"/>
        <v>6.2056727801991556E-2</v>
      </c>
    </row>
    <row r="21" spans="5:17">
      <c r="E21" s="14">
        <v>4</v>
      </c>
      <c r="F21" s="2">
        <v>1</v>
      </c>
      <c r="G21" s="2">
        <f t="shared" si="7"/>
        <v>1</v>
      </c>
      <c r="H21" s="2">
        <v>0.1</v>
      </c>
      <c r="I21" s="2">
        <v>1</v>
      </c>
      <c r="J21" s="2" t="s">
        <v>13</v>
      </c>
      <c r="K21" s="2">
        <f t="shared" si="8"/>
        <v>1</v>
      </c>
      <c r="L21" s="27">
        <f t="shared" si="9"/>
        <v>0</v>
      </c>
      <c r="M21" s="33">
        <f t="shared" si="6"/>
        <v>6.2056727801991556E-2</v>
      </c>
    </row>
    <row r="22" spans="5:17">
      <c r="E22" s="14">
        <v>5</v>
      </c>
      <c r="F22" s="2">
        <v>0</v>
      </c>
      <c r="G22" s="2">
        <f t="shared" si="7"/>
        <v>-1</v>
      </c>
      <c r="H22" s="2">
        <v>0.1</v>
      </c>
      <c r="I22" s="2">
        <v>0</v>
      </c>
      <c r="J22" s="2" t="s">
        <v>13</v>
      </c>
      <c r="K22" s="2">
        <f t="shared" si="8"/>
        <v>-1</v>
      </c>
      <c r="L22" s="27">
        <f t="shared" si="9"/>
        <v>0</v>
      </c>
      <c r="M22" s="33">
        <f t="shared" si="6"/>
        <v>6.2056727801991556E-2</v>
      </c>
      <c r="P22" t="s">
        <v>21</v>
      </c>
      <c r="Q22">
        <f>0.5*LOG(9)</f>
        <v>0.47712125471966244</v>
      </c>
    </row>
    <row r="23" spans="5:17">
      <c r="E23" s="14">
        <v>6</v>
      </c>
      <c r="F23" s="2">
        <v>0</v>
      </c>
      <c r="G23" s="2">
        <f t="shared" si="7"/>
        <v>-1</v>
      </c>
      <c r="H23" s="2">
        <v>0.1</v>
      </c>
      <c r="I23" s="2">
        <v>0</v>
      </c>
      <c r="J23" s="2" t="s">
        <v>13</v>
      </c>
      <c r="K23" s="2">
        <f t="shared" si="8"/>
        <v>-1</v>
      </c>
      <c r="L23" s="27">
        <f t="shared" si="9"/>
        <v>0</v>
      </c>
      <c r="M23" s="33">
        <f t="shared" si="6"/>
        <v>6.2056727801991556E-2</v>
      </c>
    </row>
    <row r="24" spans="5:17">
      <c r="E24" s="14">
        <v>7</v>
      </c>
      <c r="F24" s="2">
        <v>0</v>
      </c>
      <c r="G24" s="2">
        <f t="shared" si="7"/>
        <v>-1</v>
      </c>
      <c r="H24" s="2">
        <v>0.1</v>
      </c>
      <c r="I24" s="2">
        <v>0</v>
      </c>
      <c r="J24" s="2" t="s">
        <v>13</v>
      </c>
      <c r="K24" s="2">
        <f t="shared" si="8"/>
        <v>-1</v>
      </c>
      <c r="L24" s="27">
        <f t="shared" si="9"/>
        <v>0</v>
      </c>
      <c r="M24" s="33">
        <f t="shared" si="6"/>
        <v>6.2056727801991556E-2</v>
      </c>
    </row>
    <row r="25" spans="5:17">
      <c r="E25" s="14">
        <v>8</v>
      </c>
      <c r="F25" s="2">
        <v>1</v>
      </c>
      <c r="G25" s="2">
        <f t="shared" si="7"/>
        <v>1</v>
      </c>
      <c r="H25" s="2">
        <v>0.1</v>
      </c>
      <c r="I25" s="2">
        <v>0</v>
      </c>
      <c r="J25" s="2" t="s">
        <v>14</v>
      </c>
      <c r="K25" s="2">
        <f t="shared" si="8"/>
        <v>-1</v>
      </c>
      <c r="L25" s="27">
        <f t="shared" si="9"/>
        <v>0.1</v>
      </c>
      <c r="M25" s="33">
        <f t="shared" si="6"/>
        <v>0.16114288255590359</v>
      </c>
    </row>
    <row r="26" spans="5:17">
      <c r="E26" s="14">
        <v>9</v>
      </c>
      <c r="F26" s="2">
        <v>0</v>
      </c>
      <c r="G26" s="2">
        <f t="shared" si="7"/>
        <v>-1</v>
      </c>
      <c r="H26" s="2">
        <v>0.1</v>
      </c>
      <c r="I26" s="2">
        <v>0</v>
      </c>
      <c r="J26" s="2" t="s">
        <v>13</v>
      </c>
      <c r="K26" s="2">
        <f t="shared" si="8"/>
        <v>-1</v>
      </c>
      <c r="L26" s="27">
        <f t="shared" si="9"/>
        <v>0</v>
      </c>
      <c r="M26" s="33">
        <f t="shared" si="6"/>
        <v>6.2056727801991556E-2</v>
      </c>
    </row>
    <row r="27" spans="5:17" ht="15.75" thickBot="1">
      <c r="E27" s="16">
        <v>10</v>
      </c>
      <c r="F27" s="17">
        <v>0</v>
      </c>
      <c r="G27" s="17">
        <f t="shared" si="7"/>
        <v>-1</v>
      </c>
      <c r="H27" s="17">
        <v>0.1</v>
      </c>
      <c r="I27" s="17">
        <v>0</v>
      </c>
      <c r="J27" s="17" t="s">
        <v>13</v>
      </c>
      <c r="K27" s="17">
        <f t="shared" si="8"/>
        <v>-1</v>
      </c>
      <c r="L27" s="28">
        <f t="shared" si="9"/>
        <v>0</v>
      </c>
      <c r="M27" s="34">
        <f t="shared" si="6"/>
        <v>6.2056727801991556E-2</v>
      </c>
    </row>
    <row r="28" spans="5:17" ht="15.75" thickBot="1">
      <c r="J28" s="50" t="s">
        <v>20</v>
      </c>
      <c r="K28" s="51"/>
      <c r="L28" s="26">
        <f>SUM(L18:L27)</f>
        <v>0.1</v>
      </c>
    </row>
    <row r="31" spans="5:17" ht="15.75" thickBot="1"/>
    <row r="32" spans="5:17" ht="15.75" thickBot="1">
      <c r="E32" s="38"/>
      <c r="F32" s="39"/>
      <c r="G32" s="53" t="s">
        <v>5</v>
      </c>
      <c r="H32" s="53"/>
      <c r="I32" s="53"/>
      <c r="J32" s="53" t="s">
        <v>7</v>
      </c>
      <c r="K32" s="53"/>
      <c r="L32" s="53"/>
      <c r="M32" s="53" t="s">
        <v>22</v>
      </c>
      <c r="N32" s="53"/>
      <c r="O32" s="48" t="s">
        <v>10</v>
      </c>
    </row>
    <row r="33" spans="1:18" ht="15.75" thickBot="1">
      <c r="D33" s="21" t="s">
        <v>0</v>
      </c>
      <c r="E33" s="30" t="s">
        <v>1</v>
      </c>
      <c r="F33" s="41" t="s">
        <v>15</v>
      </c>
      <c r="G33" s="40" t="s">
        <v>2</v>
      </c>
      <c r="H33" s="22" t="s">
        <v>3</v>
      </c>
      <c r="I33" s="22" t="s">
        <v>6</v>
      </c>
      <c r="J33" s="22" t="s">
        <v>2</v>
      </c>
      <c r="K33" s="22" t="s">
        <v>3</v>
      </c>
      <c r="L33" s="22" t="s">
        <v>6</v>
      </c>
      <c r="M33" s="22" t="s">
        <v>4</v>
      </c>
      <c r="N33" s="25" t="s">
        <v>9</v>
      </c>
      <c r="O33" s="56"/>
    </row>
    <row r="34" spans="1:18">
      <c r="B34">
        <v>1</v>
      </c>
      <c r="D34" s="12">
        <v>1</v>
      </c>
      <c r="E34" s="5">
        <v>1</v>
      </c>
      <c r="F34" s="7">
        <f>M18*$A$45</f>
        <v>8.5638284366748335E-2</v>
      </c>
      <c r="G34" s="6">
        <f>COUNTIF($E$34:E34,1)/COUNT($E$34:E34)</f>
        <v>1</v>
      </c>
      <c r="H34" s="6">
        <f>1-G34</f>
        <v>0</v>
      </c>
      <c r="I34" s="7">
        <f>1-(G34^2+H34^2)</f>
        <v>0</v>
      </c>
      <c r="J34" s="6">
        <f>COUNTIF(E35:E$43,1)/COUNT(E35:E$43)</f>
        <v>0.44444444444444442</v>
      </c>
      <c r="K34" s="6">
        <f>1-J34</f>
        <v>0.55555555555555558</v>
      </c>
      <c r="L34" s="6">
        <f>1-(J34^2+K34^2)</f>
        <v>0.49382716049382713</v>
      </c>
      <c r="M34" s="7">
        <f>SUM($F$34:F34)</f>
        <v>8.5638284366748335E-2</v>
      </c>
      <c r="N34" s="13">
        <f>SUM(F35:$F$43)</f>
        <v>1.1851062749339865</v>
      </c>
      <c r="O34" s="35">
        <f>I34*M34+L34*N34</f>
        <v>0.5852376666340674</v>
      </c>
      <c r="Q34">
        <v>8.6189899724988264E-2</v>
      </c>
      <c r="R34">
        <f>Q34*EXP(-$Q$22*IF(B34=E34,1,-1))</f>
        <v>5.3486631465145429E-2</v>
      </c>
    </row>
    <row r="35" spans="1:18">
      <c r="B35">
        <v>1</v>
      </c>
      <c r="D35" s="14">
        <v>2</v>
      </c>
      <c r="E35" s="2">
        <v>1</v>
      </c>
      <c r="F35" s="7">
        <f t="shared" ref="F35:F43" si="10">M19*$A$45</f>
        <v>8.5638284366748335E-2</v>
      </c>
      <c r="G35" s="6">
        <f>COUNTIF($E$34:E35,1)/COUNT($E$34:E35)</f>
        <v>1</v>
      </c>
      <c r="H35" s="3">
        <f t="shared" ref="H35:H43" si="11">1-G35</f>
        <v>0</v>
      </c>
      <c r="I35" s="4">
        <f t="shared" ref="I35:I43" si="12">1-(G35^2+H35^2)</f>
        <v>0</v>
      </c>
      <c r="J35" s="6">
        <f>COUNTIF(E36:E$43,1)/COUNT(E36:E$43)</f>
        <v>0.375</v>
      </c>
      <c r="K35" s="3">
        <f t="shared" ref="K35:K43" si="13">1-J35</f>
        <v>0.625</v>
      </c>
      <c r="L35" s="3">
        <f t="shared" ref="L35:L43" si="14">1-(J35^2+K35^2)</f>
        <v>0.46875</v>
      </c>
      <c r="M35" s="7">
        <f>SUM($F$34:F35)</f>
        <v>0.17127656873349667</v>
      </c>
      <c r="N35" s="13">
        <f>SUM(F36:$F$43)</f>
        <v>1.0994679905672382</v>
      </c>
      <c r="O35" s="36">
        <f t="shared" ref="O35:O43" si="15">I35*M35+L35*N35</f>
        <v>0.51537562057839292</v>
      </c>
      <c r="Q35">
        <v>8.6189899724988264E-2</v>
      </c>
      <c r="R35">
        <f t="shared" ref="R35:R43" si="16">Q35*EXP(-$Q$22*IF(B35=E35,1,-1))</f>
        <v>5.3486631465145429E-2</v>
      </c>
    </row>
    <row r="36" spans="1:18">
      <c r="B36">
        <v>1</v>
      </c>
      <c r="D36" s="14">
        <v>3</v>
      </c>
      <c r="E36" s="2">
        <v>1</v>
      </c>
      <c r="F36" s="7">
        <f t="shared" si="10"/>
        <v>8.5638284366748335E-2</v>
      </c>
      <c r="G36" s="6">
        <f>COUNTIF($E$34:E36,1)/COUNT($E$34:E36)</f>
        <v>1</v>
      </c>
      <c r="H36" s="3">
        <f t="shared" si="11"/>
        <v>0</v>
      </c>
      <c r="I36" s="4">
        <f t="shared" si="12"/>
        <v>0</v>
      </c>
      <c r="J36" s="6">
        <f>COUNTIF(E37:E$43,1)/COUNT(E37:E$43)</f>
        <v>0.2857142857142857</v>
      </c>
      <c r="K36" s="3">
        <f t="shared" si="13"/>
        <v>0.7142857142857143</v>
      </c>
      <c r="L36" s="3">
        <f t="shared" si="14"/>
        <v>0.40816326530612246</v>
      </c>
      <c r="M36" s="7">
        <f>SUM($F$34:F36)</f>
        <v>0.25691485310024498</v>
      </c>
      <c r="N36" s="13">
        <f>SUM(F37:$F$43)</f>
        <v>1.01382970620049</v>
      </c>
      <c r="O36" s="36">
        <f t="shared" si="15"/>
        <v>0.41380804334713878</v>
      </c>
      <c r="Q36">
        <v>8.6189899724988264E-2</v>
      </c>
      <c r="R36">
        <f t="shared" si="16"/>
        <v>5.3486631465145429E-2</v>
      </c>
    </row>
    <row r="37" spans="1:18">
      <c r="B37">
        <v>1</v>
      </c>
      <c r="D37" s="14">
        <v>4</v>
      </c>
      <c r="E37" s="2">
        <v>1</v>
      </c>
      <c r="F37" s="7">
        <f t="shared" si="10"/>
        <v>8.5638284366748335E-2</v>
      </c>
      <c r="G37" s="6">
        <f>COUNTIF($E$34:E37,1)/COUNT($E$34:E37)</f>
        <v>1</v>
      </c>
      <c r="H37" s="3">
        <f t="shared" si="11"/>
        <v>0</v>
      </c>
      <c r="I37" s="4">
        <f t="shared" si="12"/>
        <v>0</v>
      </c>
      <c r="J37" s="6">
        <f>COUNTIF(E38:E$43,1)/COUNT(E38:E$43)</f>
        <v>0.16666666666666666</v>
      </c>
      <c r="K37" s="3">
        <f t="shared" si="13"/>
        <v>0.83333333333333337</v>
      </c>
      <c r="L37" s="3">
        <f t="shared" si="14"/>
        <v>0.27777777777777768</v>
      </c>
      <c r="M37" s="7">
        <f>SUM($F$34:F37)</f>
        <v>0.34255313746699334</v>
      </c>
      <c r="N37" s="13">
        <f>SUM(F38:$F$43)</f>
        <v>0.9281914218337417</v>
      </c>
      <c r="O37" s="36">
        <f t="shared" si="15"/>
        <v>0.2578309505093726</v>
      </c>
      <c r="Q37">
        <v>8.6189899724988264E-2</v>
      </c>
      <c r="R37">
        <f t="shared" si="16"/>
        <v>5.3486631465145429E-2</v>
      </c>
    </row>
    <row r="38" spans="1:18">
      <c r="B38">
        <v>0</v>
      </c>
      <c r="D38" s="14">
        <v>5</v>
      </c>
      <c r="E38" s="2">
        <v>0</v>
      </c>
      <c r="F38" s="7">
        <f t="shared" si="10"/>
        <v>8.5638284366748335E-2</v>
      </c>
      <c r="G38" s="6">
        <f>COUNTIF($E$34:E38,1)/COUNT($E$34:E38)</f>
        <v>0.8</v>
      </c>
      <c r="H38" s="3">
        <f t="shared" si="11"/>
        <v>0.19999999999999996</v>
      </c>
      <c r="I38" s="4">
        <f t="shared" si="12"/>
        <v>0.31999999999999984</v>
      </c>
      <c r="J38" s="6">
        <f>COUNTIF(E39:E$43,1)/COUNT(E39:E$43)</f>
        <v>0.2</v>
      </c>
      <c r="K38" s="3">
        <f t="shared" si="13"/>
        <v>0.8</v>
      </c>
      <c r="L38" s="3">
        <f t="shared" si="14"/>
        <v>0.31999999999999984</v>
      </c>
      <c r="M38" s="7">
        <f>SUM($F$34:F38)</f>
        <v>0.4281914218337417</v>
      </c>
      <c r="N38" s="13">
        <f>SUM(F39:$F$43)</f>
        <v>0.84255313746699345</v>
      </c>
      <c r="O38" s="36">
        <f t="shared" si="15"/>
        <v>0.40663825897623507</v>
      </c>
      <c r="Q38">
        <v>8.6189899724988264E-2</v>
      </c>
      <c r="R38">
        <f t="shared" si="16"/>
        <v>5.3486631465145429E-2</v>
      </c>
    </row>
    <row r="39" spans="1:18">
      <c r="B39">
        <v>0</v>
      </c>
      <c r="D39" s="14">
        <v>6</v>
      </c>
      <c r="E39" s="2">
        <v>0</v>
      </c>
      <c r="F39" s="7">
        <f t="shared" si="10"/>
        <v>8.5638284366748335E-2</v>
      </c>
      <c r="G39" s="6">
        <f>COUNTIF($E$34:E39,1)/COUNT($E$34:E39)</f>
        <v>0.66666666666666663</v>
      </c>
      <c r="H39" s="3">
        <f t="shared" si="11"/>
        <v>0.33333333333333337</v>
      </c>
      <c r="I39" s="4">
        <f t="shared" si="12"/>
        <v>0.44444444444444442</v>
      </c>
      <c r="J39" s="6">
        <f>COUNTIF(E40:E$43,1)/COUNT(E40:E$43)</f>
        <v>0.25</v>
      </c>
      <c r="K39" s="3">
        <f t="shared" si="13"/>
        <v>0.75</v>
      </c>
      <c r="L39" s="3">
        <f t="shared" si="14"/>
        <v>0.375</v>
      </c>
      <c r="M39" s="7">
        <f>SUM($F$34:F39)</f>
        <v>0.51382970620049007</v>
      </c>
      <c r="N39" s="13">
        <f>SUM(F40:$F$43)</f>
        <v>0.75691485310024509</v>
      </c>
      <c r="O39" s="36">
        <f t="shared" si="15"/>
        <v>0.51221182822392075</v>
      </c>
      <c r="Q39">
        <v>8.6189899724988264E-2</v>
      </c>
      <c r="R39">
        <f t="shared" si="16"/>
        <v>5.3486631465145429E-2</v>
      </c>
    </row>
    <row r="40" spans="1:18">
      <c r="B40">
        <v>0</v>
      </c>
      <c r="D40" s="14">
        <v>7</v>
      </c>
      <c r="E40" s="2">
        <v>0</v>
      </c>
      <c r="F40" s="7">
        <f t="shared" si="10"/>
        <v>8.5638284366748335E-2</v>
      </c>
      <c r="G40" s="6">
        <f>COUNTIF($E$34:E40,1)/COUNT($E$34:E40)</f>
        <v>0.5714285714285714</v>
      </c>
      <c r="H40" s="3">
        <f t="shared" si="11"/>
        <v>0.4285714285714286</v>
      </c>
      <c r="I40" s="4">
        <f t="shared" si="12"/>
        <v>0.48979591836734693</v>
      </c>
      <c r="J40" s="6">
        <f>COUNTIF(E41:E$43,1)/COUNT(E41:E$43)</f>
        <v>0.33333333333333331</v>
      </c>
      <c r="K40" s="3">
        <f t="shared" si="13"/>
        <v>0.66666666666666674</v>
      </c>
      <c r="L40" s="3">
        <f t="shared" si="14"/>
        <v>0.44444444444444442</v>
      </c>
      <c r="M40" s="7">
        <f>SUM($F$34:F40)</f>
        <v>0.59946799056723843</v>
      </c>
      <c r="N40" s="13">
        <f>SUM(F41:$F$43)</f>
        <v>0.67127656873349673</v>
      </c>
      <c r="O40" s="36">
        <f t="shared" si="15"/>
        <v>0.59196211663104048</v>
      </c>
      <c r="Q40">
        <v>8.6189899724988264E-2</v>
      </c>
      <c r="R40">
        <f t="shared" si="16"/>
        <v>5.3486631465145429E-2</v>
      </c>
    </row>
    <row r="41" spans="1:18">
      <c r="B41">
        <v>0</v>
      </c>
      <c r="D41" s="14">
        <v>8</v>
      </c>
      <c r="E41" s="2">
        <v>1</v>
      </c>
      <c r="F41" s="7">
        <v>0.5</v>
      </c>
      <c r="G41" s="6">
        <f>COUNTIF($E$34:E41,1)/COUNT($E$34:E41)</f>
        <v>0.625</v>
      </c>
      <c r="H41" s="3">
        <f t="shared" si="11"/>
        <v>0.375</v>
      </c>
      <c r="I41" s="4">
        <f t="shared" si="12"/>
        <v>0.46875</v>
      </c>
      <c r="J41" s="6">
        <f>COUNTIF(E42:E$43,1)/COUNT(E42:E$43)</f>
        <v>0</v>
      </c>
      <c r="K41" s="3">
        <f t="shared" si="13"/>
        <v>1</v>
      </c>
      <c r="L41" s="3">
        <f t="shared" si="14"/>
        <v>0</v>
      </c>
      <c r="M41" s="7">
        <f>SUM($F$34:F41)</f>
        <v>1.0994679905672384</v>
      </c>
      <c r="N41" s="13">
        <f>SUM(F42:$F$43)</f>
        <v>0.17127656873349667</v>
      </c>
      <c r="O41" s="36">
        <f t="shared" si="15"/>
        <v>0.51537562057839303</v>
      </c>
      <c r="Q41">
        <v>0.22380955910542163</v>
      </c>
      <c r="R41">
        <f t="shared" si="16"/>
        <v>0.36065317497813515</v>
      </c>
    </row>
    <row r="42" spans="1:18">
      <c r="B42">
        <v>0</v>
      </c>
      <c r="D42" s="14">
        <v>9</v>
      </c>
      <c r="E42" s="2">
        <v>0</v>
      </c>
      <c r="F42" s="7">
        <f t="shared" si="10"/>
        <v>8.5638284366748335E-2</v>
      </c>
      <c r="G42" s="6">
        <f>COUNTIF($E$34:E42,1)/COUNT($E$34:E42)</f>
        <v>0.55555555555555558</v>
      </c>
      <c r="H42" s="3">
        <f t="shared" si="11"/>
        <v>0.44444444444444442</v>
      </c>
      <c r="I42" s="4">
        <f t="shared" si="12"/>
        <v>0.49382716049382713</v>
      </c>
      <c r="J42" s="6">
        <f>COUNTIF(E43:E$43,1)/COUNT(E43:E$43)</f>
        <v>0</v>
      </c>
      <c r="K42" s="3">
        <f t="shared" si="13"/>
        <v>1</v>
      </c>
      <c r="L42" s="3">
        <f t="shared" si="14"/>
        <v>0</v>
      </c>
      <c r="M42" s="7">
        <f>SUM($F$34:F42)</f>
        <v>1.1851062749339867</v>
      </c>
      <c r="N42" s="13">
        <f>SUM(F43:$F$43)</f>
        <v>8.5638284366748335E-2</v>
      </c>
      <c r="O42" s="36">
        <f t="shared" si="15"/>
        <v>0.58523766663406751</v>
      </c>
      <c r="Q42">
        <v>8.6189899724988264E-2</v>
      </c>
      <c r="R42">
        <f t="shared" si="16"/>
        <v>5.3486631465145429E-2</v>
      </c>
    </row>
    <row r="43" spans="1:18" ht="15.75" thickBot="1">
      <c r="B43">
        <v>0</v>
      </c>
      <c r="D43" s="16">
        <v>10</v>
      </c>
      <c r="E43" s="17">
        <v>0</v>
      </c>
      <c r="F43" s="7">
        <f t="shared" si="10"/>
        <v>8.5638284366748335E-2</v>
      </c>
      <c r="G43" s="6">
        <f>COUNTIF($E$34:E43,1)/COUNT($E$34:E43)</f>
        <v>0.5</v>
      </c>
      <c r="H43" s="18">
        <f t="shared" si="11"/>
        <v>0.5</v>
      </c>
      <c r="I43" s="19">
        <f t="shared" si="12"/>
        <v>0.5</v>
      </c>
      <c r="J43" s="6">
        <f>COUNTIF(E$43:E44,1)/COUNT(E$43:E44)</f>
        <v>0</v>
      </c>
      <c r="K43" s="18">
        <f t="shared" si="13"/>
        <v>1</v>
      </c>
      <c r="L43" s="18">
        <f t="shared" si="14"/>
        <v>0</v>
      </c>
      <c r="M43" s="7">
        <f>SUM($F$34:F43)</f>
        <v>1.2707445593007349</v>
      </c>
      <c r="N43" s="13">
        <f>SUM(F$43:$F44)</f>
        <v>8.5638284366748335E-2</v>
      </c>
      <c r="O43" s="37">
        <f t="shared" si="15"/>
        <v>0.63537227965036747</v>
      </c>
      <c r="Q43">
        <v>8.6189899724988264E-2</v>
      </c>
      <c r="R43">
        <f t="shared" si="16"/>
        <v>5.3486631465145429E-2</v>
      </c>
    </row>
    <row r="45" spans="1:18" ht="15.75" thickBot="1">
      <c r="A45">
        <v>1.38</v>
      </c>
      <c r="R45">
        <f>1/0.84</f>
        <v>1.1904761904761905</v>
      </c>
    </row>
    <row r="46" spans="1:18" ht="15.75" thickBot="1">
      <c r="E46" s="21" t="s">
        <v>0</v>
      </c>
      <c r="F46" s="22" t="s">
        <v>1</v>
      </c>
      <c r="G46" s="22" t="s">
        <v>18</v>
      </c>
      <c r="H46" s="22" t="s">
        <v>15</v>
      </c>
      <c r="I46" s="22" t="s">
        <v>11</v>
      </c>
      <c r="J46" s="22" t="s">
        <v>12</v>
      </c>
      <c r="K46" s="22" t="s">
        <v>17</v>
      </c>
      <c r="L46" s="30" t="s">
        <v>19</v>
      </c>
      <c r="M46" s="31" t="s">
        <v>16</v>
      </c>
    </row>
    <row r="47" spans="1:18">
      <c r="E47" s="12">
        <v>1</v>
      </c>
      <c r="F47" s="5">
        <v>1</v>
      </c>
      <c r="G47" s="5">
        <f>IF(F47=1,1,-1)</f>
        <v>1</v>
      </c>
      <c r="H47" s="5">
        <v>8.5638284366748335E-2</v>
      </c>
      <c r="I47" s="5">
        <v>1</v>
      </c>
      <c r="J47" s="5" t="s">
        <v>13</v>
      </c>
      <c r="K47" s="5">
        <f>IF(I47=1,1,-1)</f>
        <v>1</v>
      </c>
      <c r="L47" s="29">
        <f>H47*IF(I47=F47,0,1)</f>
        <v>0</v>
      </c>
      <c r="M47" s="32">
        <f>H47*EXP(-$Q$55*K47*G47)*$Q$49</f>
        <v>7.4225920362036749E-2</v>
      </c>
    </row>
    <row r="48" spans="1:18">
      <c r="E48" s="14">
        <v>2</v>
      </c>
      <c r="F48" s="2">
        <v>1</v>
      </c>
      <c r="G48" s="2">
        <f t="shared" ref="G48:G56" si="17">IF(F48=1,1,-1)</f>
        <v>1</v>
      </c>
      <c r="H48" s="2">
        <v>8.5638284366748335E-2</v>
      </c>
      <c r="I48" s="2">
        <v>1</v>
      </c>
      <c r="J48" s="2" t="s">
        <v>13</v>
      </c>
      <c r="K48" s="2">
        <f t="shared" ref="K48:K56" si="18">IF(I48=1,1,-1)</f>
        <v>1</v>
      </c>
      <c r="L48" s="27">
        <f t="shared" ref="L48:L56" si="19">H48*IF(I48=F48,0,1)</f>
        <v>0</v>
      </c>
      <c r="M48" s="32">
        <f t="shared" ref="M48:M56" si="20">H48*EXP(-$Q$55*K48*G48)*$Q$49</f>
        <v>7.4225920362036749E-2</v>
      </c>
    </row>
    <row r="49" spans="5:17">
      <c r="E49" s="14">
        <v>3</v>
      </c>
      <c r="F49" s="2">
        <v>1</v>
      </c>
      <c r="G49" s="2">
        <f t="shared" si="17"/>
        <v>1</v>
      </c>
      <c r="H49" s="2">
        <v>8.5638284366748335E-2</v>
      </c>
      <c r="I49" s="2">
        <v>1</v>
      </c>
      <c r="J49" s="2" t="s">
        <v>13</v>
      </c>
      <c r="K49" s="2">
        <f t="shared" si="18"/>
        <v>1</v>
      </c>
      <c r="L49" s="27">
        <f t="shared" si="19"/>
        <v>0</v>
      </c>
      <c r="M49" s="32">
        <f t="shared" si="20"/>
        <v>7.4225920362036749E-2</v>
      </c>
      <c r="Q49" s="1">
        <v>1.1374857923206128</v>
      </c>
    </row>
    <row r="50" spans="5:17">
      <c r="E50" s="14">
        <v>4</v>
      </c>
      <c r="F50" s="2">
        <v>1</v>
      </c>
      <c r="G50" s="2">
        <f t="shared" si="17"/>
        <v>1</v>
      </c>
      <c r="H50" s="2">
        <v>8.5638284366748335E-2</v>
      </c>
      <c r="I50" s="2">
        <v>1</v>
      </c>
      <c r="J50" s="2" t="s">
        <v>13</v>
      </c>
      <c r="K50" s="2">
        <f t="shared" si="18"/>
        <v>1</v>
      </c>
      <c r="L50" s="27">
        <f t="shared" si="19"/>
        <v>0</v>
      </c>
      <c r="M50" s="32">
        <f t="shared" si="20"/>
        <v>7.4225920362036749E-2</v>
      </c>
    </row>
    <row r="51" spans="5:17">
      <c r="E51" s="14">
        <v>5</v>
      </c>
      <c r="F51" s="2">
        <v>0</v>
      </c>
      <c r="G51" s="2">
        <f t="shared" si="17"/>
        <v>-1</v>
      </c>
      <c r="H51" s="2">
        <v>8.5638284366748335E-2</v>
      </c>
      <c r="I51" s="2">
        <v>0</v>
      </c>
      <c r="J51" s="2" t="s">
        <v>13</v>
      </c>
      <c r="K51" s="2">
        <f t="shared" si="18"/>
        <v>-1</v>
      </c>
      <c r="L51" s="27">
        <f t="shared" si="19"/>
        <v>0</v>
      </c>
      <c r="M51" s="32">
        <f t="shared" si="20"/>
        <v>7.4225920362036749E-2</v>
      </c>
    </row>
    <row r="52" spans="5:17">
      <c r="E52" s="14">
        <v>6</v>
      </c>
      <c r="F52" s="2">
        <v>0</v>
      </c>
      <c r="G52" s="2">
        <f t="shared" si="17"/>
        <v>-1</v>
      </c>
      <c r="H52" s="2">
        <v>8.5638284366748335E-2</v>
      </c>
      <c r="I52" s="2">
        <v>0</v>
      </c>
      <c r="J52" s="2" t="s">
        <v>13</v>
      </c>
      <c r="K52" s="2">
        <f t="shared" si="18"/>
        <v>-1</v>
      </c>
      <c r="L52" s="27">
        <f t="shared" si="19"/>
        <v>0</v>
      </c>
      <c r="M52" s="32">
        <f t="shared" si="20"/>
        <v>7.4225920362036749E-2</v>
      </c>
    </row>
    <row r="53" spans="5:17">
      <c r="E53" s="14">
        <v>7</v>
      </c>
      <c r="F53" s="2">
        <v>0</v>
      </c>
      <c r="G53" s="2">
        <f t="shared" si="17"/>
        <v>-1</v>
      </c>
      <c r="H53" s="2">
        <v>8.5638284366748335E-2</v>
      </c>
      <c r="I53" s="2">
        <v>0</v>
      </c>
      <c r="J53" s="2" t="s">
        <v>13</v>
      </c>
      <c r="K53" s="2">
        <f t="shared" si="18"/>
        <v>-1</v>
      </c>
      <c r="L53" s="27">
        <f t="shared" si="19"/>
        <v>0</v>
      </c>
      <c r="M53" s="32">
        <f t="shared" si="20"/>
        <v>7.4225920362036749E-2</v>
      </c>
    </row>
    <row r="54" spans="5:17">
      <c r="E54" s="14">
        <v>8</v>
      </c>
      <c r="F54" s="2">
        <v>1</v>
      </c>
      <c r="G54" s="2">
        <f t="shared" si="17"/>
        <v>1</v>
      </c>
      <c r="H54" s="2">
        <v>0.22237717792714692</v>
      </c>
      <c r="I54" s="2">
        <v>0</v>
      </c>
      <c r="J54" s="2" t="s">
        <v>14</v>
      </c>
      <c r="K54" s="2">
        <f t="shared" si="18"/>
        <v>-1</v>
      </c>
      <c r="L54" s="27">
        <f t="shared" si="19"/>
        <v>0.22237717792714692</v>
      </c>
      <c r="M54" s="32">
        <f t="shared" si="20"/>
        <v>0.33196671674166939</v>
      </c>
    </row>
    <row r="55" spans="5:17">
      <c r="E55" s="14">
        <v>9</v>
      </c>
      <c r="F55" s="2">
        <v>0</v>
      </c>
      <c r="G55" s="2">
        <f t="shared" si="17"/>
        <v>-1</v>
      </c>
      <c r="H55" s="2">
        <v>8.5638284366748335E-2</v>
      </c>
      <c r="I55" s="2">
        <v>0</v>
      </c>
      <c r="J55" s="2" t="s">
        <v>13</v>
      </c>
      <c r="K55" s="2">
        <f t="shared" si="18"/>
        <v>-1</v>
      </c>
      <c r="L55" s="27">
        <f t="shared" si="19"/>
        <v>0</v>
      </c>
      <c r="M55" s="32">
        <f t="shared" si="20"/>
        <v>7.4225920362036749E-2</v>
      </c>
      <c r="Q55">
        <f>0.5*LOG((1-L57)/L57)</f>
        <v>0.27183939173870092</v>
      </c>
    </row>
    <row r="56" spans="5:17" ht="15.75" thickBot="1">
      <c r="E56" s="16">
        <v>10</v>
      </c>
      <c r="F56" s="17">
        <v>0</v>
      </c>
      <c r="G56" s="17">
        <f t="shared" si="17"/>
        <v>-1</v>
      </c>
      <c r="H56" s="17">
        <v>8.5638284366748335E-2</v>
      </c>
      <c r="I56" s="17">
        <v>0</v>
      </c>
      <c r="J56" s="17" t="s">
        <v>13</v>
      </c>
      <c r="K56" s="17">
        <f t="shared" si="18"/>
        <v>-1</v>
      </c>
      <c r="L56" s="28">
        <f t="shared" si="19"/>
        <v>0</v>
      </c>
      <c r="M56" s="32">
        <f t="shared" si="20"/>
        <v>7.4225920362036749E-2</v>
      </c>
    </row>
    <row r="57" spans="5:17" ht="15.75" thickBot="1">
      <c r="J57" s="50" t="s">
        <v>20</v>
      </c>
      <c r="K57" s="51"/>
      <c r="L57" s="26">
        <f>SUM(L47:L56)</f>
        <v>0.22237717792714692</v>
      </c>
    </row>
    <row r="59" spans="5:17" ht="15.75" thickBot="1"/>
    <row r="60" spans="5:17" ht="15.75" thickBot="1">
      <c r="E60" s="21" t="s">
        <v>0</v>
      </c>
      <c r="F60" s="22" t="s">
        <v>1</v>
      </c>
      <c r="G60" s="22" t="s">
        <v>18</v>
      </c>
      <c r="H60" s="22" t="s">
        <v>15</v>
      </c>
      <c r="I60" s="22" t="s">
        <v>11</v>
      </c>
      <c r="J60" s="22" t="s">
        <v>12</v>
      </c>
      <c r="K60" s="22" t="s">
        <v>17</v>
      </c>
      <c r="L60" s="30" t="s">
        <v>19</v>
      </c>
      <c r="M60" s="31" t="s">
        <v>16</v>
      </c>
    </row>
    <row r="61" spans="5:17">
      <c r="E61" s="12">
        <v>1</v>
      </c>
      <c r="F61" s="5">
        <v>1</v>
      </c>
      <c r="G61" s="5">
        <f>IF(F61=1,1,-1)</f>
        <v>1</v>
      </c>
      <c r="H61" s="5">
        <v>7.4225920362036749E-2</v>
      </c>
      <c r="I61" s="5">
        <v>1</v>
      </c>
      <c r="J61" s="5" t="s">
        <v>13</v>
      </c>
      <c r="K61" s="5">
        <f>IF(I61=1,1,-1)</f>
        <v>1</v>
      </c>
      <c r="L61" s="29">
        <f>H61*IF(I61=F61,0,1)</f>
        <v>0</v>
      </c>
      <c r="M61" s="32">
        <f>H61*EXP(-$Q$55*K61*G61)*$Q$49</f>
        <v>6.4334395467299285E-2</v>
      </c>
    </row>
    <row r="62" spans="5:17">
      <c r="E62" s="14">
        <v>2</v>
      </c>
      <c r="F62" s="2">
        <v>1</v>
      </c>
      <c r="G62" s="2">
        <f t="shared" ref="G62:G70" si="21">IF(F62=1,1,-1)</f>
        <v>1</v>
      </c>
      <c r="H62" s="2">
        <v>7.4225920362036749E-2</v>
      </c>
      <c r="I62" s="2">
        <v>1</v>
      </c>
      <c r="J62" s="2" t="s">
        <v>13</v>
      </c>
      <c r="K62" s="2">
        <f t="shared" ref="K62:K70" si="22">IF(I62=1,1,-1)</f>
        <v>1</v>
      </c>
      <c r="L62" s="27">
        <f t="shared" ref="L62:L70" si="23">H62*IF(I62=F62,0,1)</f>
        <v>0</v>
      </c>
      <c r="M62" s="32">
        <f t="shared" ref="M62:M70" si="24">H62*EXP(-$Q$55*K62*G62)*$Q$49</f>
        <v>6.4334395467299285E-2</v>
      </c>
    </row>
    <row r="63" spans="5:17">
      <c r="E63" s="14">
        <v>3</v>
      </c>
      <c r="F63" s="2">
        <v>1</v>
      </c>
      <c r="G63" s="2">
        <f t="shared" si="21"/>
        <v>1</v>
      </c>
      <c r="H63" s="2">
        <v>7.4225920362036749E-2</v>
      </c>
      <c r="I63" s="2">
        <v>1</v>
      </c>
      <c r="J63" s="2" t="s">
        <v>13</v>
      </c>
      <c r="K63" s="2">
        <f t="shared" si="22"/>
        <v>1</v>
      </c>
      <c r="L63" s="27">
        <f t="shared" si="23"/>
        <v>0</v>
      </c>
      <c r="M63" s="32">
        <f t="shared" si="24"/>
        <v>6.4334395467299285E-2</v>
      </c>
    </row>
    <row r="64" spans="5:17">
      <c r="E64" s="14">
        <v>4</v>
      </c>
      <c r="F64" s="2">
        <v>1</v>
      </c>
      <c r="G64" s="2">
        <f t="shared" si="21"/>
        <v>1</v>
      </c>
      <c r="H64" s="2">
        <v>7.4225920362036749E-2</v>
      </c>
      <c r="I64" s="2">
        <v>1</v>
      </c>
      <c r="J64" s="2" t="s">
        <v>13</v>
      </c>
      <c r="K64" s="2">
        <f t="shared" si="22"/>
        <v>1</v>
      </c>
      <c r="L64" s="27">
        <f t="shared" si="23"/>
        <v>0</v>
      </c>
      <c r="M64" s="32">
        <f t="shared" si="24"/>
        <v>6.4334395467299285E-2</v>
      </c>
    </row>
    <row r="65" spans="5:13">
      <c r="E65" s="14">
        <v>5</v>
      </c>
      <c r="F65" s="2">
        <v>0</v>
      </c>
      <c r="G65" s="2">
        <f t="shared" si="21"/>
        <v>-1</v>
      </c>
      <c r="H65" s="2">
        <v>7.4225920362036749E-2</v>
      </c>
      <c r="I65" s="2">
        <v>0</v>
      </c>
      <c r="J65" s="2" t="s">
        <v>13</v>
      </c>
      <c r="K65" s="2">
        <f t="shared" si="22"/>
        <v>-1</v>
      </c>
      <c r="L65" s="27">
        <f t="shared" si="23"/>
        <v>0</v>
      </c>
      <c r="M65" s="32">
        <f t="shared" si="24"/>
        <v>6.4334395467299285E-2</v>
      </c>
    </row>
    <row r="66" spans="5:13">
      <c r="E66" s="14">
        <v>6</v>
      </c>
      <c r="F66" s="2">
        <v>0</v>
      </c>
      <c r="G66" s="2">
        <f t="shared" si="21"/>
        <v>-1</v>
      </c>
      <c r="H66" s="2">
        <v>7.4225920362036749E-2</v>
      </c>
      <c r="I66" s="2">
        <v>0</v>
      </c>
      <c r="J66" s="2" t="s">
        <v>13</v>
      </c>
      <c r="K66" s="2">
        <f t="shared" si="22"/>
        <v>-1</v>
      </c>
      <c r="L66" s="27">
        <f t="shared" si="23"/>
        <v>0</v>
      </c>
      <c r="M66" s="32">
        <f t="shared" si="24"/>
        <v>6.4334395467299285E-2</v>
      </c>
    </row>
    <row r="67" spans="5:13">
      <c r="E67" s="14">
        <v>7</v>
      </c>
      <c r="F67" s="2">
        <v>0</v>
      </c>
      <c r="G67" s="2">
        <f t="shared" si="21"/>
        <v>-1</v>
      </c>
      <c r="H67" s="2">
        <v>7.4225920362036749E-2</v>
      </c>
      <c r="I67" s="2">
        <v>0</v>
      </c>
      <c r="J67" s="2" t="s">
        <v>13</v>
      </c>
      <c r="K67" s="2">
        <f t="shared" si="22"/>
        <v>-1</v>
      </c>
      <c r="L67" s="27">
        <f t="shared" si="23"/>
        <v>0</v>
      </c>
      <c r="M67" s="32">
        <f t="shared" si="24"/>
        <v>6.4334395467299285E-2</v>
      </c>
    </row>
    <row r="68" spans="5:13">
      <c r="E68" s="14">
        <v>8</v>
      </c>
      <c r="F68" s="2">
        <v>1</v>
      </c>
      <c r="G68" s="2">
        <f t="shared" si="21"/>
        <v>1</v>
      </c>
      <c r="H68" s="2">
        <v>0.33196671674166939</v>
      </c>
      <c r="I68" s="2">
        <v>0</v>
      </c>
      <c r="J68" s="2" t="s">
        <v>14</v>
      </c>
      <c r="K68" s="2">
        <f t="shared" si="22"/>
        <v>-1</v>
      </c>
      <c r="L68" s="27">
        <f t="shared" si="23"/>
        <v>0.33196671674166939</v>
      </c>
      <c r="M68" s="32">
        <f t="shared" si="24"/>
        <v>0.49556299819735572</v>
      </c>
    </row>
    <row r="69" spans="5:13">
      <c r="E69" s="14">
        <v>9</v>
      </c>
      <c r="F69" s="2">
        <v>0</v>
      </c>
      <c r="G69" s="2">
        <f t="shared" si="21"/>
        <v>-1</v>
      </c>
      <c r="H69" s="2">
        <v>7.4225920362036749E-2</v>
      </c>
      <c r="I69" s="2">
        <v>0</v>
      </c>
      <c r="J69" s="2" t="s">
        <v>13</v>
      </c>
      <c r="K69" s="2">
        <f t="shared" si="22"/>
        <v>-1</v>
      </c>
      <c r="L69" s="27">
        <f t="shared" si="23"/>
        <v>0</v>
      </c>
      <c r="M69" s="32">
        <f t="shared" si="24"/>
        <v>6.4334395467299285E-2</v>
      </c>
    </row>
    <row r="70" spans="5:13" ht="15.75" thickBot="1">
      <c r="E70" s="16">
        <v>10</v>
      </c>
      <c r="F70" s="17">
        <v>0</v>
      </c>
      <c r="G70" s="17">
        <f t="shared" si="21"/>
        <v>-1</v>
      </c>
      <c r="H70" s="17">
        <v>7.4225920362036749E-2</v>
      </c>
      <c r="I70" s="17">
        <v>0</v>
      </c>
      <c r="J70" s="17" t="s">
        <v>13</v>
      </c>
      <c r="K70" s="17">
        <f t="shared" si="22"/>
        <v>-1</v>
      </c>
      <c r="L70" s="28">
        <f t="shared" si="23"/>
        <v>0</v>
      </c>
      <c r="M70" s="32">
        <f t="shared" si="24"/>
        <v>6.4334395467299285E-2</v>
      </c>
    </row>
    <row r="71" spans="5:13" ht="15.75" thickBot="1">
      <c r="J71" s="50" t="s">
        <v>20</v>
      </c>
      <c r="K71" s="51"/>
      <c r="L71" s="26">
        <f>SUM(L61:L70)</f>
        <v>0.33196671674166939</v>
      </c>
    </row>
  </sheetData>
  <mergeCells count="11">
    <mergeCell ref="J71:K71"/>
    <mergeCell ref="G2:I2"/>
    <mergeCell ref="J2:L2"/>
    <mergeCell ref="M2:N2"/>
    <mergeCell ref="O2:O3"/>
    <mergeCell ref="J28:K28"/>
    <mergeCell ref="G32:I32"/>
    <mergeCell ref="J32:L32"/>
    <mergeCell ref="M32:N32"/>
    <mergeCell ref="O32:O33"/>
    <mergeCell ref="J57:K5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(2)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2018-01-23T04:59:55Z</dcterms:created>
  <dcterms:modified xsi:type="dcterms:W3CDTF">2018-06-17T04:17:58Z</dcterms:modified>
</cp:coreProperties>
</file>