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aelpesce/Desktop/pareto-ui/backend/app/internal/assets/"/>
    </mc:Choice>
  </mc:AlternateContent>
  <xr:revisionPtr revIDLastSave="0" documentId="13_ncr:1_{FAB89683-681B-714A-90FD-D5ECD00175B6}" xr6:coauthVersionLast="47" xr6:coauthVersionMax="47" xr10:uidLastSave="{00000000-0000-0000-0000-000000000000}"/>
  <bookViews>
    <workbookView xWindow="0" yWindow="760" windowWidth="34560" windowHeight="19420" tabRatio="953" xr2:uid="{FB8C51AB-905F-4544-9E4B-1F4384FA855C}"/>
  </bookViews>
  <sheets>
    <sheet name="Overview" sheetId="33" r:id="rId1"/>
    <sheet name="Schematic" sheetId="82" r:id="rId2"/>
    <sheet name="Units" sheetId="103" r:id="rId3"/>
    <sheet name="ProductionPads" sheetId="1" r:id="rId4"/>
    <sheet name="ProductionTanks" sheetId="34" state="hidden" r:id="rId5"/>
    <sheet name="CompletionsPads" sheetId="3" r:id="rId6"/>
    <sheet name="SWDSites" sheetId="4" r:id="rId7"/>
    <sheet name="FreshwaterSources" sheetId="35" r:id="rId8"/>
    <sheet name="StorageSites" sheetId="36" r:id="rId9"/>
    <sheet name="TreatmentSites" sheetId="37" r:id="rId10"/>
    <sheet name="TreatmentTechnologies" sheetId="104" r:id="rId11"/>
    <sheet name="ReuseOptions" sheetId="38" r:id="rId12"/>
    <sheet name="NetworkNodes" sheetId="39" r:id="rId13"/>
    <sheet name="PipelineDiameters" sheetId="53" r:id="rId14"/>
    <sheet name="StorageCapacities" sheetId="54" r:id="rId15"/>
    <sheet name="TreatmentCapacities" sheetId="86" r:id="rId16"/>
    <sheet name="InjectionCapacities" sheetId="55" r:id="rId17"/>
    <sheet name="PNA" sheetId="56" r:id="rId18"/>
    <sheet name="CNA" sheetId="57" r:id="rId19"/>
    <sheet name="CCA" sheetId="73" r:id="rId20"/>
    <sheet name="NNA" sheetId="58" r:id="rId21"/>
    <sheet name="NCA" sheetId="59" r:id="rId22"/>
    <sheet name="NKA" sheetId="60" r:id="rId23"/>
    <sheet name="NRA" sheetId="61" r:id="rId24"/>
    <sheet name="NSA" sheetId="76" r:id="rId25"/>
    <sheet name="NOA" sheetId="119" r:id="rId26"/>
    <sheet name="SNA" sheetId="77" r:id="rId27"/>
    <sheet name="SOA" sheetId="120" r:id="rId28"/>
    <sheet name="FCA" sheetId="41" r:id="rId29"/>
    <sheet name="RCA" sheetId="83" r:id="rId30"/>
    <sheet name="RSA" sheetId="105" r:id="rId31"/>
    <sheet name="SCA" sheetId="108" r:id="rId32"/>
    <sheet name="RNA" sheetId="62" r:id="rId33"/>
    <sheet name="ROA" sheetId="121" r:id="rId34"/>
    <sheet name="PCT" sheetId="42" r:id="rId35"/>
    <sheet name="FCT" sheetId="70" r:id="rId36"/>
    <sheet name="PKT" sheetId="43" r:id="rId37"/>
    <sheet name="CKT" sheetId="44" r:id="rId38"/>
    <sheet name="CCT" sheetId="74" r:id="rId39"/>
    <sheet name="CST" sheetId="64" r:id="rId40"/>
    <sheet name="RST" sheetId="122" r:id="rId41"/>
    <sheet name="ROT" sheetId="123" r:id="rId42"/>
    <sheet name="SOT" sheetId="124" r:id="rId43"/>
    <sheet name="Elevation" sheetId="115" r:id="rId44"/>
    <sheet name="CompletionsDemand" sheetId="8" r:id="rId45"/>
    <sheet name="PadRates" sheetId="65" r:id="rId46"/>
    <sheet name="FlowbackRates" sheetId="75" r:id="rId47"/>
    <sheet name="WellPressure" sheetId="116" r:id="rId48"/>
    <sheet name="InitialPipelineCapacity" sheetId="118" r:id="rId49"/>
    <sheet name="InitialPipelineDiameters" sheetId="117" r:id="rId50"/>
    <sheet name="InitialDisposalCapacity" sheetId="46" r:id="rId51"/>
    <sheet name="InitialStorageCapacity" sheetId="80" r:id="rId52"/>
    <sheet name="InitialTreatmentCapacity" sheetId="67" r:id="rId53"/>
    <sheet name="ReuseMinimum" sheetId="125" r:id="rId54"/>
    <sheet name="ReuseCapacity" sheetId="126" r:id="rId55"/>
    <sheet name="FreshwaterSourcingAvailability" sheetId="47" r:id="rId56"/>
    <sheet name="CompletionsPadStorage" sheetId="72" r:id="rId57"/>
    <sheet name="PadOffloadingCapacity" sheetId="48" r:id="rId58"/>
    <sheet name="NodeCapacities" sheetId="102" r:id="rId59"/>
    <sheet name="DisposalOperatingCapacity" sheetId="112" r:id="rId60"/>
    <sheet name="DisposalOperationalCost" sheetId="49" r:id="rId61"/>
    <sheet name="TreatmentOperationalCost" sheetId="68" r:id="rId62"/>
    <sheet name="ReuseOperationalCost" sheetId="50" r:id="rId63"/>
    <sheet name="PipelineOperationalCost" sheetId="69" r:id="rId64"/>
    <sheet name="FreshSourcingCost" sheetId="52" r:id="rId65"/>
    <sheet name="TruckingHourlyCost" sheetId="71" r:id="rId66"/>
    <sheet name="TruckingTime" sheetId="7" r:id="rId67"/>
    <sheet name="DisposalExpansionCost" sheetId="90" r:id="rId68"/>
    <sheet name="DisposalCapacityIncrements" sheetId="79" r:id="rId69"/>
    <sheet name="StorageExpansionCost" sheetId="91" r:id="rId70"/>
    <sheet name="StorageCapacityIncrements" sheetId="81" r:id="rId71"/>
    <sheet name="TreatmentExpansionCost" sheetId="92" r:id="rId72"/>
    <sheet name="TreatmentCapacityIncrements" sheetId="87" r:id="rId73"/>
    <sheet name="PipelineCapexDistanceBased" sheetId="89" r:id="rId74"/>
    <sheet name="PipelineExpansionDistance" sheetId="133" r:id="rId75"/>
    <sheet name="PipelineCapexCapacityBased" sheetId="98" r:id="rId76"/>
    <sheet name="PipelineCapacityIncrements" sheetId="97" r:id="rId77"/>
    <sheet name="PipelineDiameterValues" sheetId="78" r:id="rId78"/>
    <sheet name="TreatmentEfficiency" sheetId="107" r:id="rId79"/>
    <sheet name="RemovalEfficiency" sheetId="114" r:id="rId80"/>
    <sheet name="DesalinationTechnologies" sheetId="111" r:id="rId81"/>
    <sheet name="DesalinationSites" sheetId="113" r:id="rId82"/>
    <sheet name="BeneficialReuseCredit" sheetId="127" r:id="rId83"/>
    <sheet name="CompletionsPadOutsideSystem" sheetId="110" r:id="rId84"/>
    <sheet name="Hydraulics" sheetId="93" r:id="rId85"/>
    <sheet name="Economics" sheetId="95" r:id="rId86"/>
    <sheet name="PadWaterQuality" sheetId="99" r:id="rId87"/>
    <sheet name="StorageInitialWaterQuality" sheetId="100" r:id="rId88"/>
    <sheet name="PadStorageInitialWaterQuality" sheetId="101" r:id="rId89"/>
    <sheet name="TreatmentExpansionLeadTime" sheetId="128" r:id="rId90"/>
    <sheet name="DisposalExpansionLeadTime" sheetId="129" r:id="rId91"/>
    <sheet name="StorageExpansionLeadTime" sheetId="130" r:id="rId92"/>
    <sheet name="PipelineExpansionLeadTime_Dist" sheetId="131" r:id="rId93"/>
    <sheet name="PipelineExpansionLeadTime_Capac" sheetId="132" r:id="rId94"/>
  </sheets>
  <definedNames>
    <definedName name="_xlnm._FilterDatabase" localSheetId="74" hidden="1">#REF!</definedName>
    <definedName name="_xlnm._FilterDatabase" localSheetId="10" hidden="1">TreatmentTechnologies!$A$1:$A$5</definedName>
    <definedName name="_xlnm.Extract" localSheetId="74">PipelineExpansionDistance!#REF!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33" l="1"/>
  <c r="A1" i="130"/>
  <c r="A1" i="132"/>
  <c r="A1" i="131"/>
  <c r="A1" i="129"/>
  <c r="A1" i="128"/>
  <c r="A1" i="126" l="1"/>
  <c r="A1" i="101"/>
  <c r="A1" i="99"/>
  <c r="A1" i="127"/>
  <c r="A1" i="78"/>
  <c r="A1" i="97"/>
  <c r="A1" i="98"/>
  <c r="A1" i="89"/>
  <c r="A1" i="87"/>
  <c r="A1" i="92"/>
  <c r="A1" i="81"/>
  <c r="A1" i="91"/>
  <c r="A1" i="79"/>
  <c r="A1" i="90"/>
  <c r="A1" i="71"/>
  <c r="A1" i="52"/>
  <c r="A1" i="69"/>
  <c r="A1" i="50"/>
  <c r="A1" i="68"/>
  <c r="A1" i="49"/>
  <c r="A1" i="102"/>
  <c r="A1" i="48"/>
  <c r="A1" i="72"/>
  <c r="A1" i="47"/>
  <c r="A1" i="125"/>
  <c r="A1" i="67"/>
  <c r="A1" i="80"/>
  <c r="A1" i="46"/>
  <c r="A1" i="75"/>
  <c r="A1" i="65"/>
  <c r="A1" i="118"/>
  <c r="A1" i="8" l="1"/>
  <c r="A1" i="100" l="1"/>
  <c r="A1" i="112" l="1"/>
</calcChain>
</file>

<file path=xl/sharedStrings.xml><?xml version="1.0" encoding="utf-8"?>
<sst xmlns="http://schemas.openxmlformats.org/spreadsheetml/2006/main" count="772" uniqueCount="264">
  <si>
    <t>Data Input Spreadsheet Overview</t>
  </si>
  <si>
    <t xml:space="preserve">Purpose: This data input spreadsheet collects all the case study specific data that is </t>
  </si>
  <si>
    <t xml:space="preserve">fed into the optimization model. An advanced algorithm then considers this data along </t>
  </si>
  <si>
    <t>with any/all constraints specified to determine the best possible solution(s). Those</t>
  </si>
  <si>
    <t>solutions are then returned to the user as specific recommendations for action (e.g.</t>
  </si>
  <si>
    <t>haul 2,340 bbl of produced water from production pad A to completions pad B on</t>
  </si>
  <si>
    <t>Tuesday, March 23). See Figure 1 for a process illustration.</t>
  </si>
  <si>
    <t>Note 1: None of this data is stored in the model permanently. The model and the data</t>
  </si>
  <si>
    <t xml:space="preserve">are intentionally kept separated within the optimization framework. </t>
  </si>
  <si>
    <t xml:space="preserve">Note 2: Data is assumed to be deterministic initially. Eventually, users will be able </t>
  </si>
  <si>
    <t>to specify which inputs are uncertain, and the framework will aim to determine</t>
  </si>
  <si>
    <t>"robustified" recommendations that are near-optimal across a range of uncertainty</t>
  </si>
  <si>
    <t xml:space="preserve">realizations (i.e., "stochastic optimization"). </t>
  </si>
  <si>
    <t>Data Input Tabs</t>
  </si>
  <si>
    <t>Description</t>
  </si>
  <si>
    <t>Production Pads</t>
  </si>
  <si>
    <t>List of all production pads to be considered</t>
  </si>
  <si>
    <t>Completion Pads</t>
  </si>
  <si>
    <t>List of all completion pads to be considered</t>
  </si>
  <si>
    <t>SWD Sites</t>
  </si>
  <si>
    <t>List of all disposal sites to be considered</t>
  </si>
  <si>
    <t>Drive Times</t>
  </si>
  <si>
    <t>Estimated drive times between locations</t>
  </si>
  <si>
    <t>Completions Demand</t>
  </si>
  <si>
    <t>Forecasted water demand at completions sites</t>
  </si>
  <si>
    <t>Flowback Rates</t>
  </si>
  <si>
    <t>Forecasted flowback rates (post-completions)</t>
  </si>
  <si>
    <t>Production Rates</t>
  </si>
  <si>
    <t>Forecated production rates (post-flowback)</t>
  </si>
  <si>
    <t>Disposal Capacity</t>
  </si>
  <si>
    <t>Forecasted disposal capacity</t>
  </si>
  <si>
    <t>Freshwater Costs</t>
  </si>
  <si>
    <t>Cost for sourcing freshwater for frac</t>
  </si>
  <si>
    <t>Figure 1: Illustration of the optimization workflow</t>
  </si>
  <si>
    <t>Reuse Costs</t>
  </si>
  <si>
    <t>Cost for FR/chemicals to reuse produced water</t>
  </si>
  <si>
    <t>Disposal Costs</t>
  </si>
  <si>
    <t>Cost for disposing produced water</t>
  </si>
  <si>
    <t>Hauling Rates</t>
  </si>
  <si>
    <t>Cost for hauling produced water via trucks</t>
  </si>
  <si>
    <t>Transfer Lines</t>
  </si>
  <si>
    <t>List of all existing water transfer lines</t>
  </si>
  <si>
    <t>Pipeline Expansion</t>
  </si>
  <si>
    <t>Cost for installing new transfer lines</t>
  </si>
  <si>
    <t>Units</t>
  </si>
  <si>
    <t>INDEX</t>
  </si>
  <si>
    <t>VALUE</t>
  </si>
  <si>
    <t>Unit Description</t>
  </si>
  <si>
    <t>Unit Relationships</t>
  </si>
  <si>
    <t>volume</t>
  </si>
  <si>
    <t>bbl</t>
  </si>
  <si>
    <t xml:space="preserve">Volume units are used to represent water flows (e.g. bbl/day), flow capacities, storage capacity, costs etc. </t>
  </si>
  <si>
    <t>=</t>
  </si>
  <si>
    <t>42 gallons</t>
  </si>
  <si>
    <t>kbbl</t>
  </si>
  <si>
    <t>1000 bbl</t>
  </si>
  <si>
    <t>distance</t>
  </si>
  <si>
    <t>mile</t>
  </si>
  <si>
    <t>Distance units are used for defining lengths of pipelines and pipeline expansion costs</t>
  </si>
  <si>
    <t>kmeter</t>
  </si>
  <si>
    <t>1000 m</t>
  </si>
  <si>
    <t>diameter</t>
  </si>
  <si>
    <t>inch</t>
  </si>
  <si>
    <t>This unit applies to diameter of pipelines and pipeline expansion costs</t>
  </si>
  <si>
    <t>concentration</t>
  </si>
  <si>
    <t>mg/liter</t>
  </si>
  <si>
    <t>Concentration unit defines water quality (e.g., TDS concentration)</t>
  </si>
  <si>
    <t>ppm</t>
  </si>
  <si>
    <t>currency</t>
  </si>
  <si>
    <t>USD</t>
  </si>
  <si>
    <t>Currency unit defines costs</t>
  </si>
  <si>
    <t>kUSD</t>
  </si>
  <si>
    <t>1000 USD</t>
  </si>
  <si>
    <t>time</t>
  </si>
  <si>
    <t>day</t>
  </si>
  <si>
    <t>Time units refers to input data relative to time (e.g., water flows in bbl/day)</t>
  </si>
  <si>
    <t>decision_period</t>
  </si>
  <si>
    <t>decision period</t>
  </si>
  <si>
    <t>week</t>
  </si>
  <si>
    <t>The decision period is the amount of time in a single decision period or discretization (e.g., T01 is 1 week)</t>
  </si>
  <si>
    <t>fortnight</t>
  </si>
  <si>
    <t>2 weeks</t>
  </si>
  <si>
    <t>month</t>
  </si>
  <si>
    <t>30.44 days</t>
  </si>
  <si>
    <t>foot</t>
  </si>
  <si>
    <t>cm</t>
  </si>
  <si>
    <t>kg/liter</t>
  </si>
  <si>
    <t>meter</t>
  </si>
  <si>
    <t>List of all Production Pad Identifiers [-]</t>
  </si>
  <si>
    <t>List of all Production Tank Identifiers [-]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</si>
  <si>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</si>
  <si>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</si>
  <si>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</si>
  <si>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</si>
  <si>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</si>
  <si>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</si>
  <si>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</si>
  <si>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</si>
  <si>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</si>
  <si>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</si>
  <si>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</si>
  <si>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</si>
  <si>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</si>
  <si>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</si>
  <si>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List of all Completion Pad Identifiers [-]</t>
  </si>
  <si>
    <t>List of all SWD Sites [-]</t>
  </si>
  <si>
    <t>List of all Freshwater Source Identifiers [-]</t>
  </si>
  <si>
    <t>F01</t>
  </si>
  <si>
    <t>F02</t>
  </si>
  <si>
    <t>List of all Storage Site Identifiers [-] | Note: These correspond with Clean Brine Treatment Facilities</t>
  </si>
  <si>
    <t>List of all Treatment Site Identifiers [-]</t>
  </si>
  <si>
    <t>CB</t>
  </si>
  <si>
    <t>CB-EV</t>
  </si>
  <si>
    <t>List of all Reuse Option Identifiers [-]</t>
  </si>
  <si>
    <t>List of all Network Node Identifiers [-]</t>
  </si>
  <si>
    <t>List of all Pipeline Diameter Identifiers [-]</t>
  </si>
  <si>
    <t>D0</t>
  </si>
  <si>
    <t>D4</t>
  </si>
  <si>
    <t>D6</t>
  </si>
  <si>
    <t>D8</t>
  </si>
  <si>
    <t>D12</t>
  </si>
  <si>
    <t>List of all Storage Capacity Identifiers [-]</t>
  </si>
  <si>
    <t>C0</t>
  </si>
  <si>
    <t>C1</t>
  </si>
  <si>
    <t>C2</t>
  </si>
  <si>
    <t>C3</t>
  </si>
  <si>
    <t>List of all Treatment Capacity Identifiers [-]</t>
  </si>
  <si>
    <t>J0</t>
  </si>
  <si>
    <t>J1</t>
  </si>
  <si>
    <t>J2</t>
  </si>
  <si>
    <t>J3</t>
  </si>
  <si>
    <t>List of all Injection Capacity Identifiers [-]</t>
  </si>
  <si>
    <t>I0</t>
  </si>
  <si>
    <t>I1</t>
  </si>
  <si>
    <t>I2</t>
  </si>
  <si>
    <t>I3</t>
  </si>
  <si>
    <t>Production Pads to Network Nodes Piping Arcs [-]</t>
  </si>
  <si>
    <t>ProductionPads</t>
  </si>
  <si>
    <t>Completions Pads to Network Nodes Piping Arcs [-]</t>
  </si>
  <si>
    <t>CompletionsPads</t>
  </si>
  <si>
    <t>Completions Pads to Completions Pads Piping Arcs [-]</t>
  </si>
  <si>
    <t>Network Nodes to Network Nodes Piping Arcs [-]</t>
  </si>
  <si>
    <t>NetworkNodes</t>
  </si>
  <si>
    <t>Network Nodes to Completions Pads Piping Arcs [-]</t>
  </si>
  <si>
    <t>Network Nodes to Disposal Sites Piping Arcs [-]</t>
  </si>
  <si>
    <t>Network Nodes to Treatment Sites Piping Arcs [-]</t>
  </si>
  <si>
    <t>Network Nodes to Storage Sites Piping Arcs [-]</t>
  </si>
  <si>
    <t>Storage Sites to Network Nodes Piping Arcs [-]</t>
  </si>
  <si>
    <t>Freshwater Sources to Completions Pads Piping Arcs [-]</t>
  </si>
  <si>
    <t>FreshwaterSources</t>
  </si>
  <si>
    <t>TreatmentSites</t>
  </si>
  <si>
    <t>Storage Sites to Completions Piping Arcs [-]</t>
  </si>
  <si>
    <t>StorageSites</t>
  </si>
  <si>
    <t>Production Pads to Completions Pads Trucking Arcs [-]</t>
  </si>
  <si>
    <t>Freshwater Sources to Completions Pads Trucking Arcs [-]</t>
  </si>
  <si>
    <t>Production Pads to Disposal Sites Trucking Arcs [-]</t>
  </si>
  <si>
    <t>Completions Pads to Disposal Sites Trucking Arcs [-]</t>
  </si>
  <si>
    <t>Completions Pads to Completions Pads Trucking Arcs [-]</t>
  </si>
  <si>
    <t>Completions Pads to Storage Sites Trucking Arcs [-]</t>
  </si>
  <si>
    <t>T01</t>
  </si>
  <si>
    <t>T02</t>
  </si>
  <si>
    <t>T03</t>
  </si>
  <si>
    <t>T04</t>
  </si>
  <si>
    <t>T05</t>
  </si>
  <si>
    <t>T06</t>
  </si>
  <si>
    <t>T07</t>
  </si>
  <si>
    <t>T08</t>
  </si>
  <si>
    <t>T09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</si>
  <si>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</si>
  <si>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</si>
  <si>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</si>
  <si>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</si>
  <si>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</si>
  <si>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</si>
  <si>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</si>
  <si>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</si>
  <si>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</si>
  <si>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</si>
  <si>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</si>
  <si>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</si>
  <si>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</si>
  <si>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</si>
  <si>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</si>
  <si>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</si>
  <si>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</si>
  <si>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</si>
  <si>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</si>
  <si>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</si>
  <si>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</si>
  <si>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</si>
  <si>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</si>
  <si>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</si>
  <si>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</si>
  <si>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</si>
  <si>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</si>
  <si>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</si>
  <si>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</si>
  <si>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</si>
  <si>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</si>
  <si>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</si>
  <si>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</si>
  <si>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</si>
  <si>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</si>
  <si>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</si>
  <si>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</si>
  <si>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</si>
  <si>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</si>
  <si>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</si>
  <si>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</si>
  <si>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T51</t>
  </si>
  <si>
    <t>T52</t>
  </si>
  <si>
    <t>NODES</t>
  </si>
  <si>
    <t>SWDSites</t>
  </si>
  <si>
    <t>Table of Drive Times between Sites [hours]</t>
  </si>
  <si>
    <t>TreatmentTechnologies</t>
  </si>
  <si>
    <t>PipelineDiameters</t>
  </si>
  <si>
    <t>InjectionCapacities</t>
  </si>
  <si>
    <t>StorageCapacities</t>
  </si>
  <si>
    <t>TreatmentCapacities</t>
  </si>
  <si>
    <t>Table of Treatment Efficiency [%]</t>
  </si>
  <si>
    <t>TDS</t>
  </si>
  <si>
    <t>value</t>
  </si>
  <si>
    <t>pipeline_expansion_cost</t>
  </si>
  <si>
    <t>Hydraulic Settings</t>
  </si>
  <si>
    <t>roughness</t>
  </si>
  <si>
    <t>max_head_loss</t>
  </si>
  <si>
    <t>Economic Settings</t>
  </si>
  <si>
    <t>discount_rate</t>
  </si>
  <si>
    <t>CAPEX_lifetime</t>
  </si>
  <si>
    <t>Pads</t>
  </si>
  <si>
    <t xml:space="preserve">Multiplier </t>
  </si>
  <si>
    <t xml:space="preserve"> </t>
  </si>
  <si>
    <t>Table with Indication if the treatment site is for desalination technologies (1) or non-desalination technologies (0)</t>
  </si>
  <si>
    <t>Table with indication if the completions pad is outside of the system</t>
  </si>
  <si>
    <t>Table with indication if the treatment technology is for desalination</t>
  </si>
  <si>
    <t>MVC</t>
  </si>
  <si>
    <t>MD</t>
  </si>
  <si>
    <t>Table of Removal Efficiency [%]. Note: The removal efficiency of a component can be estimated based on its concentration or its total load (flow times concentration). The default method for calculating removal efficacy is concentration-based. This configuration option is set prior to running the optimization. Refer to 'Water Treatment' in Model Library documentation.</t>
  </si>
  <si>
    <t>pressure</t>
  </si>
  <si>
    <t>psi</t>
  </si>
  <si>
    <t>Pressure units when using the hydraulics module</t>
  </si>
  <si>
    <t>6895 Pa</t>
  </si>
  <si>
    <t>pascal</t>
  </si>
  <si>
    <t>elevation</t>
  </si>
  <si>
    <t>Elevation of a network node (including all sites)</t>
  </si>
  <si>
    <t>Elevation Data in ft</t>
  </si>
  <si>
    <t>Flow-pressure assumption</t>
  </si>
  <si>
    <t>150 psi for 15000 bbl/day and 15 psi for 1500 bbl/day</t>
  </si>
  <si>
    <t>Flow multiplier</t>
  </si>
  <si>
    <t>Table of Initial Pipeline Diameters between Sites [inch]</t>
  </si>
  <si>
    <t>min_allowable_pressure</t>
  </si>
  <si>
    <t>max_allowable_pressure</t>
  </si>
  <si>
    <t>Table of Production Rate Forecasts by Pads [bbl/day]</t>
  </si>
  <si>
    <t>Network Nodes to Beneficial Reuse Piping Arcs [-]</t>
  </si>
  <si>
    <t>Storage Sites to Beneficial Reuse Piping Arcs [-]</t>
  </si>
  <si>
    <t>Treatment Sites to Storage Sites Piping Arcs (1 denotes an arc for the treated stream and 2 denotes an arc for the residual stream) [-]</t>
  </si>
  <si>
    <t>Treatment Sites to Beneficial Reuse Piping Arcs (1 denotes an arc for the treated stream and 2 denotes an arc for the residual stream) [-]</t>
  </si>
  <si>
    <t>Treatment Sites to Storage Sites Trucking Arcs (1 denotes an arc for the treated stream and 2 denotes an arc for the residual stream) [-]</t>
  </si>
  <si>
    <t>Treatment Sites to Beneficial Reuse Trucking Arcs (1 denotes an arc for the treated stream and 2 denotes an arc for the residual stream) [-]</t>
  </si>
  <si>
    <t>Storage Sites to Beneficial Reuse Trucking Arcs [-]</t>
  </si>
  <si>
    <t>ReuseOptions</t>
  </si>
  <si>
    <t>Treatment Sites to Completions Sites Piping Arcs (1 denotes an arc for the treated stream and 2 denotes an arc for the residual stream) [-]</t>
  </si>
  <si>
    <t>Treatment Sites to Network Nodes Piping Arcs (1 denotes an arc for the treated stream and 2 denotes an arc for the residual stream) [-]</t>
  </si>
  <si>
    <t>pipeline_expansion_lead_time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</si>
</sst>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"/>
    <numFmt numFmtId="165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4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43" fontId="8" fillId="0" borderId="0" applyFont="0" applyFill="0" applyBorder="0" applyAlignment="0" applyProtection="0"/>
  </cellStyleXfs>
  <cellXfs count="64">
    <xf numFmtId="0" fontId="0" fillId="0" borderId="0" xfId="0"/>
    <xf numFmtId="0" fontId="1" fillId="0" borderId="0" xfId="0" applyFont="1"/>
    <xf numFmtId="0" fontId="3" fillId="2" borderId="0" xfId="0" applyFont="1" applyFill="1"/>
    <xf numFmtId="0" fontId="3" fillId="3" borderId="6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4" fillId="3" borderId="0" xfId="0" applyFont="1" applyFill="1"/>
    <xf numFmtId="0" fontId="0" fillId="3" borderId="0" xfId="0" applyFill="1"/>
    <xf numFmtId="0" fontId="0" fillId="3" borderId="1" xfId="0" applyFill="1" applyBorder="1"/>
    <xf numFmtId="0" fontId="5" fillId="3" borderId="0" xfId="0" applyFont="1" applyFill="1"/>
    <xf numFmtId="0" fontId="6" fillId="3" borderId="0" xfId="1" applyFill="1" applyBorder="1"/>
    <xf numFmtId="0" fontId="0" fillId="3" borderId="11" xfId="0" applyFill="1" applyBorder="1"/>
    <xf numFmtId="0" fontId="0" fillId="3" borderId="2" xfId="0" applyFill="1" applyBorder="1"/>
    <xf numFmtId="0" fontId="0" fillId="3" borderId="3" xfId="0" applyFill="1" applyBorder="1"/>
    <xf numFmtId="0" fontId="7" fillId="0" borderId="0" xfId="0" applyFont="1"/>
    <xf numFmtId="0" fontId="3" fillId="3" borderId="12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3" fillId="3" borderId="0" xfId="0" applyFont="1" applyFill="1" applyAlignment="1">
      <alignment horizontal="center"/>
    </xf>
    <xf numFmtId="3" fontId="1" fillId="3" borderId="1" xfId="0" applyNumberFormat="1" applyFont="1" applyFill="1" applyBorder="1" applyAlignment="1">
      <alignment horizontal="center"/>
    </xf>
    <xf numFmtId="3" fontId="1" fillId="3" borderId="3" xfId="0" applyNumberFormat="1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1" applyFill="1" applyBorder="1"/>
    <xf numFmtId="4" fontId="1" fillId="3" borderId="1" xfId="0" applyNumberFormat="1" applyFont="1" applyFill="1" applyBorder="1" applyAlignment="1">
      <alignment horizontal="center"/>
    </xf>
    <xf numFmtId="3" fontId="1" fillId="0" borderId="0" xfId="0" applyNumberFormat="1" applyFont="1"/>
    <xf numFmtId="43" fontId="1" fillId="0" borderId="0" xfId="2" applyFont="1"/>
    <xf numFmtId="0" fontId="1" fillId="4" borderId="0" xfId="0" applyFont="1" applyFill="1" applyAlignment="1">
      <alignment horizontal="center"/>
    </xf>
    <xf numFmtId="0" fontId="1" fillId="4" borderId="0" xfId="0" applyFont="1" applyFill="1"/>
    <xf numFmtId="0" fontId="1" fillId="4" borderId="13" xfId="0" applyFont="1" applyFill="1" applyBorder="1" applyAlignment="1">
      <alignment horizontal="center"/>
    </xf>
    <xf numFmtId="0" fontId="1" fillId="4" borderId="13" xfId="0" applyFont="1" applyFill="1" applyBorder="1"/>
    <xf numFmtId="0" fontId="1" fillId="4" borderId="14" xfId="0" applyFont="1" applyFill="1" applyBorder="1" applyAlignment="1">
      <alignment horizontal="center"/>
    </xf>
    <xf numFmtId="0" fontId="1" fillId="4" borderId="14" xfId="0" applyFont="1" applyFill="1" applyBorder="1"/>
    <xf numFmtId="0" fontId="1" fillId="4" borderId="16" xfId="0" applyFont="1" applyFill="1" applyBorder="1" applyAlignment="1">
      <alignment horizontal="center"/>
    </xf>
    <xf numFmtId="0" fontId="1" fillId="4" borderId="0" xfId="0" quotePrefix="1" applyFont="1" applyFill="1" applyAlignment="1">
      <alignment horizontal="center"/>
    </xf>
    <xf numFmtId="0" fontId="1" fillId="4" borderId="16" xfId="0" applyFont="1" applyFill="1" applyBorder="1"/>
    <xf numFmtId="0" fontId="1" fillId="4" borderId="19" xfId="0" applyFont="1" applyFill="1" applyBorder="1"/>
    <xf numFmtId="0" fontId="1" fillId="4" borderId="22" xfId="0" applyFont="1" applyFill="1" applyBorder="1" applyAlignment="1">
      <alignment horizontal="center"/>
    </xf>
    <xf numFmtId="0" fontId="1" fillId="4" borderId="15" xfId="0" applyFont="1" applyFill="1" applyBorder="1" applyAlignment="1">
      <alignment horizontal="center"/>
    </xf>
    <xf numFmtId="0" fontId="1" fillId="4" borderId="23" xfId="0" applyFont="1" applyFill="1" applyBorder="1" applyAlignment="1">
      <alignment horizontal="center"/>
    </xf>
    <xf numFmtId="0" fontId="1" fillId="4" borderId="17" xfId="0" applyFont="1" applyFill="1" applyBorder="1" applyAlignment="1">
      <alignment horizontal="center"/>
    </xf>
    <xf numFmtId="0" fontId="1" fillId="4" borderId="18" xfId="0" quotePrefix="1" applyFont="1" applyFill="1" applyBorder="1" applyAlignment="1">
      <alignment horizontal="center"/>
    </xf>
    <xf numFmtId="0" fontId="1" fillId="4" borderId="20" xfId="0" applyFont="1" applyFill="1" applyBorder="1" applyAlignment="1">
      <alignment horizontal="center"/>
    </xf>
    <xf numFmtId="0" fontId="1" fillId="4" borderId="18" xfId="0" applyFont="1" applyFill="1" applyBorder="1" applyAlignment="1">
      <alignment horizontal="center"/>
    </xf>
    <xf numFmtId="0" fontId="3" fillId="4" borderId="15" xfId="0" applyFont="1" applyFill="1" applyBorder="1" applyAlignment="1">
      <alignment horizontal="left"/>
    </xf>
    <xf numFmtId="0" fontId="3" fillId="4" borderId="21" xfId="0" applyFont="1" applyFill="1" applyBorder="1" applyAlignment="1">
      <alignment horizontal="left"/>
    </xf>
    <xf numFmtId="165" fontId="1" fillId="0" borderId="0" xfId="2" applyNumberFormat="1" applyFont="1"/>
    <xf numFmtId="165" fontId="1" fillId="0" borderId="0" xfId="2" applyNumberFormat="1" applyFont="1" applyAlignment="1">
      <alignment horizontal="center"/>
    </xf>
    <xf numFmtId="3" fontId="1" fillId="0" borderId="0" xfId="0" applyNumberFormat="1" applyFont="1" applyAlignment="1">
      <alignment horizontal="center"/>
    </xf>
    <xf numFmtId="0" fontId="3" fillId="0" borderId="18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4" fontId="1" fillId="3" borderId="3" xfId="0" applyNumberFormat="1" applyFont="1" applyFill="1" applyBorder="1" applyAlignment="1">
      <alignment horizontal="center"/>
    </xf>
    <xf numFmtId="43" fontId="1" fillId="0" borderId="0" xfId="2" applyFont="1" applyFill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3" fontId="3" fillId="0" borderId="0" xfId="0" applyNumberFormat="1" applyFont="1" applyAlignment="1">
      <alignment horizontal="center"/>
    </xf>
    <xf numFmtId="3" fontId="9" fillId="0" borderId="0" xfId="0" applyNumberFormat="1" applyFont="1" applyAlignment="1">
      <alignment horizontal="center"/>
    </xf>
    <xf numFmtId="0" fontId="3" fillId="0" borderId="0" xfId="0" applyFont="1" applyFill="1" applyBorder="1" applyAlignment="1">
      <alignment horizontal="center"/>
    </xf>
    <xf numFmtId="3" fontId="1" fillId="0" borderId="0" xfId="0" applyNumberFormat="1" applyFont="1" applyFill="1" applyBorder="1" applyAlignment="1">
      <alignment horizontal="center"/>
    </xf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AFF3DE"/>
      <color rgb="FFF5ADAD"/>
      <color rgb="FFD9C6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theme" Target="theme/theme1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503714</xdr:colOff>
      <xdr:row>6</xdr:row>
      <xdr:rowOff>4946</xdr:rowOff>
    </xdr:from>
    <xdr:to>
      <xdr:col>16</xdr:col>
      <xdr:colOff>404754</xdr:colOff>
      <xdr:row>28</xdr:row>
      <xdr:rowOff>144522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7B3C07-F1EA-47EB-AEEC-96EF7CAC7D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5974" y="1113310"/>
          <a:ext cx="3166753" cy="41672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5E074-61D5-4D82-B0DB-255C2595EBED}">
  <sheetPr>
    <tabColor theme="2" tint="-9.9978637043366805E-2"/>
  </sheetPr>
  <dimension ref="B1:M37"/>
  <sheetViews>
    <sheetView tabSelected="1" zoomScale="110" zoomScaleNormal="110" workbookViewId="0">
      <selection activeCell="P3" sqref="P3"/>
    </sheetView>
  </sheetViews>
  <sheetFormatPr baseColWidth="10" defaultColWidth="8.83203125" defaultRowHeight="15" x14ac:dyDescent="0.2"/>
  <cols>
    <col min="2" max="2" width="4.1640625" customWidth="1"/>
    <col min="10" max="10" width="4.5" customWidth="1"/>
    <col min="11" max="11" width="9.5" customWidth="1"/>
  </cols>
  <sheetData>
    <row r="1" spans="2:11" ht="16" thickBot="1" x14ac:dyDescent="0.25"/>
    <row r="2" spans="2:11" x14ac:dyDescent="0.2">
      <c r="B2" s="7"/>
      <c r="C2" s="8"/>
      <c r="D2" s="8"/>
      <c r="E2" s="8"/>
      <c r="F2" s="8"/>
      <c r="G2" s="8"/>
      <c r="H2" s="8"/>
      <c r="I2" s="8"/>
      <c r="J2" s="8"/>
      <c r="K2" s="9"/>
    </row>
    <row r="3" spans="2:11" x14ac:dyDescent="0.2">
      <c r="B3" s="10"/>
      <c r="C3" s="11" t="s">
        <v>0</v>
      </c>
      <c r="D3" s="12"/>
      <c r="E3" s="12"/>
      <c r="F3" s="12"/>
      <c r="G3" s="12"/>
      <c r="H3" s="12"/>
      <c r="I3" s="12"/>
      <c r="J3" s="12"/>
      <c r="K3" s="13"/>
    </row>
    <row r="4" spans="2:11" x14ac:dyDescent="0.2">
      <c r="B4" s="10"/>
      <c r="C4" s="12"/>
      <c r="D4" s="12"/>
      <c r="E4" s="12"/>
      <c r="F4" s="12"/>
      <c r="G4" s="12"/>
      <c r="H4" s="12"/>
      <c r="I4" s="12"/>
      <c r="J4" s="12"/>
      <c r="K4" s="13"/>
    </row>
    <row r="5" spans="2:11" x14ac:dyDescent="0.2">
      <c r="B5" s="10"/>
      <c r="C5" s="12" t="s">
        <v>1</v>
      </c>
      <c r="D5" s="12"/>
      <c r="E5" s="12"/>
      <c r="F5" s="12"/>
      <c r="G5" s="12"/>
      <c r="H5" s="12"/>
      <c r="I5" s="12"/>
      <c r="J5" s="12"/>
      <c r="K5" s="13"/>
    </row>
    <row r="6" spans="2:11" x14ac:dyDescent="0.2">
      <c r="B6" s="10"/>
      <c r="C6" s="12" t="s">
        <v>2</v>
      </c>
      <c r="D6" s="12"/>
      <c r="E6" s="12"/>
      <c r="F6" s="12"/>
      <c r="G6" s="12"/>
      <c r="H6" s="12"/>
      <c r="I6" s="12"/>
      <c r="J6" s="12"/>
      <c r="K6" s="13"/>
    </row>
    <row r="7" spans="2:11" x14ac:dyDescent="0.2">
      <c r="B7" s="10"/>
      <c r="C7" s="12" t="s">
        <v>3</v>
      </c>
      <c r="D7" s="12"/>
      <c r="E7" s="12"/>
      <c r="F7" s="12"/>
      <c r="G7" s="12"/>
      <c r="H7" s="12"/>
      <c r="I7" s="12"/>
      <c r="J7" s="12"/>
      <c r="K7" s="13"/>
    </row>
    <row r="8" spans="2:11" x14ac:dyDescent="0.2">
      <c r="B8" s="10"/>
      <c r="C8" s="12" t="s">
        <v>4</v>
      </c>
      <c r="D8" s="12"/>
      <c r="E8" s="12"/>
      <c r="F8" s="12"/>
      <c r="G8" s="12"/>
      <c r="H8" s="12"/>
      <c r="I8" s="12"/>
      <c r="J8" s="12"/>
      <c r="K8" s="13"/>
    </row>
    <row r="9" spans="2:11" x14ac:dyDescent="0.2">
      <c r="B9" s="10"/>
      <c r="C9" s="12" t="s">
        <v>5</v>
      </c>
      <c r="D9" s="12"/>
      <c r="E9" s="12"/>
      <c r="F9" s="12"/>
      <c r="G9" s="12"/>
      <c r="H9" s="12"/>
      <c r="I9" s="12"/>
      <c r="J9" s="12"/>
      <c r="K9" s="13"/>
    </row>
    <row r="10" spans="2:11" x14ac:dyDescent="0.2">
      <c r="B10" s="10"/>
      <c r="C10" s="12" t="s">
        <v>6</v>
      </c>
      <c r="D10" s="12"/>
      <c r="E10" s="12"/>
      <c r="F10" s="12"/>
      <c r="G10" s="12"/>
      <c r="H10" s="12"/>
      <c r="I10" s="12"/>
      <c r="J10" s="12"/>
      <c r="K10" s="13"/>
    </row>
    <row r="11" spans="2:11" x14ac:dyDescent="0.2">
      <c r="B11" s="10"/>
      <c r="C11" s="12"/>
      <c r="D11" s="12"/>
      <c r="E11" s="12"/>
      <c r="F11" s="12"/>
      <c r="G11" s="12"/>
      <c r="H11" s="12"/>
      <c r="I11" s="12"/>
      <c r="J11" s="12"/>
      <c r="K11" s="13"/>
    </row>
    <row r="12" spans="2:11" x14ac:dyDescent="0.2">
      <c r="B12" s="10"/>
      <c r="C12" s="12" t="s">
        <v>7</v>
      </c>
      <c r="D12" s="12"/>
      <c r="E12" s="12"/>
      <c r="F12" s="12"/>
      <c r="G12" s="12"/>
      <c r="H12" s="12"/>
      <c r="I12" s="12"/>
      <c r="J12" s="12"/>
      <c r="K12" s="13"/>
    </row>
    <row r="13" spans="2:11" x14ac:dyDescent="0.2">
      <c r="B13" s="10"/>
      <c r="C13" s="12" t="s">
        <v>8</v>
      </c>
      <c r="D13" s="12"/>
      <c r="E13" s="12"/>
      <c r="F13" s="12"/>
      <c r="G13" s="12"/>
      <c r="H13" s="12"/>
      <c r="I13" s="12"/>
      <c r="J13" s="12"/>
      <c r="K13" s="13"/>
    </row>
    <row r="14" spans="2:11" x14ac:dyDescent="0.2">
      <c r="B14" s="10"/>
      <c r="C14" s="12"/>
      <c r="D14" s="12"/>
      <c r="E14" s="12"/>
      <c r="F14" s="12"/>
      <c r="G14" s="12"/>
      <c r="H14" s="12"/>
      <c r="I14" s="12"/>
      <c r="J14" s="12"/>
      <c r="K14" s="13"/>
    </row>
    <row r="15" spans="2:11" x14ac:dyDescent="0.2">
      <c r="B15" s="10"/>
      <c r="C15" s="12" t="s">
        <v>9</v>
      </c>
      <c r="D15" s="12"/>
      <c r="E15" s="12"/>
      <c r="F15" s="12"/>
      <c r="G15" s="12"/>
      <c r="H15" s="12"/>
      <c r="I15" s="12"/>
      <c r="J15" s="12"/>
      <c r="K15" s="13"/>
    </row>
    <row r="16" spans="2:11" x14ac:dyDescent="0.2">
      <c r="B16" s="10"/>
      <c r="C16" s="12" t="s">
        <v>10</v>
      </c>
      <c r="D16" s="12"/>
      <c r="E16" s="12"/>
      <c r="F16" s="12"/>
      <c r="G16" s="12"/>
      <c r="H16" s="12"/>
      <c r="I16" s="12"/>
      <c r="J16" s="12"/>
      <c r="K16" s="13"/>
    </row>
    <row r="17" spans="2:13" x14ac:dyDescent="0.2">
      <c r="B17" s="10"/>
      <c r="C17" s="12" t="s">
        <v>11</v>
      </c>
      <c r="D17" s="12"/>
      <c r="E17" s="12"/>
      <c r="F17" s="12"/>
      <c r="G17" s="12"/>
      <c r="H17" s="12"/>
      <c r="I17" s="12"/>
      <c r="J17" s="12"/>
      <c r="K17" s="13"/>
    </row>
    <row r="18" spans="2:13" x14ac:dyDescent="0.2">
      <c r="B18" s="10"/>
      <c r="C18" s="12" t="s">
        <v>12</v>
      </c>
      <c r="D18" s="12"/>
      <c r="E18" s="12"/>
      <c r="F18" s="12"/>
      <c r="G18" s="12"/>
      <c r="H18" s="12"/>
      <c r="I18" s="12"/>
      <c r="J18" s="12"/>
      <c r="K18" s="13"/>
    </row>
    <row r="19" spans="2:13" x14ac:dyDescent="0.2">
      <c r="B19" s="10"/>
      <c r="C19" s="12"/>
      <c r="D19" s="12"/>
      <c r="E19" s="12"/>
      <c r="F19" s="12"/>
      <c r="G19" s="12"/>
      <c r="H19" s="12"/>
      <c r="I19" s="12"/>
      <c r="J19" s="12"/>
      <c r="K19" s="13"/>
    </row>
    <row r="20" spans="2:13" x14ac:dyDescent="0.2">
      <c r="B20" s="10"/>
      <c r="C20" s="12"/>
      <c r="D20" s="12"/>
      <c r="E20" s="12"/>
      <c r="F20" s="12"/>
      <c r="G20" s="12"/>
      <c r="H20" s="12"/>
      <c r="I20" s="12"/>
      <c r="J20" s="12"/>
      <c r="K20" s="13"/>
    </row>
    <row r="21" spans="2:13" x14ac:dyDescent="0.2">
      <c r="B21" s="10"/>
      <c r="C21" s="14" t="s">
        <v>13</v>
      </c>
      <c r="D21" s="12"/>
      <c r="E21" s="12"/>
      <c r="F21" s="14" t="s">
        <v>14</v>
      </c>
      <c r="G21" s="12"/>
      <c r="H21" s="12"/>
      <c r="I21" s="12"/>
      <c r="J21" s="12"/>
      <c r="K21" s="13"/>
    </row>
    <row r="22" spans="2:13" x14ac:dyDescent="0.2">
      <c r="B22" s="10"/>
      <c r="C22" s="12"/>
      <c r="D22" s="12"/>
      <c r="E22" s="12"/>
      <c r="F22" s="12"/>
      <c r="G22" s="12"/>
      <c r="H22" s="12"/>
      <c r="I22" s="12"/>
      <c r="J22" s="12"/>
      <c r="K22" s="13"/>
    </row>
    <row r="23" spans="2:13" x14ac:dyDescent="0.2">
      <c r="B23" s="10"/>
      <c r="C23" s="15" t="s">
        <v>15</v>
      </c>
      <c r="D23" s="12"/>
      <c r="E23" s="12"/>
      <c r="F23" s="12" t="s">
        <v>16</v>
      </c>
      <c r="G23" s="12"/>
      <c r="H23" s="12"/>
      <c r="I23" s="12"/>
      <c r="J23" s="12"/>
      <c r="K23" s="13"/>
    </row>
    <row r="24" spans="2:13" x14ac:dyDescent="0.2">
      <c r="B24" s="10"/>
      <c r="C24" s="15" t="s">
        <v>17</v>
      </c>
      <c r="D24" s="12"/>
      <c r="E24" s="12"/>
      <c r="F24" s="12" t="s">
        <v>18</v>
      </c>
      <c r="G24" s="12"/>
      <c r="H24" s="12"/>
      <c r="I24" s="12"/>
      <c r="J24" s="12"/>
      <c r="K24" s="13"/>
    </row>
    <row r="25" spans="2:13" x14ac:dyDescent="0.2">
      <c r="B25" s="10"/>
      <c r="C25" s="15" t="s">
        <v>19</v>
      </c>
      <c r="D25" s="12"/>
      <c r="E25" s="12"/>
      <c r="F25" s="12" t="s">
        <v>20</v>
      </c>
      <c r="G25" s="12"/>
      <c r="H25" s="12"/>
      <c r="I25" s="12"/>
      <c r="J25" s="12"/>
      <c r="K25" s="13"/>
    </row>
    <row r="26" spans="2:13" x14ac:dyDescent="0.2">
      <c r="B26" s="10"/>
      <c r="C26" s="15" t="s">
        <v>21</v>
      </c>
      <c r="D26" s="12"/>
      <c r="E26" s="12"/>
      <c r="F26" s="12" t="s">
        <v>22</v>
      </c>
      <c r="G26" s="12"/>
      <c r="H26" s="12"/>
      <c r="I26" s="12"/>
      <c r="J26" s="12"/>
      <c r="K26" s="13"/>
    </row>
    <row r="27" spans="2:13" x14ac:dyDescent="0.2">
      <c r="B27" s="10"/>
      <c r="C27" s="15" t="s">
        <v>23</v>
      </c>
      <c r="D27" s="12"/>
      <c r="E27" s="12"/>
      <c r="F27" s="12" t="s">
        <v>24</v>
      </c>
      <c r="G27" s="12"/>
      <c r="H27" s="12"/>
      <c r="I27" s="12"/>
      <c r="J27" s="12"/>
      <c r="K27" s="13"/>
    </row>
    <row r="28" spans="2:13" x14ac:dyDescent="0.2">
      <c r="B28" s="10"/>
      <c r="C28" s="15" t="s">
        <v>25</v>
      </c>
      <c r="D28" s="12"/>
      <c r="E28" s="12"/>
      <c r="F28" s="12" t="s">
        <v>26</v>
      </c>
      <c r="G28" s="12"/>
      <c r="H28" s="12"/>
      <c r="I28" s="12"/>
      <c r="J28" s="12"/>
      <c r="K28" s="13"/>
    </row>
    <row r="29" spans="2:13" x14ac:dyDescent="0.2">
      <c r="B29" s="10"/>
      <c r="C29" s="15" t="s">
        <v>27</v>
      </c>
      <c r="D29" s="12"/>
      <c r="E29" s="12"/>
      <c r="F29" s="12" t="s">
        <v>28</v>
      </c>
      <c r="G29" s="12"/>
      <c r="H29" s="12"/>
      <c r="I29" s="12"/>
      <c r="J29" s="12"/>
      <c r="K29" s="13"/>
    </row>
    <row r="30" spans="2:13" x14ac:dyDescent="0.2">
      <c r="B30" s="10"/>
      <c r="C30" s="15" t="s">
        <v>29</v>
      </c>
      <c r="D30" s="12"/>
      <c r="E30" s="12"/>
      <c r="F30" s="12" t="s">
        <v>30</v>
      </c>
      <c r="G30" s="12"/>
      <c r="H30" s="12"/>
      <c r="I30" s="12"/>
      <c r="J30" s="12"/>
      <c r="K30" s="13"/>
    </row>
    <row r="31" spans="2:13" x14ac:dyDescent="0.2">
      <c r="B31" s="10"/>
      <c r="C31" s="15" t="s">
        <v>31</v>
      </c>
      <c r="D31" s="12"/>
      <c r="E31" s="12"/>
      <c r="F31" s="12" t="s">
        <v>32</v>
      </c>
      <c r="G31" s="12"/>
      <c r="H31" s="12"/>
      <c r="I31" s="12"/>
      <c r="J31" s="12"/>
      <c r="K31" s="13"/>
      <c r="M31" s="19" t="s">
        <v>33</v>
      </c>
    </row>
    <row r="32" spans="2:13" x14ac:dyDescent="0.2">
      <c r="B32" s="10"/>
      <c r="C32" s="15" t="s">
        <v>34</v>
      </c>
      <c r="D32" s="12"/>
      <c r="E32" s="12"/>
      <c r="F32" s="12" t="s">
        <v>35</v>
      </c>
      <c r="G32" s="12"/>
      <c r="H32" s="12"/>
      <c r="I32" s="12"/>
      <c r="J32" s="12"/>
      <c r="K32" s="13"/>
    </row>
    <row r="33" spans="2:11" x14ac:dyDescent="0.2">
      <c r="B33" s="10"/>
      <c r="C33" s="15" t="s">
        <v>36</v>
      </c>
      <c r="D33" s="12"/>
      <c r="E33" s="12"/>
      <c r="F33" s="12" t="s">
        <v>37</v>
      </c>
      <c r="G33" s="12"/>
      <c r="H33" s="12"/>
      <c r="I33" s="12"/>
      <c r="J33" s="12"/>
      <c r="K33" s="13"/>
    </row>
    <row r="34" spans="2:11" x14ac:dyDescent="0.2">
      <c r="B34" s="10"/>
      <c r="C34" s="15" t="s">
        <v>38</v>
      </c>
      <c r="D34" s="12"/>
      <c r="E34" s="12"/>
      <c r="F34" s="12" t="s">
        <v>39</v>
      </c>
      <c r="G34" s="12"/>
      <c r="H34" s="12"/>
      <c r="I34" s="12"/>
      <c r="J34" s="12"/>
      <c r="K34" s="13"/>
    </row>
    <row r="35" spans="2:11" x14ac:dyDescent="0.2">
      <c r="B35" s="10"/>
      <c r="C35" s="15" t="s">
        <v>40</v>
      </c>
      <c r="D35" s="12"/>
      <c r="E35" s="12"/>
      <c r="F35" s="12" t="s">
        <v>41</v>
      </c>
      <c r="G35" s="12"/>
      <c r="H35" s="12"/>
      <c r="I35" s="12"/>
      <c r="J35" s="12"/>
      <c r="K35" s="13"/>
    </row>
    <row r="36" spans="2:11" x14ac:dyDescent="0.2">
      <c r="B36" s="10"/>
      <c r="C36" s="15" t="s">
        <v>42</v>
      </c>
      <c r="D36" s="12"/>
      <c r="E36" s="12"/>
      <c r="F36" s="12" t="s">
        <v>43</v>
      </c>
      <c r="G36" s="12"/>
      <c r="H36" s="12"/>
      <c r="I36" s="12"/>
      <c r="J36" s="12"/>
      <c r="K36" s="13"/>
    </row>
    <row r="37" spans="2:11" ht="16" thickBot="1" x14ac:dyDescent="0.25">
      <c r="B37" s="16"/>
      <c r="C37" s="17"/>
      <c r="D37" s="17"/>
      <c r="E37" s="17"/>
      <c r="F37" s="17"/>
      <c r="G37" s="17"/>
      <c r="H37" s="17"/>
      <c r="I37" s="17"/>
      <c r="J37" s="17"/>
      <c r="K37" s="18"/>
    </row>
  </sheetData>
  <hyperlinks>
    <hyperlink ref="C23" location="ProductionPads!A1" display="Production Pads" xr:uid="{9F210CF9-07D8-4A5E-93FA-C36DB3D0C25C}"/>
    <hyperlink ref="C24" location="CompletionsPads!A1" display="Completion Pads" xr:uid="{FCB2B4B8-DE9A-4CA5-90EE-5ABB7DC62CE8}"/>
    <hyperlink ref="C25" location="SWDSites!A1" display="SWD Sites" xr:uid="{578FF2CF-9534-4CAF-BB8F-4D4AA1E825D5}"/>
    <hyperlink ref="C26" location="TruckingTime!A1" display="Drive Times" xr:uid="{5F5D0203-D880-4C5E-BE1C-955F74100BBC}"/>
    <hyperlink ref="C27" location="CompletionsDemand!A1" display="Completions Demand" xr:uid="{A43BADFA-E10F-491D-84C5-C8FC31AD4621}"/>
    <hyperlink ref="C28" location="FlowbackRates!A1" display="Flowback Rates" xr:uid="{7AB55603-1A43-41A6-9693-1B89B6DCD5C2}"/>
    <hyperlink ref="C29" location="PadRates!A1" display="Production Rates" xr:uid="{60EE3CB2-6945-4EF9-994B-D4937DBB327B}"/>
    <hyperlink ref="C30" location="DisposalOperatingCapacity!A1" display="Disposal Capacity" xr:uid="{CAE3DFDA-8B08-4283-9205-309B32142AC6}"/>
    <hyperlink ref="C31" location="FreshSourcingCost!A1" display="Freshwater Costs" xr:uid="{88138AE4-1159-418A-A895-39D1A4152B0C}"/>
    <hyperlink ref="C32" location="ReuseOperationalCost!A1" display="Reuse Costs" xr:uid="{146BA03C-3C08-4957-9F2D-51584E8F9494}"/>
    <hyperlink ref="C33" location="DisposalOperationalCost!A1" display="Disposal Costs" xr:uid="{906CEF7C-3D67-4EB0-9995-1E45CB542C7C}"/>
    <hyperlink ref="C34" location="TruckingHourlyCost!A1" display="Hauling Rates" xr:uid="{E573813D-C46B-4CBC-BD31-9C5E10AF7D7A}"/>
    <hyperlink ref="C35" location="InitialPipelineCapacity!A1" display="Transfer Lines" xr:uid="{DE4838A7-5816-4652-8F68-37E66B00E2ED}"/>
    <hyperlink ref="C36" location="PipelineCapexDistanceBased!A1" display="Pipeline Expansion" xr:uid="{71654592-CF02-4564-8F69-88D94B3F411B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9D0FC-C70F-430B-9882-945A087A2D92}">
  <sheetPr>
    <tabColor theme="9" tint="0.79998168889431442"/>
  </sheetPr>
  <dimension ref="A1:P7"/>
  <sheetViews>
    <sheetView workbookViewId="0">
      <selection activeCell="A3" sqref="A2:A3"/>
    </sheetView>
  </sheetViews>
  <sheetFormatPr baseColWidth="10" defaultColWidth="9.1640625" defaultRowHeight="16" x14ac:dyDescent="0.2"/>
  <cols>
    <col min="1" max="3" width="9.1640625" style="1"/>
    <col min="4" max="4" width="3.5" style="1" customWidth="1"/>
    <col min="5" max="5" width="32" style="1" customWidth="1"/>
    <col min="6" max="13" width="9.1640625" style="1"/>
    <col min="14" max="14" width="12.6640625" style="1" customWidth="1"/>
    <col min="15" max="15" width="11.1640625" style="1" customWidth="1"/>
    <col min="16" max="16" width="12.1640625" style="1" customWidth="1"/>
    <col min="17" max="17" width="4.5" style="1" customWidth="1"/>
    <col min="18" max="16384" width="9.1640625" style="1"/>
  </cols>
  <sheetData>
    <row r="1" spans="1:16" x14ac:dyDescent="0.2">
      <c r="A1" s="1" t="s">
        <v>110</v>
      </c>
    </row>
    <row r="2" spans="1:16" x14ac:dyDescent="0.2">
      <c r="A2" s="5"/>
    </row>
    <row r="3" spans="1:16" x14ac:dyDescent="0.2">
      <c r="A3" s="5"/>
      <c r="N3" s="6"/>
      <c r="O3" s="6"/>
      <c r="P3" s="6"/>
    </row>
    <row r="4" spans="1:16" x14ac:dyDescent="0.2">
      <c r="A4" s="5"/>
    </row>
    <row r="5" spans="1:16" x14ac:dyDescent="0.2">
      <c r="A5" s="5"/>
    </row>
    <row r="6" spans="1:16" x14ac:dyDescent="0.2">
      <c r="A6" s="5"/>
    </row>
    <row r="7" spans="1:16" x14ac:dyDescent="0.2">
      <c r="A7" s="5"/>
    </row>
  </sheetData>
  <phoneticPr fontId="2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20352-28DB-4692-BCE8-9A9846CC4956}">
  <sheetPr>
    <tabColor theme="9" tint="0.79998168889431442"/>
  </sheetPr>
  <dimension ref="A1:P6"/>
  <sheetViews>
    <sheetView workbookViewId="0">
      <selection activeCell="A6" sqref="A6"/>
    </sheetView>
  </sheetViews>
  <sheetFormatPr baseColWidth="10" defaultColWidth="9.1640625" defaultRowHeight="16" x14ac:dyDescent="0.2"/>
  <cols>
    <col min="1" max="3" width="9.1640625" style="1"/>
    <col min="4" max="4" width="3.5" style="1" customWidth="1"/>
    <col min="5" max="5" width="32" style="1" customWidth="1"/>
    <col min="6" max="13" width="9.1640625" style="1"/>
    <col min="14" max="14" width="12.6640625" style="1" customWidth="1"/>
    <col min="15" max="15" width="11.1640625" style="1" customWidth="1"/>
    <col min="16" max="16" width="12.1640625" style="1" customWidth="1"/>
    <col min="17" max="17" width="4.5" style="1" customWidth="1"/>
    <col min="18" max="16384" width="9.1640625" style="1"/>
  </cols>
  <sheetData>
    <row r="1" spans="1:16" x14ac:dyDescent="0.2">
      <c r="A1" s="1" t="s">
        <v>110</v>
      </c>
    </row>
    <row r="2" spans="1:16" x14ac:dyDescent="0.2">
      <c r="A2" s="2" t="s">
        <v>111</v>
      </c>
    </row>
    <row r="3" spans="1:16" x14ac:dyDescent="0.2">
      <c r="A3" s="2" t="s">
        <v>112</v>
      </c>
      <c r="N3" s="6"/>
      <c r="O3" s="6"/>
      <c r="P3" s="6"/>
    </row>
    <row r="4" spans="1:16" x14ac:dyDescent="0.2">
      <c r="A4" s="2" t="s">
        <v>235</v>
      </c>
    </row>
    <row r="5" spans="1:16" x14ac:dyDescent="0.2">
      <c r="A5" s="2" t="s">
        <v>236</v>
      </c>
    </row>
    <row r="6" spans="1:16" x14ac:dyDescent="0.2">
      <c r="A6" s="5"/>
    </row>
  </sheetData>
  <autoFilter ref="A1:A5" xr:uid="{2C820352-28DB-4692-BCE8-9A9846CC4956}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5E027-57F4-45A3-888B-4C0E11BBDC89}">
  <sheetPr>
    <tabColor theme="9" tint="0.79998168889431442"/>
  </sheetPr>
  <dimension ref="A1:P4"/>
  <sheetViews>
    <sheetView workbookViewId="0"/>
  </sheetViews>
  <sheetFormatPr baseColWidth="10" defaultColWidth="9.1640625" defaultRowHeight="16" x14ac:dyDescent="0.2"/>
  <cols>
    <col min="1" max="3" width="9.1640625" style="1"/>
    <col min="4" max="4" width="3.5" style="1" customWidth="1"/>
    <col min="5" max="5" width="32" style="1" customWidth="1"/>
    <col min="6" max="13" width="9.1640625" style="1"/>
    <col min="14" max="14" width="12.6640625" style="1" customWidth="1"/>
    <col min="15" max="15" width="11.1640625" style="1" customWidth="1"/>
    <col min="16" max="16" width="12.1640625" style="1" customWidth="1"/>
    <col min="17" max="17" width="4.5" style="1" customWidth="1"/>
    <col min="18" max="16384" width="9.1640625" style="1"/>
  </cols>
  <sheetData>
    <row r="1" spans="1:16" x14ac:dyDescent="0.2">
      <c r="A1" s="1" t="s">
        <v>113</v>
      </c>
    </row>
    <row r="2" spans="1:16" x14ac:dyDescent="0.2">
      <c r="A2" s="5"/>
    </row>
    <row r="3" spans="1:16" x14ac:dyDescent="0.2">
      <c r="A3" s="5"/>
      <c r="N3" s="6"/>
      <c r="O3" s="6"/>
      <c r="P3" s="6"/>
    </row>
    <row r="4" spans="1:16" x14ac:dyDescent="0.2">
      <c r="A4" s="5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8A809-1347-42CB-A460-105FB2B000F6}">
  <sheetPr>
    <tabColor theme="9" tint="0.79998168889431442"/>
  </sheetPr>
  <dimension ref="A1:P30"/>
  <sheetViews>
    <sheetView workbookViewId="0">
      <selection activeCell="L26" sqref="L26"/>
    </sheetView>
  </sheetViews>
  <sheetFormatPr baseColWidth="10" defaultColWidth="9.1640625" defaultRowHeight="16" x14ac:dyDescent="0.2"/>
  <cols>
    <col min="1" max="3" width="9.1640625" style="1"/>
    <col min="4" max="4" width="3.5" style="1" customWidth="1"/>
    <col min="5" max="5" width="32" style="1" customWidth="1"/>
    <col min="6" max="13" width="9.1640625" style="1"/>
    <col min="14" max="14" width="12.6640625" style="1" customWidth="1"/>
    <col min="15" max="15" width="11.1640625" style="1" customWidth="1"/>
    <col min="16" max="16" width="12.1640625" style="1" customWidth="1"/>
    <col min="17" max="17" width="4.5" style="1" customWidth="1"/>
    <col min="18" max="16384" width="9.1640625" style="1"/>
  </cols>
  <sheetData>
    <row r="1" spans="1:16" x14ac:dyDescent="0.2">
      <c r="A1" s="1" t="s">
        <v>114</v>
      </c>
    </row>
    <row r="2" spans="1:16" x14ac:dyDescent="0.2">
      <c r="A2" s="5"/>
    </row>
    <row r="3" spans="1:16" x14ac:dyDescent="0.2">
      <c r="A3" s="5"/>
      <c r="N3" s="6"/>
      <c r="O3" s="6"/>
      <c r="P3" s="6"/>
    </row>
    <row r="4" spans="1:16" x14ac:dyDescent="0.2">
      <c r="A4" s="5"/>
    </row>
    <row r="5" spans="1:16" x14ac:dyDescent="0.2">
      <c r="A5" s="5"/>
    </row>
    <row r="6" spans="1:16" x14ac:dyDescent="0.2">
      <c r="A6" s="5"/>
    </row>
    <row r="7" spans="1:16" x14ac:dyDescent="0.2">
      <c r="A7" s="5"/>
    </row>
    <row r="8" spans="1:16" x14ac:dyDescent="0.2">
      <c r="A8" s="5"/>
    </row>
    <row r="9" spans="1:16" x14ac:dyDescent="0.2">
      <c r="A9" s="5"/>
    </row>
    <row r="10" spans="1:16" x14ac:dyDescent="0.2">
      <c r="A10" s="5"/>
    </row>
    <row r="11" spans="1:16" x14ac:dyDescent="0.2">
      <c r="A11" s="5"/>
    </row>
    <row r="12" spans="1:16" x14ac:dyDescent="0.2">
      <c r="A12" s="5"/>
    </row>
    <row r="13" spans="1:16" x14ac:dyDescent="0.2">
      <c r="A13" s="5"/>
    </row>
    <row r="14" spans="1:16" x14ac:dyDescent="0.2">
      <c r="A14" s="5"/>
    </row>
    <row r="15" spans="1:16" x14ac:dyDescent="0.2">
      <c r="A15" s="5"/>
    </row>
    <row r="16" spans="1:16" x14ac:dyDescent="0.2">
      <c r="A16" s="5"/>
    </row>
    <row r="17" spans="1:1" x14ac:dyDescent="0.2">
      <c r="A17" s="5"/>
    </row>
    <row r="18" spans="1:1" x14ac:dyDescent="0.2">
      <c r="A18" s="5"/>
    </row>
    <row r="19" spans="1:1" x14ac:dyDescent="0.2">
      <c r="A19" s="5"/>
    </row>
    <row r="20" spans="1:1" x14ac:dyDescent="0.2">
      <c r="A20" s="5"/>
    </row>
    <row r="21" spans="1:1" x14ac:dyDescent="0.2">
      <c r="A21" s="5"/>
    </row>
    <row r="22" spans="1:1" x14ac:dyDescent="0.2">
      <c r="A22" s="5"/>
    </row>
    <row r="23" spans="1:1" x14ac:dyDescent="0.2">
      <c r="A23" s="5"/>
    </row>
    <row r="24" spans="1:1" x14ac:dyDescent="0.2">
      <c r="A24" s="5"/>
    </row>
    <row r="25" spans="1:1" x14ac:dyDescent="0.2">
      <c r="A25" s="5"/>
    </row>
    <row r="26" spans="1:1" x14ac:dyDescent="0.2">
      <c r="A26" s="5"/>
    </row>
    <row r="27" spans="1:1" x14ac:dyDescent="0.2">
      <c r="A27" s="5"/>
    </row>
    <row r="28" spans="1:1" x14ac:dyDescent="0.2">
      <c r="A28" s="5"/>
    </row>
    <row r="29" spans="1:1" x14ac:dyDescent="0.2">
      <c r="A29" s="5"/>
    </row>
    <row r="30" spans="1:1" x14ac:dyDescent="0.2">
      <c r="A30" s="5"/>
    </row>
  </sheetData>
  <phoneticPr fontId="2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8F52A-57D4-400C-9B2D-0CDF39E9349F}">
  <sheetPr>
    <tabColor theme="9" tint="0.79998168889431442"/>
  </sheetPr>
  <dimension ref="A1:A6"/>
  <sheetViews>
    <sheetView workbookViewId="0">
      <selection activeCell="A5" sqref="A5"/>
    </sheetView>
  </sheetViews>
  <sheetFormatPr baseColWidth="10" defaultColWidth="9.1640625" defaultRowHeight="16" x14ac:dyDescent="0.2"/>
  <cols>
    <col min="1" max="3" width="9.1640625" style="1"/>
    <col min="4" max="4" width="3.5" style="1" customWidth="1"/>
    <col min="5" max="5" width="32" style="1" customWidth="1"/>
    <col min="6" max="13" width="9.1640625" style="1"/>
    <col min="14" max="14" width="12.6640625" style="1" customWidth="1"/>
    <col min="15" max="15" width="11.1640625" style="1" customWidth="1"/>
    <col min="16" max="16" width="12.1640625" style="1" customWidth="1"/>
    <col min="17" max="17" width="4.5" style="1" customWidth="1"/>
    <col min="18" max="16384" width="9.1640625" style="1"/>
  </cols>
  <sheetData>
    <row r="1" spans="1:1" x14ac:dyDescent="0.2">
      <c r="A1" s="1" t="s">
        <v>115</v>
      </c>
    </row>
    <row r="2" spans="1:1" x14ac:dyDescent="0.2">
      <c r="A2" s="2" t="s">
        <v>116</v>
      </c>
    </row>
    <row r="3" spans="1:1" x14ac:dyDescent="0.2">
      <c r="A3" s="2" t="s">
        <v>117</v>
      </c>
    </row>
    <row r="4" spans="1:1" x14ac:dyDescent="0.2">
      <c r="A4" s="2" t="s">
        <v>118</v>
      </c>
    </row>
    <row r="5" spans="1:1" x14ac:dyDescent="0.2">
      <c r="A5" s="2" t="s">
        <v>119</v>
      </c>
    </row>
    <row r="6" spans="1:1" x14ac:dyDescent="0.2">
      <c r="A6" s="2" t="s">
        <v>120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D1DC6-FF6C-4D1F-9E23-B1795807F580}">
  <sheetPr>
    <tabColor theme="9" tint="0.79998168889431442"/>
  </sheetPr>
  <dimension ref="A1:P7"/>
  <sheetViews>
    <sheetView workbookViewId="0">
      <selection activeCell="A5" sqref="A5"/>
    </sheetView>
  </sheetViews>
  <sheetFormatPr baseColWidth="10" defaultColWidth="9.1640625" defaultRowHeight="16" x14ac:dyDescent="0.2"/>
  <cols>
    <col min="1" max="3" width="9.1640625" style="1"/>
    <col min="4" max="4" width="3.5" style="1" customWidth="1"/>
    <col min="5" max="5" width="32" style="1" customWidth="1"/>
    <col min="6" max="13" width="9.1640625" style="1"/>
    <col min="14" max="14" width="12.6640625" style="1" customWidth="1"/>
    <col min="15" max="15" width="11.1640625" style="1" customWidth="1"/>
    <col min="16" max="16" width="12.1640625" style="1" customWidth="1"/>
    <col min="17" max="17" width="4.5" style="1" customWidth="1"/>
    <col min="18" max="16384" width="9.1640625" style="1"/>
  </cols>
  <sheetData>
    <row r="1" spans="1:16" x14ac:dyDescent="0.2">
      <c r="A1" s="1" t="s">
        <v>121</v>
      </c>
    </row>
    <row r="2" spans="1:16" x14ac:dyDescent="0.2">
      <c r="A2" s="2" t="s">
        <v>122</v>
      </c>
    </row>
    <row r="3" spans="1:16" x14ac:dyDescent="0.2">
      <c r="A3" s="2" t="s">
        <v>123</v>
      </c>
      <c r="N3" s="6"/>
      <c r="O3" s="6"/>
      <c r="P3" s="6"/>
    </row>
    <row r="4" spans="1:16" x14ac:dyDescent="0.2">
      <c r="A4" s="2" t="s">
        <v>124</v>
      </c>
    </row>
    <row r="5" spans="1:16" x14ac:dyDescent="0.2">
      <c r="A5" s="2" t="s">
        <v>125</v>
      </c>
    </row>
    <row r="6" spans="1:16" x14ac:dyDescent="0.2">
      <c r="A6" s="5"/>
    </row>
    <row r="7" spans="1:16" x14ac:dyDescent="0.2">
      <c r="A7" s="5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5646C-6D5B-41D2-BD66-0AABE8C35A83}">
  <sheetPr>
    <tabColor theme="9" tint="0.79998168889431442"/>
  </sheetPr>
  <dimension ref="A1:P7"/>
  <sheetViews>
    <sheetView workbookViewId="0">
      <selection activeCell="A5" sqref="A5"/>
    </sheetView>
  </sheetViews>
  <sheetFormatPr baseColWidth="10" defaultColWidth="9.1640625" defaultRowHeight="16" x14ac:dyDescent="0.2"/>
  <cols>
    <col min="1" max="3" width="9.1640625" style="1"/>
    <col min="4" max="4" width="3.5" style="1" customWidth="1"/>
    <col min="5" max="5" width="32" style="1" customWidth="1"/>
    <col min="6" max="13" width="9.1640625" style="1"/>
    <col min="14" max="14" width="12.6640625" style="1" customWidth="1"/>
    <col min="15" max="15" width="11.1640625" style="1" customWidth="1"/>
    <col min="16" max="16" width="12.1640625" style="1" customWidth="1"/>
    <col min="17" max="17" width="4.5" style="1" customWidth="1"/>
    <col min="18" max="16384" width="9.1640625" style="1"/>
  </cols>
  <sheetData>
    <row r="1" spans="1:16" x14ac:dyDescent="0.2">
      <c r="A1" s="1" t="s">
        <v>126</v>
      </c>
    </row>
    <row r="2" spans="1:16" x14ac:dyDescent="0.2">
      <c r="A2" s="2" t="s">
        <v>127</v>
      </c>
    </row>
    <row r="3" spans="1:16" x14ac:dyDescent="0.2">
      <c r="A3" s="2" t="s">
        <v>128</v>
      </c>
      <c r="N3" s="6"/>
      <c r="O3" s="6"/>
      <c r="P3" s="6"/>
    </row>
    <row r="4" spans="1:16" x14ac:dyDescent="0.2">
      <c r="A4" s="2" t="s">
        <v>129</v>
      </c>
    </row>
    <row r="5" spans="1:16" x14ac:dyDescent="0.2">
      <c r="A5" s="2" t="s">
        <v>130</v>
      </c>
    </row>
    <row r="6" spans="1:16" x14ac:dyDescent="0.2">
      <c r="A6" s="5"/>
    </row>
    <row r="7" spans="1:16" x14ac:dyDescent="0.2">
      <c r="A7" s="5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1EF25-02B9-4EAE-A04E-51FF0E4ADDCA}">
  <sheetPr>
    <tabColor theme="9" tint="0.79998168889431442"/>
  </sheetPr>
  <dimension ref="A1:P7"/>
  <sheetViews>
    <sheetView workbookViewId="0">
      <selection activeCell="A5" sqref="A5"/>
    </sheetView>
  </sheetViews>
  <sheetFormatPr baseColWidth="10" defaultColWidth="9.1640625" defaultRowHeight="16" x14ac:dyDescent="0.2"/>
  <cols>
    <col min="1" max="3" width="9.1640625" style="1"/>
    <col min="4" max="4" width="3.5" style="1" customWidth="1"/>
    <col min="5" max="5" width="32" style="1" customWidth="1"/>
    <col min="6" max="13" width="9.1640625" style="1"/>
    <col min="14" max="14" width="12.6640625" style="1" customWidth="1"/>
    <col min="15" max="15" width="11.1640625" style="1" customWidth="1"/>
    <col min="16" max="16" width="12.1640625" style="1" customWidth="1"/>
    <col min="17" max="17" width="4.5" style="1" customWidth="1"/>
    <col min="18" max="16384" width="9.1640625" style="1"/>
  </cols>
  <sheetData>
    <row r="1" spans="1:16" x14ac:dyDescent="0.2">
      <c r="A1" s="1" t="s">
        <v>131</v>
      </c>
    </row>
    <row r="2" spans="1:16" x14ac:dyDescent="0.2">
      <c r="A2" s="2" t="s">
        <v>132</v>
      </c>
    </row>
    <row r="3" spans="1:16" x14ac:dyDescent="0.2">
      <c r="A3" s="2" t="s">
        <v>133</v>
      </c>
      <c r="N3" s="6"/>
      <c r="O3" s="6"/>
      <c r="P3" s="6"/>
    </row>
    <row r="4" spans="1:16" x14ac:dyDescent="0.2">
      <c r="A4" s="2" t="s">
        <v>134</v>
      </c>
    </row>
    <row r="5" spans="1:16" x14ac:dyDescent="0.2">
      <c r="A5" s="2" t="s">
        <v>135</v>
      </c>
    </row>
    <row r="6" spans="1:16" x14ac:dyDescent="0.2">
      <c r="A6" s="5"/>
    </row>
    <row r="7" spans="1:16" x14ac:dyDescent="0.2">
      <c r="A7" s="5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DE56A-3552-4283-86E6-D2B76E77A8C0}">
  <sheetPr>
    <tabColor theme="9" tint="0.79998168889431442"/>
  </sheetPr>
  <dimension ref="A1:K6"/>
  <sheetViews>
    <sheetView workbookViewId="0">
      <selection activeCell="A2" sqref="A2"/>
    </sheetView>
  </sheetViews>
  <sheetFormatPr baseColWidth="10" defaultColWidth="9.1640625" defaultRowHeight="16" x14ac:dyDescent="0.2"/>
  <cols>
    <col min="1" max="1" width="15.5" style="1" customWidth="1"/>
    <col min="2" max="16384" width="9.1640625" style="1"/>
  </cols>
  <sheetData>
    <row r="1" spans="1:11" x14ac:dyDescent="0.2">
      <c r="A1" s="1" t="s">
        <v>136</v>
      </c>
    </row>
    <row r="2" spans="1:11" s="4" customFormat="1" x14ac:dyDescent="0.2">
      <c r="A2" s="6" t="s">
        <v>137</v>
      </c>
      <c r="B2" s="6"/>
      <c r="C2" s="6"/>
      <c r="D2" s="6"/>
      <c r="E2" s="6"/>
      <c r="F2" s="6"/>
      <c r="G2" s="6"/>
      <c r="H2" s="6"/>
      <c r="I2" s="6"/>
      <c r="J2" s="6"/>
      <c r="K2" s="6"/>
    </row>
    <row r="3" spans="1:11" s="4" customFormat="1" x14ac:dyDescent="0.2">
      <c r="A3" s="6"/>
    </row>
    <row r="4" spans="1:11" s="4" customFormat="1" x14ac:dyDescent="0.2">
      <c r="A4" s="6"/>
    </row>
    <row r="5" spans="1:11" s="4" customFormat="1" x14ac:dyDescent="0.2">
      <c r="A5" s="6"/>
    </row>
    <row r="6" spans="1:11" s="4" customFormat="1" x14ac:dyDescent="0.2">
      <c r="A6" s="6"/>
    </row>
  </sheetData>
  <phoneticPr fontId="2" type="noConversion"/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4EC57-024F-431A-B1C2-58810C4F9E47}">
  <sheetPr>
    <tabColor theme="9" tint="0.79998168889431442"/>
  </sheetPr>
  <dimension ref="A1:K3"/>
  <sheetViews>
    <sheetView workbookViewId="0">
      <selection activeCell="A2" sqref="A2"/>
    </sheetView>
  </sheetViews>
  <sheetFormatPr baseColWidth="10" defaultColWidth="9.1640625" defaultRowHeight="16" x14ac:dyDescent="0.2"/>
  <cols>
    <col min="1" max="1" width="16.83203125" style="1" customWidth="1"/>
    <col min="2" max="16384" width="9.1640625" style="1"/>
  </cols>
  <sheetData>
    <row r="1" spans="1:11" x14ac:dyDescent="0.2">
      <c r="A1" s="1" t="s">
        <v>138</v>
      </c>
    </row>
    <row r="2" spans="1:11" s="4" customFormat="1" x14ac:dyDescent="0.2">
      <c r="A2" s="6" t="s">
        <v>139</v>
      </c>
      <c r="B2" s="6"/>
      <c r="C2" s="6"/>
      <c r="D2" s="6"/>
      <c r="E2" s="6"/>
      <c r="F2" s="6"/>
      <c r="G2" s="6"/>
      <c r="H2" s="6"/>
      <c r="I2" s="6"/>
      <c r="J2" s="6"/>
      <c r="K2" s="6"/>
    </row>
    <row r="3" spans="1:11" s="4" customFormat="1" x14ac:dyDescent="0.2">
      <c r="A3" s="6"/>
      <c r="K3" s="6"/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9BCD0-9FF0-4128-B77A-FE703C6CAEA8}">
  <sheetPr>
    <tabColor theme="2" tint="-9.9978637043366805E-2"/>
  </sheetPr>
  <dimension ref="C3:M36"/>
  <sheetViews>
    <sheetView zoomScaleNormal="100" workbookViewId="0">
      <selection activeCell="F28" sqref="F28"/>
    </sheetView>
  </sheetViews>
  <sheetFormatPr baseColWidth="10" defaultColWidth="8.83203125" defaultRowHeight="15" x14ac:dyDescent="0.2"/>
  <cols>
    <col min="2" max="2" width="4.1640625" customWidth="1"/>
    <col min="10" max="10" width="4.5" customWidth="1"/>
    <col min="11" max="11" width="9.5" customWidth="1"/>
  </cols>
  <sheetData>
    <row r="3" spans="3:3" x14ac:dyDescent="0.2">
      <c r="C3" s="27"/>
    </row>
    <row r="21" spans="3:13" x14ac:dyDescent="0.2">
      <c r="C21" s="28"/>
      <c r="F21" s="28"/>
    </row>
    <row r="23" spans="3:13" x14ac:dyDescent="0.2">
      <c r="C23" s="29"/>
    </row>
    <row r="24" spans="3:13" x14ac:dyDescent="0.2">
      <c r="C24" s="29"/>
    </row>
    <row r="25" spans="3:13" x14ac:dyDescent="0.2">
      <c r="C25" s="29"/>
    </row>
    <row r="26" spans="3:13" x14ac:dyDescent="0.2">
      <c r="C26" s="29"/>
    </row>
    <row r="27" spans="3:13" x14ac:dyDescent="0.2">
      <c r="C27" s="29"/>
    </row>
    <row r="28" spans="3:13" x14ac:dyDescent="0.2">
      <c r="C28" s="29"/>
    </row>
    <row r="29" spans="3:13" x14ac:dyDescent="0.2">
      <c r="C29" s="29"/>
    </row>
    <row r="30" spans="3:13" x14ac:dyDescent="0.2">
      <c r="C30" s="29"/>
    </row>
    <row r="31" spans="3:13" x14ac:dyDescent="0.2">
      <c r="C31" s="29"/>
      <c r="M31" s="19"/>
    </row>
    <row r="32" spans="3:13" x14ac:dyDescent="0.2">
      <c r="C32" s="29"/>
    </row>
    <row r="33" spans="3:3" x14ac:dyDescent="0.2">
      <c r="C33" s="29"/>
    </row>
    <row r="34" spans="3:3" x14ac:dyDescent="0.2">
      <c r="C34" s="29"/>
    </row>
    <row r="35" spans="3:3" x14ac:dyDescent="0.2">
      <c r="C35" s="29"/>
    </row>
    <row r="36" spans="3:3" x14ac:dyDescent="0.2">
      <c r="C36" s="29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0C60C-760C-4F1B-AB9A-B14851122200}">
  <sheetPr>
    <tabColor theme="9" tint="0.79998168889431442"/>
  </sheetPr>
  <dimension ref="A1:B3"/>
  <sheetViews>
    <sheetView workbookViewId="0">
      <selection activeCell="A2" sqref="A2"/>
    </sheetView>
  </sheetViews>
  <sheetFormatPr baseColWidth="10" defaultColWidth="9.1640625" defaultRowHeight="16" x14ac:dyDescent="0.2"/>
  <cols>
    <col min="1" max="1" width="17.5" style="1" customWidth="1"/>
    <col min="2" max="16384" width="9.1640625" style="1"/>
  </cols>
  <sheetData>
    <row r="1" spans="1:2" x14ac:dyDescent="0.2">
      <c r="A1" s="1" t="s">
        <v>140</v>
      </c>
    </row>
    <row r="2" spans="1:2" s="4" customFormat="1" x14ac:dyDescent="0.2">
      <c r="A2" s="6" t="s">
        <v>139</v>
      </c>
      <c r="B2" s="6"/>
    </row>
    <row r="3" spans="1:2" x14ac:dyDescent="0.2">
      <c r="A3" s="6"/>
      <c r="B3" s="4"/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9EB22-0DA7-4F9B-9913-FB50F464ABD0}">
  <sheetPr>
    <tabColor theme="9" tint="0.79998168889431442"/>
  </sheetPr>
  <dimension ref="A1:K12"/>
  <sheetViews>
    <sheetView zoomScaleNormal="100" workbookViewId="0">
      <selection activeCell="H16" sqref="H16"/>
    </sheetView>
  </sheetViews>
  <sheetFormatPr baseColWidth="10" defaultColWidth="9.1640625" defaultRowHeight="16" x14ac:dyDescent="0.2"/>
  <cols>
    <col min="1" max="1" width="15.1640625" style="1" customWidth="1"/>
    <col min="2" max="16384" width="9.1640625" style="1"/>
  </cols>
  <sheetData>
    <row r="1" spans="1:11" x14ac:dyDescent="0.2">
      <c r="A1" s="1" t="s">
        <v>141</v>
      </c>
    </row>
    <row r="2" spans="1:11" s="4" customFormat="1" x14ac:dyDescent="0.2">
      <c r="A2" s="6" t="s">
        <v>142</v>
      </c>
      <c r="B2" s="6"/>
      <c r="C2" s="6"/>
      <c r="D2" s="6"/>
      <c r="E2" s="6"/>
      <c r="F2" s="6"/>
      <c r="G2" s="6"/>
      <c r="H2" s="6"/>
      <c r="I2" s="6"/>
      <c r="J2" s="6"/>
      <c r="K2" s="6"/>
    </row>
    <row r="3" spans="1:11" s="4" customFormat="1" x14ac:dyDescent="0.2">
      <c r="A3" s="6"/>
    </row>
    <row r="4" spans="1:11" s="4" customFormat="1" x14ac:dyDescent="0.2">
      <c r="A4" s="6"/>
    </row>
    <row r="5" spans="1:11" s="4" customFormat="1" x14ac:dyDescent="0.2">
      <c r="A5" s="6"/>
    </row>
    <row r="6" spans="1:11" s="4" customFormat="1" x14ac:dyDescent="0.2">
      <c r="A6" s="6"/>
    </row>
    <row r="7" spans="1:11" s="4" customFormat="1" x14ac:dyDescent="0.2">
      <c r="A7" s="6"/>
    </row>
    <row r="8" spans="1:11" x14ac:dyDescent="0.2">
      <c r="A8" s="6"/>
      <c r="B8" s="4"/>
      <c r="C8" s="4"/>
      <c r="D8" s="4"/>
      <c r="E8" s="4"/>
      <c r="F8" s="4"/>
      <c r="G8" s="4"/>
      <c r="H8" s="4"/>
      <c r="I8" s="4"/>
      <c r="J8" s="4"/>
      <c r="K8" s="4"/>
    </row>
    <row r="9" spans="1:11" ht="15" customHeight="1" x14ac:dyDescent="0.2">
      <c r="A9" s="6"/>
      <c r="B9" s="4"/>
      <c r="C9" s="4"/>
      <c r="D9" s="4"/>
      <c r="E9" s="4"/>
      <c r="F9" s="4"/>
      <c r="G9" s="4"/>
      <c r="H9" s="4"/>
      <c r="I9" s="4"/>
      <c r="J9" s="4"/>
      <c r="K9" s="4"/>
    </row>
    <row r="10" spans="1:11" x14ac:dyDescent="0.2">
      <c r="A10" s="6"/>
      <c r="B10" s="4"/>
      <c r="C10" s="4"/>
      <c r="D10" s="4"/>
      <c r="E10" s="4"/>
      <c r="F10" s="4"/>
      <c r="G10" s="4"/>
      <c r="H10" s="4"/>
      <c r="I10" s="4"/>
      <c r="J10" s="4"/>
      <c r="K10" s="4"/>
    </row>
    <row r="11" spans="1:11" x14ac:dyDescent="0.2">
      <c r="A11" s="6"/>
      <c r="B11" s="4"/>
      <c r="C11" s="4"/>
      <c r="D11" s="4"/>
      <c r="E11" s="4"/>
      <c r="F11" s="4"/>
      <c r="G11" s="4"/>
      <c r="H11" s="4"/>
      <c r="I11" s="4"/>
      <c r="J11" s="4"/>
      <c r="K11" s="4"/>
    </row>
    <row r="12" spans="1:11" x14ac:dyDescent="0.2">
      <c r="A12" s="6"/>
      <c r="B12" s="4"/>
      <c r="C12" s="4"/>
      <c r="D12" s="4"/>
      <c r="E12" s="4"/>
      <c r="F12" s="4"/>
      <c r="G12" s="4"/>
      <c r="H12" s="4"/>
      <c r="I12" s="4"/>
      <c r="J12" s="4"/>
      <c r="K12" s="4"/>
    </row>
  </sheetData>
  <phoneticPr fontId="2" type="noConversion"/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676BC-0D9E-4EC2-B7DF-9077076036FD}">
  <sheetPr>
    <tabColor theme="9" tint="0.79998168889431442"/>
  </sheetPr>
  <dimension ref="A1:B12"/>
  <sheetViews>
    <sheetView workbookViewId="0">
      <selection activeCell="A2" sqref="A2"/>
    </sheetView>
  </sheetViews>
  <sheetFormatPr baseColWidth="10" defaultColWidth="9.1640625" defaultRowHeight="16" x14ac:dyDescent="0.2"/>
  <cols>
    <col min="1" max="1" width="15.6640625" style="1" customWidth="1"/>
    <col min="2" max="16384" width="9.1640625" style="1"/>
  </cols>
  <sheetData>
    <row r="1" spans="1:2" x14ac:dyDescent="0.2">
      <c r="A1" s="1" t="s">
        <v>143</v>
      </c>
    </row>
    <row r="2" spans="1:2" s="4" customFormat="1" x14ac:dyDescent="0.2">
      <c r="A2" s="6" t="s">
        <v>142</v>
      </c>
      <c r="B2" s="6"/>
    </row>
    <row r="3" spans="1:2" x14ac:dyDescent="0.2">
      <c r="A3" s="6"/>
      <c r="B3" s="4"/>
    </row>
    <row r="4" spans="1:2" x14ac:dyDescent="0.2">
      <c r="A4" s="6"/>
      <c r="B4" s="4"/>
    </row>
    <row r="5" spans="1:2" x14ac:dyDescent="0.2">
      <c r="A5" s="6"/>
      <c r="B5" s="4"/>
    </row>
    <row r="6" spans="1:2" x14ac:dyDescent="0.2">
      <c r="A6" s="6"/>
      <c r="B6" s="4"/>
    </row>
    <row r="7" spans="1:2" x14ac:dyDescent="0.2">
      <c r="A7" s="6"/>
      <c r="B7" s="4"/>
    </row>
    <row r="8" spans="1:2" x14ac:dyDescent="0.2">
      <c r="A8" s="6"/>
      <c r="B8" s="4"/>
    </row>
    <row r="9" spans="1:2" x14ac:dyDescent="0.2">
      <c r="A9" s="6"/>
      <c r="B9" s="4"/>
    </row>
    <row r="10" spans="1:2" x14ac:dyDescent="0.2">
      <c r="A10" s="6"/>
      <c r="B10" s="4"/>
    </row>
    <row r="11" spans="1:2" x14ac:dyDescent="0.2">
      <c r="A11" s="6"/>
      <c r="B11" s="4"/>
    </row>
    <row r="12" spans="1:2" x14ac:dyDescent="0.2">
      <c r="A12" s="6"/>
      <c r="B12" s="4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7A77C-3EC6-43F3-933A-7BFD421AB782}">
  <sheetPr>
    <tabColor theme="9" tint="0.79998168889431442"/>
  </sheetPr>
  <dimension ref="A1:C12"/>
  <sheetViews>
    <sheetView workbookViewId="0">
      <selection activeCell="F9" sqref="F9"/>
    </sheetView>
  </sheetViews>
  <sheetFormatPr baseColWidth="10" defaultColWidth="9.1640625" defaultRowHeight="16" x14ac:dyDescent="0.2"/>
  <cols>
    <col min="1" max="1" width="14.6640625" style="1" customWidth="1"/>
    <col min="2" max="16384" width="9.1640625" style="1"/>
  </cols>
  <sheetData>
    <row r="1" spans="1:3" x14ac:dyDescent="0.2">
      <c r="A1" s="1" t="s">
        <v>144</v>
      </c>
    </row>
    <row r="2" spans="1:3" s="4" customFormat="1" x14ac:dyDescent="0.2">
      <c r="A2" s="6" t="s">
        <v>142</v>
      </c>
      <c r="B2" s="6"/>
      <c r="C2" s="6"/>
    </row>
    <row r="3" spans="1:3" x14ac:dyDescent="0.2">
      <c r="A3" s="6"/>
      <c r="B3" s="4"/>
      <c r="C3" s="4"/>
    </row>
    <row r="4" spans="1:3" x14ac:dyDescent="0.2">
      <c r="A4" s="6"/>
      <c r="B4" s="4"/>
      <c r="C4" s="4"/>
    </row>
    <row r="5" spans="1:3" x14ac:dyDescent="0.2">
      <c r="A5" s="6"/>
      <c r="B5" s="4"/>
      <c r="C5" s="4"/>
    </row>
    <row r="6" spans="1:3" x14ac:dyDescent="0.2">
      <c r="A6" s="6"/>
      <c r="B6" s="4"/>
      <c r="C6" s="4"/>
    </row>
    <row r="7" spans="1:3" x14ac:dyDescent="0.2">
      <c r="A7" s="6"/>
      <c r="B7" s="4"/>
      <c r="C7" s="4"/>
    </row>
    <row r="8" spans="1:3" x14ac:dyDescent="0.2">
      <c r="A8" s="6"/>
      <c r="B8" s="4"/>
      <c r="C8" s="4"/>
    </row>
    <row r="9" spans="1:3" x14ac:dyDescent="0.2">
      <c r="A9" s="6"/>
      <c r="B9" s="4"/>
      <c r="C9" s="4"/>
    </row>
    <row r="10" spans="1:3" x14ac:dyDescent="0.2">
      <c r="A10" s="6"/>
      <c r="B10" s="4"/>
      <c r="C10" s="4"/>
    </row>
    <row r="11" spans="1:3" x14ac:dyDescent="0.2">
      <c r="A11" s="6"/>
      <c r="B11" s="4"/>
      <c r="C11" s="4"/>
    </row>
    <row r="12" spans="1:3" x14ac:dyDescent="0.2">
      <c r="A12" s="6"/>
      <c r="B12" s="4"/>
      <c r="C12" s="4"/>
    </row>
  </sheetData>
  <phoneticPr fontId="2" type="noConversion"/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AC5F8-3DBD-4182-95AF-F72C7FA4D2FF}">
  <sheetPr>
    <tabColor theme="9" tint="0.79998168889431442"/>
  </sheetPr>
  <dimension ref="A1:C12"/>
  <sheetViews>
    <sheetView workbookViewId="0">
      <selection activeCell="A2" sqref="A2"/>
    </sheetView>
  </sheetViews>
  <sheetFormatPr baseColWidth="10" defaultColWidth="9.1640625" defaultRowHeight="16" x14ac:dyDescent="0.2"/>
  <cols>
    <col min="1" max="1" width="15" style="1" customWidth="1"/>
    <col min="2" max="16384" width="9.1640625" style="1"/>
  </cols>
  <sheetData>
    <row r="1" spans="1:3" x14ac:dyDescent="0.2">
      <c r="A1" s="1" t="s">
        <v>145</v>
      </c>
    </row>
    <row r="2" spans="1:3" s="4" customFormat="1" x14ac:dyDescent="0.2">
      <c r="A2" s="6" t="s">
        <v>142</v>
      </c>
      <c r="B2" s="6"/>
      <c r="C2" s="6"/>
    </row>
    <row r="3" spans="1:3" x14ac:dyDescent="0.2">
      <c r="A3" s="6"/>
      <c r="B3" s="4"/>
      <c r="C3" s="4"/>
    </row>
    <row r="4" spans="1:3" x14ac:dyDescent="0.2">
      <c r="A4" s="6"/>
      <c r="B4" s="4"/>
      <c r="C4" s="4"/>
    </row>
    <row r="5" spans="1:3" x14ac:dyDescent="0.2">
      <c r="A5" s="6"/>
      <c r="B5" s="4"/>
      <c r="C5" s="4"/>
    </row>
    <row r="6" spans="1:3" x14ac:dyDescent="0.2">
      <c r="A6" s="6"/>
      <c r="B6" s="4"/>
      <c r="C6" s="4"/>
    </row>
    <row r="7" spans="1:3" x14ac:dyDescent="0.2">
      <c r="A7" s="6"/>
      <c r="B7" s="4"/>
      <c r="C7" s="4"/>
    </row>
    <row r="8" spans="1:3" x14ac:dyDescent="0.2">
      <c r="A8" s="6"/>
      <c r="B8" s="4"/>
      <c r="C8" s="4"/>
    </row>
    <row r="9" spans="1:3" x14ac:dyDescent="0.2">
      <c r="A9" s="6"/>
      <c r="B9" s="4"/>
      <c r="C9" s="4"/>
    </row>
    <row r="10" spans="1:3" x14ac:dyDescent="0.2">
      <c r="A10" s="6"/>
      <c r="B10" s="4"/>
      <c r="C10" s="4"/>
    </row>
    <row r="11" spans="1:3" x14ac:dyDescent="0.2">
      <c r="A11" s="6"/>
      <c r="B11" s="4"/>
      <c r="C11" s="4"/>
    </row>
    <row r="12" spans="1:3" x14ac:dyDescent="0.2">
      <c r="A12" s="6"/>
      <c r="B12" s="4"/>
      <c r="C12" s="4"/>
    </row>
  </sheetData>
  <phoneticPr fontId="2" type="noConversion"/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4516D-9002-4617-9A63-E1CA29CE5849}">
  <sheetPr>
    <tabColor theme="9" tint="0.79998168889431442"/>
  </sheetPr>
  <dimension ref="A1:D11"/>
  <sheetViews>
    <sheetView workbookViewId="0"/>
  </sheetViews>
  <sheetFormatPr baseColWidth="10" defaultColWidth="9.1640625" defaultRowHeight="16" x14ac:dyDescent="0.2"/>
  <cols>
    <col min="1" max="1" width="16" style="1" customWidth="1"/>
    <col min="2" max="16384" width="9.1640625" style="1"/>
  </cols>
  <sheetData>
    <row r="1" spans="1:4" x14ac:dyDescent="0.2">
      <c r="A1" s="1" t="s">
        <v>146</v>
      </c>
    </row>
    <row r="2" spans="1:4" s="4" customFormat="1" x14ac:dyDescent="0.2">
      <c r="A2" s="6" t="s">
        <v>142</v>
      </c>
      <c r="B2" s="6"/>
      <c r="C2" s="6"/>
      <c r="D2" s="6"/>
    </row>
    <row r="3" spans="1:4" x14ac:dyDescent="0.2">
      <c r="A3" s="6"/>
      <c r="B3" s="4"/>
      <c r="C3" s="4"/>
      <c r="D3" s="4"/>
    </row>
    <row r="4" spans="1:4" x14ac:dyDescent="0.2">
      <c r="A4" s="6"/>
      <c r="B4" s="4"/>
      <c r="C4" s="4"/>
      <c r="D4" s="4"/>
    </row>
    <row r="5" spans="1:4" x14ac:dyDescent="0.2">
      <c r="A5" s="6"/>
      <c r="B5" s="4"/>
      <c r="C5" s="4"/>
      <c r="D5" s="4"/>
    </row>
    <row r="6" spans="1:4" x14ac:dyDescent="0.2">
      <c r="A6" s="6"/>
      <c r="B6" s="4"/>
      <c r="C6" s="4"/>
      <c r="D6" s="4"/>
    </row>
    <row r="7" spans="1:4" x14ac:dyDescent="0.2">
      <c r="A7" s="6"/>
      <c r="B7" s="4"/>
      <c r="C7" s="4"/>
      <c r="D7" s="4"/>
    </row>
    <row r="8" spans="1:4" x14ac:dyDescent="0.2">
      <c r="A8" s="6"/>
      <c r="B8" s="4"/>
      <c r="C8" s="4"/>
      <c r="D8" s="4"/>
    </row>
    <row r="9" spans="1:4" x14ac:dyDescent="0.2">
      <c r="A9" s="6"/>
      <c r="B9" s="4"/>
      <c r="C9" s="4"/>
      <c r="D9" s="4"/>
    </row>
    <row r="10" spans="1:4" x14ac:dyDescent="0.2">
      <c r="A10" s="6"/>
      <c r="B10" s="4"/>
      <c r="C10" s="4"/>
      <c r="D10" s="4"/>
    </row>
    <row r="11" spans="1:4" x14ac:dyDescent="0.2">
      <c r="A11" s="6"/>
      <c r="B11" s="4"/>
      <c r="C11" s="4"/>
      <c r="D11" s="4"/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78038-CDE7-4F76-A235-C6722F09C3AA}">
  <sheetPr>
    <tabColor theme="9" tint="0.79998168889431442"/>
  </sheetPr>
  <dimension ref="A1:D11"/>
  <sheetViews>
    <sheetView workbookViewId="0"/>
  </sheetViews>
  <sheetFormatPr baseColWidth="10" defaultColWidth="9.1640625" defaultRowHeight="16" x14ac:dyDescent="0.2"/>
  <cols>
    <col min="1" max="1" width="16.6640625" style="1" customWidth="1"/>
    <col min="2" max="16384" width="9.1640625" style="1"/>
  </cols>
  <sheetData>
    <row r="1" spans="1:4" x14ac:dyDescent="0.2">
      <c r="A1" s="1" t="s">
        <v>253</v>
      </c>
    </row>
    <row r="2" spans="1:4" x14ac:dyDescent="0.2">
      <c r="A2" s="6" t="s">
        <v>142</v>
      </c>
      <c r="B2" s="6"/>
      <c r="C2" s="6"/>
      <c r="D2" s="6"/>
    </row>
    <row r="3" spans="1:4" x14ac:dyDescent="0.2">
      <c r="A3" s="6"/>
      <c r="B3" s="6"/>
      <c r="C3" s="4"/>
      <c r="D3" s="4"/>
    </row>
    <row r="4" spans="1:4" x14ac:dyDescent="0.2">
      <c r="A4" s="6"/>
      <c r="B4" s="6"/>
      <c r="C4" s="4"/>
      <c r="D4" s="4"/>
    </row>
    <row r="5" spans="1:4" x14ac:dyDescent="0.2">
      <c r="A5" s="6"/>
      <c r="B5" s="6"/>
      <c r="C5" s="4"/>
      <c r="D5" s="4"/>
    </row>
    <row r="6" spans="1:4" x14ac:dyDescent="0.2">
      <c r="A6" s="6"/>
      <c r="B6" s="6"/>
      <c r="C6" s="4"/>
      <c r="D6" s="4"/>
    </row>
    <row r="7" spans="1:4" x14ac:dyDescent="0.2">
      <c r="A7" s="6"/>
      <c r="B7" s="6"/>
      <c r="C7" s="4"/>
      <c r="D7" s="4"/>
    </row>
    <row r="8" spans="1:4" x14ac:dyDescent="0.2">
      <c r="A8" s="6"/>
      <c r="B8" s="6"/>
      <c r="C8" s="4"/>
      <c r="D8" s="4"/>
    </row>
    <row r="9" spans="1:4" x14ac:dyDescent="0.2">
      <c r="A9" s="6"/>
      <c r="B9" s="6"/>
      <c r="C9" s="4"/>
      <c r="D9" s="4"/>
    </row>
    <row r="10" spans="1:4" x14ac:dyDescent="0.2">
      <c r="A10" s="6"/>
      <c r="B10" s="6"/>
      <c r="C10" s="4"/>
      <c r="D10" s="4"/>
    </row>
    <row r="11" spans="1:4" x14ac:dyDescent="0.2">
      <c r="A11" s="6"/>
      <c r="B11" s="6"/>
      <c r="C11" s="4"/>
      <c r="D11" s="4"/>
    </row>
  </sheetData>
  <phoneticPr fontId="2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48F62-97B3-424F-8681-D1975DE263A9}">
  <sheetPr>
    <tabColor theme="9" tint="0.79998168889431442"/>
  </sheetPr>
  <dimension ref="A1:J5"/>
  <sheetViews>
    <sheetView workbookViewId="0"/>
  </sheetViews>
  <sheetFormatPr baseColWidth="10" defaultColWidth="9.1640625" defaultRowHeight="16" x14ac:dyDescent="0.2"/>
  <cols>
    <col min="1" max="1" width="13.1640625" style="1" customWidth="1"/>
    <col min="2" max="16384" width="9.1640625" style="1"/>
  </cols>
  <sheetData>
    <row r="1" spans="1:10" x14ac:dyDescent="0.2">
      <c r="A1" s="1" t="s">
        <v>147</v>
      </c>
    </row>
    <row r="2" spans="1:10" s="4" customFormat="1" x14ac:dyDescent="0.2">
      <c r="A2" s="6" t="s">
        <v>152</v>
      </c>
      <c r="B2" s="6"/>
      <c r="C2" s="6"/>
      <c r="D2" s="6"/>
      <c r="E2" s="6"/>
      <c r="F2" s="6"/>
      <c r="G2" s="6"/>
      <c r="H2" s="6"/>
      <c r="I2" s="6"/>
      <c r="J2" s="6"/>
    </row>
    <row r="3" spans="1:10" x14ac:dyDescent="0.2">
      <c r="A3" s="6"/>
      <c r="B3" s="6"/>
      <c r="C3" s="6"/>
      <c r="D3" s="6"/>
      <c r="E3" s="6"/>
      <c r="F3" s="6"/>
      <c r="G3" s="6"/>
      <c r="H3" s="6"/>
      <c r="I3" s="6"/>
      <c r="J3" s="6"/>
    </row>
    <row r="4" spans="1:10" x14ac:dyDescent="0.2">
      <c r="A4" s="6"/>
      <c r="B4" s="6"/>
      <c r="C4" s="6"/>
      <c r="D4" s="6"/>
      <c r="E4" s="6"/>
      <c r="F4" s="6"/>
      <c r="G4" s="6"/>
      <c r="H4" s="6"/>
      <c r="I4" s="6"/>
      <c r="J4" s="6"/>
    </row>
    <row r="5" spans="1:10" x14ac:dyDescent="0.2">
      <c r="A5" s="6"/>
      <c r="B5" s="6"/>
      <c r="C5" s="6"/>
      <c r="D5" s="6"/>
      <c r="E5" s="6"/>
      <c r="F5" s="6"/>
      <c r="G5" s="6"/>
      <c r="H5" s="6"/>
      <c r="I5" s="6"/>
      <c r="J5" s="6"/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ECBE8-579F-4C46-8EE6-A1073B2E4481}">
  <sheetPr>
    <tabColor theme="9" tint="0.79998168889431442"/>
  </sheetPr>
  <dimension ref="A1:D5"/>
  <sheetViews>
    <sheetView workbookViewId="0"/>
  </sheetViews>
  <sheetFormatPr baseColWidth="10" defaultColWidth="9.1640625" defaultRowHeight="16" x14ac:dyDescent="0.2"/>
  <cols>
    <col min="1" max="1" width="14.5" style="1" customWidth="1"/>
    <col min="2" max="16384" width="9.1640625" style="1"/>
  </cols>
  <sheetData>
    <row r="1" spans="1:4" x14ac:dyDescent="0.2">
      <c r="A1" s="1" t="s">
        <v>254</v>
      </c>
    </row>
    <row r="2" spans="1:4" x14ac:dyDescent="0.2">
      <c r="A2" s="6" t="s">
        <v>152</v>
      </c>
      <c r="B2" s="6"/>
      <c r="C2" s="6"/>
      <c r="D2" s="6"/>
    </row>
    <row r="3" spans="1:4" x14ac:dyDescent="0.2">
      <c r="A3" s="6"/>
      <c r="B3" s="6"/>
      <c r="C3" s="6"/>
    </row>
    <row r="4" spans="1:4" x14ac:dyDescent="0.2">
      <c r="A4" s="6"/>
      <c r="B4" s="4"/>
      <c r="C4" s="4"/>
    </row>
    <row r="5" spans="1:4" x14ac:dyDescent="0.2">
      <c r="A5" s="6"/>
      <c r="D5" s="4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C2D47-F187-4A8D-891B-85F0F5A9A73D}">
  <sheetPr>
    <tabColor theme="9" tint="0.79998168889431442"/>
  </sheetPr>
  <dimension ref="A1:B4"/>
  <sheetViews>
    <sheetView workbookViewId="0">
      <selection activeCell="A2" sqref="A2:B4"/>
    </sheetView>
  </sheetViews>
  <sheetFormatPr baseColWidth="10" defaultColWidth="9.1640625" defaultRowHeight="16" x14ac:dyDescent="0.2"/>
  <cols>
    <col min="1" max="1" width="19.6640625" style="1" customWidth="1"/>
    <col min="2" max="16384" width="9.1640625" style="1"/>
  </cols>
  <sheetData>
    <row r="1" spans="1:2" x14ac:dyDescent="0.2">
      <c r="A1" s="1" t="s">
        <v>148</v>
      </c>
    </row>
    <row r="2" spans="1:2" s="4" customFormat="1" x14ac:dyDescent="0.2">
      <c r="A2" s="6" t="s">
        <v>149</v>
      </c>
      <c r="B2" s="6"/>
    </row>
    <row r="3" spans="1:2" x14ac:dyDescent="0.2">
      <c r="A3" s="6"/>
      <c r="B3" s="4"/>
    </row>
    <row r="4" spans="1:2" x14ac:dyDescent="0.2">
      <c r="A4" s="6"/>
      <c r="B4" s="4"/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B10CD-C2F5-4A5B-9D35-9BA20FBC12B6}">
  <sheetPr>
    <tabColor theme="2" tint="-9.9978637043366805E-2"/>
  </sheetPr>
  <dimension ref="A1:BA12"/>
  <sheetViews>
    <sheetView zoomScaleNormal="100" workbookViewId="0">
      <selection activeCell="A5" sqref="A5"/>
    </sheetView>
  </sheetViews>
  <sheetFormatPr baseColWidth="10" defaultColWidth="9.33203125" defaultRowHeight="16" x14ac:dyDescent="0.2"/>
  <cols>
    <col min="1" max="1" width="16.83203125" style="1" customWidth="1"/>
    <col min="2" max="2" width="13.1640625" style="1" customWidth="1"/>
    <col min="3" max="3" width="9.33203125" style="1"/>
    <col min="4" max="4" width="92.5" style="1" bestFit="1" customWidth="1"/>
    <col min="5" max="5" width="8.5" style="1" bestFit="1" customWidth="1"/>
    <col min="6" max="6" width="2.33203125" style="1" bestFit="1" customWidth="1"/>
    <col min="7" max="7" width="12.5" style="1" bestFit="1" customWidth="1"/>
    <col min="8" max="8" width="0.6640625" style="1" customWidth="1"/>
    <col min="9" max="9" width="8.5" style="1" bestFit="1" customWidth="1"/>
    <col min="10" max="10" width="2.33203125" style="1" bestFit="1" customWidth="1"/>
    <col min="11" max="11" width="12.5" style="1" bestFit="1" customWidth="1"/>
    <col min="12" max="48" width="9.33203125" style="1"/>
    <col min="49" max="49" width="13.83203125" style="1" bestFit="1" customWidth="1"/>
    <col min="50" max="50" width="9.33203125" style="1" bestFit="1" customWidth="1"/>
    <col min="51" max="51" width="6.33203125" style="1" bestFit="1" customWidth="1"/>
    <col min="52" max="52" width="9.33203125" style="1" bestFit="1" customWidth="1"/>
    <col min="53" max="53" width="15.5" style="1" bestFit="1" customWidth="1"/>
    <col min="54" max="16384" width="9.33203125" style="1"/>
  </cols>
  <sheetData>
    <row r="1" spans="1:53" ht="17" thickBot="1" x14ac:dyDescent="0.25">
      <c r="A1" s="1" t="s">
        <v>44</v>
      </c>
    </row>
    <row r="2" spans="1:53" s="4" customFormat="1" x14ac:dyDescent="0.2">
      <c r="A2" s="3" t="s">
        <v>45</v>
      </c>
      <c r="B2" s="20" t="s">
        <v>46</v>
      </c>
      <c r="D2" s="50" t="s">
        <v>47</v>
      </c>
      <c r="E2" s="51" t="s">
        <v>48</v>
      </c>
      <c r="F2" s="43"/>
      <c r="G2" s="43"/>
      <c r="H2" s="44"/>
      <c r="I2" s="43"/>
      <c r="J2" s="43"/>
      <c r="K2" s="45"/>
    </row>
    <row r="3" spans="1:53" x14ac:dyDescent="0.2">
      <c r="A3" s="21" t="s">
        <v>49</v>
      </c>
      <c r="B3" s="30" t="s">
        <v>50</v>
      </c>
      <c r="D3" s="38" t="s">
        <v>51</v>
      </c>
      <c r="E3" s="39" t="s">
        <v>50</v>
      </c>
      <c r="F3" s="40" t="s">
        <v>52</v>
      </c>
      <c r="G3" s="33" t="s">
        <v>53</v>
      </c>
      <c r="H3" s="37"/>
      <c r="I3" s="33" t="s">
        <v>54</v>
      </c>
      <c r="J3" s="40" t="s">
        <v>52</v>
      </c>
      <c r="K3" s="35" t="s">
        <v>55</v>
      </c>
    </row>
    <row r="4" spans="1:53" x14ac:dyDescent="0.2">
      <c r="A4" s="21" t="s">
        <v>56</v>
      </c>
      <c r="B4" s="30" t="s">
        <v>57</v>
      </c>
      <c r="D4" s="38" t="s">
        <v>58</v>
      </c>
      <c r="E4" s="39" t="s">
        <v>59</v>
      </c>
      <c r="F4" s="40" t="s">
        <v>52</v>
      </c>
      <c r="G4" s="33" t="s">
        <v>60</v>
      </c>
      <c r="H4" s="37"/>
      <c r="I4" s="33"/>
      <c r="J4" s="33"/>
      <c r="K4" s="35"/>
    </row>
    <row r="5" spans="1:53" x14ac:dyDescent="0.2">
      <c r="A5" s="21" t="s">
        <v>61</v>
      </c>
      <c r="B5" s="30" t="s">
        <v>62</v>
      </c>
      <c r="D5" s="38" t="s">
        <v>63</v>
      </c>
      <c r="E5" s="41"/>
      <c r="F5" s="34"/>
      <c r="G5" s="34"/>
      <c r="H5" s="38"/>
      <c r="I5" s="34"/>
      <c r="J5" s="34"/>
      <c r="K5" s="36"/>
    </row>
    <row r="6" spans="1:53" x14ac:dyDescent="0.2">
      <c r="A6" s="21" t="s">
        <v>64</v>
      </c>
      <c r="B6" s="30" t="s">
        <v>65</v>
      </c>
      <c r="D6" s="38" t="s">
        <v>66</v>
      </c>
      <c r="E6" s="39" t="s">
        <v>65</v>
      </c>
      <c r="F6" s="40" t="s">
        <v>52</v>
      </c>
      <c r="G6" s="33" t="s">
        <v>67</v>
      </c>
      <c r="H6" s="38"/>
      <c r="I6" s="34"/>
      <c r="J6" s="34"/>
      <c r="K6" s="36"/>
    </row>
    <row r="7" spans="1:53" x14ac:dyDescent="0.2">
      <c r="A7" s="21" t="s">
        <v>68</v>
      </c>
      <c r="B7" s="30" t="s">
        <v>69</v>
      </c>
      <c r="D7" s="38" t="s">
        <v>70</v>
      </c>
      <c r="E7" s="39" t="s">
        <v>71</v>
      </c>
      <c r="F7" s="40" t="s">
        <v>52</v>
      </c>
      <c r="G7" s="33" t="s">
        <v>72</v>
      </c>
      <c r="H7" s="38"/>
      <c r="I7" s="34"/>
      <c r="J7" s="34"/>
      <c r="K7" s="36"/>
    </row>
    <row r="8" spans="1:53" x14ac:dyDescent="0.2">
      <c r="A8" s="21" t="s">
        <v>73</v>
      </c>
      <c r="B8" s="30" t="s">
        <v>74</v>
      </c>
      <c r="D8" s="38" t="s">
        <v>75</v>
      </c>
      <c r="E8" s="41"/>
      <c r="F8" s="34"/>
      <c r="G8" s="34"/>
      <c r="H8" s="38"/>
      <c r="I8" s="34"/>
      <c r="J8" s="34"/>
      <c r="K8" s="36"/>
      <c r="AT8" s="24" t="s">
        <v>49</v>
      </c>
      <c r="AU8" s="24" t="s">
        <v>56</v>
      </c>
      <c r="AV8" s="24" t="s">
        <v>61</v>
      </c>
      <c r="AW8" s="24" t="s">
        <v>64</v>
      </c>
      <c r="AX8" s="24" t="s">
        <v>68</v>
      </c>
      <c r="AY8" s="24" t="s">
        <v>73</v>
      </c>
      <c r="AZ8" s="24" t="s">
        <v>238</v>
      </c>
      <c r="BA8" s="24" t="s">
        <v>76</v>
      </c>
    </row>
    <row r="9" spans="1:53" x14ac:dyDescent="0.2">
      <c r="A9" s="21" t="s">
        <v>238</v>
      </c>
      <c r="B9" s="30" t="s">
        <v>239</v>
      </c>
      <c r="D9" s="38" t="s">
        <v>240</v>
      </c>
      <c r="E9" s="41" t="s">
        <v>239</v>
      </c>
      <c r="F9" s="34" t="s">
        <v>52</v>
      </c>
      <c r="G9" s="34" t="s">
        <v>241</v>
      </c>
      <c r="H9" s="38"/>
      <c r="I9" s="34"/>
      <c r="J9" s="34"/>
      <c r="K9" s="36"/>
      <c r="AT9" s="1" t="s">
        <v>50</v>
      </c>
      <c r="AU9" s="1" t="s">
        <v>84</v>
      </c>
      <c r="AV9" s="1" t="s">
        <v>62</v>
      </c>
      <c r="AW9" s="1" t="s">
        <v>65</v>
      </c>
      <c r="AX9" s="1" t="s">
        <v>69</v>
      </c>
      <c r="AY9" s="1" t="s">
        <v>74</v>
      </c>
      <c r="AZ9" s="1" t="s">
        <v>242</v>
      </c>
      <c r="BA9" s="1" t="s">
        <v>74</v>
      </c>
    </row>
    <row r="10" spans="1:53" x14ac:dyDescent="0.2">
      <c r="A10" s="21" t="s">
        <v>243</v>
      </c>
      <c r="B10" s="30" t="s">
        <v>84</v>
      </c>
      <c r="D10" s="38" t="s">
        <v>244</v>
      </c>
      <c r="E10" s="41"/>
      <c r="F10" s="34"/>
      <c r="G10" s="34"/>
      <c r="H10" s="38"/>
      <c r="I10" s="34"/>
      <c r="J10" s="34"/>
      <c r="K10" s="36"/>
      <c r="AT10" s="1" t="s">
        <v>54</v>
      </c>
      <c r="AU10" s="1" t="s">
        <v>57</v>
      </c>
      <c r="AV10" s="1" t="s">
        <v>85</v>
      </c>
      <c r="AW10" s="1" t="s">
        <v>86</v>
      </c>
      <c r="AX10" s="1" t="s">
        <v>71</v>
      </c>
      <c r="AY10" s="1" t="s">
        <v>78</v>
      </c>
      <c r="AZ10" s="1" t="s">
        <v>239</v>
      </c>
      <c r="BA10" s="1" t="s">
        <v>78</v>
      </c>
    </row>
    <row r="11" spans="1:53" ht="17" thickBot="1" x14ac:dyDescent="0.25">
      <c r="A11" s="22" t="s">
        <v>77</v>
      </c>
      <c r="B11" s="26" t="s">
        <v>78</v>
      </c>
      <c r="D11" s="42" t="s">
        <v>79</v>
      </c>
      <c r="E11" s="46" t="s">
        <v>80</v>
      </c>
      <c r="F11" s="47" t="s">
        <v>52</v>
      </c>
      <c r="G11" s="48" t="s">
        <v>81</v>
      </c>
      <c r="H11" s="42"/>
      <c r="I11" s="49" t="s">
        <v>82</v>
      </c>
      <c r="J11" s="47" t="s">
        <v>52</v>
      </c>
      <c r="K11" s="48" t="s">
        <v>83</v>
      </c>
      <c r="AU11" s="1" t="s">
        <v>87</v>
      </c>
      <c r="BA11" s="1" t="s">
        <v>80</v>
      </c>
    </row>
    <row r="12" spans="1:53" x14ac:dyDescent="0.2">
      <c r="AU12" s="1" t="s">
        <v>59</v>
      </c>
      <c r="BA12" s="1" t="s">
        <v>82</v>
      </c>
    </row>
  </sheetData>
  <dataValidations count="8">
    <dataValidation type="list" allowBlank="1" showInputMessage="1" showErrorMessage="1" sqref="B3" xr:uid="{0221D16C-ACF3-42AE-9C26-25DCEE5A4935}">
      <formula1>$AT$9:$AT$10</formula1>
    </dataValidation>
    <dataValidation type="list" allowBlank="1" showInputMessage="1" showErrorMessage="1" sqref="B4 B10" xr:uid="{48F5BE7D-5F59-4B5D-A488-104864EC18E3}">
      <formula1>$AU$9:$AU$12</formula1>
    </dataValidation>
    <dataValidation type="list" allowBlank="1" showInputMessage="1" showErrorMessage="1" sqref="B6" xr:uid="{9028AD91-E96A-4D2A-B2A3-6F94739A937D}">
      <formula1>$AW$9:$AW$10</formula1>
    </dataValidation>
    <dataValidation type="list" allowBlank="1" showInputMessage="1" showErrorMessage="1" sqref="B7" xr:uid="{786B06B2-2E18-4E07-817C-AFF8EF08A5C5}">
      <formula1>$AX$9:$AX$10</formula1>
    </dataValidation>
    <dataValidation type="list" allowBlank="1" showInputMessage="1" showErrorMessage="1" sqref="B8" xr:uid="{C12D334A-9947-4F69-ADBA-610C067372DB}">
      <formula1>$AY$9:$AY$10</formula1>
    </dataValidation>
    <dataValidation type="list" allowBlank="1" showInputMessage="1" showErrorMessage="1" sqref="B5" xr:uid="{C77CFCD0-E9B6-4035-9AEC-88575ADC24B9}">
      <formula1>$AV$9:$AV$10</formula1>
    </dataValidation>
    <dataValidation type="list" allowBlank="1" showInputMessage="1" showErrorMessage="1" sqref="B9" xr:uid="{A9C3EE24-05FB-48EE-9886-7F2676DC7EE9}">
      <formula1>$AZ$9:$AZ$10</formula1>
    </dataValidation>
    <dataValidation type="list" allowBlank="1" showInputMessage="1" showErrorMessage="1" sqref="B11" xr:uid="{F2F718D3-1F2B-4B75-B6F1-E58F1982C8E5}">
      <formula1>$BA$9:$BA$12</formula1>
    </dataValidation>
  </dataValidation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F6C2E-9295-44C7-B492-F6D27B8F0C30}">
  <sheetPr>
    <tabColor theme="9" tint="0.79998168889431442"/>
  </sheetPr>
  <dimension ref="A1:B4"/>
  <sheetViews>
    <sheetView workbookViewId="0">
      <selection activeCell="A2" sqref="A2:B4"/>
    </sheetView>
  </sheetViews>
  <sheetFormatPr baseColWidth="10" defaultColWidth="9.1640625" defaultRowHeight="16" x14ac:dyDescent="0.2"/>
  <cols>
    <col min="1" max="1" width="15.5" style="1" customWidth="1"/>
    <col min="2" max="16384" width="9.1640625" style="1"/>
  </cols>
  <sheetData>
    <row r="1" spans="1:2" x14ac:dyDescent="0.2">
      <c r="A1" s="1" t="s">
        <v>261</v>
      </c>
    </row>
    <row r="2" spans="1:2" s="4" customFormat="1" x14ac:dyDescent="0.2">
      <c r="A2" s="6" t="s">
        <v>150</v>
      </c>
      <c r="B2" s="6"/>
    </row>
    <row r="3" spans="1:2" x14ac:dyDescent="0.2">
      <c r="A3" s="6"/>
      <c r="B3" s="4"/>
    </row>
    <row r="4" spans="1:2" x14ac:dyDescent="0.2">
      <c r="A4" s="6"/>
      <c r="B4" s="4"/>
    </row>
  </sheetData>
  <phoneticPr fontId="2" type="noConversion"/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0DBD1-9C53-4E86-8483-588C08719311}">
  <sheetPr>
    <tabColor theme="9" tint="0.79998168889431442"/>
  </sheetPr>
  <dimension ref="A1:D4"/>
  <sheetViews>
    <sheetView workbookViewId="0">
      <selection activeCell="A2" sqref="A2:D4"/>
    </sheetView>
  </sheetViews>
  <sheetFormatPr baseColWidth="10" defaultColWidth="9.1640625" defaultRowHeight="16" x14ac:dyDescent="0.2"/>
  <cols>
    <col min="1" max="1" width="16.5" style="1" customWidth="1"/>
    <col min="2" max="16384" width="9.1640625" style="1"/>
  </cols>
  <sheetData>
    <row r="1" spans="1:4" x14ac:dyDescent="0.2">
      <c r="A1" s="1" t="s">
        <v>255</v>
      </c>
    </row>
    <row r="2" spans="1:4" x14ac:dyDescent="0.2">
      <c r="A2" s="6" t="s">
        <v>150</v>
      </c>
      <c r="B2" s="6"/>
      <c r="C2" s="6"/>
      <c r="D2" s="6"/>
    </row>
    <row r="3" spans="1:4" x14ac:dyDescent="0.2">
      <c r="A3" s="6"/>
      <c r="B3" s="4"/>
      <c r="C3" s="4"/>
      <c r="D3" s="4"/>
    </row>
    <row r="4" spans="1:4" x14ac:dyDescent="0.2">
      <c r="A4" s="6"/>
      <c r="B4" s="4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8874E-11ED-45FA-AE95-642AF80BF911}">
  <sheetPr>
    <tabColor theme="9" tint="0.79998168889431442"/>
  </sheetPr>
  <dimension ref="A1:B3"/>
  <sheetViews>
    <sheetView workbookViewId="0">
      <selection activeCell="A2" sqref="A2:B3"/>
    </sheetView>
  </sheetViews>
  <sheetFormatPr baseColWidth="10" defaultColWidth="9.1640625" defaultRowHeight="16" x14ac:dyDescent="0.2"/>
  <cols>
    <col min="1" max="1" width="14.6640625" style="1" customWidth="1"/>
    <col min="2" max="16384" width="9.1640625" style="1"/>
  </cols>
  <sheetData>
    <row r="1" spans="1:2" x14ac:dyDescent="0.2">
      <c r="A1" s="1" t="s">
        <v>151</v>
      </c>
    </row>
    <row r="2" spans="1:2" x14ac:dyDescent="0.2">
      <c r="A2" s="6" t="s">
        <v>152</v>
      </c>
      <c r="B2" s="6"/>
    </row>
    <row r="3" spans="1:2" x14ac:dyDescent="0.2">
      <c r="A3" s="6"/>
      <c r="B3" s="4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F673B-ABE6-40C2-BA6B-F7AEA69D03F8}">
  <sheetPr>
    <tabColor theme="9" tint="0.79998168889431442"/>
  </sheetPr>
  <dimension ref="A1:J4"/>
  <sheetViews>
    <sheetView workbookViewId="0"/>
  </sheetViews>
  <sheetFormatPr baseColWidth="10" defaultColWidth="9.1640625" defaultRowHeight="16" x14ac:dyDescent="0.2"/>
  <cols>
    <col min="1" max="1" width="15.6640625" style="1" customWidth="1"/>
    <col min="2" max="16384" width="9.1640625" style="1"/>
  </cols>
  <sheetData>
    <row r="1" spans="1:10" x14ac:dyDescent="0.2">
      <c r="A1" s="1" t="s">
        <v>262</v>
      </c>
    </row>
    <row r="2" spans="1:10" s="4" customFormat="1" x14ac:dyDescent="0.2">
      <c r="A2" s="6" t="s">
        <v>150</v>
      </c>
      <c r="B2" s="6"/>
      <c r="C2" s="6"/>
      <c r="D2" s="6"/>
      <c r="E2" s="6"/>
      <c r="F2" s="6"/>
      <c r="G2" s="6"/>
      <c r="H2" s="6"/>
      <c r="I2" s="6"/>
      <c r="J2" s="6"/>
    </row>
    <row r="3" spans="1:10" x14ac:dyDescent="0.2">
      <c r="A3" s="6"/>
      <c r="B3" s="4"/>
      <c r="C3" s="4"/>
      <c r="D3" s="4"/>
      <c r="E3" s="4"/>
      <c r="F3" s="4"/>
      <c r="G3" s="4"/>
      <c r="H3" s="4"/>
      <c r="I3" s="4"/>
      <c r="J3" s="4"/>
    </row>
    <row r="4" spans="1:10" x14ac:dyDescent="0.2">
      <c r="A4" s="6"/>
      <c r="B4" s="4"/>
      <c r="C4" s="4"/>
      <c r="D4" s="4"/>
      <c r="E4" s="4"/>
      <c r="F4" s="4"/>
      <c r="G4" s="4"/>
      <c r="H4" s="4"/>
      <c r="I4" s="4"/>
      <c r="J4" s="4"/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A3BF6-1973-4856-86F5-89173E1F6931}">
  <sheetPr>
    <tabColor theme="9" tint="0.79998168889431442"/>
  </sheetPr>
  <dimension ref="A1:D4"/>
  <sheetViews>
    <sheetView workbookViewId="0">
      <selection activeCell="E7" sqref="E7"/>
    </sheetView>
  </sheetViews>
  <sheetFormatPr baseColWidth="10" defaultColWidth="9.1640625" defaultRowHeight="16" x14ac:dyDescent="0.2"/>
  <cols>
    <col min="1" max="1" width="17.5" style="1" customWidth="1"/>
    <col min="2" max="16384" width="9.1640625" style="1"/>
  </cols>
  <sheetData>
    <row r="1" spans="1:4" x14ac:dyDescent="0.2">
      <c r="A1" s="1" t="s">
        <v>256</v>
      </c>
    </row>
    <row r="2" spans="1:4" x14ac:dyDescent="0.2">
      <c r="A2" s="6" t="s">
        <v>150</v>
      </c>
      <c r="B2" s="6"/>
      <c r="C2" s="6"/>
      <c r="D2" s="6"/>
    </row>
    <row r="3" spans="1:4" x14ac:dyDescent="0.2">
      <c r="A3" s="6"/>
      <c r="B3" s="4"/>
      <c r="C3" s="4"/>
      <c r="D3" s="4"/>
    </row>
    <row r="4" spans="1:4" x14ac:dyDescent="0.2">
      <c r="A4" s="6"/>
      <c r="B4" s="4"/>
      <c r="C4" s="4"/>
      <c r="D4" s="4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ED8ED-0A77-4974-A7C2-D2B875DA1401}">
  <sheetPr>
    <tabColor theme="9" tint="0.79998168889431442"/>
  </sheetPr>
  <dimension ref="A1:B6"/>
  <sheetViews>
    <sheetView workbookViewId="0">
      <selection activeCell="E6" sqref="E6"/>
    </sheetView>
  </sheetViews>
  <sheetFormatPr baseColWidth="10" defaultColWidth="9.1640625" defaultRowHeight="16" x14ac:dyDescent="0.2"/>
  <cols>
    <col min="1" max="1" width="15.5" style="1" customWidth="1"/>
    <col min="2" max="16384" width="9.1640625" style="1"/>
  </cols>
  <sheetData>
    <row r="1" spans="1:2" x14ac:dyDescent="0.2">
      <c r="A1" s="1" t="s">
        <v>153</v>
      </c>
    </row>
    <row r="2" spans="1:2" s="4" customFormat="1" x14ac:dyDescent="0.2">
      <c r="A2" s="6" t="s">
        <v>137</v>
      </c>
      <c r="B2" s="6"/>
    </row>
    <row r="3" spans="1:2" s="4" customFormat="1" x14ac:dyDescent="0.2">
      <c r="A3" s="6"/>
    </row>
    <row r="4" spans="1:2" x14ac:dyDescent="0.2">
      <c r="A4" s="6"/>
      <c r="B4" s="4"/>
    </row>
    <row r="5" spans="1:2" x14ac:dyDescent="0.2">
      <c r="A5" s="6"/>
      <c r="B5" s="4"/>
    </row>
    <row r="6" spans="1:2" x14ac:dyDescent="0.2">
      <c r="A6" s="6"/>
      <c r="B6" s="4"/>
    </row>
  </sheetData>
  <phoneticPr fontId="2" type="noConversion"/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5298C-1D1C-4004-91BA-05C3C07D8B7C}">
  <sheetPr>
    <tabColor theme="9" tint="0.79998168889431442"/>
  </sheetPr>
  <dimension ref="A1:B4"/>
  <sheetViews>
    <sheetView workbookViewId="0"/>
  </sheetViews>
  <sheetFormatPr baseColWidth="10" defaultColWidth="9.1640625" defaultRowHeight="16" x14ac:dyDescent="0.2"/>
  <cols>
    <col min="1" max="1" width="19.83203125" style="1" customWidth="1"/>
    <col min="2" max="16384" width="9.1640625" style="1"/>
  </cols>
  <sheetData>
    <row r="1" spans="1:2" x14ac:dyDescent="0.2">
      <c r="A1" s="1" t="s">
        <v>154</v>
      </c>
    </row>
    <row r="2" spans="1:2" s="4" customFormat="1" x14ac:dyDescent="0.2">
      <c r="A2" s="6" t="s">
        <v>149</v>
      </c>
      <c r="B2" s="6"/>
    </row>
    <row r="3" spans="1:2" x14ac:dyDescent="0.2">
      <c r="A3" s="6"/>
      <c r="B3" s="4"/>
    </row>
    <row r="4" spans="1:2" x14ac:dyDescent="0.2">
      <c r="A4" s="6"/>
      <c r="B4" s="4"/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E275C-BC38-44C0-8EFB-EA0A3ABCF1EE}">
  <sheetPr>
    <tabColor theme="9" tint="0.79998168889431442"/>
  </sheetPr>
  <dimension ref="A1:C6"/>
  <sheetViews>
    <sheetView workbookViewId="0">
      <selection activeCell="J13" sqref="J13"/>
    </sheetView>
  </sheetViews>
  <sheetFormatPr baseColWidth="10" defaultColWidth="9.1640625" defaultRowHeight="16" x14ac:dyDescent="0.2"/>
  <cols>
    <col min="1" max="1" width="15.5" style="1" customWidth="1"/>
    <col min="2" max="16384" width="9.1640625" style="1"/>
  </cols>
  <sheetData>
    <row r="1" spans="1:3" x14ac:dyDescent="0.2">
      <c r="A1" s="1" t="s">
        <v>155</v>
      </c>
    </row>
    <row r="2" spans="1:3" s="4" customFormat="1" x14ac:dyDescent="0.2">
      <c r="A2" s="6" t="s">
        <v>137</v>
      </c>
      <c r="B2" s="6"/>
      <c r="C2" s="6"/>
    </row>
    <row r="3" spans="1:3" s="4" customFormat="1" x14ac:dyDescent="0.2">
      <c r="A3" s="6"/>
    </row>
    <row r="4" spans="1:3" s="4" customFormat="1" x14ac:dyDescent="0.2">
      <c r="A4" s="6"/>
    </row>
    <row r="5" spans="1:3" s="4" customFormat="1" x14ac:dyDescent="0.2">
      <c r="A5" s="6"/>
    </row>
    <row r="6" spans="1:3" x14ac:dyDescent="0.2">
      <c r="A6" s="6"/>
      <c r="B6" s="4"/>
      <c r="C6" s="4"/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57C74-863B-4C67-B58B-571271FAEA0E}">
  <sheetPr>
    <tabColor theme="9" tint="0.79998168889431442"/>
  </sheetPr>
  <dimension ref="A1:C3"/>
  <sheetViews>
    <sheetView workbookViewId="0">
      <selection activeCell="F10" sqref="F10"/>
    </sheetView>
  </sheetViews>
  <sheetFormatPr baseColWidth="10" defaultColWidth="9.1640625" defaultRowHeight="16" x14ac:dyDescent="0.2"/>
  <cols>
    <col min="1" max="1" width="18.1640625" style="1" customWidth="1"/>
    <col min="2" max="16384" width="9.1640625" style="1"/>
  </cols>
  <sheetData>
    <row r="1" spans="1:3" x14ac:dyDescent="0.2">
      <c r="A1" s="1" t="s">
        <v>156</v>
      </c>
    </row>
    <row r="2" spans="1:3" s="4" customFormat="1" x14ac:dyDescent="0.2">
      <c r="A2" s="6" t="s">
        <v>139</v>
      </c>
      <c r="B2" s="6"/>
      <c r="C2" s="6"/>
    </row>
    <row r="3" spans="1:3" s="4" customFormat="1" x14ac:dyDescent="0.2">
      <c r="A3" s="6"/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22F2B-1E4B-46C9-B210-3150CCBB5892}">
  <sheetPr>
    <tabColor theme="9" tint="0.79998168889431442"/>
  </sheetPr>
  <dimension ref="A1:B3"/>
  <sheetViews>
    <sheetView workbookViewId="0"/>
  </sheetViews>
  <sheetFormatPr baseColWidth="10" defaultColWidth="9.1640625" defaultRowHeight="16" x14ac:dyDescent="0.2"/>
  <cols>
    <col min="1" max="1" width="17.6640625" style="1" customWidth="1"/>
    <col min="2" max="16384" width="9.1640625" style="1"/>
  </cols>
  <sheetData>
    <row r="1" spans="1:2" x14ac:dyDescent="0.2">
      <c r="A1" s="1" t="s">
        <v>157</v>
      </c>
    </row>
    <row r="2" spans="1:2" s="4" customFormat="1" x14ac:dyDescent="0.2">
      <c r="A2" s="6" t="s">
        <v>139</v>
      </c>
      <c r="B2" s="6"/>
    </row>
    <row r="3" spans="1:2" s="4" customFormat="1" x14ac:dyDescent="0.2">
      <c r="A3" s="6"/>
      <c r="B3" s="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A76A8-5CE6-4878-A6D7-FB5DF8BDAFB4}">
  <sheetPr>
    <tabColor theme="9" tint="0.79998168889431442"/>
  </sheetPr>
  <dimension ref="A1:D15"/>
  <sheetViews>
    <sheetView workbookViewId="0">
      <selection activeCell="E5" sqref="E5"/>
    </sheetView>
  </sheetViews>
  <sheetFormatPr baseColWidth="10" defaultColWidth="9.1640625" defaultRowHeight="16" x14ac:dyDescent="0.2"/>
  <cols>
    <col min="1" max="2" width="9.1640625" style="1"/>
    <col min="3" max="3" width="3.5" style="1" customWidth="1"/>
    <col min="4" max="12" width="9.1640625" style="1"/>
    <col min="13" max="13" width="11.1640625" style="1" customWidth="1"/>
    <col min="14" max="14" width="10.6640625" style="1" customWidth="1"/>
    <col min="15" max="15" width="12.83203125" style="1" customWidth="1"/>
    <col min="16" max="16" width="4.5" style="1" customWidth="1"/>
    <col min="17" max="16384" width="9.1640625" style="1"/>
  </cols>
  <sheetData>
    <row r="1" spans="1:4" x14ac:dyDescent="0.2">
      <c r="A1" s="1" t="s">
        <v>88</v>
      </c>
    </row>
    <row r="2" spans="1:4" x14ac:dyDescent="0.2">
      <c r="A2" s="5"/>
    </row>
    <row r="3" spans="1:4" x14ac:dyDescent="0.2">
      <c r="A3" s="5"/>
      <c r="D3" s="5"/>
    </row>
    <row r="4" spans="1:4" x14ac:dyDescent="0.2">
      <c r="A4" s="5"/>
    </row>
    <row r="5" spans="1:4" x14ac:dyDescent="0.2">
      <c r="A5" s="5"/>
    </row>
    <row r="6" spans="1:4" x14ac:dyDescent="0.2">
      <c r="A6" s="5"/>
    </row>
    <row r="7" spans="1:4" x14ac:dyDescent="0.2">
      <c r="A7" s="5"/>
    </row>
    <row r="8" spans="1:4" x14ac:dyDescent="0.2">
      <c r="A8" s="5"/>
    </row>
    <row r="9" spans="1:4" x14ac:dyDescent="0.2">
      <c r="A9" s="5"/>
    </row>
    <row r="10" spans="1:4" x14ac:dyDescent="0.2">
      <c r="A10" s="5"/>
    </row>
    <row r="11" spans="1:4" x14ac:dyDescent="0.2">
      <c r="A11" s="5"/>
    </row>
    <row r="12" spans="1:4" x14ac:dyDescent="0.2">
      <c r="A12" s="5"/>
    </row>
    <row r="13" spans="1:4" x14ac:dyDescent="0.2">
      <c r="A13" s="5"/>
    </row>
    <row r="14" spans="1:4" x14ac:dyDescent="0.2">
      <c r="A14" s="5"/>
    </row>
    <row r="15" spans="1:4" x14ac:dyDescent="0.2">
      <c r="A15" s="5"/>
    </row>
  </sheetData>
  <phoneticPr fontId="2" type="noConversion"/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52059-0CB1-474F-ACFF-2997470BE1E9}">
  <sheetPr>
    <tabColor theme="9" tint="0.79998168889431442"/>
  </sheetPr>
  <dimension ref="A1:D3"/>
  <sheetViews>
    <sheetView workbookViewId="0"/>
  </sheetViews>
  <sheetFormatPr baseColWidth="10" defaultColWidth="9.1640625" defaultRowHeight="16" x14ac:dyDescent="0.2"/>
  <cols>
    <col min="1" max="1" width="18" style="1" customWidth="1"/>
    <col min="2" max="16384" width="9.1640625" style="1"/>
  </cols>
  <sheetData>
    <row r="1" spans="1:4" x14ac:dyDescent="0.2">
      <c r="A1" s="1" t="s">
        <v>158</v>
      </c>
    </row>
    <row r="2" spans="1:4" s="4" customFormat="1" x14ac:dyDescent="0.2">
      <c r="A2" s="6" t="s">
        <v>139</v>
      </c>
      <c r="B2" s="6"/>
      <c r="C2" s="6"/>
      <c r="D2" s="6"/>
    </row>
    <row r="3" spans="1:4" s="4" customFormat="1" x14ac:dyDescent="0.2">
      <c r="A3" s="6"/>
    </row>
  </sheetData>
  <phoneticPr fontId="2" type="noConversion"/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E35D21-A9CB-462D-A985-6B6D4051745F}">
  <sheetPr>
    <tabColor theme="9" tint="0.79998168889431442"/>
  </sheetPr>
  <dimension ref="A1:D4"/>
  <sheetViews>
    <sheetView workbookViewId="0"/>
  </sheetViews>
  <sheetFormatPr baseColWidth="10" defaultColWidth="9.1640625" defaultRowHeight="16" x14ac:dyDescent="0.2"/>
  <cols>
    <col min="1" max="1" width="17.5" style="1" customWidth="1"/>
    <col min="2" max="16384" width="9.1640625" style="1"/>
  </cols>
  <sheetData>
    <row r="1" spans="1:4" x14ac:dyDescent="0.2">
      <c r="A1" s="1" t="s">
        <v>257</v>
      </c>
    </row>
    <row r="2" spans="1:4" x14ac:dyDescent="0.2">
      <c r="A2" s="6" t="s">
        <v>150</v>
      </c>
      <c r="B2" s="6"/>
      <c r="C2" s="6"/>
      <c r="D2" s="6"/>
    </row>
    <row r="3" spans="1:4" x14ac:dyDescent="0.2">
      <c r="A3" s="6"/>
      <c r="B3" s="4"/>
      <c r="C3" s="4"/>
      <c r="D3" s="4"/>
    </row>
    <row r="4" spans="1:4" x14ac:dyDescent="0.2">
      <c r="A4" s="6"/>
      <c r="B4" s="4"/>
      <c r="C4" s="4"/>
      <c r="D4" s="4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8F968-B569-4630-B489-36D60677DD57}">
  <sheetPr>
    <tabColor theme="9" tint="0.79998168889431442"/>
  </sheetPr>
  <dimension ref="A1:D4"/>
  <sheetViews>
    <sheetView workbookViewId="0"/>
  </sheetViews>
  <sheetFormatPr baseColWidth="10" defaultColWidth="9.1640625" defaultRowHeight="16" x14ac:dyDescent="0.2"/>
  <cols>
    <col min="1" max="1" width="16.1640625" style="1" customWidth="1"/>
    <col min="2" max="16384" width="9.1640625" style="1"/>
  </cols>
  <sheetData>
    <row r="1" spans="1:4" x14ac:dyDescent="0.2">
      <c r="A1" s="1" t="s">
        <v>258</v>
      </c>
    </row>
    <row r="2" spans="1:4" x14ac:dyDescent="0.2">
      <c r="A2" s="6" t="s">
        <v>150</v>
      </c>
      <c r="B2" s="6"/>
      <c r="C2" s="6"/>
      <c r="D2" s="6"/>
    </row>
    <row r="3" spans="1:4" x14ac:dyDescent="0.2">
      <c r="A3" s="6"/>
      <c r="B3" s="4"/>
      <c r="C3" s="4"/>
      <c r="D3" s="4"/>
    </row>
    <row r="4" spans="1:4" x14ac:dyDescent="0.2">
      <c r="A4" s="6"/>
      <c r="B4" s="4"/>
      <c r="C4" s="4"/>
      <c r="D4" s="4"/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31FC4-DDA8-4CA5-9995-BA95F5C41F90}">
  <sheetPr>
    <tabColor theme="9" tint="0.79998168889431442"/>
  </sheetPr>
  <dimension ref="A1:D5"/>
  <sheetViews>
    <sheetView workbookViewId="0"/>
  </sheetViews>
  <sheetFormatPr baseColWidth="10" defaultColWidth="9.1640625" defaultRowHeight="16" x14ac:dyDescent="0.2"/>
  <cols>
    <col min="1" max="1" width="15.5" style="1" customWidth="1"/>
    <col min="2" max="16384" width="9.1640625" style="1"/>
  </cols>
  <sheetData>
    <row r="1" spans="1:4" x14ac:dyDescent="0.2">
      <c r="A1" s="1" t="s">
        <v>259</v>
      </c>
    </row>
    <row r="2" spans="1:4" x14ac:dyDescent="0.2">
      <c r="A2" s="6" t="s">
        <v>152</v>
      </c>
      <c r="B2" s="6"/>
      <c r="C2" s="6"/>
      <c r="D2" s="6"/>
    </row>
    <row r="3" spans="1:4" x14ac:dyDescent="0.2">
      <c r="A3" s="6"/>
      <c r="B3" s="6"/>
      <c r="C3" s="6"/>
      <c r="D3" s="6"/>
    </row>
    <row r="4" spans="1:4" x14ac:dyDescent="0.2">
      <c r="A4" s="6"/>
      <c r="B4" s="4"/>
      <c r="C4" s="4"/>
      <c r="D4" s="4"/>
    </row>
    <row r="5" spans="1:4" x14ac:dyDescent="0.2">
      <c r="A5" s="6"/>
      <c r="B5" s="4"/>
      <c r="C5" s="4"/>
      <c r="D5" s="4"/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5B5E2-5BB6-4D8A-A59D-BCD5CAC9BC96}">
  <sheetPr>
    <tabColor theme="9" tint="0.79998168889431442"/>
  </sheetPr>
  <dimension ref="A1:D28"/>
  <sheetViews>
    <sheetView workbookViewId="0"/>
  </sheetViews>
  <sheetFormatPr baseColWidth="10" defaultColWidth="9.33203125" defaultRowHeight="16" x14ac:dyDescent="0.2"/>
  <cols>
    <col min="1" max="1" width="12.33203125" style="1" customWidth="1"/>
    <col min="2" max="2" width="9.33203125" style="1"/>
    <col min="3" max="3" width="3.5" style="1" customWidth="1"/>
    <col min="4" max="12" width="9.33203125" style="1"/>
    <col min="13" max="13" width="11.33203125" style="1" customWidth="1"/>
    <col min="14" max="14" width="10.6640625" style="1" customWidth="1"/>
    <col min="15" max="15" width="12.83203125" style="1" customWidth="1"/>
    <col min="16" max="16" width="4.5" style="1" customWidth="1"/>
    <col min="17" max="16384" width="9.33203125" style="1"/>
  </cols>
  <sheetData>
    <row r="1" spans="1:4" x14ac:dyDescent="0.2">
      <c r="A1" s="1" t="s">
        <v>245</v>
      </c>
    </row>
    <row r="2" spans="1:4" x14ac:dyDescent="0.2">
      <c r="A2" s="5" t="s">
        <v>211</v>
      </c>
      <c r="B2" s="5" t="s">
        <v>46</v>
      </c>
    </row>
    <row r="3" spans="1:4" x14ac:dyDescent="0.2">
      <c r="A3" s="5"/>
    </row>
    <row r="4" spans="1:4" x14ac:dyDescent="0.2">
      <c r="A4" s="5"/>
      <c r="D4" s="5"/>
    </row>
    <row r="5" spans="1:4" x14ac:dyDescent="0.2">
      <c r="A5" s="5"/>
    </row>
    <row r="6" spans="1:4" x14ac:dyDescent="0.2">
      <c r="A6" s="5"/>
    </row>
    <row r="7" spans="1:4" x14ac:dyDescent="0.2">
      <c r="A7" s="5"/>
    </row>
    <row r="8" spans="1:4" x14ac:dyDescent="0.2">
      <c r="A8" s="5"/>
    </row>
    <row r="9" spans="1:4" x14ac:dyDescent="0.2">
      <c r="A9" s="5"/>
    </row>
    <row r="10" spans="1:4" x14ac:dyDescent="0.2">
      <c r="A10" s="5"/>
    </row>
    <row r="11" spans="1:4" x14ac:dyDescent="0.2">
      <c r="A11" s="5"/>
    </row>
    <row r="12" spans="1:4" x14ac:dyDescent="0.2">
      <c r="A12" s="5"/>
    </row>
    <row r="13" spans="1:4" x14ac:dyDescent="0.2">
      <c r="A13" s="5"/>
    </row>
    <row r="14" spans="1:4" x14ac:dyDescent="0.2">
      <c r="A14" s="5"/>
    </row>
    <row r="15" spans="1:4" x14ac:dyDescent="0.2">
      <c r="A15" s="5"/>
    </row>
    <row r="16" spans="1:4" x14ac:dyDescent="0.2">
      <c r="A16" s="5"/>
    </row>
    <row r="17" spans="1:1" x14ac:dyDescent="0.2">
      <c r="A17" s="5"/>
    </row>
    <row r="18" spans="1:1" x14ac:dyDescent="0.2">
      <c r="A18" s="5"/>
    </row>
    <row r="19" spans="1:1" x14ac:dyDescent="0.2">
      <c r="A19" s="5"/>
    </row>
    <row r="20" spans="1:1" x14ac:dyDescent="0.2">
      <c r="A20" s="5"/>
    </row>
    <row r="21" spans="1:1" x14ac:dyDescent="0.2">
      <c r="A21" s="5"/>
    </row>
    <row r="22" spans="1:1" x14ac:dyDescent="0.2">
      <c r="A22" s="5"/>
    </row>
    <row r="23" spans="1:1" x14ac:dyDescent="0.2">
      <c r="A23" s="5"/>
    </row>
    <row r="24" spans="1:1" x14ac:dyDescent="0.2">
      <c r="A24" s="5"/>
    </row>
    <row r="25" spans="1:1" x14ac:dyDescent="0.2">
      <c r="A25" s="5"/>
    </row>
    <row r="26" spans="1:1" x14ac:dyDescent="0.2">
      <c r="A26" s="5"/>
    </row>
    <row r="27" spans="1:1" x14ac:dyDescent="0.2">
      <c r="A27" s="5"/>
    </row>
    <row r="28" spans="1:1" x14ac:dyDescent="0.2">
      <c r="A28" s="5"/>
    </row>
  </sheetData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FA210-6C83-4CC4-AF45-F41CDC53F769}">
  <sheetPr>
    <tabColor theme="7" tint="0.79998168889431442"/>
  </sheetPr>
  <dimension ref="A1:BC8"/>
  <sheetViews>
    <sheetView showZeros="0" workbookViewId="0"/>
  </sheetViews>
  <sheetFormatPr baseColWidth="10" defaultColWidth="9.1640625" defaultRowHeight="16" x14ac:dyDescent="0.2"/>
  <cols>
    <col min="1" max="1" width="18" style="1" customWidth="1"/>
    <col min="2" max="2" width="15.5" style="1" bestFit="1" customWidth="1"/>
    <col min="3" max="3" width="9.83203125" style="1" bestFit="1" customWidth="1"/>
    <col min="4" max="53" width="9.1640625" style="1"/>
    <col min="54" max="54" width="11.6640625" style="1" bestFit="1" customWidth="1"/>
    <col min="55" max="55" width="13.1640625" style="1" bestFit="1" customWidth="1"/>
    <col min="56" max="16384" width="9.1640625" style="1"/>
  </cols>
  <sheetData>
    <row r="1" spans="1:55" x14ac:dyDescent="0.2">
      <c r="A1" s="1" t="str">
        <f>_xlfn.CONCAT( "Table of Completions Water Demand for Completions Sites over ",VLOOKUP("decision period", Units!$A$2:$B$11, 2, FALSE),"s [",VLOOKUP("volume", Units!$A$2:$B$11, 2, FALSE),"/", VLOOKUP("time", Units!$A$2:$B$11, 2, FALSE),"]")</f>
        <v>Table of Completions Water Demand for Completions Sites over weeks [bbl/day]</v>
      </c>
    </row>
    <row r="2" spans="1:55" s="4" customFormat="1" x14ac:dyDescent="0.2">
      <c r="A2" s="6" t="s">
        <v>139</v>
      </c>
      <c r="B2" s="6" t="s">
        <v>159</v>
      </c>
      <c r="C2" s="6" t="s">
        <v>160</v>
      </c>
      <c r="D2" s="6" t="s">
        <v>161</v>
      </c>
      <c r="E2" s="6" t="s">
        <v>162</v>
      </c>
      <c r="F2" s="6" t="s">
        <v>163</v>
      </c>
      <c r="G2" s="6" t="s">
        <v>164</v>
      </c>
      <c r="H2" s="6" t="s">
        <v>165</v>
      </c>
      <c r="I2" s="6" t="s">
        <v>166</v>
      </c>
      <c r="J2" s="6" t="s">
        <v>167</v>
      </c>
      <c r="K2" s="6" t="s">
        <v>168</v>
      </c>
      <c r="L2" s="6" t="s">
        <v>169</v>
      </c>
      <c r="M2" s="6" t="s">
        <v>170</v>
      </c>
      <c r="N2" s="6" t="s">
        <v>171</v>
      </c>
      <c r="O2" s="6" t="s">
        <v>172</v>
      </c>
      <c r="P2" s="6" t="s">
        <v>173</v>
      </c>
      <c r="Q2" s="6" t="s">
        <v>174</v>
      </c>
      <c r="R2" s="6" t="s">
        <v>175</v>
      </c>
      <c r="S2" s="6" t="s">
        <v>176</v>
      </c>
      <c r="T2" s="6" t="s">
        <v>177</v>
      </c>
      <c r="U2" s="6" t="s">
        <v>178</v>
      </c>
      <c r="V2" s="6" t="s">
        <v>179</v>
      </c>
      <c r="W2" s="6" t="s">
        <v>180</v>
      </c>
      <c r="X2" s="6" t="s">
        <v>181</v>
      </c>
      <c r="Y2" s="6" t="s">
        <v>182</v>
      </c>
      <c r="Z2" s="6" t="s">
        <v>183</v>
      </c>
      <c r="AA2" s="6" t="s">
        <v>184</v>
      </c>
      <c r="AB2" s="6" t="s">
        <v>185</v>
      </c>
      <c r="AC2" s="6" t="s">
        <v>186</v>
      </c>
      <c r="AD2" s="6" t="s">
        <v>187</v>
      </c>
      <c r="AE2" s="6" t="s">
        <v>188</v>
      </c>
      <c r="AF2" s="6" t="s">
        <v>189</v>
      </c>
      <c r="AG2" s="6" t="s">
        <v>190</v>
      </c>
      <c r="AH2" s="6" t="s">
        <v>191</v>
      </c>
      <c r="AI2" s="6" t="s">
        <v>192</v>
      </c>
      <c r="AJ2" s="6" t="s">
        <v>193</v>
      </c>
      <c r="AK2" s="6" t="s">
        <v>194</v>
      </c>
      <c r="AL2" s="6" t="s">
        <v>195</v>
      </c>
      <c r="AM2" s="6" t="s">
        <v>196</v>
      </c>
      <c r="AN2" s="6" t="s">
        <v>197</v>
      </c>
      <c r="AO2" s="6" t="s">
        <v>198</v>
      </c>
      <c r="AP2" s="6" t="s">
        <v>199</v>
      </c>
      <c r="AQ2" s="6" t="s">
        <v>200</v>
      </c>
      <c r="AR2" s="6" t="s">
        <v>201</v>
      </c>
      <c r="AS2" s="6" t="s">
        <v>202</v>
      </c>
      <c r="AT2" s="6" t="s">
        <v>203</v>
      </c>
      <c r="AU2" s="6" t="s">
        <v>204</v>
      </c>
      <c r="AV2" s="6" t="s">
        <v>205</v>
      </c>
      <c r="AW2" s="6" t="s">
        <v>206</v>
      </c>
      <c r="AX2" s="6" t="s">
        <v>207</v>
      </c>
      <c r="AY2" s="6" t="s">
        <v>208</v>
      </c>
      <c r="AZ2" s="6" t="s">
        <v>209</v>
      </c>
      <c r="BA2" s="6" t="s">
        <v>210</v>
      </c>
    </row>
    <row r="3" spans="1:55" s="4" customFormat="1" x14ac:dyDescent="0.2">
      <c r="A3" s="6"/>
      <c r="BB3" s="53"/>
      <c r="BC3" s="53"/>
    </row>
    <row r="7" spans="1:55" x14ac:dyDescent="0.2">
      <c r="B7" s="32"/>
    </row>
    <row r="8" spans="1:55" x14ac:dyDescent="0.2">
      <c r="F8" s="5"/>
    </row>
  </sheetData>
  <phoneticPr fontId="2" type="noConversion"/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F4E1D-6CE0-4F02-8B9E-F2818C0A814C}">
  <sheetPr>
    <tabColor theme="7" tint="0.79998168889431442"/>
  </sheetPr>
  <dimension ref="A1:BA10"/>
  <sheetViews>
    <sheetView workbookViewId="0"/>
  </sheetViews>
  <sheetFormatPr baseColWidth="10" defaultColWidth="9.1640625" defaultRowHeight="16" x14ac:dyDescent="0.2"/>
  <cols>
    <col min="1" max="1" width="15.6640625" style="4" customWidth="1"/>
    <col min="2" max="2" width="16.5" style="1" bestFit="1" customWidth="1"/>
    <col min="3" max="3" width="14.1640625" style="1" bestFit="1" customWidth="1"/>
    <col min="4" max="5" width="10.1640625" style="1" bestFit="1" customWidth="1"/>
    <col min="6" max="16384" width="9.1640625" style="1"/>
  </cols>
  <sheetData>
    <row r="1" spans="1:53" x14ac:dyDescent="0.2">
      <c r="A1" s="1" t="str">
        <f>_xlfn.CONCAT( "Table of Production Rate Forecasts by Pads [",VLOOKUP("volume", Units!$A$2:$B$11, 2, FALSE),"/", VLOOKUP("time", Units!$A$2:$B$11, 2, FALSE),"]")</f>
        <v>Table of Production Rate Forecasts by Pads [bbl/day]</v>
      </c>
    </row>
    <row r="2" spans="1:53" s="4" customFormat="1" x14ac:dyDescent="0.2">
      <c r="A2" s="6" t="s">
        <v>137</v>
      </c>
      <c r="B2" s="6" t="s">
        <v>159</v>
      </c>
      <c r="C2" s="6" t="s">
        <v>160</v>
      </c>
      <c r="D2" s="6" t="s">
        <v>161</v>
      </c>
      <c r="E2" s="6" t="s">
        <v>162</v>
      </c>
      <c r="F2" s="6" t="s">
        <v>163</v>
      </c>
      <c r="G2" s="6" t="s">
        <v>164</v>
      </c>
      <c r="H2" s="6" t="s">
        <v>165</v>
      </c>
      <c r="I2" s="6" t="s">
        <v>166</v>
      </c>
      <c r="J2" s="6" t="s">
        <v>167</v>
      </c>
      <c r="K2" s="6" t="s">
        <v>168</v>
      </c>
      <c r="L2" s="6" t="s">
        <v>169</v>
      </c>
      <c r="M2" s="6" t="s">
        <v>170</v>
      </c>
      <c r="N2" s="6" t="s">
        <v>171</v>
      </c>
      <c r="O2" s="6" t="s">
        <v>172</v>
      </c>
      <c r="P2" s="6" t="s">
        <v>173</v>
      </c>
      <c r="Q2" s="6" t="s">
        <v>174</v>
      </c>
      <c r="R2" s="6" t="s">
        <v>175</v>
      </c>
      <c r="S2" s="6" t="s">
        <v>176</v>
      </c>
      <c r="T2" s="6" t="s">
        <v>177</v>
      </c>
      <c r="U2" s="6" t="s">
        <v>178</v>
      </c>
      <c r="V2" s="6" t="s">
        <v>179</v>
      </c>
      <c r="W2" s="6" t="s">
        <v>180</v>
      </c>
      <c r="X2" s="6" t="s">
        <v>181</v>
      </c>
      <c r="Y2" s="6" t="s">
        <v>182</v>
      </c>
      <c r="Z2" s="6" t="s">
        <v>183</v>
      </c>
      <c r="AA2" s="6" t="s">
        <v>184</v>
      </c>
      <c r="AB2" s="6" t="s">
        <v>185</v>
      </c>
      <c r="AC2" s="6" t="s">
        <v>186</v>
      </c>
      <c r="AD2" s="6" t="s">
        <v>187</v>
      </c>
      <c r="AE2" s="6" t="s">
        <v>188</v>
      </c>
      <c r="AF2" s="6" t="s">
        <v>189</v>
      </c>
      <c r="AG2" s="6" t="s">
        <v>190</v>
      </c>
      <c r="AH2" s="6" t="s">
        <v>191</v>
      </c>
      <c r="AI2" s="6" t="s">
        <v>192</v>
      </c>
      <c r="AJ2" s="6" t="s">
        <v>193</v>
      </c>
      <c r="AK2" s="6" t="s">
        <v>194</v>
      </c>
      <c r="AL2" s="6" t="s">
        <v>195</v>
      </c>
      <c r="AM2" s="6" t="s">
        <v>196</v>
      </c>
      <c r="AN2" s="6" t="s">
        <v>197</v>
      </c>
      <c r="AO2" s="6" t="s">
        <v>198</v>
      </c>
      <c r="AP2" s="6" t="s">
        <v>199</v>
      </c>
      <c r="AQ2" s="6" t="s">
        <v>200</v>
      </c>
      <c r="AR2" s="6" t="s">
        <v>201</v>
      </c>
      <c r="AS2" s="6" t="s">
        <v>202</v>
      </c>
      <c r="AT2" s="6" t="s">
        <v>203</v>
      </c>
      <c r="AU2" s="6" t="s">
        <v>204</v>
      </c>
      <c r="AV2" s="6" t="s">
        <v>205</v>
      </c>
      <c r="AW2" s="6" t="s">
        <v>206</v>
      </c>
      <c r="AX2" s="6" t="s">
        <v>207</v>
      </c>
      <c r="AY2" s="6" t="s">
        <v>208</v>
      </c>
      <c r="AZ2" s="6" t="s">
        <v>209</v>
      </c>
      <c r="BA2" s="6" t="s">
        <v>210</v>
      </c>
    </row>
    <row r="3" spans="1:53" s="4" customFormat="1" x14ac:dyDescent="0.2">
      <c r="A3" s="6"/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  <c r="AB3" s="54"/>
      <c r="AC3" s="54"/>
      <c r="AD3" s="54"/>
      <c r="AE3" s="54"/>
      <c r="AF3" s="54"/>
      <c r="AG3" s="54"/>
      <c r="AH3" s="54"/>
      <c r="AI3" s="54"/>
      <c r="AJ3" s="54"/>
      <c r="AK3" s="54"/>
      <c r="AL3" s="54"/>
      <c r="AM3" s="54"/>
      <c r="AN3" s="54"/>
      <c r="AO3" s="54"/>
      <c r="AP3" s="54"/>
      <c r="AQ3" s="54"/>
      <c r="AR3" s="54"/>
      <c r="AS3" s="54"/>
      <c r="AT3" s="54"/>
      <c r="AU3" s="54"/>
      <c r="AV3" s="54"/>
      <c r="AW3" s="54"/>
      <c r="AX3" s="54"/>
      <c r="AY3" s="54"/>
      <c r="AZ3" s="54"/>
      <c r="BA3" s="54"/>
    </row>
    <row r="4" spans="1:53" s="4" customFormat="1" x14ac:dyDescent="0.2">
      <c r="A4" s="6"/>
      <c r="B4" s="54"/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  <c r="AC4" s="54"/>
      <c r="AD4" s="54"/>
      <c r="AE4" s="54"/>
      <c r="AF4" s="54"/>
      <c r="AG4" s="54"/>
      <c r="AH4" s="54"/>
      <c r="AI4" s="54"/>
      <c r="AJ4" s="54"/>
      <c r="AK4" s="54"/>
      <c r="AL4" s="54"/>
      <c r="AM4" s="54"/>
      <c r="AN4" s="54"/>
      <c r="AO4" s="54"/>
      <c r="AP4" s="54"/>
      <c r="AQ4" s="54"/>
      <c r="AR4" s="54"/>
      <c r="AS4" s="54"/>
      <c r="AT4" s="54"/>
      <c r="AU4" s="54"/>
      <c r="AV4" s="54"/>
      <c r="AW4" s="54"/>
      <c r="AX4" s="54"/>
      <c r="AY4" s="54"/>
      <c r="AZ4" s="54"/>
      <c r="BA4" s="54"/>
    </row>
    <row r="5" spans="1:53" x14ac:dyDescent="0.2">
      <c r="A5" s="6"/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  <c r="AA5" s="54"/>
      <c r="AB5" s="54"/>
      <c r="AC5" s="54"/>
      <c r="AD5" s="54"/>
      <c r="AE5" s="54"/>
      <c r="AF5" s="54"/>
      <c r="AG5" s="54"/>
      <c r="AH5" s="54"/>
      <c r="AI5" s="54"/>
      <c r="AJ5" s="54"/>
      <c r="AK5" s="54"/>
      <c r="AL5" s="54"/>
      <c r="AM5" s="54"/>
      <c r="AN5" s="54"/>
      <c r="AO5" s="54"/>
      <c r="AP5" s="54"/>
      <c r="AQ5" s="54"/>
      <c r="AR5" s="54"/>
      <c r="AS5" s="54"/>
      <c r="AT5" s="54"/>
      <c r="AU5" s="54"/>
      <c r="AV5" s="54"/>
      <c r="AW5" s="54"/>
      <c r="AX5" s="54"/>
      <c r="AY5" s="54"/>
      <c r="AZ5" s="54"/>
      <c r="BA5" s="54"/>
    </row>
    <row r="6" spans="1:53" x14ac:dyDescent="0.2">
      <c r="A6" s="6"/>
      <c r="B6" s="54"/>
      <c r="C6" s="54"/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  <c r="AA6" s="54"/>
      <c r="AB6" s="54"/>
      <c r="AC6" s="54"/>
      <c r="AD6" s="54"/>
      <c r="AE6" s="54"/>
      <c r="AF6" s="54"/>
      <c r="AG6" s="54"/>
      <c r="AH6" s="54"/>
      <c r="AI6" s="54"/>
      <c r="AJ6" s="54"/>
      <c r="AK6" s="54"/>
      <c r="AL6" s="54"/>
      <c r="AM6" s="54"/>
      <c r="AN6" s="54"/>
      <c r="AO6" s="54"/>
      <c r="AP6" s="54"/>
      <c r="AQ6" s="54"/>
      <c r="AR6" s="54"/>
      <c r="AS6" s="54"/>
      <c r="AT6" s="54"/>
      <c r="AU6" s="54"/>
      <c r="AV6" s="54"/>
      <c r="AW6" s="54"/>
      <c r="AX6" s="54"/>
      <c r="AY6" s="54"/>
      <c r="AZ6" s="54"/>
      <c r="BA6" s="54"/>
    </row>
    <row r="7" spans="1:53" x14ac:dyDescent="0.2">
      <c r="B7" s="31"/>
      <c r="C7" s="32"/>
    </row>
    <row r="9" spans="1:53" x14ac:dyDescent="0.2">
      <c r="B9" s="32"/>
    </row>
    <row r="10" spans="1:53" x14ac:dyDescent="0.2">
      <c r="B10" s="32"/>
    </row>
  </sheetData>
  <phoneticPr fontId="2" type="noConversion"/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66333-AE69-4574-92B2-6BE3A00DF612}">
  <sheetPr>
    <tabColor theme="7" tint="0.79998168889431442"/>
  </sheetPr>
  <dimension ref="A1:BA6"/>
  <sheetViews>
    <sheetView workbookViewId="0"/>
  </sheetViews>
  <sheetFormatPr baseColWidth="10" defaultColWidth="9.1640625" defaultRowHeight="16" x14ac:dyDescent="0.2"/>
  <cols>
    <col min="1" max="1" width="17.1640625" style="4" customWidth="1"/>
    <col min="2" max="2" width="14.1640625" style="1" bestFit="1" customWidth="1"/>
    <col min="3" max="13" width="9.1640625" style="1"/>
    <col min="14" max="15" width="11.1640625" style="1" bestFit="1" customWidth="1"/>
    <col min="16" max="23" width="10.1640625" style="1" bestFit="1" customWidth="1"/>
    <col min="24" max="16384" width="9.1640625" style="1"/>
  </cols>
  <sheetData>
    <row r="1" spans="1:53" x14ac:dyDescent="0.2">
      <c r="A1" s="1" t="str">
        <f>_xlfn.CONCAT( "Table of Flowback Rate Forecasts by Pads [",VLOOKUP("volume", Units!$A$2:$B$11, 2, FALSE),"/", VLOOKUP("time", Units!$A$2:$B$11, 2, FALSE),"]")</f>
        <v>Table of Flowback Rate Forecasts by Pads [bbl/day]</v>
      </c>
    </row>
    <row r="2" spans="1:53" s="4" customFormat="1" x14ac:dyDescent="0.2">
      <c r="A2" s="6" t="s">
        <v>139</v>
      </c>
      <c r="B2" s="6" t="s">
        <v>159</v>
      </c>
      <c r="C2" s="6" t="s">
        <v>160</v>
      </c>
      <c r="D2" s="6" t="s">
        <v>161</v>
      </c>
      <c r="E2" s="6" t="s">
        <v>162</v>
      </c>
      <c r="F2" s="6" t="s">
        <v>163</v>
      </c>
      <c r="G2" s="6" t="s">
        <v>164</v>
      </c>
      <c r="H2" s="6" t="s">
        <v>165</v>
      </c>
      <c r="I2" s="6" t="s">
        <v>166</v>
      </c>
      <c r="J2" s="6" t="s">
        <v>167</v>
      </c>
      <c r="K2" s="6" t="s">
        <v>168</v>
      </c>
      <c r="L2" s="6" t="s">
        <v>169</v>
      </c>
      <c r="M2" s="6" t="s">
        <v>170</v>
      </c>
      <c r="N2" s="6" t="s">
        <v>171</v>
      </c>
      <c r="O2" s="6" t="s">
        <v>172</v>
      </c>
      <c r="P2" s="6" t="s">
        <v>173</v>
      </c>
      <c r="Q2" s="6" t="s">
        <v>174</v>
      </c>
      <c r="R2" s="6" t="s">
        <v>175</v>
      </c>
      <c r="S2" s="6" t="s">
        <v>176</v>
      </c>
      <c r="T2" s="6" t="s">
        <v>177</v>
      </c>
      <c r="U2" s="6" t="s">
        <v>178</v>
      </c>
      <c r="V2" s="6" t="s">
        <v>179</v>
      </c>
      <c r="W2" s="6" t="s">
        <v>180</v>
      </c>
      <c r="X2" s="6" t="s">
        <v>181</v>
      </c>
      <c r="Y2" s="6" t="s">
        <v>182</v>
      </c>
      <c r="Z2" s="6" t="s">
        <v>183</v>
      </c>
      <c r="AA2" s="6" t="s">
        <v>184</v>
      </c>
      <c r="AB2" s="6" t="s">
        <v>185</v>
      </c>
      <c r="AC2" s="6" t="s">
        <v>186</v>
      </c>
      <c r="AD2" s="6" t="s">
        <v>187</v>
      </c>
      <c r="AE2" s="6" t="s">
        <v>188</v>
      </c>
      <c r="AF2" s="6" t="s">
        <v>189</v>
      </c>
      <c r="AG2" s="6" t="s">
        <v>190</v>
      </c>
      <c r="AH2" s="6" t="s">
        <v>191</v>
      </c>
      <c r="AI2" s="6" t="s">
        <v>192</v>
      </c>
      <c r="AJ2" s="6" t="s">
        <v>193</v>
      </c>
      <c r="AK2" s="6" t="s">
        <v>194</v>
      </c>
      <c r="AL2" s="6" t="s">
        <v>195</v>
      </c>
      <c r="AM2" s="6" t="s">
        <v>196</v>
      </c>
      <c r="AN2" s="6" t="s">
        <v>197</v>
      </c>
      <c r="AO2" s="6" t="s">
        <v>198</v>
      </c>
      <c r="AP2" s="6" t="s">
        <v>199</v>
      </c>
      <c r="AQ2" s="6" t="s">
        <v>200</v>
      </c>
      <c r="AR2" s="6" t="s">
        <v>201</v>
      </c>
      <c r="AS2" s="6" t="s">
        <v>202</v>
      </c>
      <c r="AT2" s="6" t="s">
        <v>203</v>
      </c>
      <c r="AU2" s="6" t="s">
        <v>204</v>
      </c>
      <c r="AV2" s="6" t="s">
        <v>205</v>
      </c>
      <c r="AW2" s="6" t="s">
        <v>206</v>
      </c>
      <c r="AX2" s="6" t="s">
        <v>207</v>
      </c>
      <c r="AY2" s="6" t="s">
        <v>208</v>
      </c>
      <c r="AZ2" s="6" t="s">
        <v>209</v>
      </c>
      <c r="BA2" s="6" t="s">
        <v>210</v>
      </c>
    </row>
    <row r="3" spans="1:53" x14ac:dyDescent="0.2">
      <c r="A3" s="6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  <c r="AB3" s="54"/>
      <c r="AC3" s="54"/>
      <c r="AD3" s="54"/>
      <c r="AE3" s="54"/>
      <c r="AF3" s="54"/>
      <c r="AG3" s="54"/>
      <c r="AH3" s="54"/>
      <c r="AI3" s="54"/>
      <c r="AJ3" s="54"/>
      <c r="AK3" s="54"/>
      <c r="AL3" s="54"/>
      <c r="AM3" s="54"/>
      <c r="AN3" s="54"/>
      <c r="AO3" s="54"/>
      <c r="AP3" s="54"/>
      <c r="AQ3" s="54"/>
      <c r="AR3" s="54"/>
      <c r="AS3" s="54"/>
      <c r="AT3" s="54"/>
      <c r="AU3" s="54"/>
      <c r="AV3" s="54"/>
      <c r="AW3" s="54"/>
      <c r="AX3" s="54"/>
      <c r="AY3" s="54"/>
      <c r="AZ3" s="54"/>
      <c r="BA3" s="54"/>
    </row>
    <row r="5" spans="1:53" x14ac:dyDescent="0.2">
      <c r="F5" s="5"/>
    </row>
    <row r="6" spans="1:53" x14ac:dyDescent="0.2">
      <c r="A6" s="1"/>
      <c r="B6" s="32"/>
    </row>
  </sheetData>
  <phoneticPr fontId="2" type="noConversion"/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44DCF-56F0-450B-930F-1DD02EF4264D}">
  <sheetPr>
    <tabColor theme="7" tint="0.79998168889431442"/>
  </sheetPr>
  <dimension ref="A1:BC23"/>
  <sheetViews>
    <sheetView workbookViewId="0"/>
  </sheetViews>
  <sheetFormatPr baseColWidth="10" defaultColWidth="9.33203125" defaultRowHeight="16" x14ac:dyDescent="0.2"/>
  <cols>
    <col min="1" max="1" width="15.6640625" style="4" customWidth="1"/>
    <col min="2" max="2" width="16.5" style="1" bestFit="1" customWidth="1"/>
    <col min="3" max="3" width="14.33203125" style="1" bestFit="1" customWidth="1"/>
    <col min="4" max="5" width="10.1640625" style="1" bestFit="1" customWidth="1"/>
    <col min="6" max="16384" width="9.33203125" style="1"/>
  </cols>
  <sheetData>
    <row r="1" spans="1:55" x14ac:dyDescent="0.2">
      <c r="A1" s="1" t="s">
        <v>252</v>
      </c>
      <c r="E1" s="1" t="s">
        <v>246</v>
      </c>
      <c r="H1" s="1" t="s">
        <v>247</v>
      </c>
      <c r="O1" s="1" t="s">
        <v>248</v>
      </c>
      <c r="Q1" s="1">
        <v>0.01</v>
      </c>
    </row>
    <row r="2" spans="1:55" s="4" customFormat="1" x14ac:dyDescent="0.2">
      <c r="A2" s="6" t="s">
        <v>211</v>
      </c>
      <c r="B2" s="6" t="s">
        <v>159</v>
      </c>
      <c r="C2" s="6" t="s">
        <v>160</v>
      </c>
      <c r="D2" s="6" t="s">
        <v>161</v>
      </c>
      <c r="E2" s="6" t="s">
        <v>162</v>
      </c>
      <c r="F2" s="6" t="s">
        <v>163</v>
      </c>
      <c r="G2" s="6" t="s">
        <v>164</v>
      </c>
      <c r="H2" s="6" t="s">
        <v>165</v>
      </c>
      <c r="I2" s="6" t="s">
        <v>166</v>
      </c>
      <c r="J2" s="6" t="s">
        <v>167</v>
      </c>
      <c r="K2" s="6" t="s">
        <v>168</v>
      </c>
      <c r="L2" s="6" t="s">
        <v>169</v>
      </c>
      <c r="M2" s="6" t="s">
        <v>170</v>
      </c>
      <c r="N2" s="6" t="s">
        <v>171</v>
      </c>
      <c r="O2" s="6" t="s">
        <v>172</v>
      </c>
      <c r="P2" s="6" t="s">
        <v>173</v>
      </c>
      <c r="Q2" s="6" t="s">
        <v>174</v>
      </c>
      <c r="R2" s="6" t="s">
        <v>175</v>
      </c>
      <c r="S2" s="6" t="s">
        <v>176</v>
      </c>
      <c r="T2" s="6" t="s">
        <v>177</v>
      </c>
      <c r="U2" s="6" t="s">
        <v>178</v>
      </c>
      <c r="V2" s="6" t="s">
        <v>179</v>
      </c>
      <c r="W2" s="6" t="s">
        <v>180</v>
      </c>
      <c r="X2" s="6" t="s">
        <v>181</v>
      </c>
      <c r="Y2" s="6" t="s">
        <v>182</v>
      </c>
      <c r="Z2" s="6" t="s">
        <v>183</v>
      </c>
      <c r="AA2" s="6" t="s">
        <v>184</v>
      </c>
      <c r="AB2" s="6" t="s">
        <v>185</v>
      </c>
      <c r="AC2" s="6" t="s">
        <v>186</v>
      </c>
      <c r="AD2" s="6" t="s">
        <v>187</v>
      </c>
      <c r="AE2" s="6" t="s">
        <v>188</v>
      </c>
      <c r="AF2" s="6" t="s">
        <v>189</v>
      </c>
      <c r="AG2" s="6" t="s">
        <v>190</v>
      </c>
      <c r="AH2" s="6" t="s">
        <v>191</v>
      </c>
      <c r="AI2" s="6" t="s">
        <v>192</v>
      </c>
      <c r="AJ2" s="6" t="s">
        <v>193</v>
      </c>
      <c r="AK2" s="6" t="s">
        <v>194</v>
      </c>
      <c r="AL2" s="6" t="s">
        <v>195</v>
      </c>
      <c r="AM2" s="6" t="s">
        <v>196</v>
      </c>
      <c r="AN2" s="6" t="s">
        <v>197</v>
      </c>
      <c r="AO2" s="6" t="s">
        <v>198</v>
      </c>
      <c r="AP2" s="6" t="s">
        <v>199</v>
      </c>
      <c r="AQ2" s="6" t="s">
        <v>200</v>
      </c>
      <c r="AR2" s="6" t="s">
        <v>201</v>
      </c>
      <c r="AS2" s="6" t="s">
        <v>202</v>
      </c>
      <c r="AT2" s="6" t="s">
        <v>203</v>
      </c>
      <c r="AU2" s="6" t="s">
        <v>204</v>
      </c>
      <c r="AV2" s="6" t="s">
        <v>205</v>
      </c>
      <c r="AW2" s="6" t="s">
        <v>206</v>
      </c>
      <c r="AX2" s="6" t="s">
        <v>207</v>
      </c>
      <c r="AY2" s="6" t="s">
        <v>208</v>
      </c>
      <c r="AZ2" s="6" t="s">
        <v>209</v>
      </c>
      <c r="BA2" s="6" t="s">
        <v>210</v>
      </c>
      <c r="BC2" s="1"/>
    </row>
    <row r="3" spans="1:55" s="4" customFormat="1" x14ac:dyDescent="0.2">
      <c r="A3" s="6"/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  <c r="AB3" s="54"/>
      <c r="AC3" s="54"/>
      <c r="AD3" s="54"/>
      <c r="AE3" s="54"/>
      <c r="AF3" s="54"/>
      <c r="AG3" s="54"/>
      <c r="AH3" s="54"/>
      <c r="AI3" s="54"/>
      <c r="AJ3" s="54"/>
      <c r="AK3" s="54"/>
      <c r="AL3" s="54"/>
      <c r="AM3" s="54"/>
      <c r="AN3" s="54"/>
      <c r="AO3" s="54"/>
      <c r="AP3" s="54"/>
      <c r="AQ3" s="54"/>
      <c r="AR3" s="54"/>
      <c r="AS3" s="54"/>
      <c r="AT3" s="54"/>
      <c r="AU3" s="54"/>
      <c r="AV3" s="54"/>
      <c r="AW3" s="54"/>
      <c r="AX3" s="54"/>
      <c r="AY3" s="54"/>
      <c r="AZ3" s="54"/>
      <c r="BA3" s="54"/>
      <c r="BB3" s="54"/>
      <c r="BC3" s="1"/>
    </row>
    <row r="4" spans="1:55" s="4" customFormat="1" x14ac:dyDescent="0.2">
      <c r="A4" s="6"/>
      <c r="B4" s="54"/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  <c r="AC4" s="54"/>
      <c r="AD4" s="54"/>
      <c r="AE4" s="54"/>
      <c r="AF4" s="54"/>
      <c r="AG4" s="54"/>
      <c r="AH4" s="54"/>
      <c r="AI4" s="54"/>
      <c r="AJ4" s="54"/>
      <c r="AK4" s="54"/>
      <c r="AL4" s="54"/>
      <c r="AM4" s="54"/>
      <c r="AN4" s="54"/>
      <c r="AO4" s="54"/>
      <c r="AP4" s="54"/>
      <c r="AQ4" s="54"/>
      <c r="AR4" s="54"/>
      <c r="AS4" s="54"/>
      <c r="AT4" s="54"/>
      <c r="AU4" s="54"/>
      <c r="AV4" s="54"/>
      <c r="AW4" s="54"/>
      <c r="AX4" s="54"/>
      <c r="AY4" s="54"/>
      <c r="AZ4" s="54"/>
      <c r="BA4" s="54"/>
      <c r="BB4" s="54"/>
      <c r="BC4" s="1"/>
    </row>
    <row r="5" spans="1:55" x14ac:dyDescent="0.2">
      <c r="A5" s="6"/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  <c r="AA5" s="54"/>
      <c r="AB5" s="54"/>
      <c r="AC5" s="54"/>
      <c r="AD5" s="54"/>
      <c r="AE5" s="54"/>
      <c r="AF5" s="54"/>
      <c r="AG5" s="54"/>
      <c r="AH5" s="54"/>
      <c r="AI5" s="54"/>
      <c r="AJ5" s="54"/>
      <c r="AK5" s="54"/>
      <c r="AL5" s="54"/>
      <c r="AM5" s="54"/>
      <c r="AN5" s="54"/>
      <c r="AO5" s="54"/>
      <c r="AP5" s="54"/>
      <c r="AQ5" s="54"/>
      <c r="AR5" s="54"/>
      <c r="AS5" s="54"/>
      <c r="AT5" s="54"/>
      <c r="AU5" s="54"/>
      <c r="AV5" s="54"/>
      <c r="AW5" s="54"/>
      <c r="AX5" s="54"/>
      <c r="AY5" s="54"/>
      <c r="AZ5" s="54"/>
      <c r="BA5" s="54"/>
      <c r="BB5" s="54"/>
    </row>
    <row r="6" spans="1:55" x14ac:dyDescent="0.2">
      <c r="A6" s="6"/>
      <c r="B6" s="54"/>
      <c r="C6" s="54"/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  <c r="AA6" s="54"/>
      <c r="AB6" s="54"/>
      <c r="AC6" s="54"/>
      <c r="AD6" s="54"/>
      <c r="AE6" s="54"/>
      <c r="AF6" s="54"/>
      <c r="AG6" s="54"/>
      <c r="AH6" s="54"/>
      <c r="AI6" s="54"/>
      <c r="AJ6" s="54"/>
      <c r="AK6" s="54"/>
      <c r="AL6" s="54"/>
      <c r="AM6" s="54"/>
      <c r="AN6" s="54"/>
      <c r="AO6" s="54"/>
      <c r="AP6" s="54"/>
      <c r="AQ6" s="54"/>
      <c r="AR6" s="54"/>
      <c r="AS6" s="54"/>
      <c r="AT6" s="54"/>
      <c r="AU6" s="54"/>
      <c r="AV6" s="54"/>
      <c r="AW6" s="54"/>
      <c r="AX6" s="54"/>
      <c r="AY6" s="54"/>
      <c r="AZ6" s="54"/>
      <c r="BA6" s="54"/>
      <c r="BB6" s="54"/>
    </row>
    <row r="7" spans="1:55" x14ac:dyDescent="0.2">
      <c r="A7" s="6"/>
      <c r="B7" s="54"/>
      <c r="C7" s="54"/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4"/>
      <c r="X7" s="54"/>
      <c r="Y7" s="54"/>
      <c r="Z7" s="54"/>
      <c r="AA7" s="54"/>
      <c r="AB7" s="54"/>
      <c r="AC7" s="54"/>
      <c r="AD7" s="54"/>
      <c r="AE7" s="54"/>
      <c r="AF7" s="54"/>
      <c r="AG7" s="54"/>
      <c r="AH7" s="54"/>
      <c r="AI7" s="54"/>
      <c r="AJ7" s="54"/>
      <c r="AK7" s="54"/>
      <c r="AL7" s="54"/>
      <c r="AM7" s="54"/>
      <c r="AN7" s="54"/>
      <c r="AO7" s="54"/>
      <c r="AP7" s="54"/>
      <c r="AQ7" s="54"/>
      <c r="AR7" s="54"/>
      <c r="AS7" s="54"/>
      <c r="AT7" s="54"/>
      <c r="AU7" s="54"/>
      <c r="AV7" s="54"/>
      <c r="AW7" s="54"/>
      <c r="AX7" s="54"/>
      <c r="AY7" s="54"/>
      <c r="AZ7" s="54"/>
      <c r="BA7" s="54"/>
      <c r="BB7" s="54"/>
    </row>
    <row r="8" spans="1:55" x14ac:dyDescent="0.2">
      <c r="A8" s="6"/>
      <c r="B8" s="54"/>
      <c r="C8" s="54"/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  <c r="AA8" s="54"/>
      <c r="AB8" s="54"/>
      <c r="AC8" s="54"/>
      <c r="AD8" s="54"/>
      <c r="AE8" s="54"/>
      <c r="AF8" s="54"/>
      <c r="AG8" s="54"/>
      <c r="AH8" s="54"/>
      <c r="AI8" s="54"/>
      <c r="AJ8" s="54"/>
      <c r="AK8" s="54"/>
      <c r="AL8" s="54"/>
      <c r="AM8" s="54"/>
      <c r="AN8" s="54"/>
      <c r="AO8" s="54"/>
      <c r="AP8" s="54"/>
      <c r="AQ8" s="54"/>
      <c r="AR8" s="54"/>
      <c r="AS8" s="54"/>
      <c r="AT8" s="54"/>
      <c r="AU8" s="54"/>
      <c r="AV8" s="54"/>
      <c r="AW8" s="54"/>
      <c r="AX8" s="54"/>
      <c r="AY8" s="54"/>
      <c r="AZ8" s="54"/>
      <c r="BA8" s="54"/>
      <c r="BB8" s="54"/>
    </row>
    <row r="9" spans="1:55" x14ac:dyDescent="0.2">
      <c r="A9" s="6"/>
      <c r="B9" s="54"/>
      <c r="C9" s="54"/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  <c r="AA9" s="54"/>
      <c r="AB9" s="54"/>
      <c r="AC9" s="54"/>
      <c r="AD9" s="54"/>
      <c r="AE9" s="54"/>
      <c r="AF9" s="54"/>
      <c r="AG9" s="54"/>
      <c r="AH9" s="54"/>
      <c r="AI9" s="54"/>
      <c r="AJ9" s="54"/>
      <c r="AK9" s="54"/>
      <c r="AL9" s="54"/>
      <c r="AM9" s="54"/>
      <c r="AN9" s="54"/>
      <c r="AO9" s="54"/>
      <c r="AP9" s="54"/>
      <c r="AQ9" s="54"/>
      <c r="AR9" s="54"/>
      <c r="AS9" s="54"/>
      <c r="AT9" s="54"/>
      <c r="AU9" s="54"/>
      <c r="AV9" s="54"/>
      <c r="AW9" s="54"/>
      <c r="AX9" s="54"/>
      <c r="AY9" s="54"/>
      <c r="AZ9" s="54"/>
      <c r="BA9" s="54"/>
      <c r="BB9" s="54"/>
    </row>
    <row r="10" spans="1:55" x14ac:dyDescent="0.2">
      <c r="A10" s="6"/>
      <c r="B10" s="54"/>
      <c r="C10" s="54"/>
      <c r="D10" s="54"/>
      <c r="E10" s="54"/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54"/>
      <c r="AA10" s="54"/>
      <c r="AB10" s="54"/>
      <c r="AC10" s="54"/>
      <c r="AD10" s="54"/>
      <c r="AE10" s="54"/>
      <c r="AF10" s="54"/>
      <c r="AG10" s="54"/>
      <c r="AH10" s="54"/>
      <c r="AI10" s="54"/>
      <c r="AJ10" s="54"/>
      <c r="AK10" s="54"/>
      <c r="AL10" s="54"/>
      <c r="AM10" s="54"/>
      <c r="AN10" s="54"/>
      <c r="AO10" s="54"/>
      <c r="AP10" s="54"/>
      <c r="AQ10" s="54"/>
      <c r="AR10" s="54"/>
      <c r="AS10" s="54"/>
      <c r="AT10" s="54"/>
      <c r="AU10" s="54"/>
      <c r="AV10" s="54"/>
      <c r="AW10" s="54"/>
      <c r="AX10" s="54"/>
      <c r="AY10" s="54"/>
      <c r="AZ10" s="54"/>
      <c r="BA10" s="54"/>
      <c r="BB10" s="54"/>
    </row>
    <row r="11" spans="1:55" x14ac:dyDescent="0.2">
      <c r="A11" s="6"/>
      <c r="B11" s="54"/>
      <c r="C11" s="54"/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4"/>
      <c r="X11" s="54"/>
      <c r="Y11" s="54"/>
      <c r="Z11" s="54"/>
      <c r="AA11" s="54"/>
      <c r="AB11" s="54"/>
      <c r="AC11" s="54"/>
      <c r="AD11" s="54"/>
      <c r="AE11" s="54"/>
      <c r="AF11" s="54"/>
      <c r="AG11" s="54"/>
      <c r="AH11" s="54"/>
      <c r="AI11" s="54"/>
      <c r="AJ11" s="54"/>
      <c r="AK11" s="54"/>
      <c r="AL11" s="54"/>
      <c r="AM11" s="54"/>
      <c r="AN11" s="54"/>
      <c r="AO11" s="54"/>
      <c r="AP11" s="54"/>
      <c r="AQ11" s="54"/>
      <c r="AR11" s="54"/>
      <c r="AS11" s="54"/>
      <c r="AT11" s="54"/>
      <c r="AU11" s="54"/>
      <c r="AV11" s="54"/>
      <c r="AW11" s="54"/>
      <c r="AX11" s="54"/>
      <c r="AY11" s="54"/>
      <c r="AZ11" s="54"/>
      <c r="BA11" s="54"/>
      <c r="BB11" s="54"/>
    </row>
    <row r="12" spans="1:55" x14ac:dyDescent="0.2">
      <c r="A12" s="6"/>
      <c r="B12" s="54"/>
      <c r="C12" s="54"/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4"/>
      <c r="X12" s="54"/>
      <c r="Y12" s="54"/>
      <c r="Z12" s="54"/>
      <c r="AA12" s="54"/>
      <c r="AB12" s="54"/>
      <c r="AC12" s="54"/>
      <c r="AD12" s="54"/>
      <c r="AE12" s="54"/>
      <c r="AF12" s="54"/>
      <c r="AG12" s="54"/>
      <c r="AH12" s="54"/>
      <c r="AI12" s="54"/>
      <c r="AJ12" s="54"/>
      <c r="AK12" s="54"/>
      <c r="AL12" s="54"/>
      <c r="AM12" s="54"/>
      <c r="AN12" s="54"/>
      <c r="AO12" s="54"/>
      <c r="AP12" s="54"/>
      <c r="AQ12" s="54"/>
      <c r="AR12" s="54"/>
      <c r="AS12" s="54"/>
      <c r="AT12" s="54"/>
      <c r="AU12" s="54"/>
      <c r="AV12" s="54"/>
      <c r="AW12" s="54"/>
      <c r="AX12" s="54"/>
      <c r="AY12" s="54"/>
      <c r="AZ12" s="54"/>
      <c r="BA12" s="54"/>
      <c r="BB12" s="54"/>
    </row>
    <row r="13" spans="1:55" x14ac:dyDescent="0.2">
      <c r="A13" s="6"/>
      <c r="B13" s="54"/>
      <c r="C13" s="54"/>
      <c r="D13" s="54"/>
      <c r="E13" s="54"/>
      <c r="F13" s="54"/>
      <c r="G13" s="54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4"/>
      <c r="Z13" s="54"/>
      <c r="AA13" s="54"/>
      <c r="AB13" s="54"/>
      <c r="AC13" s="54"/>
      <c r="AD13" s="54"/>
      <c r="AE13" s="54"/>
      <c r="AF13" s="54"/>
      <c r="AG13" s="54"/>
      <c r="AH13" s="54"/>
      <c r="AI13" s="54"/>
      <c r="AJ13" s="54"/>
      <c r="AK13" s="54"/>
      <c r="AL13" s="54"/>
      <c r="AM13" s="54"/>
      <c r="AN13" s="54"/>
      <c r="AO13" s="54"/>
      <c r="AP13" s="54"/>
      <c r="AQ13" s="54"/>
      <c r="AR13" s="54"/>
      <c r="AS13" s="54"/>
      <c r="AT13" s="54"/>
      <c r="AU13" s="54"/>
      <c r="AV13" s="54"/>
      <c r="AW13" s="54"/>
      <c r="AX13" s="54"/>
      <c r="AY13" s="54"/>
      <c r="AZ13" s="54"/>
      <c r="BA13" s="54"/>
      <c r="BB13" s="54"/>
    </row>
    <row r="14" spans="1:55" x14ac:dyDescent="0.2">
      <c r="A14" s="6"/>
      <c r="B14" s="54"/>
      <c r="C14" s="54"/>
      <c r="D14" s="54"/>
      <c r="E14" s="54"/>
      <c r="F14" s="54"/>
      <c r="G14" s="54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4"/>
      <c r="X14" s="54"/>
      <c r="Y14" s="54"/>
      <c r="Z14" s="54"/>
      <c r="AA14" s="54"/>
      <c r="AB14" s="54"/>
      <c r="AC14" s="54"/>
      <c r="AD14" s="54"/>
      <c r="AE14" s="54"/>
      <c r="AF14" s="54"/>
      <c r="AG14" s="54"/>
      <c r="AH14" s="54"/>
      <c r="AI14" s="54"/>
      <c r="AJ14" s="54"/>
      <c r="AK14" s="54"/>
      <c r="AL14" s="54"/>
      <c r="AM14" s="54"/>
      <c r="AN14" s="54"/>
      <c r="AO14" s="54"/>
      <c r="AP14" s="54"/>
      <c r="AQ14" s="54"/>
      <c r="AR14" s="54"/>
      <c r="AS14" s="54"/>
      <c r="AT14" s="54"/>
      <c r="AU14" s="54"/>
      <c r="AV14" s="54"/>
      <c r="AW14" s="54"/>
      <c r="AX14" s="54"/>
      <c r="AY14" s="54"/>
      <c r="AZ14" s="54"/>
      <c r="BA14" s="54"/>
      <c r="BB14" s="54"/>
    </row>
    <row r="15" spans="1:55" x14ac:dyDescent="0.2">
      <c r="A15" s="6"/>
      <c r="B15" s="54"/>
      <c r="C15" s="54"/>
      <c r="D15" s="54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4"/>
      <c r="X15" s="54"/>
      <c r="Y15" s="54"/>
      <c r="Z15" s="54"/>
      <c r="AA15" s="54"/>
      <c r="AB15" s="54"/>
      <c r="AC15" s="54"/>
      <c r="AD15" s="54"/>
      <c r="AE15" s="54"/>
      <c r="AF15" s="54"/>
      <c r="AG15" s="54"/>
      <c r="AH15" s="54"/>
      <c r="AI15" s="54"/>
      <c r="AJ15" s="54"/>
      <c r="AK15" s="54"/>
      <c r="AL15" s="54"/>
      <c r="AM15" s="54"/>
      <c r="AN15" s="54"/>
      <c r="AO15" s="54"/>
      <c r="AP15" s="54"/>
      <c r="AQ15" s="54"/>
      <c r="AR15" s="54"/>
      <c r="AS15" s="54"/>
      <c r="AT15" s="54"/>
      <c r="AU15" s="54"/>
      <c r="AV15" s="54"/>
      <c r="AW15" s="54"/>
      <c r="AX15" s="54"/>
      <c r="AY15" s="54"/>
      <c r="AZ15" s="54"/>
      <c r="BA15" s="54"/>
      <c r="BB15" s="54"/>
    </row>
    <row r="16" spans="1:55" x14ac:dyDescent="0.2">
      <c r="A16" s="6"/>
      <c r="B16" s="54"/>
      <c r="C16" s="54"/>
      <c r="D16" s="54"/>
      <c r="E16" s="54"/>
      <c r="F16" s="54"/>
      <c r="G16" s="54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4"/>
      <c r="X16" s="54"/>
      <c r="Y16" s="54"/>
      <c r="Z16" s="54"/>
      <c r="AA16" s="54"/>
      <c r="AB16" s="54"/>
      <c r="AC16" s="54"/>
      <c r="AD16" s="54"/>
      <c r="AE16" s="54"/>
      <c r="AF16" s="54"/>
      <c r="AG16" s="54"/>
      <c r="AH16" s="54"/>
      <c r="AI16" s="54"/>
      <c r="AJ16" s="54"/>
      <c r="AK16" s="54"/>
      <c r="AL16" s="54"/>
      <c r="AM16" s="54"/>
      <c r="AN16" s="54"/>
      <c r="AO16" s="54"/>
      <c r="AP16" s="54"/>
      <c r="AQ16" s="54"/>
      <c r="AR16" s="54"/>
      <c r="AS16" s="54"/>
      <c r="AT16" s="54"/>
      <c r="AU16" s="54"/>
      <c r="AV16" s="54"/>
      <c r="AW16" s="54"/>
      <c r="AX16" s="54"/>
      <c r="AY16" s="54"/>
      <c r="AZ16" s="54"/>
      <c r="BA16" s="54"/>
      <c r="BB16" s="54"/>
    </row>
    <row r="17" spans="1:54" x14ac:dyDescent="0.2">
      <c r="A17" s="6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54"/>
      <c r="O17" s="54"/>
      <c r="P17" s="54"/>
      <c r="Q17" s="54"/>
      <c r="R17" s="54"/>
      <c r="S17" s="54"/>
      <c r="T17" s="54"/>
      <c r="U17" s="54"/>
      <c r="V17" s="54"/>
      <c r="W17" s="54"/>
      <c r="X17" s="54"/>
      <c r="Y17" s="54"/>
      <c r="Z17" s="54"/>
      <c r="AA17" s="54"/>
      <c r="AB17" s="54"/>
      <c r="AC17" s="54"/>
      <c r="AD17" s="54"/>
      <c r="AE17" s="54"/>
      <c r="AF17" s="54"/>
      <c r="AG17" s="54"/>
      <c r="AH17" s="54"/>
      <c r="AI17" s="54"/>
      <c r="AJ17" s="54"/>
      <c r="AK17" s="54"/>
      <c r="AL17" s="54"/>
      <c r="AM17" s="54"/>
      <c r="AN17" s="54"/>
      <c r="AO17" s="54"/>
      <c r="AP17" s="54"/>
      <c r="AQ17" s="54"/>
      <c r="AR17" s="54"/>
      <c r="AS17" s="54"/>
      <c r="AT17" s="54"/>
      <c r="AU17" s="54"/>
      <c r="AV17" s="54"/>
      <c r="AW17" s="54"/>
      <c r="AX17" s="54"/>
      <c r="AY17" s="54"/>
      <c r="AZ17" s="54"/>
      <c r="BA17" s="54"/>
      <c r="BB17" s="54"/>
    </row>
    <row r="18" spans="1:54" x14ac:dyDescent="0.2">
      <c r="A18" s="6"/>
      <c r="B18" s="6"/>
      <c r="C18" s="6"/>
      <c r="D18" s="6"/>
      <c r="E18" s="6"/>
      <c r="F18" s="6"/>
      <c r="G18" s="4"/>
      <c r="H18" s="4"/>
      <c r="I18" s="4"/>
      <c r="J18" s="4"/>
      <c r="K18" s="4"/>
      <c r="L18" s="4"/>
      <c r="M18" s="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4"/>
      <c r="Z18" s="54"/>
      <c r="AA18" s="54"/>
      <c r="AB18" s="54"/>
      <c r="AC18" s="54"/>
      <c r="AD18" s="54"/>
      <c r="AE18" s="54"/>
      <c r="AF18" s="54"/>
      <c r="AG18" s="54"/>
      <c r="AH18" s="54"/>
      <c r="AI18" s="54"/>
      <c r="AJ18" s="54"/>
      <c r="AK18" s="54"/>
      <c r="AL18" s="54"/>
      <c r="AM18" s="54"/>
      <c r="AN18" s="54"/>
      <c r="AO18" s="54"/>
      <c r="AP18" s="54"/>
      <c r="AQ18" s="54"/>
      <c r="AR18" s="54"/>
      <c r="AS18" s="54"/>
      <c r="AT18" s="54"/>
      <c r="AU18" s="54"/>
      <c r="AV18" s="54"/>
      <c r="AW18" s="54"/>
      <c r="AX18" s="54"/>
      <c r="AY18" s="54"/>
      <c r="AZ18" s="54"/>
      <c r="BA18" s="54"/>
      <c r="BB18" s="54"/>
    </row>
    <row r="19" spans="1:54" x14ac:dyDescent="0.2">
      <c r="A19" s="6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54"/>
      <c r="O19" s="54"/>
      <c r="P19" s="54"/>
      <c r="Q19" s="54"/>
      <c r="R19" s="54"/>
      <c r="S19" s="54"/>
      <c r="T19" s="54"/>
      <c r="U19" s="54"/>
      <c r="V19" s="54"/>
      <c r="W19" s="54"/>
      <c r="X19" s="54"/>
      <c r="Y19" s="54"/>
      <c r="Z19" s="54"/>
      <c r="AA19" s="54"/>
      <c r="AB19" s="54"/>
      <c r="AC19" s="54"/>
      <c r="AD19" s="54"/>
      <c r="AE19" s="54"/>
      <c r="AF19" s="54"/>
      <c r="AG19" s="54"/>
      <c r="AH19" s="54"/>
      <c r="AI19" s="54"/>
      <c r="AJ19" s="54"/>
      <c r="AK19" s="54"/>
      <c r="AL19" s="54"/>
      <c r="AM19" s="54"/>
      <c r="AN19" s="54"/>
      <c r="AO19" s="54"/>
      <c r="AP19" s="54"/>
      <c r="AQ19" s="54"/>
      <c r="AR19" s="54"/>
      <c r="AS19" s="54"/>
      <c r="AT19" s="54"/>
      <c r="AU19" s="54"/>
      <c r="AV19" s="54"/>
      <c r="AW19" s="54"/>
      <c r="AX19" s="54"/>
      <c r="AY19" s="54"/>
      <c r="AZ19" s="54"/>
      <c r="BA19" s="54"/>
      <c r="BB19" s="54"/>
    </row>
    <row r="20" spans="1:54" x14ac:dyDescent="0.2">
      <c r="B20" s="31"/>
      <c r="C20" s="32"/>
    </row>
    <row r="22" spans="1:54" x14ac:dyDescent="0.2">
      <c r="B22" s="32"/>
    </row>
    <row r="23" spans="1:54" x14ac:dyDescent="0.2">
      <c r="B23" s="32"/>
    </row>
  </sheetData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F1704-24BE-48F1-9574-42F155399A4D}">
  <sheetPr>
    <tabColor rgb="FFD9C6FE"/>
  </sheetPr>
  <dimension ref="A1:U23"/>
  <sheetViews>
    <sheetView showZeros="0" zoomScaleNormal="100" workbookViewId="0"/>
  </sheetViews>
  <sheetFormatPr baseColWidth="10" defaultColWidth="9.1640625" defaultRowHeight="16" x14ac:dyDescent="0.2"/>
  <cols>
    <col min="1" max="16384" width="9.1640625" style="1"/>
  </cols>
  <sheetData>
    <row r="1" spans="1:21" x14ac:dyDescent="0.2">
      <c r="A1" s="1" t="str">
        <f>_xlfn.CONCAT( "Table of Initial Pipeline Capacity between Sites [",VLOOKUP("volume", Units!$A$2:$B$11, 2, FALSE),"/", VLOOKUP("time", Units!$A$2:$B$11, 2, FALSE),"]")</f>
        <v>Table of Initial Pipeline Capacity between Sites [bbl/day]</v>
      </c>
    </row>
    <row r="2" spans="1:21" x14ac:dyDescent="0.2">
      <c r="A2" s="6" t="s">
        <v>211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</row>
    <row r="3" spans="1:21" x14ac:dyDescent="0.2">
      <c r="A3" s="6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</row>
    <row r="4" spans="1:21" x14ac:dyDescent="0.2">
      <c r="A4" s="6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</row>
    <row r="5" spans="1:21" x14ac:dyDescent="0.2">
      <c r="A5" s="6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</row>
    <row r="6" spans="1:21" x14ac:dyDescent="0.2">
      <c r="A6" s="6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</row>
    <row r="7" spans="1:21" x14ac:dyDescent="0.2">
      <c r="A7" s="6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</row>
    <row r="8" spans="1:21" x14ac:dyDescent="0.2">
      <c r="A8" s="6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</row>
    <row r="9" spans="1:21" x14ac:dyDescent="0.2">
      <c r="A9" s="6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</row>
    <row r="10" spans="1:21" x14ac:dyDescent="0.2">
      <c r="A10" s="6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</row>
    <row r="11" spans="1:21" x14ac:dyDescent="0.2">
      <c r="A11" s="6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</row>
    <row r="12" spans="1:21" x14ac:dyDescent="0.2">
      <c r="A12" s="6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</row>
    <row r="13" spans="1:21" x14ac:dyDescent="0.2">
      <c r="A13" s="6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</row>
    <row r="14" spans="1:21" x14ac:dyDescent="0.2">
      <c r="A14" s="6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</row>
    <row r="15" spans="1:21" x14ac:dyDescent="0.2">
      <c r="A15" s="6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</row>
    <row r="16" spans="1:21" x14ac:dyDescent="0.2">
      <c r="A16" s="6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</row>
    <row r="17" spans="1:21" x14ac:dyDescent="0.2">
      <c r="A17" s="6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</row>
    <row r="18" spans="1:21" x14ac:dyDescent="0.2">
      <c r="A18" s="6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</row>
    <row r="19" spans="1:21" x14ac:dyDescent="0.2">
      <c r="A19" s="6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</row>
    <row r="20" spans="1:21" x14ac:dyDescent="0.2">
      <c r="A20" s="6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</row>
    <row r="21" spans="1:21" x14ac:dyDescent="0.2">
      <c r="A21" s="6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</row>
    <row r="22" spans="1:21" x14ac:dyDescent="0.2">
      <c r="A22" s="6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</row>
    <row r="23" spans="1:21" x14ac:dyDescent="0.2">
      <c r="A23" s="6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FE18E-3C30-49FC-B6A0-0A6D3F02EBB0}">
  <dimension ref="A1:O15"/>
  <sheetViews>
    <sheetView workbookViewId="0">
      <selection activeCell="A2" sqref="A2"/>
    </sheetView>
  </sheetViews>
  <sheetFormatPr baseColWidth="10" defaultColWidth="9.1640625" defaultRowHeight="16" x14ac:dyDescent="0.2"/>
  <cols>
    <col min="1" max="2" width="9.1640625" style="1"/>
    <col min="3" max="3" width="3.5" style="1" customWidth="1"/>
    <col min="4" max="12" width="9.1640625" style="1"/>
    <col min="13" max="13" width="11.1640625" style="1" customWidth="1"/>
    <col min="14" max="14" width="10.6640625" style="1" customWidth="1"/>
    <col min="15" max="15" width="12.83203125" style="1" customWidth="1"/>
    <col min="16" max="16" width="4.5" style="1" customWidth="1"/>
    <col min="17" max="16384" width="9.1640625" style="1"/>
  </cols>
  <sheetData>
    <row r="1" spans="1:15" x14ac:dyDescent="0.2">
      <c r="A1" s="1" t="s">
        <v>89</v>
      </c>
    </row>
    <row r="2" spans="1:15" x14ac:dyDescent="0.2">
      <c r="A2" s="2" t="s">
        <v>90</v>
      </c>
    </row>
    <row r="3" spans="1:15" x14ac:dyDescent="0.2">
      <c r="A3" s="2" t="s">
        <v>91</v>
      </c>
    </row>
    <row r="4" spans="1:15" x14ac:dyDescent="0.2">
      <c r="A4" s="2" t="s">
        <v>92</v>
      </c>
      <c r="D4" s="5"/>
    </row>
    <row r="5" spans="1:15" x14ac:dyDescent="0.2">
      <c r="A5" s="2" t="s">
        <v>93</v>
      </c>
      <c r="M5" s="6"/>
      <c r="N5" s="6"/>
      <c r="O5" s="6"/>
    </row>
    <row r="6" spans="1:15" x14ac:dyDescent="0.2">
      <c r="A6" s="2" t="s">
        <v>94</v>
      </c>
    </row>
    <row r="7" spans="1:15" x14ac:dyDescent="0.2">
      <c r="A7" s="2" t="s">
        <v>95</v>
      </c>
    </row>
    <row r="8" spans="1:15" x14ac:dyDescent="0.2">
      <c r="A8" s="2" t="s">
        <v>96</v>
      </c>
    </row>
    <row r="9" spans="1:15" x14ac:dyDescent="0.2">
      <c r="A9" s="2" t="s">
        <v>97</v>
      </c>
    </row>
    <row r="10" spans="1:15" x14ac:dyDescent="0.2">
      <c r="A10" s="2" t="s">
        <v>98</v>
      </c>
    </row>
    <row r="11" spans="1:15" x14ac:dyDescent="0.2">
      <c r="A11" s="2" t="s">
        <v>99</v>
      </c>
    </row>
    <row r="12" spans="1:15" x14ac:dyDescent="0.2">
      <c r="A12" s="2" t="s">
        <v>100</v>
      </c>
    </row>
    <row r="13" spans="1:15" x14ac:dyDescent="0.2">
      <c r="A13" s="2" t="s">
        <v>101</v>
      </c>
    </row>
    <row r="14" spans="1:15" x14ac:dyDescent="0.2">
      <c r="A14" s="2" t="s">
        <v>102</v>
      </c>
    </row>
    <row r="15" spans="1:15" x14ac:dyDescent="0.2">
      <c r="A15" s="2" t="s">
        <v>103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E21CA-E0F8-4445-8FC2-328828AC1FFE}">
  <sheetPr>
    <tabColor rgb="FFD9C6FE"/>
  </sheetPr>
  <dimension ref="A1:BJ63"/>
  <sheetViews>
    <sheetView zoomScaleNormal="100" workbookViewId="0">
      <pane xSplit="1" ySplit="2" topLeftCell="B3" activePane="bottomRight" state="frozen"/>
      <selection activeCell="A5" sqref="A5"/>
      <selection pane="topRight" activeCell="A5" sqref="A5"/>
      <selection pane="bottomLeft" activeCell="A5" sqref="A5"/>
      <selection pane="bottomRight"/>
    </sheetView>
  </sheetViews>
  <sheetFormatPr baseColWidth="10" defaultColWidth="9.33203125" defaultRowHeight="16" x14ac:dyDescent="0.2"/>
  <cols>
    <col min="1" max="2" width="15.6640625" style="1" customWidth="1"/>
    <col min="3" max="20" width="9.33203125" style="1"/>
    <col min="21" max="21" width="12.1640625" style="1" bestFit="1" customWidth="1"/>
    <col min="22" max="16384" width="9.33203125" style="1"/>
  </cols>
  <sheetData>
    <row r="1" spans="1:62" x14ac:dyDescent="0.2">
      <c r="A1" s="1" t="s">
        <v>249</v>
      </c>
    </row>
    <row r="2" spans="1:62" x14ac:dyDescent="0.2">
      <c r="A2" s="6" t="s">
        <v>211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55"/>
      <c r="T2" s="55"/>
      <c r="U2" s="55"/>
      <c r="V2" s="55"/>
      <c r="W2" s="55"/>
      <c r="X2" s="55"/>
      <c r="Y2" s="55"/>
      <c r="Z2" s="55"/>
      <c r="AA2" s="55"/>
      <c r="AB2" s="55"/>
      <c r="AC2" s="55"/>
      <c r="AD2" s="55"/>
      <c r="AE2" s="55"/>
      <c r="AF2" s="55"/>
      <c r="AG2" s="55"/>
      <c r="AH2" s="55"/>
      <c r="AI2" s="55"/>
      <c r="AJ2" s="55"/>
      <c r="AK2" s="55"/>
      <c r="AL2" s="55"/>
      <c r="AM2" s="55"/>
      <c r="AN2" s="55"/>
      <c r="AO2" s="55"/>
      <c r="AP2" s="55"/>
      <c r="AQ2" s="55"/>
      <c r="AR2" s="55"/>
      <c r="AS2" s="55"/>
      <c r="AT2" s="55"/>
      <c r="AU2" s="55"/>
      <c r="AV2" s="55"/>
      <c r="AW2" s="55"/>
      <c r="AX2" s="55"/>
      <c r="AY2" s="55"/>
      <c r="AZ2" s="55"/>
      <c r="BA2" s="55"/>
      <c r="BB2" s="55"/>
      <c r="BC2" s="55"/>
      <c r="BD2" s="55"/>
      <c r="BE2" s="55"/>
      <c r="BF2" s="55"/>
      <c r="BG2" s="55"/>
      <c r="BH2" s="55"/>
      <c r="BI2" s="55"/>
      <c r="BJ2" s="55"/>
    </row>
    <row r="3" spans="1:62" x14ac:dyDescent="0.2">
      <c r="A3" s="6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</row>
    <row r="4" spans="1:62" x14ac:dyDescent="0.2">
      <c r="A4" s="6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</row>
    <row r="5" spans="1:62" x14ac:dyDescent="0.2">
      <c r="A5" s="6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</row>
    <row r="6" spans="1:62" x14ac:dyDescent="0.2">
      <c r="A6" s="6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</row>
    <row r="7" spans="1:62" x14ac:dyDescent="0.2">
      <c r="A7" s="6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</row>
    <row r="8" spans="1:62" x14ac:dyDescent="0.2">
      <c r="A8" s="6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</row>
    <row r="9" spans="1:62" x14ac:dyDescent="0.2">
      <c r="A9" s="6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</row>
    <row r="10" spans="1:62" x14ac:dyDescent="0.2">
      <c r="A10" s="6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</row>
    <row r="11" spans="1:62" x14ac:dyDescent="0.2">
      <c r="A11" s="6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</row>
    <row r="12" spans="1:62" x14ac:dyDescent="0.2">
      <c r="A12" s="6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</row>
    <row r="13" spans="1:62" x14ac:dyDescent="0.2">
      <c r="A13" s="6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</row>
    <row r="14" spans="1:62" x14ac:dyDescent="0.2">
      <c r="A14" s="6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</row>
    <row r="15" spans="1:62" x14ac:dyDescent="0.2">
      <c r="A15" s="6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</row>
    <row r="16" spans="1:62" x14ac:dyDescent="0.2">
      <c r="A16" s="6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</row>
    <row r="17" spans="1:62" x14ac:dyDescent="0.2">
      <c r="A17" s="6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</row>
    <row r="18" spans="1:62" x14ac:dyDescent="0.2">
      <c r="A18" s="6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</row>
    <row r="19" spans="1:62" x14ac:dyDescent="0.2">
      <c r="A19" s="6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</row>
    <row r="20" spans="1:62" x14ac:dyDescent="0.2">
      <c r="A20" s="6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</row>
    <row r="21" spans="1:62" x14ac:dyDescent="0.2">
      <c r="A21" s="6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</row>
    <row r="22" spans="1:62" x14ac:dyDescent="0.2">
      <c r="A22" s="6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</row>
    <row r="23" spans="1:62" x14ac:dyDescent="0.2">
      <c r="A23" s="6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</row>
    <row r="24" spans="1:62" x14ac:dyDescent="0.2">
      <c r="A24" s="56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</row>
    <row r="25" spans="1:62" x14ac:dyDescent="0.2">
      <c r="A25" s="56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</row>
    <row r="26" spans="1:62" x14ac:dyDescent="0.2">
      <c r="A26" s="56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</row>
    <row r="27" spans="1:62" x14ac:dyDescent="0.2">
      <c r="A27" s="56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</row>
    <row r="28" spans="1:62" x14ac:dyDescent="0.2">
      <c r="A28" s="56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</row>
    <row r="29" spans="1:62" x14ac:dyDescent="0.2">
      <c r="A29" s="56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</row>
    <row r="30" spans="1:62" x14ac:dyDescent="0.2">
      <c r="A30" s="56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</row>
    <row r="31" spans="1:62" x14ac:dyDescent="0.2">
      <c r="A31" s="56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</row>
    <row r="32" spans="1:62" x14ac:dyDescent="0.2">
      <c r="A32" s="56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</row>
    <row r="33" spans="1:62" x14ac:dyDescent="0.2">
      <c r="A33" s="56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</row>
    <row r="34" spans="1:62" x14ac:dyDescent="0.2">
      <c r="A34" s="56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</row>
    <row r="35" spans="1:62" x14ac:dyDescent="0.2">
      <c r="A35" s="56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</row>
    <row r="36" spans="1:62" x14ac:dyDescent="0.2">
      <c r="A36" s="56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</row>
    <row r="37" spans="1:62" x14ac:dyDescent="0.2">
      <c r="A37" s="56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</row>
    <row r="38" spans="1:62" x14ac:dyDescent="0.2">
      <c r="A38" s="56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</row>
    <row r="39" spans="1:62" x14ac:dyDescent="0.2">
      <c r="A39" s="56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</row>
    <row r="40" spans="1:62" x14ac:dyDescent="0.2">
      <c r="A40" s="56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</row>
    <row r="41" spans="1:62" x14ac:dyDescent="0.2">
      <c r="A41" s="56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</row>
    <row r="42" spans="1:62" x14ac:dyDescent="0.2">
      <c r="A42" s="56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</row>
    <row r="43" spans="1:62" x14ac:dyDescent="0.2">
      <c r="A43" s="56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</row>
    <row r="44" spans="1:62" x14ac:dyDescent="0.2">
      <c r="A44" s="56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</row>
    <row r="45" spans="1:62" x14ac:dyDescent="0.2">
      <c r="A45" s="56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</row>
    <row r="46" spans="1:62" x14ac:dyDescent="0.2">
      <c r="A46" s="56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</row>
    <row r="47" spans="1:62" x14ac:dyDescent="0.2">
      <c r="A47" s="56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</row>
    <row r="48" spans="1:62" x14ac:dyDescent="0.2">
      <c r="A48" s="56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</row>
    <row r="49" spans="1:62" x14ac:dyDescent="0.2">
      <c r="A49" s="56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</row>
    <row r="50" spans="1:62" x14ac:dyDescent="0.2">
      <c r="A50" s="56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</row>
    <row r="51" spans="1:62" x14ac:dyDescent="0.2">
      <c r="A51" s="56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</row>
    <row r="52" spans="1:62" x14ac:dyDescent="0.2">
      <c r="A52" s="56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</row>
    <row r="53" spans="1:62" x14ac:dyDescent="0.2">
      <c r="A53" s="56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</row>
    <row r="54" spans="1:62" x14ac:dyDescent="0.2">
      <c r="A54" s="56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</row>
    <row r="55" spans="1:62" x14ac:dyDescent="0.2">
      <c r="A55" s="56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</row>
    <row r="56" spans="1:62" x14ac:dyDescent="0.2">
      <c r="A56" s="56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</row>
    <row r="57" spans="1:62" x14ac:dyDescent="0.2">
      <c r="A57" s="56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</row>
    <row r="58" spans="1:62" x14ac:dyDescent="0.2">
      <c r="A58" s="56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</row>
    <row r="59" spans="1:62" x14ac:dyDescent="0.2">
      <c r="A59" s="56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</row>
    <row r="60" spans="1:62" x14ac:dyDescent="0.2">
      <c r="A60" s="56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</row>
    <row r="61" spans="1:62" x14ac:dyDescent="0.2">
      <c r="A61" s="56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</row>
    <row r="62" spans="1:62" x14ac:dyDescent="0.2">
      <c r="A62" s="56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</row>
    <row r="63" spans="1:62" x14ac:dyDescent="0.2">
      <c r="A63" s="56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</row>
  </sheetData>
  <phoneticPr fontId="2" type="noConversion"/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65BC4-7454-4A45-AA93-771B11A13108}">
  <sheetPr>
    <tabColor rgb="FFD9C6FE"/>
  </sheetPr>
  <dimension ref="A1:B4"/>
  <sheetViews>
    <sheetView workbookViewId="0"/>
  </sheetViews>
  <sheetFormatPr baseColWidth="10" defaultColWidth="9.1640625" defaultRowHeight="16" x14ac:dyDescent="0.2"/>
  <cols>
    <col min="1" max="1" width="12.1640625" style="1" customWidth="1"/>
    <col min="2" max="16384" width="9.1640625" style="1"/>
  </cols>
  <sheetData>
    <row r="1" spans="1:2" x14ac:dyDescent="0.2">
      <c r="A1" s="1" t="str">
        <f>_xlfn.CONCAT( "Table of Initial Disposal Capacity [",VLOOKUP("volume", Units!$A$2:$B$11, 2, FALSE),"/", VLOOKUP("time", Units!$A$2:$B$11, 2, FALSE),"]")</f>
        <v>Table of Initial Disposal Capacity [bbl/day]</v>
      </c>
    </row>
    <row r="2" spans="1:2" s="4" customFormat="1" x14ac:dyDescent="0.2">
      <c r="A2" s="6" t="s">
        <v>212</v>
      </c>
      <c r="B2" s="6" t="s">
        <v>46</v>
      </c>
    </row>
    <row r="3" spans="1:2" x14ac:dyDescent="0.2">
      <c r="A3" s="6"/>
      <c r="B3" s="54"/>
    </row>
    <row r="4" spans="1:2" x14ac:dyDescent="0.2">
      <c r="A4" s="6"/>
      <c r="B4" s="54"/>
    </row>
  </sheetData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F796A-A87C-4F37-A825-AF0AD18C802A}">
  <sheetPr>
    <tabColor rgb="FFD9C6FE"/>
  </sheetPr>
  <dimension ref="A1:B5"/>
  <sheetViews>
    <sheetView workbookViewId="0"/>
  </sheetViews>
  <sheetFormatPr baseColWidth="10" defaultColWidth="9.1640625" defaultRowHeight="16" x14ac:dyDescent="0.2"/>
  <cols>
    <col min="1" max="1" width="14.5" style="1" customWidth="1"/>
    <col min="2" max="16384" width="9.1640625" style="1"/>
  </cols>
  <sheetData>
    <row r="1" spans="1:2" x14ac:dyDescent="0.2">
      <c r="A1" s="1" t="str">
        <f>_xlfn.CONCAT( "Table of Initial Storage Capacity [",VLOOKUP("volume", Units!$A$2:$B$11, 2, FALSE),"]")</f>
        <v>Table of Initial Storage Capacity [bbl]</v>
      </c>
    </row>
    <row r="2" spans="1:2" s="4" customFormat="1" x14ac:dyDescent="0.2">
      <c r="A2" s="6" t="s">
        <v>152</v>
      </c>
      <c r="B2" s="6" t="s">
        <v>46</v>
      </c>
    </row>
    <row r="3" spans="1:2" x14ac:dyDescent="0.2">
      <c r="A3" s="6"/>
      <c r="B3" s="54"/>
    </row>
    <row r="4" spans="1:2" x14ac:dyDescent="0.2">
      <c r="A4" s="6"/>
      <c r="B4" s="54"/>
    </row>
    <row r="5" spans="1:2" x14ac:dyDescent="0.2">
      <c r="A5" s="6"/>
      <c r="B5" s="54"/>
    </row>
  </sheetData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13F53-E3AE-452E-A1A1-316A2C800322}">
  <sheetPr>
    <tabColor rgb="FFD9C6FE"/>
  </sheetPr>
  <dimension ref="A1:F4"/>
  <sheetViews>
    <sheetView workbookViewId="0"/>
  </sheetViews>
  <sheetFormatPr baseColWidth="10" defaultColWidth="9.1640625" defaultRowHeight="16" x14ac:dyDescent="0.2"/>
  <cols>
    <col min="1" max="1" width="16.1640625" style="1" customWidth="1"/>
    <col min="2" max="16384" width="9.1640625" style="1"/>
  </cols>
  <sheetData>
    <row r="1" spans="1:6" x14ac:dyDescent="0.2">
      <c r="A1" s="1" t="str">
        <f>_xlfn.CONCAT( "Table of Initial Treatment Capacity [",VLOOKUP("volume", Units!$A$2:$B$11, 2, FALSE),"/", VLOOKUP("time", Units!$A$2:$B$11, 2, FALSE),"]")</f>
        <v>Table of Initial Treatment Capacity [bbl/day]</v>
      </c>
    </row>
    <row r="2" spans="1:6" x14ac:dyDescent="0.2">
      <c r="A2" s="6" t="s">
        <v>150</v>
      </c>
      <c r="B2" s="6"/>
      <c r="C2" s="6"/>
      <c r="D2" s="6"/>
      <c r="E2" s="6"/>
      <c r="F2" s="6"/>
    </row>
    <row r="3" spans="1:6" x14ac:dyDescent="0.2">
      <c r="A3" s="6"/>
      <c r="B3" s="54"/>
      <c r="C3" s="54"/>
      <c r="D3" s="54"/>
      <c r="E3" s="54"/>
      <c r="F3" s="54"/>
    </row>
    <row r="4" spans="1:6" x14ac:dyDescent="0.2">
      <c r="A4" s="6"/>
      <c r="B4" s="54"/>
      <c r="C4" s="54"/>
      <c r="D4" s="54"/>
      <c r="E4" s="54"/>
      <c r="F4" s="54"/>
    </row>
  </sheetData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8A3C4-CDFB-42B9-A561-3BE030B562A7}">
  <sheetPr>
    <tabColor rgb="FFD9C6FE"/>
  </sheetPr>
  <dimension ref="A1:BA5"/>
  <sheetViews>
    <sheetView workbookViewId="0"/>
  </sheetViews>
  <sheetFormatPr baseColWidth="10" defaultColWidth="9.1640625" defaultRowHeight="16" x14ac:dyDescent="0.2"/>
  <cols>
    <col min="1" max="1" width="16.83203125" style="1" customWidth="1"/>
    <col min="2" max="16384" width="9.1640625" style="1"/>
  </cols>
  <sheetData>
    <row r="1" spans="1:53" x14ac:dyDescent="0.2">
      <c r="A1" s="1" t="str">
        <f>_xlfn.CONCAT( "Table of Beneficial Reuse minimum required flow [",VLOOKUP("volume", Units!$A$2:$B$11, 2, FALSE),"/", VLOOKUP("time", Units!$A$2:$B$11, 2, FALSE),"]")</f>
        <v>Table of Beneficial Reuse minimum required flow [bbl/day]</v>
      </c>
    </row>
    <row r="2" spans="1:53" x14ac:dyDescent="0.2">
      <c r="A2" s="6" t="s">
        <v>260</v>
      </c>
      <c r="B2" s="6" t="s">
        <v>159</v>
      </c>
      <c r="C2" s="6" t="s">
        <v>160</v>
      </c>
      <c r="D2" s="6" t="s">
        <v>161</v>
      </c>
      <c r="E2" s="6" t="s">
        <v>162</v>
      </c>
      <c r="F2" s="6" t="s">
        <v>163</v>
      </c>
      <c r="G2" s="6" t="s">
        <v>164</v>
      </c>
      <c r="H2" s="6" t="s">
        <v>165</v>
      </c>
      <c r="I2" s="6" t="s">
        <v>166</v>
      </c>
      <c r="J2" s="6" t="s">
        <v>167</v>
      </c>
      <c r="K2" s="6" t="s">
        <v>168</v>
      </c>
      <c r="L2" s="6" t="s">
        <v>169</v>
      </c>
      <c r="M2" s="6" t="s">
        <v>170</v>
      </c>
      <c r="N2" s="6" t="s">
        <v>171</v>
      </c>
      <c r="O2" s="6" t="s">
        <v>172</v>
      </c>
      <c r="P2" s="6" t="s">
        <v>173</v>
      </c>
      <c r="Q2" s="6" t="s">
        <v>174</v>
      </c>
      <c r="R2" s="6" t="s">
        <v>175</v>
      </c>
      <c r="S2" s="6" t="s">
        <v>176</v>
      </c>
      <c r="T2" s="6" t="s">
        <v>177</v>
      </c>
      <c r="U2" s="6" t="s">
        <v>178</v>
      </c>
      <c r="V2" s="6" t="s">
        <v>179</v>
      </c>
      <c r="W2" s="6" t="s">
        <v>180</v>
      </c>
      <c r="X2" s="6" t="s">
        <v>181</v>
      </c>
      <c r="Y2" s="6" t="s">
        <v>182</v>
      </c>
      <c r="Z2" s="6" t="s">
        <v>183</v>
      </c>
      <c r="AA2" s="6" t="s">
        <v>184</v>
      </c>
      <c r="AB2" s="6" t="s">
        <v>185</v>
      </c>
      <c r="AC2" s="6" t="s">
        <v>186</v>
      </c>
      <c r="AD2" s="6" t="s">
        <v>187</v>
      </c>
      <c r="AE2" s="6" t="s">
        <v>188</v>
      </c>
      <c r="AF2" s="6" t="s">
        <v>189</v>
      </c>
      <c r="AG2" s="6" t="s">
        <v>190</v>
      </c>
      <c r="AH2" s="6" t="s">
        <v>191</v>
      </c>
      <c r="AI2" s="6" t="s">
        <v>192</v>
      </c>
      <c r="AJ2" s="6" t="s">
        <v>193</v>
      </c>
      <c r="AK2" s="6" t="s">
        <v>194</v>
      </c>
      <c r="AL2" s="6" t="s">
        <v>195</v>
      </c>
      <c r="AM2" s="6" t="s">
        <v>196</v>
      </c>
      <c r="AN2" s="6" t="s">
        <v>197</v>
      </c>
      <c r="AO2" s="6" t="s">
        <v>198</v>
      </c>
      <c r="AP2" s="6" t="s">
        <v>199</v>
      </c>
      <c r="AQ2" s="6" t="s">
        <v>200</v>
      </c>
      <c r="AR2" s="6" t="s">
        <v>201</v>
      </c>
      <c r="AS2" s="6" t="s">
        <v>202</v>
      </c>
      <c r="AT2" s="6" t="s">
        <v>203</v>
      </c>
      <c r="AU2" s="6" t="s">
        <v>204</v>
      </c>
      <c r="AV2" s="6" t="s">
        <v>205</v>
      </c>
      <c r="AW2" s="6" t="s">
        <v>206</v>
      </c>
      <c r="AX2" s="6" t="s">
        <v>207</v>
      </c>
      <c r="AY2" s="6" t="s">
        <v>208</v>
      </c>
      <c r="AZ2" s="6" t="s">
        <v>209</v>
      </c>
      <c r="BA2" s="6" t="s">
        <v>210</v>
      </c>
    </row>
    <row r="3" spans="1:53" x14ac:dyDescent="0.2">
      <c r="A3" s="6"/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  <c r="AB3" s="54"/>
      <c r="AC3" s="54"/>
      <c r="AD3" s="54"/>
      <c r="AE3" s="54"/>
      <c r="AF3" s="54"/>
      <c r="AG3" s="54"/>
      <c r="AH3" s="54"/>
      <c r="AI3" s="54"/>
      <c r="AJ3" s="54"/>
      <c r="AK3" s="54"/>
      <c r="AL3" s="54"/>
      <c r="AM3" s="54"/>
      <c r="AN3" s="54"/>
      <c r="AO3" s="54"/>
      <c r="AP3" s="54"/>
      <c r="AQ3" s="54"/>
      <c r="AR3" s="54"/>
      <c r="AS3" s="54"/>
      <c r="AT3" s="54"/>
      <c r="AU3" s="54"/>
      <c r="AV3" s="54"/>
      <c r="AW3" s="54"/>
      <c r="AX3" s="54"/>
      <c r="AY3" s="54"/>
      <c r="AZ3" s="54"/>
      <c r="BA3" s="54"/>
    </row>
    <row r="4" spans="1:53" x14ac:dyDescent="0.2">
      <c r="A4" s="6"/>
      <c r="B4" s="54"/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  <c r="AC4" s="54"/>
      <c r="AD4" s="54"/>
      <c r="AE4" s="54"/>
      <c r="AF4" s="54"/>
      <c r="AG4" s="54"/>
      <c r="AH4" s="54"/>
      <c r="AI4" s="54"/>
      <c r="AJ4" s="54"/>
      <c r="AK4" s="54"/>
      <c r="AL4" s="54"/>
      <c r="AM4" s="54"/>
      <c r="AN4" s="54"/>
      <c r="AO4" s="54"/>
      <c r="AP4" s="54"/>
      <c r="AQ4" s="54"/>
      <c r="AR4" s="54"/>
      <c r="AS4" s="54"/>
      <c r="AT4" s="54"/>
      <c r="AU4" s="54"/>
      <c r="AV4" s="54"/>
      <c r="AW4" s="54"/>
      <c r="AX4" s="54"/>
      <c r="AY4" s="54"/>
      <c r="AZ4" s="54"/>
      <c r="BA4" s="54"/>
    </row>
    <row r="5" spans="1:53" x14ac:dyDescent="0.2">
      <c r="A5" s="6"/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  <c r="AA5" s="54"/>
      <c r="AB5" s="54"/>
      <c r="AC5" s="54"/>
      <c r="AD5" s="54"/>
      <c r="AE5" s="54"/>
      <c r="AF5" s="54"/>
      <c r="AG5" s="54"/>
      <c r="AH5" s="54"/>
      <c r="AI5" s="54"/>
      <c r="AJ5" s="54"/>
      <c r="AK5" s="54"/>
      <c r="AL5" s="54"/>
      <c r="AM5" s="54"/>
      <c r="AN5" s="54"/>
      <c r="AO5" s="54"/>
      <c r="AP5" s="54"/>
      <c r="AQ5" s="54"/>
      <c r="AR5" s="54"/>
      <c r="AS5" s="54"/>
      <c r="AT5" s="54"/>
      <c r="AU5" s="54"/>
      <c r="AV5" s="54"/>
      <c r="AW5" s="54"/>
      <c r="AX5" s="54"/>
      <c r="AY5" s="54"/>
      <c r="AZ5" s="54"/>
      <c r="BA5" s="54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0BCF9-7789-4700-AF4D-19AFDD7DEF21}">
  <sheetPr>
    <tabColor rgb="FFD9C6FE"/>
  </sheetPr>
  <dimension ref="A1:BA5"/>
  <sheetViews>
    <sheetView workbookViewId="0"/>
  </sheetViews>
  <sheetFormatPr baseColWidth="10" defaultColWidth="9.1640625" defaultRowHeight="16" x14ac:dyDescent="0.2"/>
  <cols>
    <col min="1" max="1" width="16.1640625" style="1" customWidth="1"/>
    <col min="2" max="16384" width="9.1640625" style="1"/>
  </cols>
  <sheetData>
    <row r="1" spans="1:53" x14ac:dyDescent="0.2">
      <c r="A1" s="1" t="str">
        <f>_xlfn.CONCAT( "Table of Beneficial Reuse Capacity [",VLOOKUP("volume", Units!$A$2:$B$11, 2, FALSE),"/", VLOOKUP("time", Units!$A$2:$B$11, 2, FALSE),"] (leave cells blank to indicate infinite capacity)")</f>
        <v>Table of Beneficial Reuse Capacity [bbl/day] (leave cells blank to indicate infinite capacity)</v>
      </c>
    </row>
    <row r="2" spans="1:53" x14ac:dyDescent="0.2">
      <c r="A2" s="6" t="s">
        <v>260</v>
      </c>
      <c r="B2" s="6" t="s">
        <v>159</v>
      </c>
      <c r="C2" s="6" t="s">
        <v>160</v>
      </c>
      <c r="D2" s="6" t="s">
        <v>161</v>
      </c>
      <c r="E2" s="6" t="s">
        <v>162</v>
      </c>
      <c r="F2" s="6" t="s">
        <v>163</v>
      </c>
      <c r="G2" s="6" t="s">
        <v>164</v>
      </c>
      <c r="H2" s="6" t="s">
        <v>165</v>
      </c>
      <c r="I2" s="6" t="s">
        <v>166</v>
      </c>
      <c r="J2" s="6" t="s">
        <v>167</v>
      </c>
      <c r="K2" s="6" t="s">
        <v>168</v>
      </c>
      <c r="L2" s="6" t="s">
        <v>169</v>
      </c>
      <c r="M2" s="6" t="s">
        <v>170</v>
      </c>
      <c r="N2" s="6" t="s">
        <v>171</v>
      </c>
      <c r="O2" s="6" t="s">
        <v>172</v>
      </c>
      <c r="P2" s="6" t="s">
        <v>173</v>
      </c>
      <c r="Q2" s="6" t="s">
        <v>174</v>
      </c>
      <c r="R2" s="6" t="s">
        <v>175</v>
      </c>
      <c r="S2" s="6" t="s">
        <v>176</v>
      </c>
      <c r="T2" s="6" t="s">
        <v>177</v>
      </c>
      <c r="U2" s="6" t="s">
        <v>178</v>
      </c>
      <c r="V2" s="6" t="s">
        <v>179</v>
      </c>
      <c r="W2" s="6" t="s">
        <v>180</v>
      </c>
      <c r="X2" s="6" t="s">
        <v>181</v>
      </c>
      <c r="Y2" s="6" t="s">
        <v>182</v>
      </c>
      <c r="Z2" s="6" t="s">
        <v>183</v>
      </c>
      <c r="AA2" s="6" t="s">
        <v>184</v>
      </c>
      <c r="AB2" s="6" t="s">
        <v>185</v>
      </c>
      <c r="AC2" s="6" t="s">
        <v>186</v>
      </c>
      <c r="AD2" s="6" t="s">
        <v>187</v>
      </c>
      <c r="AE2" s="6" t="s">
        <v>188</v>
      </c>
      <c r="AF2" s="6" t="s">
        <v>189</v>
      </c>
      <c r="AG2" s="6" t="s">
        <v>190</v>
      </c>
      <c r="AH2" s="6" t="s">
        <v>191</v>
      </c>
      <c r="AI2" s="6" t="s">
        <v>192</v>
      </c>
      <c r="AJ2" s="6" t="s">
        <v>193</v>
      </c>
      <c r="AK2" s="6" t="s">
        <v>194</v>
      </c>
      <c r="AL2" s="6" t="s">
        <v>195</v>
      </c>
      <c r="AM2" s="6" t="s">
        <v>196</v>
      </c>
      <c r="AN2" s="6" t="s">
        <v>197</v>
      </c>
      <c r="AO2" s="6" t="s">
        <v>198</v>
      </c>
      <c r="AP2" s="6" t="s">
        <v>199</v>
      </c>
      <c r="AQ2" s="6" t="s">
        <v>200</v>
      </c>
      <c r="AR2" s="6" t="s">
        <v>201</v>
      </c>
      <c r="AS2" s="6" t="s">
        <v>202</v>
      </c>
      <c r="AT2" s="6" t="s">
        <v>203</v>
      </c>
      <c r="AU2" s="6" t="s">
        <v>204</v>
      </c>
      <c r="AV2" s="6" t="s">
        <v>205</v>
      </c>
      <c r="AW2" s="6" t="s">
        <v>206</v>
      </c>
      <c r="AX2" s="6" t="s">
        <v>207</v>
      </c>
      <c r="AY2" s="6" t="s">
        <v>208</v>
      </c>
      <c r="AZ2" s="6" t="s">
        <v>209</v>
      </c>
      <c r="BA2" s="6" t="s">
        <v>210</v>
      </c>
    </row>
    <row r="3" spans="1:53" x14ac:dyDescent="0.2">
      <c r="A3" s="6"/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  <c r="AB3" s="54"/>
      <c r="AC3" s="54"/>
      <c r="AD3" s="54"/>
      <c r="AE3" s="54"/>
      <c r="AF3" s="54"/>
      <c r="AG3" s="54"/>
      <c r="AH3" s="54"/>
      <c r="AI3" s="54"/>
      <c r="AJ3" s="54"/>
      <c r="AK3" s="54"/>
      <c r="AL3" s="54"/>
      <c r="AM3" s="54"/>
      <c r="AN3" s="54"/>
      <c r="AO3" s="54"/>
      <c r="AP3" s="54"/>
      <c r="AQ3" s="54"/>
      <c r="AR3" s="54"/>
      <c r="AS3" s="54"/>
      <c r="AT3" s="54"/>
      <c r="AU3" s="54"/>
      <c r="AV3" s="54"/>
      <c r="AW3" s="54"/>
      <c r="AX3" s="54"/>
      <c r="AY3" s="54"/>
      <c r="AZ3" s="54"/>
      <c r="BA3" s="54"/>
    </row>
    <row r="4" spans="1:53" x14ac:dyDescent="0.2">
      <c r="A4" s="6"/>
      <c r="B4" s="54"/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  <c r="AC4" s="54"/>
      <c r="AD4" s="54"/>
      <c r="AE4" s="54"/>
      <c r="AF4" s="54"/>
      <c r="AG4" s="54"/>
      <c r="AH4" s="54"/>
      <c r="AI4" s="54"/>
      <c r="AJ4" s="54"/>
      <c r="AK4" s="54"/>
      <c r="AL4" s="54"/>
      <c r="AM4" s="54"/>
      <c r="AN4" s="54"/>
      <c r="AO4" s="54"/>
      <c r="AP4" s="54"/>
      <c r="AQ4" s="54"/>
      <c r="AR4" s="54"/>
      <c r="AS4" s="54"/>
      <c r="AT4" s="54"/>
      <c r="AU4" s="54"/>
      <c r="AV4" s="54"/>
      <c r="AW4" s="54"/>
      <c r="AX4" s="54"/>
      <c r="AY4" s="54"/>
      <c r="AZ4" s="54"/>
      <c r="BA4" s="54"/>
    </row>
    <row r="5" spans="1:53" x14ac:dyDescent="0.2">
      <c r="A5" s="6"/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  <c r="AA5" s="54"/>
      <c r="AB5" s="54"/>
      <c r="AC5" s="54"/>
      <c r="AD5" s="54"/>
      <c r="AE5" s="54"/>
      <c r="AF5" s="54"/>
      <c r="AG5" s="54"/>
      <c r="AH5" s="54"/>
      <c r="AI5" s="54"/>
      <c r="AJ5" s="54"/>
      <c r="AK5" s="54"/>
      <c r="AL5" s="54"/>
      <c r="AM5" s="54"/>
      <c r="AN5" s="54"/>
      <c r="AO5" s="54"/>
      <c r="AP5" s="54"/>
      <c r="AQ5" s="54"/>
      <c r="AR5" s="54"/>
      <c r="AS5" s="54"/>
      <c r="AT5" s="54"/>
      <c r="AU5" s="54"/>
      <c r="AV5" s="54"/>
      <c r="AW5" s="54"/>
      <c r="AX5" s="54"/>
      <c r="AY5" s="54"/>
      <c r="AZ5" s="54"/>
      <c r="BA5" s="54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2DBF7-A8C0-4CE1-BE66-F8E077B6F0F1}">
  <sheetPr>
    <tabColor rgb="FFD9C6FE"/>
  </sheetPr>
  <dimension ref="A1:BA15"/>
  <sheetViews>
    <sheetView topLeftCell="AD1" workbookViewId="0"/>
  </sheetViews>
  <sheetFormatPr baseColWidth="10" defaultColWidth="9.1640625" defaultRowHeight="16" x14ac:dyDescent="0.2"/>
  <cols>
    <col min="1" max="1" width="19.1640625" style="1" customWidth="1"/>
    <col min="2" max="16384" width="9.1640625" style="1"/>
  </cols>
  <sheetData>
    <row r="1" spans="1:53" x14ac:dyDescent="0.2">
      <c r="A1" s="1" t="str">
        <f>_xlfn.CONCAT( "Table of Freshwater Sourcing Availability [",VLOOKUP("volume", Units!$A$2:$B$11, 2, FALSE),"/", VLOOKUP("time", Units!$A$2:$B$11, 2, FALSE),"]")</f>
        <v>Table of Freshwater Sourcing Availability [bbl/day]</v>
      </c>
      <c r="E1" s="1" t="s">
        <v>107</v>
      </c>
      <c r="F1" s="1">
        <v>71428.571428571406</v>
      </c>
      <c r="H1" s="1" t="s">
        <v>108</v>
      </c>
      <c r="I1" s="1">
        <v>42857.142857142899</v>
      </c>
      <c r="K1" s="1" t="s">
        <v>230</v>
      </c>
      <c r="L1" s="1">
        <v>0.7</v>
      </c>
    </row>
    <row r="2" spans="1:53" s="4" customFormat="1" x14ac:dyDescent="0.2">
      <c r="A2" s="6" t="s">
        <v>149</v>
      </c>
      <c r="B2" s="6" t="s">
        <v>159</v>
      </c>
      <c r="C2" s="6" t="s">
        <v>160</v>
      </c>
      <c r="D2" s="6" t="s">
        <v>161</v>
      </c>
      <c r="E2" s="6" t="s">
        <v>162</v>
      </c>
      <c r="F2" s="6" t="s">
        <v>163</v>
      </c>
      <c r="G2" s="6" t="s">
        <v>164</v>
      </c>
      <c r="H2" s="6" t="s">
        <v>165</v>
      </c>
      <c r="I2" s="6" t="s">
        <v>166</v>
      </c>
      <c r="J2" s="6" t="s">
        <v>167</v>
      </c>
      <c r="K2" s="6" t="s">
        <v>168</v>
      </c>
      <c r="L2" s="6" t="s">
        <v>169</v>
      </c>
      <c r="M2" s="6" t="s">
        <v>170</v>
      </c>
      <c r="N2" s="6" t="s">
        <v>171</v>
      </c>
      <c r="O2" s="6" t="s">
        <v>172</v>
      </c>
      <c r="P2" s="6" t="s">
        <v>173</v>
      </c>
      <c r="Q2" s="6" t="s">
        <v>174</v>
      </c>
      <c r="R2" s="6" t="s">
        <v>175</v>
      </c>
      <c r="S2" s="6" t="s">
        <v>176</v>
      </c>
      <c r="T2" s="6" t="s">
        <v>177</v>
      </c>
      <c r="U2" s="6" t="s">
        <v>178</v>
      </c>
      <c r="V2" s="6" t="s">
        <v>179</v>
      </c>
      <c r="W2" s="6" t="s">
        <v>180</v>
      </c>
      <c r="X2" s="6" t="s">
        <v>181</v>
      </c>
      <c r="Y2" s="6" t="s">
        <v>182</v>
      </c>
      <c r="Z2" s="6" t="s">
        <v>183</v>
      </c>
      <c r="AA2" s="6" t="s">
        <v>184</v>
      </c>
      <c r="AB2" s="6" t="s">
        <v>185</v>
      </c>
      <c r="AC2" s="6" t="s">
        <v>186</v>
      </c>
      <c r="AD2" s="6" t="s">
        <v>187</v>
      </c>
      <c r="AE2" s="6" t="s">
        <v>188</v>
      </c>
      <c r="AF2" s="6" t="s">
        <v>189</v>
      </c>
      <c r="AG2" s="6" t="s">
        <v>190</v>
      </c>
      <c r="AH2" s="6" t="s">
        <v>191</v>
      </c>
      <c r="AI2" s="6" t="s">
        <v>192</v>
      </c>
      <c r="AJ2" s="6" t="s">
        <v>193</v>
      </c>
      <c r="AK2" s="6" t="s">
        <v>194</v>
      </c>
      <c r="AL2" s="6" t="s">
        <v>195</v>
      </c>
      <c r="AM2" s="6" t="s">
        <v>196</v>
      </c>
      <c r="AN2" s="6" t="s">
        <v>197</v>
      </c>
      <c r="AO2" s="6" t="s">
        <v>198</v>
      </c>
      <c r="AP2" s="6" t="s">
        <v>199</v>
      </c>
      <c r="AQ2" s="6" t="s">
        <v>200</v>
      </c>
      <c r="AR2" s="6" t="s">
        <v>201</v>
      </c>
      <c r="AS2" s="6" t="s">
        <v>202</v>
      </c>
      <c r="AT2" s="6" t="s">
        <v>203</v>
      </c>
      <c r="AU2" s="6" t="s">
        <v>204</v>
      </c>
      <c r="AV2" s="6" t="s">
        <v>205</v>
      </c>
      <c r="AW2" s="6" t="s">
        <v>206</v>
      </c>
      <c r="AX2" s="6" t="s">
        <v>207</v>
      </c>
      <c r="AY2" s="6" t="s">
        <v>208</v>
      </c>
      <c r="AZ2" s="6" t="s">
        <v>209</v>
      </c>
      <c r="BA2" s="6" t="s">
        <v>210</v>
      </c>
    </row>
    <row r="3" spans="1:53" s="4" customFormat="1" x14ac:dyDescent="0.2">
      <c r="A3" s="6"/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  <c r="AB3" s="54"/>
      <c r="AC3" s="54"/>
      <c r="AD3" s="54"/>
      <c r="AE3" s="54"/>
      <c r="AF3" s="54"/>
      <c r="AG3" s="54"/>
      <c r="AH3" s="54"/>
      <c r="AI3" s="54"/>
      <c r="AJ3" s="54"/>
      <c r="AK3" s="54"/>
      <c r="AL3" s="54"/>
      <c r="AM3" s="54"/>
      <c r="AN3" s="54"/>
      <c r="AO3" s="54"/>
      <c r="AP3" s="54"/>
      <c r="AQ3" s="54"/>
      <c r="AR3" s="54"/>
      <c r="AS3" s="54"/>
      <c r="AT3" s="54"/>
      <c r="AU3" s="54"/>
      <c r="AV3" s="54"/>
      <c r="AW3" s="54"/>
      <c r="AX3" s="54"/>
      <c r="AY3" s="54"/>
      <c r="AZ3" s="54"/>
      <c r="BA3" s="54"/>
    </row>
    <row r="4" spans="1:53" x14ac:dyDescent="0.2">
      <c r="A4" s="6"/>
      <c r="B4" s="54"/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  <c r="AC4" s="54"/>
      <c r="AD4" s="54"/>
      <c r="AE4" s="54"/>
      <c r="AF4" s="54"/>
      <c r="AG4" s="54"/>
      <c r="AH4" s="54"/>
      <c r="AI4" s="54"/>
      <c r="AJ4" s="54"/>
      <c r="AK4" s="54"/>
      <c r="AL4" s="54"/>
      <c r="AM4" s="54"/>
      <c r="AN4" s="54"/>
      <c r="AO4" s="54"/>
      <c r="AP4" s="54"/>
      <c r="AQ4" s="54"/>
      <c r="AR4" s="54"/>
      <c r="AS4" s="54"/>
      <c r="AT4" s="54"/>
      <c r="AU4" s="54"/>
      <c r="AV4" s="54"/>
      <c r="AW4" s="54"/>
      <c r="AX4" s="54"/>
      <c r="AY4" s="54"/>
      <c r="AZ4" s="54"/>
      <c r="BA4" s="54"/>
    </row>
    <row r="15" spans="1:53" x14ac:dyDescent="0.2">
      <c r="F15" s="5"/>
    </row>
  </sheetData>
  <phoneticPr fontId="2" type="noConversion"/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B793D-71C1-4CA2-A5D0-D94D2FB81D42}">
  <sheetPr>
    <tabColor rgb="FFD9C6FE"/>
  </sheetPr>
  <dimension ref="A1:B3"/>
  <sheetViews>
    <sheetView workbookViewId="0"/>
  </sheetViews>
  <sheetFormatPr baseColWidth="10" defaultColWidth="9.1640625" defaultRowHeight="16" x14ac:dyDescent="0.2"/>
  <cols>
    <col min="1" max="1" width="16.83203125" style="1" customWidth="1"/>
    <col min="2" max="2" width="10.1640625" style="1" bestFit="1" customWidth="1"/>
    <col min="3" max="16384" width="9.1640625" style="1"/>
  </cols>
  <sheetData>
    <row r="1" spans="1:2" x14ac:dyDescent="0.2">
      <c r="A1" s="1" t="str">
        <f>_xlfn.CONCAT( "Table of Completions Pad Storage Capacity [",VLOOKUP("volume", Units!$A$2:$B$11, 2, FALSE),"]")</f>
        <v>Table of Completions Pad Storage Capacity [bbl]</v>
      </c>
    </row>
    <row r="2" spans="1:2" s="4" customFormat="1" x14ac:dyDescent="0.2">
      <c r="A2" s="6" t="s">
        <v>139</v>
      </c>
      <c r="B2" s="6" t="s">
        <v>46</v>
      </c>
    </row>
    <row r="3" spans="1:2" x14ac:dyDescent="0.2">
      <c r="A3" s="6"/>
      <c r="B3" s="54"/>
    </row>
  </sheetData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6C6A0-7BAD-498F-AAE7-F43EE79415DD}">
  <sheetPr>
    <tabColor rgb="FFD9C6FE"/>
  </sheetPr>
  <dimension ref="A1:B3"/>
  <sheetViews>
    <sheetView workbookViewId="0"/>
  </sheetViews>
  <sheetFormatPr baseColWidth="10" defaultColWidth="9.1640625" defaultRowHeight="16" x14ac:dyDescent="0.2"/>
  <cols>
    <col min="1" max="1" width="17.5" style="1" customWidth="1"/>
    <col min="2" max="16384" width="9.1640625" style="1"/>
  </cols>
  <sheetData>
    <row r="1" spans="1:2" x14ac:dyDescent="0.2">
      <c r="A1" s="1" t="str">
        <f>_xlfn.CONCAT( "Table of Pad Offloading Capacity [",VLOOKUP("volume", Units!$A$2:$B$11, 2, FALSE),"/", VLOOKUP("time", Units!$A$2:$B$11, 2, FALSE),"]")</f>
        <v>Table of Pad Offloading Capacity [bbl/day]</v>
      </c>
    </row>
    <row r="2" spans="1:2" s="4" customFormat="1" x14ac:dyDescent="0.2">
      <c r="A2" s="6" t="s">
        <v>139</v>
      </c>
      <c r="B2" s="6" t="s">
        <v>46</v>
      </c>
    </row>
    <row r="3" spans="1:2" s="4" customFormat="1" x14ac:dyDescent="0.2">
      <c r="A3" s="6"/>
      <c r="B3" s="54"/>
    </row>
  </sheetData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3C221-12DF-4609-BB39-C92B41E7288D}">
  <sheetPr>
    <tabColor rgb="FFD9C6FE"/>
  </sheetPr>
  <dimension ref="A1:B12"/>
  <sheetViews>
    <sheetView workbookViewId="0"/>
  </sheetViews>
  <sheetFormatPr baseColWidth="10" defaultColWidth="9.1640625" defaultRowHeight="16" x14ac:dyDescent="0.2"/>
  <cols>
    <col min="1" max="1" width="11" style="1" customWidth="1"/>
    <col min="2" max="2" width="10.1640625" style="1" bestFit="1" customWidth="1"/>
    <col min="3" max="16384" width="9.1640625" style="1"/>
  </cols>
  <sheetData>
    <row r="1" spans="1:2" x14ac:dyDescent="0.2">
      <c r="A1" s="1" t="str">
        <f>_xlfn.CONCAT( "Table of Node Capacity Capacity [",VLOOKUP("volume", Units!$A$2:$B$11, 2, FALSE),"/", VLOOKUP("time", Units!$A$2:$B$11, 2, FALSE),"]", " *absence of node or empty cell signifies no max capacity")</f>
        <v>Table of Node Capacity Capacity [bbl/day] *absence of node or empty cell signifies no max capacity</v>
      </c>
    </row>
    <row r="2" spans="1:2" s="4" customFormat="1" x14ac:dyDescent="0.2">
      <c r="A2" s="6" t="s">
        <v>211</v>
      </c>
      <c r="B2" s="6" t="s">
        <v>46</v>
      </c>
    </row>
    <row r="3" spans="1:2" x14ac:dyDescent="0.2">
      <c r="A3" s="6"/>
      <c r="B3" s="54"/>
    </row>
    <row r="4" spans="1:2" x14ac:dyDescent="0.2">
      <c r="A4" s="6"/>
      <c r="B4" s="54"/>
    </row>
    <row r="5" spans="1:2" x14ac:dyDescent="0.2">
      <c r="A5" s="6"/>
      <c r="B5" s="54"/>
    </row>
    <row r="6" spans="1:2" x14ac:dyDescent="0.2">
      <c r="A6" s="6"/>
      <c r="B6" s="54"/>
    </row>
    <row r="7" spans="1:2" x14ac:dyDescent="0.2">
      <c r="A7" s="6"/>
      <c r="B7" s="54"/>
    </row>
    <row r="8" spans="1:2" x14ac:dyDescent="0.2">
      <c r="A8" s="6"/>
      <c r="B8" s="54"/>
    </row>
    <row r="9" spans="1:2" x14ac:dyDescent="0.2">
      <c r="A9" s="6"/>
      <c r="B9" s="54"/>
    </row>
    <row r="10" spans="1:2" x14ac:dyDescent="0.2">
      <c r="A10" s="6"/>
      <c r="B10" s="54"/>
    </row>
    <row r="11" spans="1:2" x14ac:dyDescent="0.2">
      <c r="A11" s="6"/>
      <c r="B11" s="54"/>
    </row>
    <row r="12" spans="1:2" x14ac:dyDescent="0.2">
      <c r="A12" s="6"/>
      <c r="B12" s="54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83BC5-D620-4970-8035-9A1157B6300D}">
  <sheetPr>
    <tabColor theme="9" tint="0.79998168889431442"/>
  </sheetPr>
  <dimension ref="A1:P4"/>
  <sheetViews>
    <sheetView workbookViewId="0">
      <selection activeCell="A2" sqref="A2"/>
    </sheetView>
  </sheetViews>
  <sheetFormatPr baseColWidth="10" defaultColWidth="9.1640625" defaultRowHeight="16" x14ac:dyDescent="0.2"/>
  <cols>
    <col min="1" max="3" width="9.1640625" style="1"/>
    <col min="4" max="4" width="3.5" style="1" customWidth="1"/>
    <col min="5" max="5" width="32" style="1" customWidth="1"/>
    <col min="6" max="13" width="9.1640625" style="1"/>
    <col min="14" max="14" width="12.6640625" style="1" customWidth="1"/>
    <col min="15" max="15" width="11.1640625" style="1" customWidth="1"/>
    <col min="16" max="16" width="12.1640625" style="1" customWidth="1"/>
    <col min="17" max="17" width="4.5" style="1" customWidth="1"/>
    <col min="18" max="16384" width="9.1640625" style="1"/>
  </cols>
  <sheetData>
    <row r="1" spans="1:16" x14ac:dyDescent="0.2">
      <c r="A1" s="1" t="s">
        <v>104</v>
      </c>
    </row>
    <row r="2" spans="1:16" x14ac:dyDescent="0.2">
      <c r="A2" s="5"/>
    </row>
    <row r="3" spans="1:16" x14ac:dyDescent="0.2">
      <c r="A3" s="5"/>
      <c r="N3" s="6"/>
      <c r="O3" s="6"/>
      <c r="P3" s="6"/>
    </row>
    <row r="4" spans="1:16" x14ac:dyDescent="0.2">
      <c r="A4" s="5"/>
    </row>
  </sheetData>
  <phoneticPr fontId="2" type="noConversion"/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F1661-765C-4FF3-9C8D-056B836A43E1}">
  <sheetPr>
    <tabColor rgb="FFD9C6FE"/>
  </sheetPr>
  <dimension ref="A1:BA9"/>
  <sheetViews>
    <sheetView showZeros="0" workbookViewId="0"/>
  </sheetViews>
  <sheetFormatPr baseColWidth="10" defaultColWidth="9.1640625" defaultRowHeight="16" x14ac:dyDescent="0.2"/>
  <cols>
    <col min="1" max="1" width="16.5" style="1" customWidth="1"/>
    <col min="2" max="2" width="15.5" style="1" bestFit="1" customWidth="1"/>
    <col min="3" max="3" width="9.83203125" style="1" bestFit="1" customWidth="1"/>
    <col min="4" max="16384" width="9.1640625" style="1"/>
  </cols>
  <sheetData>
    <row r="1" spans="1:53" x14ac:dyDescent="0.2">
      <c r="A1" s="1" t="str">
        <f>_xlfn.CONCAT( "Operating Capacity of Disposal Site [%]")</f>
        <v>Operating Capacity of Disposal Site [%]</v>
      </c>
    </row>
    <row r="2" spans="1:53" s="4" customFormat="1" x14ac:dyDescent="0.2">
      <c r="A2" s="6" t="s">
        <v>212</v>
      </c>
      <c r="B2" s="6" t="s">
        <v>159</v>
      </c>
      <c r="C2" s="6" t="s">
        <v>160</v>
      </c>
      <c r="D2" s="6" t="s">
        <v>161</v>
      </c>
      <c r="E2" s="6" t="s">
        <v>162</v>
      </c>
      <c r="F2" s="6" t="s">
        <v>163</v>
      </c>
      <c r="G2" s="6" t="s">
        <v>164</v>
      </c>
      <c r="H2" s="6" t="s">
        <v>165</v>
      </c>
      <c r="I2" s="6" t="s">
        <v>166</v>
      </c>
      <c r="J2" s="6" t="s">
        <v>167</v>
      </c>
      <c r="K2" s="6" t="s">
        <v>168</v>
      </c>
      <c r="L2" s="6" t="s">
        <v>169</v>
      </c>
      <c r="M2" s="6" t="s">
        <v>170</v>
      </c>
      <c r="N2" s="6" t="s">
        <v>171</v>
      </c>
      <c r="O2" s="6" t="s">
        <v>172</v>
      </c>
      <c r="P2" s="6" t="s">
        <v>173</v>
      </c>
      <c r="Q2" s="6" t="s">
        <v>174</v>
      </c>
      <c r="R2" s="6" t="s">
        <v>175</v>
      </c>
      <c r="S2" s="6" t="s">
        <v>176</v>
      </c>
      <c r="T2" s="6" t="s">
        <v>177</v>
      </c>
      <c r="U2" s="6" t="s">
        <v>178</v>
      </c>
      <c r="V2" s="6" t="s">
        <v>179</v>
      </c>
      <c r="W2" s="6" t="s">
        <v>180</v>
      </c>
      <c r="X2" s="6" t="s">
        <v>181</v>
      </c>
      <c r="Y2" s="6" t="s">
        <v>182</v>
      </c>
      <c r="Z2" s="6" t="s">
        <v>183</v>
      </c>
      <c r="AA2" s="6" t="s">
        <v>184</v>
      </c>
      <c r="AB2" s="6" t="s">
        <v>185</v>
      </c>
      <c r="AC2" s="6" t="s">
        <v>186</v>
      </c>
      <c r="AD2" s="6" t="s">
        <v>187</v>
      </c>
      <c r="AE2" s="6" t="s">
        <v>188</v>
      </c>
      <c r="AF2" s="6" t="s">
        <v>189</v>
      </c>
      <c r="AG2" s="6" t="s">
        <v>190</v>
      </c>
      <c r="AH2" s="6" t="s">
        <v>191</v>
      </c>
      <c r="AI2" s="6" t="s">
        <v>192</v>
      </c>
      <c r="AJ2" s="6" t="s">
        <v>193</v>
      </c>
      <c r="AK2" s="6" t="s">
        <v>194</v>
      </c>
      <c r="AL2" s="6" t="s">
        <v>195</v>
      </c>
      <c r="AM2" s="6" t="s">
        <v>196</v>
      </c>
      <c r="AN2" s="6" t="s">
        <v>197</v>
      </c>
      <c r="AO2" s="6" t="s">
        <v>198</v>
      </c>
      <c r="AP2" s="6" t="s">
        <v>199</v>
      </c>
      <c r="AQ2" s="6" t="s">
        <v>200</v>
      </c>
      <c r="AR2" s="6" t="s">
        <v>201</v>
      </c>
      <c r="AS2" s="6" t="s">
        <v>202</v>
      </c>
      <c r="AT2" s="6" t="s">
        <v>203</v>
      </c>
      <c r="AU2" s="6" t="s">
        <v>204</v>
      </c>
      <c r="AV2" s="6" t="s">
        <v>205</v>
      </c>
      <c r="AW2" s="6" t="s">
        <v>206</v>
      </c>
      <c r="AX2" s="6" t="s">
        <v>207</v>
      </c>
      <c r="AY2" s="6" t="s">
        <v>208</v>
      </c>
      <c r="AZ2" s="6" t="s">
        <v>209</v>
      </c>
      <c r="BA2" s="6" t="s">
        <v>210</v>
      </c>
    </row>
    <row r="3" spans="1:53" s="4" customFormat="1" x14ac:dyDescent="0.2">
      <c r="A3" s="6"/>
    </row>
    <row r="4" spans="1:53" s="4" customFormat="1" x14ac:dyDescent="0.2">
      <c r="A4" s="6"/>
    </row>
    <row r="8" spans="1:53" x14ac:dyDescent="0.2">
      <c r="B8" s="32"/>
    </row>
    <row r="9" spans="1:53" x14ac:dyDescent="0.2">
      <c r="D9" s="1" t="s">
        <v>231</v>
      </c>
      <c r="F9" s="5"/>
    </row>
  </sheetData>
  <pageMargins left="0.7" right="0.7" top="0.75" bottom="0.75" header="0.3" footer="0.3"/>
  <pageSetup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D9A13-6613-4A4D-92BC-DD0B79B273AD}">
  <sheetPr>
    <tabColor theme="5" tint="0.79998168889431442"/>
  </sheetPr>
  <dimension ref="A1:B4"/>
  <sheetViews>
    <sheetView zoomScaleNormal="100" workbookViewId="0"/>
  </sheetViews>
  <sheetFormatPr baseColWidth="10" defaultColWidth="9.1640625" defaultRowHeight="16" x14ac:dyDescent="0.2"/>
  <cols>
    <col min="1" max="1" width="11.83203125" style="1" customWidth="1"/>
    <col min="2" max="16384" width="9.1640625" style="1"/>
  </cols>
  <sheetData>
    <row r="1" spans="1:2" x14ac:dyDescent="0.2">
      <c r="A1" s="1" t="str">
        <f>_xlfn.CONCAT( "Table of Disposal Operational Cost [",VLOOKUP("currency", Units!$A$2:$B$11, 2, FALSE),"/", VLOOKUP("volume", Units!$A$2:$B$11, 2, FALSE),"]")</f>
        <v>Table of Disposal Operational Cost [USD/bbl]</v>
      </c>
    </row>
    <row r="2" spans="1:2" s="4" customFormat="1" x14ac:dyDescent="0.2">
      <c r="A2" s="6" t="s">
        <v>212</v>
      </c>
      <c r="B2" s="6" t="s">
        <v>46</v>
      </c>
    </row>
    <row r="3" spans="1:2" s="4" customFormat="1" x14ac:dyDescent="0.2">
      <c r="A3" s="6"/>
    </row>
    <row r="4" spans="1:2" s="4" customFormat="1" x14ac:dyDescent="0.2">
      <c r="A4" s="6"/>
    </row>
  </sheetData>
  <phoneticPr fontId="2" type="noConversion"/>
  <pageMargins left="0.7" right="0.7" top="0.75" bottom="0.75" header="0.3" footer="0.3"/>
  <pageSetup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50C77-5C7B-4C97-8F2B-C60EA6AF1AED}">
  <sheetPr>
    <tabColor theme="5" tint="0.79998168889431442"/>
  </sheetPr>
  <dimension ref="A1:C12"/>
  <sheetViews>
    <sheetView workbookViewId="0"/>
  </sheetViews>
  <sheetFormatPr baseColWidth="10" defaultColWidth="9.1640625" defaultRowHeight="16" x14ac:dyDescent="0.2"/>
  <cols>
    <col min="1" max="1" width="15.5" style="1" customWidth="1"/>
    <col min="2" max="2" width="23.5" style="1" bestFit="1" customWidth="1"/>
    <col min="3" max="16384" width="9.1640625" style="1"/>
  </cols>
  <sheetData>
    <row r="1" spans="1:3" x14ac:dyDescent="0.2">
      <c r="A1" s="1" t="str">
        <f>_xlfn.CONCAT( "Table of Treatment Operational Cost [",VLOOKUP("currency", Units!$A$2:$B$11, 2, FALSE),"/", VLOOKUP("volume", Units!$A$2:$B$11, 2, FALSE),"]")</f>
        <v>Table of Treatment Operational Cost [USD/bbl]</v>
      </c>
    </row>
    <row r="2" spans="1:3" x14ac:dyDescent="0.2">
      <c r="A2" s="6" t="s">
        <v>150</v>
      </c>
      <c r="B2" s="6" t="s">
        <v>214</v>
      </c>
      <c r="C2" s="6" t="s">
        <v>46</v>
      </c>
    </row>
    <row r="3" spans="1:3" x14ac:dyDescent="0.2">
      <c r="A3" s="6"/>
      <c r="B3" s="6"/>
      <c r="C3" s="4"/>
    </row>
    <row r="4" spans="1:3" x14ac:dyDescent="0.2">
      <c r="A4" s="6"/>
      <c r="B4" s="6"/>
      <c r="C4" s="4"/>
    </row>
    <row r="5" spans="1:3" x14ac:dyDescent="0.2">
      <c r="A5" s="6"/>
      <c r="B5" s="6"/>
      <c r="C5" s="4"/>
    </row>
    <row r="6" spans="1:3" x14ac:dyDescent="0.2">
      <c r="A6" s="6"/>
      <c r="B6" s="6"/>
      <c r="C6" s="4"/>
    </row>
    <row r="7" spans="1:3" x14ac:dyDescent="0.2">
      <c r="A7" s="6"/>
      <c r="B7" s="6"/>
      <c r="C7" s="4"/>
    </row>
    <row r="8" spans="1:3" x14ac:dyDescent="0.2">
      <c r="A8" s="6"/>
      <c r="B8" s="6"/>
      <c r="C8" s="4"/>
    </row>
    <row r="9" spans="1:3" x14ac:dyDescent="0.2">
      <c r="A9" s="6"/>
      <c r="B9" s="6"/>
      <c r="C9" s="4"/>
    </row>
    <row r="10" spans="1:3" x14ac:dyDescent="0.2">
      <c r="A10" s="6"/>
      <c r="B10" s="6"/>
      <c r="C10" s="4"/>
    </row>
    <row r="11" spans="1:3" x14ac:dyDescent="0.2">
      <c r="A11" s="6"/>
      <c r="B11" s="6"/>
      <c r="C11" s="4"/>
    </row>
    <row r="12" spans="1:3" x14ac:dyDescent="0.2">
      <c r="A12" s="6"/>
      <c r="B12" s="6"/>
      <c r="C12" s="4"/>
    </row>
  </sheetData>
  <pageMargins left="0.7" right="0.7" top="0.75" bottom="0.75" header="0.3" footer="0.3"/>
  <pageSetup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5D225-B5AF-4E75-9547-7AC1A8034351}">
  <sheetPr>
    <tabColor theme="5" tint="0.79998168889431442"/>
  </sheetPr>
  <dimension ref="A1:B3"/>
  <sheetViews>
    <sheetView workbookViewId="0"/>
  </sheetViews>
  <sheetFormatPr baseColWidth="10" defaultColWidth="9.1640625" defaultRowHeight="16" x14ac:dyDescent="0.2"/>
  <cols>
    <col min="1" max="1" width="17.1640625" style="1" customWidth="1"/>
    <col min="2" max="16384" width="9.1640625" style="1"/>
  </cols>
  <sheetData>
    <row r="1" spans="1:2" x14ac:dyDescent="0.2">
      <c r="A1" s="1" t="str">
        <f>_xlfn.CONCAT( "Table of Reuse Operational Cost [",VLOOKUP("currency", Units!$A$2:$B$11, 2, FALSE),"/", VLOOKUP("volume", Units!$A$2:$B$11, 2, FALSE),"]")</f>
        <v>Table of Reuse Operational Cost [USD/bbl]</v>
      </c>
    </row>
    <row r="2" spans="1:2" s="4" customFormat="1" x14ac:dyDescent="0.2">
      <c r="A2" s="6" t="s">
        <v>139</v>
      </c>
      <c r="B2" s="6" t="s">
        <v>46</v>
      </c>
    </row>
    <row r="3" spans="1:2" s="4" customFormat="1" x14ac:dyDescent="0.2">
      <c r="A3" s="6"/>
    </row>
  </sheetData>
  <pageMargins left="0.7" right="0.7" top="0.75" bottom="0.75" header="0.3" footer="0.3"/>
  <pageSetup orientation="portrait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24AD9-42B2-417F-BF2D-D0F067DA599C}">
  <sheetPr>
    <tabColor theme="5" tint="0.79998168889431442"/>
  </sheetPr>
  <dimension ref="A1:U23"/>
  <sheetViews>
    <sheetView zoomScaleNormal="100" workbookViewId="0"/>
  </sheetViews>
  <sheetFormatPr baseColWidth="10" defaultColWidth="9.1640625" defaultRowHeight="16" x14ac:dyDescent="0.2"/>
  <cols>
    <col min="1" max="3" width="9.1640625" style="1"/>
    <col min="4" max="6" width="10.1640625" style="1" bestFit="1" customWidth="1"/>
    <col min="7" max="16384" width="9.1640625" style="1"/>
  </cols>
  <sheetData>
    <row r="1" spans="1:21" x14ac:dyDescent="0.2">
      <c r="A1" s="1" t="str">
        <f>_xlfn.CONCAT( "Table of Pipeline Operational Cost between Sites [",VLOOKUP("currency", Units!$A$2:$B$11, 2, FALSE),"/", VLOOKUP("volume", Units!$A$2:$B$11, 2, FALSE),"]")</f>
        <v>Table of Pipeline Operational Cost between Sites [USD/bbl]</v>
      </c>
    </row>
    <row r="2" spans="1:21" x14ac:dyDescent="0.2">
      <c r="A2" s="6" t="s">
        <v>211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</row>
    <row r="3" spans="1:21" x14ac:dyDescent="0.2">
      <c r="A3" s="6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</row>
    <row r="4" spans="1:21" x14ac:dyDescent="0.2">
      <c r="A4" s="6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</row>
    <row r="5" spans="1:21" x14ac:dyDescent="0.2">
      <c r="A5" s="6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</row>
    <row r="6" spans="1:21" x14ac:dyDescent="0.2">
      <c r="A6" s="6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</row>
    <row r="7" spans="1:21" x14ac:dyDescent="0.2">
      <c r="A7" s="6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</row>
    <row r="8" spans="1:21" x14ac:dyDescent="0.2">
      <c r="A8" s="6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</row>
    <row r="9" spans="1:21" x14ac:dyDescent="0.2">
      <c r="A9" s="6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</row>
    <row r="10" spans="1:21" x14ac:dyDescent="0.2">
      <c r="A10" s="6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</row>
    <row r="11" spans="1:21" x14ac:dyDescent="0.2">
      <c r="A11" s="6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</row>
    <row r="12" spans="1:21" x14ac:dyDescent="0.2">
      <c r="A12" s="6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</row>
    <row r="13" spans="1:21" x14ac:dyDescent="0.2">
      <c r="A13" s="6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</row>
    <row r="14" spans="1:21" x14ac:dyDescent="0.2">
      <c r="A14" s="6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</row>
    <row r="15" spans="1:21" x14ac:dyDescent="0.2">
      <c r="A15" s="6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</row>
    <row r="16" spans="1:21" x14ac:dyDescent="0.2">
      <c r="A16" s="6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</row>
    <row r="17" spans="1:21" x14ac:dyDescent="0.2">
      <c r="A17" s="6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</row>
    <row r="18" spans="1:21" x14ac:dyDescent="0.2">
      <c r="A18" s="6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</row>
    <row r="19" spans="1:21" x14ac:dyDescent="0.2">
      <c r="A19" s="6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</row>
    <row r="20" spans="1:21" x14ac:dyDescent="0.2">
      <c r="A20" s="6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</row>
    <row r="21" spans="1:21" x14ac:dyDescent="0.2">
      <c r="A21" s="6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</row>
    <row r="22" spans="1:21" x14ac:dyDescent="0.2">
      <c r="A22" s="6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</row>
    <row r="23" spans="1:21" x14ac:dyDescent="0.2">
      <c r="A23" s="6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</row>
  </sheetData>
  <phoneticPr fontId="2" type="noConversion"/>
  <pageMargins left="0.7" right="0.7" top="0.75" bottom="0.75" header="0.3" footer="0.3"/>
  <pageSetup orientation="portrait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9AF2E-9304-4DC1-ABFA-7D5DAA6BA0BC}">
  <sheetPr>
    <tabColor theme="5" tint="0.79998168889431442"/>
  </sheetPr>
  <dimension ref="A1:B4"/>
  <sheetViews>
    <sheetView workbookViewId="0"/>
  </sheetViews>
  <sheetFormatPr baseColWidth="10" defaultColWidth="9.1640625" defaultRowHeight="16" x14ac:dyDescent="0.2"/>
  <cols>
    <col min="1" max="1" width="19.1640625" style="1" customWidth="1"/>
    <col min="2" max="16384" width="9.1640625" style="1"/>
  </cols>
  <sheetData>
    <row r="1" spans="1:2" x14ac:dyDescent="0.2">
      <c r="A1" s="1" t="str">
        <f>_xlfn.CONCAT( "Table of Freshwater Souring Cost [",VLOOKUP("currency", Units!$A$2:$B$11, 2, FALSE),"/", VLOOKUP("volume", Units!$A$2:$B$11, 2, FALSE),"]")</f>
        <v>Table of Freshwater Souring Cost [USD/bbl]</v>
      </c>
    </row>
    <row r="2" spans="1:2" s="4" customFormat="1" x14ac:dyDescent="0.2">
      <c r="A2" s="6" t="s">
        <v>149</v>
      </c>
      <c r="B2" s="6" t="s">
        <v>46</v>
      </c>
    </row>
    <row r="3" spans="1:2" s="4" customFormat="1" x14ac:dyDescent="0.2">
      <c r="A3" s="6"/>
    </row>
    <row r="4" spans="1:2" x14ac:dyDescent="0.2">
      <c r="A4" s="6"/>
      <c r="B4" s="4"/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85569-7889-4883-A327-3B12D4AB6358}">
  <sheetPr>
    <tabColor theme="5" tint="0.79998168889431442"/>
  </sheetPr>
  <dimension ref="A1:B9"/>
  <sheetViews>
    <sheetView workbookViewId="0"/>
  </sheetViews>
  <sheetFormatPr baseColWidth="10" defaultColWidth="9.1640625" defaultRowHeight="16" x14ac:dyDescent="0.2"/>
  <cols>
    <col min="1" max="16384" width="9.1640625" style="1"/>
  </cols>
  <sheetData>
    <row r="1" spans="1:2" x14ac:dyDescent="0.2">
      <c r="A1" s="1" t="str">
        <f>_xlfn.CONCAT( "Table of Trucking Hourly Cost [",VLOOKUP("currency", Units!$A$2:$B$11, 2, FALSE),"/", "hour","]")</f>
        <v>Table of Trucking Hourly Cost [USD/hour]</v>
      </c>
    </row>
    <row r="2" spans="1:2" x14ac:dyDescent="0.2">
      <c r="A2" s="6" t="s">
        <v>211</v>
      </c>
      <c r="B2" s="6" t="s">
        <v>46</v>
      </c>
    </row>
    <row r="3" spans="1:2" x14ac:dyDescent="0.2">
      <c r="A3" s="6"/>
      <c r="B3" s="4"/>
    </row>
    <row r="4" spans="1:2" x14ac:dyDescent="0.2">
      <c r="A4" s="6"/>
      <c r="B4" s="4"/>
    </row>
    <row r="5" spans="1:2" x14ac:dyDescent="0.2">
      <c r="A5" s="6"/>
      <c r="B5" s="4"/>
    </row>
    <row r="6" spans="1:2" x14ac:dyDescent="0.2">
      <c r="A6" s="6"/>
      <c r="B6" s="4"/>
    </row>
    <row r="7" spans="1:2" x14ac:dyDescent="0.2">
      <c r="A7" s="6"/>
      <c r="B7" s="4"/>
    </row>
    <row r="8" spans="1:2" x14ac:dyDescent="0.2">
      <c r="A8" s="6"/>
      <c r="B8" s="4"/>
    </row>
    <row r="9" spans="1:2" x14ac:dyDescent="0.2">
      <c r="A9" s="6"/>
      <c r="B9" s="4"/>
    </row>
  </sheetData>
  <phoneticPr fontId="2" type="noConversion"/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57926-ED56-4D32-9A5B-F7129B221F36}">
  <sheetPr>
    <tabColor theme="5" tint="0.79998168889431442"/>
  </sheetPr>
  <dimension ref="A1:C7"/>
  <sheetViews>
    <sheetView workbookViewId="0"/>
  </sheetViews>
  <sheetFormatPr baseColWidth="10" defaultColWidth="9.1640625" defaultRowHeight="16" x14ac:dyDescent="0.2"/>
  <cols>
    <col min="1" max="16384" width="9.1640625" style="1"/>
  </cols>
  <sheetData>
    <row r="1" spans="1:3" x14ac:dyDescent="0.2">
      <c r="A1" s="1" t="s">
        <v>213</v>
      </c>
    </row>
    <row r="2" spans="1:3" x14ac:dyDescent="0.2">
      <c r="A2" s="5" t="s">
        <v>211</v>
      </c>
      <c r="B2" s="6"/>
      <c r="C2" s="6"/>
    </row>
    <row r="3" spans="1:3" x14ac:dyDescent="0.2">
      <c r="A3" s="6"/>
      <c r="B3" s="4"/>
      <c r="C3" s="4"/>
    </row>
    <row r="4" spans="1:3" x14ac:dyDescent="0.2">
      <c r="A4" s="6"/>
      <c r="B4" s="4"/>
      <c r="C4" s="4"/>
    </row>
    <row r="5" spans="1:3" x14ac:dyDescent="0.2">
      <c r="A5" s="6"/>
      <c r="B5" s="4"/>
      <c r="C5" s="4"/>
    </row>
    <row r="6" spans="1:3" x14ac:dyDescent="0.2">
      <c r="A6" s="6"/>
      <c r="B6" s="4"/>
      <c r="C6" s="4"/>
    </row>
    <row r="7" spans="1:3" x14ac:dyDescent="0.2">
      <c r="A7" s="6"/>
      <c r="B7" s="4"/>
      <c r="C7" s="4"/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5CD4B-C8DB-4A49-956D-761D45563331}">
  <sheetPr>
    <tabColor theme="5" tint="0.79998168889431442"/>
  </sheetPr>
  <dimension ref="A1:E4"/>
  <sheetViews>
    <sheetView workbookViewId="0">
      <selection activeCell="A2" sqref="A2"/>
    </sheetView>
  </sheetViews>
  <sheetFormatPr baseColWidth="10" defaultColWidth="9.1640625" defaultRowHeight="16" x14ac:dyDescent="0.2"/>
  <cols>
    <col min="1" max="1" width="12.6640625" style="1" customWidth="1"/>
    <col min="2" max="16384" width="9.1640625" style="1"/>
  </cols>
  <sheetData>
    <row r="1" spans="1:5" x14ac:dyDescent="0.2">
      <c r="A1" s="1" t="str">
        <f>_xlfn.CONCAT( "Table of Disposal Capacity Expansion Cost [",VLOOKUP("currency", Units!$A$2:$B$11, 2, FALSE),"/(", VLOOKUP("volume", Units!$A$2:$B$11, 2, FALSE),"/", VLOOKUP("time", Units!$A$2:$B$11, 2, FALSE),")]")</f>
        <v>Table of Disposal Capacity Expansion Cost [USD/(bbl/day)]</v>
      </c>
    </row>
    <row r="2" spans="1:5" s="4" customFormat="1" x14ac:dyDescent="0.2">
      <c r="A2" s="6" t="s">
        <v>212</v>
      </c>
      <c r="B2" s="6"/>
      <c r="C2" s="6"/>
      <c r="D2" s="6"/>
      <c r="E2" s="6"/>
    </row>
    <row r="3" spans="1:5" s="4" customFormat="1" x14ac:dyDescent="0.2">
      <c r="A3" s="6"/>
      <c r="B3" s="54"/>
      <c r="C3" s="54"/>
      <c r="D3" s="54"/>
      <c r="E3" s="54"/>
    </row>
    <row r="4" spans="1:5" s="4" customFormat="1" x14ac:dyDescent="0.2">
      <c r="A4" s="6"/>
      <c r="B4" s="54"/>
      <c r="C4" s="54"/>
      <c r="D4" s="54"/>
      <c r="E4" s="54"/>
    </row>
  </sheetData>
  <phoneticPr fontId="2" type="noConversion"/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C988E-F277-4EB8-BD08-045871CAA4ED}">
  <sheetPr>
    <tabColor theme="5" tint="0.79998168889431442"/>
  </sheetPr>
  <dimension ref="A1:B6"/>
  <sheetViews>
    <sheetView workbookViewId="0"/>
  </sheetViews>
  <sheetFormatPr baseColWidth="10" defaultColWidth="9.1640625" defaultRowHeight="16" x14ac:dyDescent="0.2"/>
  <cols>
    <col min="1" max="1" width="19" style="1" customWidth="1"/>
    <col min="2" max="16384" width="9.1640625" style="1"/>
  </cols>
  <sheetData>
    <row r="1" spans="1:2" x14ac:dyDescent="0.2">
      <c r="A1" s="1" t="str">
        <f>_xlfn.CONCAT( "Table of Disposal Capacity Expansion Increments [",VLOOKUP("volume", Units!$A$2:$B$11, 2, FALSE),"/", VLOOKUP("time", Units!$A$2:$B$11, 2, FALSE),"]")</f>
        <v>Table of Disposal Capacity Expansion Increments [bbl/day]</v>
      </c>
    </row>
    <row r="2" spans="1:2" x14ac:dyDescent="0.2">
      <c r="A2" s="6" t="s">
        <v>216</v>
      </c>
      <c r="B2" s="6" t="s">
        <v>46</v>
      </c>
    </row>
    <row r="3" spans="1:2" x14ac:dyDescent="0.2">
      <c r="A3" s="6"/>
      <c r="B3" s="54"/>
    </row>
    <row r="4" spans="1:2" x14ac:dyDescent="0.2">
      <c r="A4" s="6"/>
      <c r="B4" s="61"/>
    </row>
    <row r="5" spans="1:2" x14ac:dyDescent="0.2">
      <c r="A5" s="6"/>
      <c r="B5" s="61"/>
    </row>
    <row r="6" spans="1:2" x14ac:dyDescent="0.2">
      <c r="A6" s="6"/>
      <c r="B6" s="61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B6341-94DE-401B-89F3-66EA9EB6DBB9}">
  <sheetPr>
    <tabColor theme="9" tint="0.79998168889431442"/>
  </sheetPr>
  <dimension ref="A1:A6"/>
  <sheetViews>
    <sheetView workbookViewId="0">
      <selection activeCell="A3" sqref="A2:A3"/>
    </sheetView>
  </sheetViews>
  <sheetFormatPr baseColWidth="10" defaultColWidth="9.1640625" defaultRowHeight="16" x14ac:dyDescent="0.2"/>
  <cols>
    <col min="1" max="3" width="9.1640625" style="1"/>
    <col min="4" max="4" width="4.5" style="1" customWidth="1"/>
    <col min="5" max="14" width="9.1640625" style="1"/>
    <col min="15" max="16" width="12.1640625" style="1" customWidth="1"/>
    <col min="17" max="17" width="4.5" style="1" customWidth="1"/>
    <col min="18" max="16384" width="9.1640625" style="1"/>
  </cols>
  <sheetData>
    <row r="1" spans="1:1" x14ac:dyDescent="0.2">
      <c r="A1" s="1" t="s">
        <v>105</v>
      </c>
    </row>
    <row r="2" spans="1:1" x14ac:dyDescent="0.2">
      <c r="A2" s="5"/>
    </row>
    <row r="3" spans="1:1" x14ac:dyDescent="0.2">
      <c r="A3" s="5"/>
    </row>
    <row r="4" spans="1:1" x14ac:dyDescent="0.2">
      <c r="A4" s="5"/>
    </row>
    <row r="5" spans="1:1" x14ac:dyDescent="0.2">
      <c r="A5" s="5"/>
    </row>
    <row r="6" spans="1:1" x14ac:dyDescent="0.2">
      <c r="A6" s="5"/>
    </row>
  </sheetData>
  <phoneticPr fontId="2" type="noConversion"/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AC655-401B-435E-9F3E-B4AFCEDA07DB}">
  <sheetPr>
    <tabColor theme="5" tint="0.79998168889431442"/>
  </sheetPr>
  <dimension ref="A1:E5"/>
  <sheetViews>
    <sheetView workbookViewId="0"/>
  </sheetViews>
  <sheetFormatPr baseColWidth="10" defaultColWidth="9.1640625" defaultRowHeight="16" x14ac:dyDescent="0.2"/>
  <cols>
    <col min="1" max="1" width="13.1640625" style="1" customWidth="1"/>
    <col min="2" max="16384" width="9.1640625" style="1"/>
  </cols>
  <sheetData>
    <row r="1" spans="1:5" x14ac:dyDescent="0.2">
      <c r="A1" s="1" t="str">
        <f>_xlfn.CONCAT( "Table of Storage Capacity Expansion Cost [",VLOOKUP("currency", Units!$A$2:$B$11, 2, FALSE),"/", VLOOKUP("volume", Units!$A$2:$B$11, 2, FALSE),"]")</f>
        <v>Table of Storage Capacity Expansion Cost [USD/bbl]</v>
      </c>
    </row>
    <row r="2" spans="1:5" s="4" customFormat="1" x14ac:dyDescent="0.2">
      <c r="A2" s="6" t="s">
        <v>152</v>
      </c>
      <c r="B2" s="6"/>
      <c r="C2" s="6"/>
      <c r="D2" s="6"/>
      <c r="E2" s="6"/>
    </row>
    <row r="3" spans="1:5" x14ac:dyDescent="0.2">
      <c r="A3" s="6"/>
      <c r="B3" s="54"/>
      <c r="C3" s="54"/>
      <c r="D3" s="54"/>
      <c r="E3" s="54"/>
    </row>
    <row r="4" spans="1:5" x14ac:dyDescent="0.2">
      <c r="A4" s="6"/>
      <c r="B4" s="54"/>
      <c r="C4" s="54"/>
      <c r="D4" s="54"/>
      <c r="E4" s="54"/>
    </row>
    <row r="5" spans="1:5" x14ac:dyDescent="0.2">
      <c r="A5" s="6"/>
      <c r="B5" s="54"/>
      <c r="C5" s="54"/>
      <c r="D5" s="54"/>
      <c r="E5" s="54"/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26805-7F3D-4935-8D0C-80B2E9E9F409}">
  <sheetPr>
    <tabColor theme="5" tint="0.79998168889431442"/>
  </sheetPr>
  <dimension ref="A1:B6"/>
  <sheetViews>
    <sheetView workbookViewId="0"/>
  </sheetViews>
  <sheetFormatPr baseColWidth="10" defaultColWidth="9.1640625" defaultRowHeight="16" x14ac:dyDescent="0.2"/>
  <cols>
    <col min="1" max="1" width="18.1640625" style="1" customWidth="1"/>
    <col min="2" max="16384" width="9.1640625" style="1"/>
  </cols>
  <sheetData>
    <row r="1" spans="1:2" x14ac:dyDescent="0.2">
      <c r="A1" s="1" t="str">
        <f>_xlfn.CONCAT( "Table of Storage Capacity Expansion Increments [",VLOOKUP("volume", Units!$A$2:$B$11, 2, FALSE),"]")</f>
        <v>Table of Storage Capacity Expansion Increments [bbl]</v>
      </c>
    </row>
    <row r="2" spans="1:2" x14ac:dyDescent="0.2">
      <c r="A2" s="6" t="s">
        <v>217</v>
      </c>
      <c r="B2" s="6" t="s">
        <v>46</v>
      </c>
    </row>
    <row r="3" spans="1:2" x14ac:dyDescent="0.2">
      <c r="A3" s="6"/>
      <c r="B3" s="54"/>
    </row>
    <row r="4" spans="1:2" x14ac:dyDescent="0.2">
      <c r="A4" s="6"/>
      <c r="B4" s="54"/>
    </row>
    <row r="5" spans="1:2" x14ac:dyDescent="0.2">
      <c r="A5" s="6"/>
      <c r="B5" s="54"/>
    </row>
    <row r="6" spans="1:2" x14ac:dyDescent="0.2">
      <c r="A6" s="6"/>
      <c r="B6" s="54"/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D3944-A6F1-468B-A756-A99C077811C6}">
  <sheetPr>
    <tabColor theme="5" tint="0.79998168889431442"/>
  </sheetPr>
  <dimension ref="A1:F12"/>
  <sheetViews>
    <sheetView zoomScaleNormal="100" workbookViewId="0"/>
  </sheetViews>
  <sheetFormatPr baseColWidth="10" defaultColWidth="9.1640625" defaultRowHeight="16" x14ac:dyDescent="0.2"/>
  <cols>
    <col min="1" max="1" width="16.1640625" style="1" customWidth="1"/>
    <col min="2" max="2" width="23.5" style="1" bestFit="1" customWidth="1"/>
    <col min="3" max="16384" width="9.1640625" style="1"/>
  </cols>
  <sheetData>
    <row r="1" spans="1:6" x14ac:dyDescent="0.2">
      <c r="A1" s="1" t="str">
        <f>_xlfn.CONCAT( "Table of Treatment Capacity Expansion Cost [",VLOOKUP("currency", Units!$A$2:$B$11, 2, FALSE),"/(", VLOOKUP("volume", Units!$A$2:$B$11, 2, FALSE),"/", VLOOKUP("time", Units!$A$2:$B$11, 2, FALSE),")]")</f>
        <v>Table of Treatment Capacity Expansion Cost [USD/(bbl/day)]</v>
      </c>
    </row>
    <row r="2" spans="1:6" x14ac:dyDescent="0.2">
      <c r="A2" s="6" t="s">
        <v>150</v>
      </c>
      <c r="B2" s="6" t="s">
        <v>214</v>
      </c>
      <c r="C2" s="6"/>
      <c r="D2" s="6"/>
      <c r="E2" s="6"/>
      <c r="F2" s="6"/>
    </row>
    <row r="3" spans="1:6" x14ac:dyDescent="0.2">
      <c r="A3" s="6"/>
      <c r="B3" s="6"/>
      <c r="C3" s="54"/>
      <c r="D3" s="54"/>
      <c r="E3" s="54"/>
      <c r="F3" s="54"/>
    </row>
    <row r="4" spans="1:6" x14ac:dyDescent="0.2">
      <c r="A4" s="6"/>
      <c r="B4" s="6"/>
      <c r="C4" s="54"/>
      <c r="D4" s="54"/>
      <c r="E4" s="54"/>
      <c r="F4" s="54"/>
    </row>
    <row r="5" spans="1:6" x14ac:dyDescent="0.2">
      <c r="A5" s="6"/>
      <c r="B5" s="6"/>
      <c r="C5" s="54"/>
      <c r="D5" s="54"/>
      <c r="E5" s="54"/>
      <c r="F5" s="54"/>
    </row>
    <row r="6" spans="1:6" x14ac:dyDescent="0.2">
      <c r="A6" s="6"/>
      <c r="B6" s="6"/>
      <c r="C6" s="54"/>
      <c r="D6" s="54"/>
      <c r="E6" s="54"/>
      <c r="F6" s="54"/>
    </row>
    <row r="7" spans="1:6" x14ac:dyDescent="0.2">
      <c r="A7" s="6"/>
      <c r="B7" s="6"/>
      <c r="C7" s="54"/>
      <c r="D7" s="54"/>
      <c r="E7" s="54"/>
      <c r="F7" s="54"/>
    </row>
    <row r="8" spans="1:6" x14ac:dyDescent="0.2">
      <c r="A8" s="6"/>
      <c r="B8" s="6"/>
      <c r="C8" s="54"/>
      <c r="D8" s="54"/>
      <c r="E8" s="54"/>
      <c r="F8" s="54"/>
    </row>
    <row r="9" spans="1:6" x14ac:dyDescent="0.2">
      <c r="A9" s="6"/>
      <c r="B9" s="6"/>
      <c r="C9" s="54"/>
      <c r="D9" s="54"/>
      <c r="E9" s="54"/>
      <c r="F9" s="54"/>
    </row>
    <row r="10" spans="1:6" x14ac:dyDescent="0.2">
      <c r="A10" s="6"/>
      <c r="B10" s="6"/>
      <c r="C10" s="54"/>
      <c r="D10" s="54"/>
      <c r="E10" s="54"/>
      <c r="F10" s="54"/>
    </row>
    <row r="11" spans="1:6" x14ac:dyDescent="0.2">
      <c r="A11" s="6"/>
      <c r="B11" s="6"/>
      <c r="C11" s="54"/>
      <c r="D11" s="54"/>
      <c r="E11" s="54"/>
      <c r="F11" s="54"/>
    </row>
    <row r="12" spans="1:6" x14ac:dyDescent="0.2">
      <c r="A12" s="6"/>
      <c r="B12" s="6"/>
      <c r="C12" s="54"/>
      <c r="D12" s="54"/>
      <c r="E12" s="54"/>
      <c r="F12" s="54"/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DB070-53D7-4763-B1D6-04233A007F0E}">
  <sheetPr>
    <tabColor theme="5" tint="0.79998168889431442"/>
  </sheetPr>
  <dimension ref="A1:E10"/>
  <sheetViews>
    <sheetView workbookViewId="0"/>
  </sheetViews>
  <sheetFormatPr baseColWidth="10" defaultColWidth="9.1640625" defaultRowHeight="16" x14ac:dyDescent="0.2"/>
  <cols>
    <col min="1" max="1" width="21.5" style="1" customWidth="1"/>
    <col min="2" max="2" width="9.1640625" style="1"/>
    <col min="3" max="3" width="14.5" style="1" bestFit="1" customWidth="1"/>
    <col min="4" max="16384" width="9.1640625" style="1"/>
  </cols>
  <sheetData>
    <row r="1" spans="1:5" x14ac:dyDescent="0.2">
      <c r="A1" s="1" t="str">
        <f>_xlfn.CONCAT( "Table of Treatment Capacity Expansion Increments [",VLOOKUP("volume", Units!$A$2:$B$11, 2, FALSE),"/", VLOOKUP("time", Units!$A$2:$B$11, 2, FALSE),"]")</f>
        <v>Table of Treatment Capacity Expansion Increments [bbl/day]</v>
      </c>
    </row>
    <row r="2" spans="1:5" x14ac:dyDescent="0.2">
      <c r="A2" s="62" t="s">
        <v>218</v>
      </c>
      <c r="B2" s="62"/>
      <c r="C2" s="62"/>
      <c r="D2" s="62"/>
      <c r="E2" s="62"/>
    </row>
    <row r="3" spans="1:5" x14ac:dyDescent="0.2">
      <c r="A3" s="62"/>
      <c r="B3" s="63"/>
      <c r="C3" s="63"/>
      <c r="D3" s="63"/>
      <c r="E3" s="63"/>
    </row>
    <row r="4" spans="1:5" x14ac:dyDescent="0.2">
      <c r="A4" s="62"/>
      <c r="B4" s="63"/>
      <c r="C4" s="63"/>
      <c r="D4" s="63"/>
      <c r="E4" s="63"/>
    </row>
    <row r="5" spans="1:5" x14ac:dyDescent="0.2">
      <c r="A5" s="62"/>
      <c r="B5" s="63"/>
      <c r="C5" s="63"/>
      <c r="D5" s="63"/>
      <c r="E5" s="63"/>
    </row>
    <row r="6" spans="1:5" x14ac:dyDescent="0.2">
      <c r="A6" s="62"/>
      <c r="B6" s="63"/>
      <c r="C6" s="63"/>
      <c r="D6" s="63"/>
      <c r="E6" s="63"/>
    </row>
    <row r="7" spans="1:5" x14ac:dyDescent="0.2">
      <c r="A7" s="6"/>
      <c r="B7" s="54"/>
      <c r="C7" s="54"/>
      <c r="D7" s="54"/>
      <c r="E7" s="54"/>
    </row>
    <row r="9" spans="1:5" x14ac:dyDescent="0.2">
      <c r="C9" s="52"/>
    </row>
    <row r="10" spans="1:5" x14ac:dyDescent="0.2">
      <c r="C10" s="52"/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02C13-E391-4A34-8851-63FF84EE5034}">
  <sheetPr>
    <tabColor theme="5" tint="0.79998168889431442"/>
  </sheetPr>
  <dimension ref="A1:B3"/>
  <sheetViews>
    <sheetView workbookViewId="0">
      <selection activeCell="A5" sqref="A5"/>
    </sheetView>
  </sheetViews>
  <sheetFormatPr baseColWidth="10" defaultColWidth="9.1640625" defaultRowHeight="16" x14ac:dyDescent="0.2"/>
  <cols>
    <col min="1" max="1" width="33.1640625" style="1" bestFit="1" customWidth="1"/>
    <col min="2" max="2" width="9.1640625" style="1" customWidth="1"/>
    <col min="3" max="16384" width="9.1640625" style="1"/>
  </cols>
  <sheetData>
    <row r="1" spans="1:2" ht="17" thickBot="1" x14ac:dyDescent="0.25">
      <c r="A1" s="1" t="str">
        <f>_xlfn.CONCAT( "Pipeline Expansion Cost [",VLOOKUP("currency", Units!$A$2:$B$11, 2, FALSE),"/(", VLOOKUP("diameter", Units!$A$2:$B$11, 2, FALSE),"-", VLOOKUP("distance", Units!$A$2:$B$11, 2, FALSE),")]")</f>
        <v>Pipeline Expansion Cost [USD/(inch-mile)]</v>
      </c>
    </row>
    <row r="2" spans="1:2" x14ac:dyDescent="0.2">
      <c r="A2" s="3" t="s">
        <v>45</v>
      </c>
      <c r="B2" s="20" t="s">
        <v>221</v>
      </c>
    </row>
    <row r="3" spans="1:2" ht="17" thickBot="1" x14ac:dyDescent="0.25">
      <c r="A3" s="22" t="s">
        <v>222</v>
      </c>
      <c r="B3" s="26">
        <v>300000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1CA9B-7923-4D65-AAFB-3C314AFCE483}">
  <sheetPr>
    <tabColor theme="5" tint="0.79998168889431442"/>
  </sheetPr>
  <dimension ref="A1:U23"/>
  <sheetViews>
    <sheetView zoomScaleNormal="100" workbookViewId="0">
      <pane ySplit="1" topLeftCell="A2" activePane="bottomLeft" state="frozen"/>
      <selection activeCell="A5" sqref="A5"/>
      <selection pane="bottomLeft"/>
    </sheetView>
  </sheetViews>
  <sheetFormatPr baseColWidth="10" defaultColWidth="9.1640625" defaultRowHeight="16" x14ac:dyDescent="0.2"/>
  <cols>
    <col min="1" max="16384" width="9.1640625" style="1"/>
  </cols>
  <sheetData>
    <row r="1" spans="1:21" x14ac:dyDescent="0.2">
      <c r="A1" s="1" t="str">
        <f>_xlfn.CONCAT( "Table of Pipeline Expansion Distances [",VLOOKUP("distance", Units!$A$2:$B$11, 2, FALSE),"]")</f>
        <v>Table of Pipeline Expansion Distances [mile]</v>
      </c>
    </row>
    <row r="2" spans="1:21" x14ac:dyDescent="0.2">
      <c r="A2" s="6" t="s">
        <v>211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</row>
    <row r="3" spans="1:21" x14ac:dyDescent="0.2">
      <c r="A3" s="6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</row>
    <row r="4" spans="1:21" x14ac:dyDescent="0.2">
      <c r="A4" s="6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</row>
    <row r="5" spans="1:21" x14ac:dyDescent="0.2">
      <c r="A5" s="6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</row>
    <row r="6" spans="1:21" x14ac:dyDescent="0.2">
      <c r="A6" s="6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</row>
    <row r="7" spans="1:21" x14ac:dyDescent="0.2">
      <c r="A7" s="6"/>
      <c r="B7" s="4"/>
      <c r="C7" s="4"/>
      <c r="D7" s="4"/>
      <c r="E7" s="4"/>
      <c r="F7" s="4"/>
      <c r="G7" s="4"/>
      <c r="H7" s="4"/>
      <c r="I7" s="4"/>
      <c r="J7" s="4"/>
      <c r="K7" s="6"/>
      <c r="L7" s="6"/>
      <c r="M7" s="4"/>
      <c r="N7" s="4"/>
      <c r="O7" s="4"/>
      <c r="P7" s="4"/>
      <c r="Q7" s="4"/>
      <c r="R7" s="4"/>
      <c r="S7" s="4"/>
      <c r="T7" s="4"/>
      <c r="U7" s="6"/>
    </row>
    <row r="8" spans="1:21" x14ac:dyDescent="0.2">
      <c r="A8" s="6"/>
      <c r="B8" s="59"/>
      <c r="C8" s="59"/>
      <c r="D8" s="4"/>
      <c r="E8" s="4"/>
      <c r="F8" s="4"/>
      <c r="G8" s="4"/>
      <c r="H8" s="4"/>
      <c r="I8" s="4"/>
      <c r="J8" s="4"/>
      <c r="K8" s="59"/>
      <c r="L8" s="4"/>
      <c r="M8" s="4"/>
      <c r="N8" s="4"/>
      <c r="O8" s="4"/>
      <c r="P8" s="4"/>
      <c r="Q8" s="4"/>
      <c r="R8" s="4"/>
      <c r="S8" s="4"/>
      <c r="T8" s="4"/>
      <c r="U8" s="4"/>
    </row>
    <row r="9" spans="1:21" x14ac:dyDescent="0.2">
      <c r="A9" s="6"/>
      <c r="B9" s="59"/>
      <c r="C9" s="59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</row>
    <row r="10" spans="1:21" x14ac:dyDescent="0.2">
      <c r="A10" s="6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</row>
    <row r="11" spans="1:21" x14ac:dyDescent="0.2">
      <c r="A11" s="6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</row>
    <row r="12" spans="1:21" x14ac:dyDescent="0.2">
      <c r="A12" s="6"/>
      <c r="B12" s="4"/>
      <c r="C12" s="59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</row>
    <row r="13" spans="1:21" x14ac:dyDescent="0.2">
      <c r="A13" s="6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</row>
    <row r="14" spans="1:21" x14ac:dyDescent="0.2">
      <c r="A14" s="6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</row>
    <row r="15" spans="1:21" x14ac:dyDescent="0.2">
      <c r="A15" s="6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</row>
    <row r="16" spans="1:21" x14ac:dyDescent="0.2">
      <c r="A16" s="6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</row>
    <row r="17" spans="1:21" x14ac:dyDescent="0.2">
      <c r="A17" s="6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</row>
    <row r="18" spans="1:21" x14ac:dyDescent="0.2">
      <c r="A18" s="6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</row>
    <row r="19" spans="1:21" x14ac:dyDescent="0.2">
      <c r="A19" s="6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</row>
    <row r="20" spans="1:21" x14ac:dyDescent="0.2">
      <c r="A20" s="6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</row>
    <row r="21" spans="1:21" x14ac:dyDescent="0.2">
      <c r="A21" s="6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</row>
    <row r="22" spans="1:21" x14ac:dyDescent="0.2">
      <c r="A22" s="6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</row>
    <row r="23" spans="1:21" x14ac:dyDescent="0.2">
      <c r="A23" s="6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7B182-CFB4-4537-B5F7-69962DD30DA1}">
  <sheetPr>
    <tabColor theme="5" tint="0.79998168889431442"/>
  </sheetPr>
  <dimension ref="A1:G4"/>
  <sheetViews>
    <sheetView workbookViewId="0"/>
  </sheetViews>
  <sheetFormatPr baseColWidth="10" defaultColWidth="9.1640625" defaultRowHeight="16" x14ac:dyDescent="0.2"/>
  <cols>
    <col min="1" max="16384" width="9.1640625" style="1"/>
  </cols>
  <sheetData>
    <row r="1" spans="1:7" x14ac:dyDescent="0.2">
      <c r="A1" s="1" t="str">
        <f>_xlfn.CONCAT( "Table of Pipeline Capacity Expansion Costs [",VLOOKUP("currency", Units!$A$2:$B$11, 2, FALSE),"/(", VLOOKUP("volume", Units!$A$2:$B$11, 2, FALSE),"/", VLOOKUP("time", Units!$A$2:$B$11, 2, FALSE),")]")</f>
        <v>Table of Pipeline Capacity Expansion Costs [USD/(bbl/day)]</v>
      </c>
    </row>
    <row r="2" spans="1:7" x14ac:dyDescent="0.2">
      <c r="A2" s="6" t="s">
        <v>211</v>
      </c>
      <c r="B2" s="6" t="s">
        <v>211</v>
      </c>
      <c r="C2" s="6" t="s">
        <v>116</v>
      </c>
      <c r="D2" s="6" t="s">
        <v>117</v>
      </c>
      <c r="E2" s="6" t="s">
        <v>118</v>
      </c>
      <c r="F2" s="6" t="s">
        <v>119</v>
      </c>
      <c r="G2" s="6" t="s">
        <v>120</v>
      </c>
    </row>
    <row r="3" spans="1:7" x14ac:dyDescent="0.2">
      <c r="A3" s="6"/>
      <c r="B3" s="60"/>
      <c r="C3" s="4"/>
      <c r="D3" s="4"/>
      <c r="E3" s="4"/>
      <c r="F3" s="4"/>
      <c r="G3" s="4"/>
    </row>
    <row r="4" spans="1:7" x14ac:dyDescent="0.2">
      <c r="A4" s="6"/>
      <c r="B4" s="60"/>
      <c r="C4" s="4"/>
      <c r="D4" s="4"/>
      <c r="E4" s="4"/>
      <c r="F4" s="4"/>
      <c r="G4" s="4"/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BCD48-6980-4EA6-BF3E-79D1C64EA04C}">
  <sheetPr>
    <tabColor theme="5" tint="0.79998168889431442"/>
  </sheetPr>
  <dimension ref="A1:B7"/>
  <sheetViews>
    <sheetView topLeftCell="A2" workbookViewId="0">
      <selection activeCell="A2" sqref="A2"/>
    </sheetView>
  </sheetViews>
  <sheetFormatPr baseColWidth="10" defaultColWidth="9.1640625" defaultRowHeight="16" x14ac:dyDescent="0.2"/>
  <cols>
    <col min="1" max="1" width="19.1640625" style="1" customWidth="1"/>
    <col min="2" max="16384" width="9.1640625" style="1"/>
  </cols>
  <sheetData>
    <row r="1" spans="1:2" x14ac:dyDescent="0.2">
      <c r="A1" s="1" t="str">
        <f>_xlfn.CONCAT( "Table of Pipeline Capacity Expansion Increments [",VLOOKUP("volume", Units!$A$2:$B$11, 2, FALSE),"/", VLOOKUP("time", Units!$A$2:$B$11, 2, FALSE),"]")</f>
        <v>Table of Pipeline Capacity Expansion Increments [bbl/day]</v>
      </c>
    </row>
    <row r="2" spans="1:2" x14ac:dyDescent="0.2">
      <c r="A2" s="6" t="s">
        <v>215</v>
      </c>
      <c r="B2" s="6" t="s">
        <v>46</v>
      </c>
    </row>
    <row r="3" spans="1:2" x14ac:dyDescent="0.2">
      <c r="A3" s="6" t="s">
        <v>116</v>
      </c>
      <c r="B3" s="54">
        <v>0</v>
      </c>
    </row>
    <row r="4" spans="1:2" x14ac:dyDescent="0.2">
      <c r="A4" s="6" t="s">
        <v>117</v>
      </c>
      <c r="B4" s="54">
        <v>14285.714285714286</v>
      </c>
    </row>
    <row r="5" spans="1:2" x14ac:dyDescent="0.2">
      <c r="A5" s="6" t="s">
        <v>118</v>
      </c>
      <c r="B5" s="54">
        <v>35714.285714285717</v>
      </c>
    </row>
    <row r="6" spans="1:2" x14ac:dyDescent="0.2">
      <c r="A6" s="6" t="s">
        <v>119</v>
      </c>
      <c r="B6" s="54">
        <v>42857.142857142855</v>
      </c>
    </row>
    <row r="7" spans="1:2" x14ac:dyDescent="0.2">
      <c r="A7" s="6" t="s">
        <v>120</v>
      </c>
      <c r="B7" s="54">
        <v>50000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632D3-BD42-4D5C-8C0F-68DF124ED3E8}">
  <sheetPr>
    <tabColor theme="5" tint="0.79998168889431442"/>
  </sheetPr>
  <dimension ref="A1:B7"/>
  <sheetViews>
    <sheetView workbookViewId="0"/>
  </sheetViews>
  <sheetFormatPr baseColWidth="10" defaultColWidth="9.1640625" defaultRowHeight="16" x14ac:dyDescent="0.2"/>
  <cols>
    <col min="1" max="1" width="18" style="1" customWidth="1"/>
    <col min="2" max="16384" width="9.1640625" style="1"/>
  </cols>
  <sheetData>
    <row r="1" spans="1:2" x14ac:dyDescent="0.2">
      <c r="A1" s="1" t="str">
        <f>_xlfn.CONCAT( "Table of Pipeline Diameters [",VLOOKUP("diameter", Units!$A$2:$B$11, 2, FALSE),"]")</f>
        <v>Table of Pipeline Diameters [inch]</v>
      </c>
    </row>
    <row r="2" spans="1:2" x14ac:dyDescent="0.2">
      <c r="A2" s="6" t="s">
        <v>215</v>
      </c>
      <c r="B2" s="6" t="s">
        <v>46</v>
      </c>
    </row>
    <row r="3" spans="1:2" x14ac:dyDescent="0.2">
      <c r="A3" s="6"/>
      <c r="B3" s="54"/>
    </row>
    <row r="4" spans="1:2" x14ac:dyDescent="0.2">
      <c r="A4" s="6"/>
      <c r="B4" s="54"/>
    </row>
    <row r="5" spans="1:2" x14ac:dyDescent="0.2">
      <c r="A5" s="6"/>
      <c r="B5" s="54"/>
    </row>
    <row r="6" spans="1:2" x14ac:dyDescent="0.2">
      <c r="A6" s="6"/>
      <c r="B6" s="54"/>
    </row>
    <row r="7" spans="1:2" x14ac:dyDescent="0.2">
      <c r="A7" s="6"/>
      <c r="B7" s="54"/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4F75E-153D-40A1-94D4-31ED20AACD7B}">
  <sheetPr>
    <tabColor rgb="FFAFF3DE"/>
  </sheetPr>
  <dimension ref="A1:C12"/>
  <sheetViews>
    <sheetView workbookViewId="0">
      <selection activeCell="B1" sqref="B1"/>
    </sheetView>
  </sheetViews>
  <sheetFormatPr baseColWidth="10" defaultColWidth="9.1640625" defaultRowHeight="16" x14ac:dyDescent="0.2"/>
  <cols>
    <col min="1" max="1" width="17.1640625" style="1" customWidth="1"/>
    <col min="2" max="2" width="23.5" style="1" bestFit="1" customWidth="1"/>
    <col min="3" max="16384" width="9.1640625" style="1"/>
  </cols>
  <sheetData>
    <row r="1" spans="1:3" x14ac:dyDescent="0.2">
      <c r="A1" s="1" t="s">
        <v>219</v>
      </c>
    </row>
    <row r="2" spans="1:3" x14ac:dyDescent="0.2">
      <c r="A2" s="6" t="s">
        <v>150</v>
      </c>
      <c r="B2" s="6" t="s">
        <v>214</v>
      </c>
      <c r="C2" s="6" t="s">
        <v>46</v>
      </c>
    </row>
    <row r="3" spans="1:3" x14ac:dyDescent="0.2">
      <c r="A3" s="6"/>
      <c r="B3" s="6"/>
      <c r="C3" s="4"/>
    </row>
    <row r="4" spans="1:3" x14ac:dyDescent="0.2">
      <c r="A4" s="6"/>
      <c r="B4" s="6"/>
      <c r="C4" s="4"/>
    </row>
    <row r="5" spans="1:3" x14ac:dyDescent="0.2">
      <c r="A5" s="6"/>
      <c r="B5" s="6"/>
      <c r="C5" s="4"/>
    </row>
    <row r="6" spans="1:3" x14ac:dyDescent="0.2">
      <c r="A6" s="6"/>
      <c r="B6" s="6"/>
      <c r="C6" s="4"/>
    </row>
    <row r="7" spans="1:3" x14ac:dyDescent="0.2">
      <c r="A7" s="6"/>
      <c r="B7" s="6"/>
      <c r="C7" s="4"/>
    </row>
    <row r="8" spans="1:3" x14ac:dyDescent="0.2">
      <c r="A8" s="6"/>
      <c r="B8" s="6"/>
      <c r="C8" s="4"/>
    </row>
    <row r="9" spans="1:3" x14ac:dyDescent="0.2">
      <c r="A9" s="6"/>
      <c r="B9" s="6"/>
      <c r="C9" s="4"/>
    </row>
    <row r="10" spans="1:3" x14ac:dyDescent="0.2">
      <c r="A10" s="6"/>
      <c r="B10" s="6"/>
      <c r="C10" s="4"/>
    </row>
    <row r="11" spans="1:3" x14ac:dyDescent="0.2">
      <c r="A11" s="6"/>
      <c r="B11" s="6"/>
      <c r="C11" s="4"/>
    </row>
    <row r="12" spans="1:3" x14ac:dyDescent="0.2">
      <c r="A12" s="6"/>
      <c r="B12" s="6"/>
      <c r="C12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FF4F0-1521-4984-985F-ECB7FE3DE71E}">
  <sheetPr>
    <tabColor theme="9" tint="0.79998168889431442"/>
  </sheetPr>
  <dimension ref="A1:P3"/>
  <sheetViews>
    <sheetView workbookViewId="0">
      <selection activeCell="A3" sqref="A2:A3"/>
    </sheetView>
  </sheetViews>
  <sheetFormatPr baseColWidth="10" defaultColWidth="9.1640625" defaultRowHeight="16" x14ac:dyDescent="0.2"/>
  <cols>
    <col min="1" max="3" width="9.1640625" style="1"/>
    <col min="4" max="4" width="3.5" style="1" customWidth="1"/>
    <col min="5" max="5" width="32" style="1" customWidth="1"/>
    <col min="6" max="13" width="9.1640625" style="1"/>
    <col min="14" max="14" width="12.6640625" style="1" customWidth="1"/>
    <col min="15" max="15" width="11.1640625" style="1" customWidth="1"/>
    <col min="16" max="16" width="12.1640625" style="1" customWidth="1"/>
    <col min="17" max="17" width="4.5" style="1" customWidth="1"/>
    <col min="18" max="16384" width="9.1640625" style="1"/>
  </cols>
  <sheetData>
    <row r="1" spans="1:16" x14ac:dyDescent="0.2">
      <c r="A1" s="1" t="s">
        <v>106</v>
      </c>
    </row>
    <row r="2" spans="1:16" x14ac:dyDescent="0.2">
      <c r="A2" s="5"/>
    </row>
    <row r="3" spans="1:16" x14ac:dyDescent="0.2">
      <c r="A3" s="5"/>
      <c r="N3" s="6"/>
      <c r="O3" s="6"/>
      <c r="P3" s="6"/>
    </row>
  </sheetData>
  <phoneticPr fontId="2" type="noConversion"/>
  <pageMargins left="0.7" right="0.7" top="0.75" bottom="0.75" header="0.3" footer="0.3"/>
  <pageSetup orientation="portrait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D92FF-3AD4-4D23-8578-311AD898F13B}">
  <sheetPr>
    <tabColor rgb="FFAFF3DE"/>
  </sheetPr>
  <dimension ref="A1:C12"/>
  <sheetViews>
    <sheetView workbookViewId="0"/>
  </sheetViews>
  <sheetFormatPr baseColWidth="10" defaultColWidth="9.1640625" defaultRowHeight="16" x14ac:dyDescent="0.2"/>
  <cols>
    <col min="1" max="1" width="17.5" style="1" customWidth="1"/>
    <col min="2" max="2" width="23.1640625" style="1" customWidth="1"/>
    <col min="3" max="16384" width="9.1640625" style="1"/>
  </cols>
  <sheetData>
    <row r="1" spans="1:3" x14ac:dyDescent="0.2">
      <c r="A1" s="1" t="s">
        <v>237</v>
      </c>
    </row>
    <row r="2" spans="1:3" x14ac:dyDescent="0.2">
      <c r="A2" s="6" t="s">
        <v>150</v>
      </c>
      <c r="B2" s="6" t="s">
        <v>214</v>
      </c>
      <c r="C2" s="6" t="s">
        <v>220</v>
      </c>
    </row>
    <row r="3" spans="1:3" x14ac:dyDescent="0.2">
      <c r="A3" s="6"/>
      <c r="B3" s="6"/>
      <c r="C3" s="4"/>
    </row>
    <row r="4" spans="1:3" x14ac:dyDescent="0.2">
      <c r="A4" s="6"/>
      <c r="B4" s="6"/>
      <c r="C4" s="4"/>
    </row>
    <row r="5" spans="1:3" x14ac:dyDescent="0.2">
      <c r="A5" s="6"/>
      <c r="B5" s="6"/>
      <c r="C5" s="4"/>
    </row>
    <row r="6" spans="1:3" x14ac:dyDescent="0.2">
      <c r="A6" s="6"/>
      <c r="B6" s="6"/>
      <c r="C6" s="4"/>
    </row>
    <row r="7" spans="1:3" x14ac:dyDescent="0.2">
      <c r="A7" s="6"/>
      <c r="B7" s="6"/>
      <c r="C7" s="4"/>
    </row>
    <row r="8" spans="1:3" x14ac:dyDescent="0.2">
      <c r="A8" s="6"/>
      <c r="B8" s="6"/>
      <c r="C8" s="4"/>
    </row>
    <row r="9" spans="1:3" x14ac:dyDescent="0.2">
      <c r="A9" s="6"/>
      <c r="B9" s="6"/>
      <c r="C9" s="4"/>
    </row>
    <row r="10" spans="1:3" x14ac:dyDescent="0.2">
      <c r="A10" s="6"/>
      <c r="B10" s="6"/>
      <c r="C10" s="4"/>
    </row>
    <row r="11" spans="1:3" x14ac:dyDescent="0.2">
      <c r="A11" s="6"/>
      <c r="B11" s="6"/>
      <c r="C11" s="4"/>
    </row>
    <row r="12" spans="1:3" x14ac:dyDescent="0.2">
      <c r="A12" s="6"/>
      <c r="B12" s="6"/>
      <c r="C12" s="4"/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6B071-C07A-46F0-B343-7584DB2F1269}">
  <sheetPr>
    <tabColor rgb="FFAFF3DE"/>
  </sheetPr>
  <dimension ref="A1:B7"/>
  <sheetViews>
    <sheetView workbookViewId="0"/>
  </sheetViews>
  <sheetFormatPr baseColWidth="10" defaultColWidth="9.1640625" defaultRowHeight="16" x14ac:dyDescent="0.2"/>
  <cols>
    <col min="1" max="1" width="25.5" style="1" customWidth="1"/>
    <col min="2" max="16384" width="9.1640625" style="1"/>
  </cols>
  <sheetData>
    <row r="1" spans="1:2" x14ac:dyDescent="0.2">
      <c r="A1" s="1" t="s">
        <v>234</v>
      </c>
    </row>
    <row r="2" spans="1:2" x14ac:dyDescent="0.2">
      <c r="A2" s="6" t="s">
        <v>214</v>
      </c>
      <c r="B2" s="6" t="s">
        <v>46</v>
      </c>
    </row>
    <row r="3" spans="1:2" x14ac:dyDescent="0.2">
      <c r="A3" s="60"/>
      <c r="B3" s="54"/>
    </row>
    <row r="4" spans="1:2" x14ac:dyDescent="0.2">
      <c r="A4" s="60"/>
      <c r="B4" s="54"/>
    </row>
    <row r="5" spans="1:2" x14ac:dyDescent="0.2">
      <c r="A5" s="60"/>
      <c r="B5" s="54"/>
    </row>
    <row r="6" spans="1:2" x14ac:dyDescent="0.2">
      <c r="A6" s="60"/>
      <c r="B6" s="54"/>
    </row>
    <row r="7" spans="1:2" x14ac:dyDescent="0.2">
      <c r="A7" s="6"/>
      <c r="B7" s="54"/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0B7E4-4C81-4B91-B37B-915E590A92F2}">
  <sheetPr>
    <tabColor rgb="FFAFF3DE"/>
  </sheetPr>
  <dimension ref="A1:B4"/>
  <sheetViews>
    <sheetView workbookViewId="0"/>
  </sheetViews>
  <sheetFormatPr baseColWidth="10" defaultColWidth="9.1640625" defaultRowHeight="16" x14ac:dyDescent="0.2"/>
  <cols>
    <col min="1" max="1" width="18" style="1" customWidth="1"/>
    <col min="2" max="16384" width="9.1640625" style="1"/>
  </cols>
  <sheetData>
    <row r="1" spans="1:2" x14ac:dyDescent="0.2">
      <c r="A1" s="1" t="s">
        <v>232</v>
      </c>
    </row>
    <row r="2" spans="1:2" x14ac:dyDescent="0.2">
      <c r="A2" s="6" t="s">
        <v>150</v>
      </c>
      <c r="B2" s="6" t="s">
        <v>46</v>
      </c>
    </row>
    <row r="3" spans="1:2" x14ac:dyDescent="0.2">
      <c r="A3" s="6"/>
      <c r="B3" s="4"/>
    </row>
    <row r="4" spans="1:2" x14ac:dyDescent="0.2">
      <c r="A4" s="6"/>
      <c r="B4" s="4"/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BE079-FAED-46A7-9D21-827D4D11C1A7}">
  <sheetPr>
    <tabColor rgb="FFAFF3DE"/>
  </sheetPr>
  <dimension ref="A1:B5"/>
  <sheetViews>
    <sheetView workbookViewId="0"/>
  </sheetViews>
  <sheetFormatPr baseColWidth="10" defaultColWidth="9.1640625" defaultRowHeight="16" x14ac:dyDescent="0.2"/>
  <cols>
    <col min="1" max="1" width="18.5" style="1" customWidth="1"/>
    <col min="2" max="16384" width="9.1640625" style="1"/>
  </cols>
  <sheetData>
    <row r="1" spans="1:2" x14ac:dyDescent="0.2">
      <c r="A1" s="1" t="str">
        <f>_xlfn.CONCAT( "Table with credit received for sending water to beneficial reuse [",VLOOKUP("currency", Units!$A$2:$B$11, 2, FALSE),"/", VLOOKUP("volume", Units!$A$2:$B$11, 2, FALSE),"]")</f>
        <v>Table with credit received for sending water to beneficial reuse [USD/bbl]</v>
      </c>
    </row>
    <row r="2" spans="1:2" x14ac:dyDescent="0.2">
      <c r="A2" s="6" t="s">
        <v>260</v>
      </c>
      <c r="B2" s="6" t="s">
        <v>46</v>
      </c>
    </row>
    <row r="3" spans="1:2" x14ac:dyDescent="0.2">
      <c r="A3" s="6"/>
      <c r="B3" s="4"/>
    </row>
    <row r="4" spans="1:2" x14ac:dyDescent="0.2">
      <c r="A4" s="6"/>
      <c r="B4" s="4"/>
    </row>
    <row r="5" spans="1:2" x14ac:dyDescent="0.2">
      <c r="A5" s="6"/>
      <c r="B5" s="4"/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38A37-BF8E-46F2-AA7C-FB95F874D0FC}">
  <sheetPr>
    <tabColor rgb="FFAFF3DE"/>
  </sheetPr>
  <dimension ref="A1:B3"/>
  <sheetViews>
    <sheetView workbookViewId="0"/>
  </sheetViews>
  <sheetFormatPr baseColWidth="10" defaultColWidth="9.1640625" defaultRowHeight="16" x14ac:dyDescent="0.2"/>
  <cols>
    <col min="1" max="1" width="19.1640625" style="1" customWidth="1"/>
    <col min="2" max="16384" width="9.1640625" style="1"/>
  </cols>
  <sheetData>
    <row r="1" spans="1:2" x14ac:dyDescent="0.2">
      <c r="A1" s="1" t="s">
        <v>233</v>
      </c>
    </row>
    <row r="2" spans="1:2" x14ac:dyDescent="0.2">
      <c r="A2" s="6" t="s">
        <v>139</v>
      </c>
      <c r="B2" s="6" t="s">
        <v>46</v>
      </c>
    </row>
    <row r="3" spans="1:2" x14ac:dyDescent="0.2">
      <c r="A3" s="6"/>
      <c r="B3" s="54"/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DDE38-2D71-4494-ABC1-8D5269A138D9}">
  <sheetPr>
    <tabColor rgb="FFAFF3DE"/>
  </sheetPr>
  <dimension ref="A1:C6"/>
  <sheetViews>
    <sheetView workbookViewId="0">
      <selection activeCell="A8" sqref="A8"/>
    </sheetView>
  </sheetViews>
  <sheetFormatPr baseColWidth="10" defaultColWidth="9.1640625" defaultRowHeight="16" x14ac:dyDescent="0.2"/>
  <cols>
    <col min="1" max="1" width="24.33203125" style="1" bestFit="1" customWidth="1"/>
    <col min="2" max="2" width="9.5" style="1" bestFit="1" customWidth="1"/>
    <col min="3" max="16384" width="9.1640625" style="1"/>
  </cols>
  <sheetData>
    <row r="1" spans="1:3" ht="17" thickBot="1" x14ac:dyDescent="0.25">
      <c r="A1" s="23" t="s">
        <v>223</v>
      </c>
    </row>
    <row r="2" spans="1:3" x14ac:dyDescent="0.2">
      <c r="A2" s="3" t="s">
        <v>45</v>
      </c>
      <c r="B2" s="20" t="s">
        <v>221</v>
      </c>
    </row>
    <row r="3" spans="1:3" x14ac:dyDescent="0.2">
      <c r="A3" s="21" t="s">
        <v>224</v>
      </c>
      <c r="B3" s="25">
        <v>110</v>
      </c>
    </row>
    <row r="4" spans="1:3" x14ac:dyDescent="0.2">
      <c r="A4" s="21" t="s">
        <v>225</v>
      </c>
      <c r="B4" s="30">
        <v>0.03</v>
      </c>
    </row>
    <row r="5" spans="1:3" x14ac:dyDescent="0.2">
      <c r="A5" s="21" t="s">
        <v>250</v>
      </c>
      <c r="B5" s="25">
        <v>10</v>
      </c>
      <c r="C5" s="1" t="s">
        <v>239</v>
      </c>
    </row>
    <row r="6" spans="1:3" ht="17" thickBot="1" x14ac:dyDescent="0.25">
      <c r="A6" s="22" t="s">
        <v>251</v>
      </c>
      <c r="B6" s="26">
        <v>150</v>
      </c>
      <c r="C6" s="1" t="s">
        <v>239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F8796-71C2-44EA-9373-5A0165D7B559}">
  <sheetPr>
    <tabColor rgb="FFAFF3DE"/>
  </sheetPr>
  <dimension ref="A1:B4"/>
  <sheetViews>
    <sheetView workbookViewId="0">
      <selection activeCell="A5" sqref="A5"/>
    </sheetView>
  </sheetViews>
  <sheetFormatPr baseColWidth="10" defaultColWidth="9.1640625" defaultRowHeight="16" x14ac:dyDescent="0.2"/>
  <cols>
    <col min="1" max="1" width="17" style="1" bestFit="1" customWidth="1"/>
    <col min="2" max="16384" width="9.1640625" style="1"/>
  </cols>
  <sheetData>
    <row r="1" spans="1:2" ht="17" thickBot="1" x14ac:dyDescent="0.25">
      <c r="A1" s="23" t="s">
        <v>226</v>
      </c>
    </row>
    <row r="2" spans="1:2" x14ac:dyDescent="0.2">
      <c r="A2" s="3" t="s">
        <v>45</v>
      </c>
      <c r="B2" s="20" t="s">
        <v>221</v>
      </c>
    </row>
    <row r="3" spans="1:2" x14ac:dyDescent="0.2">
      <c r="A3" s="21" t="s">
        <v>227</v>
      </c>
      <c r="B3" s="30">
        <v>0.08</v>
      </c>
    </row>
    <row r="4" spans="1:2" ht="17" thickBot="1" x14ac:dyDescent="0.25">
      <c r="A4" s="22" t="s">
        <v>228</v>
      </c>
      <c r="B4" s="26">
        <v>20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045F2-617D-4B6C-9AE3-C6E73CF3B321}">
  <sheetPr>
    <tabColor theme="8" tint="0.79998168889431442"/>
  </sheetPr>
  <dimension ref="A1:B7"/>
  <sheetViews>
    <sheetView workbookViewId="0"/>
  </sheetViews>
  <sheetFormatPr baseColWidth="10" defaultColWidth="9.1640625" defaultRowHeight="16" x14ac:dyDescent="0.2"/>
  <cols>
    <col min="1" max="1" width="9.5" style="1" bestFit="1" customWidth="1"/>
    <col min="2" max="2" width="12.6640625" style="1" bestFit="1" customWidth="1"/>
    <col min="3" max="3" width="12.5" style="1" bestFit="1" customWidth="1"/>
    <col min="4" max="4" width="11.6640625" style="1" customWidth="1"/>
    <col min="5" max="5" width="17.1640625" style="1" bestFit="1" customWidth="1"/>
    <col min="6" max="6" width="16.1640625" style="1" customWidth="1"/>
    <col min="7" max="7" width="11.5" style="1" bestFit="1" customWidth="1"/>
    <col min="8" max="8" width="11" style="1" bestFit="1" customWidth="1"/>
    <col min="9" max="16384" width="9.1640625" style="1"/>
  </cols>
  <sheetData>
    <row r="1" spans="1:2" x14ac:dyDescent="0.2">
      <c r="A1" s="1" t="str">
        <f>_xlfn.CONCAT( "Table of Water Quality of Produced Water and Flowback Water [",VLOOKUP("concentration", Units!$A$2:$B$11, 2, FALSE),"]")</f>
        <v>Table of Water Quality of Produced Water and Flowback Water [mg/liter]</v>
      </c>
    </row>
    <row r="2" spans="1:2" x14ac:dyDescent="0.2">
      <c r="A2" s="6" t="s">
        <v>229</v>
      </c>
      <c r="B2" s="6" t="s">
        <v>220</v>
      </c>
    </row>
    <row r="3" spans="1:2" x14ac:dyDescent="0.2">
      <c r="A3" s="6"/>
      <c r="B3" s="58"/>
    </row>
    <row r="4" spans="1:2" x14ac:dyDescent="0.2">
      <c r="A4" s="6"/>
      <c r="B4" s="58"/>
    </row>
    <row r="5" spans="1:2" x14ac:dyDescent="0.2">
      <c r="A5" s="6"/>
      <c r="B5" s="58"/>
    </row>
    <row r="6" spans="1:2" x14ac:dyDescent="0.2">
      <c r="A6" s="6"/>
      <c r="B6" s="58"/>
    </row>
    <row r="7" spans="1:2" x14ac:dyDescent="0.2">
      <c r="A7" s="6"/>
      <c r="B7" s="58"/>
    </row>
  </sheetData>
  <pageMargins left="0.7" right="0.7" top="0.75" bottom="0.75" header="0.3" footer="0.3"/>
  <pageSetup orientation="portrait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4BAFD-2A94-4164-976F-B9E5B42E5AAB}">
  <sheetPr>
    <tabColor theme="8" tint="0.79998168889431442"/>
  </sheetPr>
  <dimension ref="A1:B5"/>
  <sheetViews>
    <sheetView workbookViewId="0"/>
  </sheetViews>
  <sheetFormatPr baseColWidth="10" defaultColWidth="9.1640625" defaultRowHeight="16" x14ac:dyDescent="0.2"/>
  <cols>
    <col min="1" max="1" width="9.1640625" style="1"/>
    <col min="2" max="2" width="12.6640625" style="1" bestFit="1" customWidth="1"/>
    <col min="3" max="16384" width="9.1640625" style="1"/>
  </cols>
  <sheetData>
    <row r="1" spans="1:2" x14ac:dyDescent="0.2">
      <c r="A1" s="1" t="str">
        <f>_xlfn.CONCAT( "Table of Initial Water Quality at Storage [", VLOOKUP("concentration", Units!A2:B9, 2, FALSE),,"]")</f>
        <v>Table of Initial Water Quality at Storage [mg/liter]</v>
      </c>
    </row>
    <row r="2" spans="1:2" x14ac:dyDescent="0.2">
      <c r="A2" s="6" t="s">
        <v>229</v>
      </c>
      <c r="B2" s="6" t="s">
        <v>220</v>
      </c>
    </row>
    <row r="3" spans="1:2" x14ac:dyDescent="0.2">
      <c r="A3" s="6"/>
      <c r="B3" s="58"/>
    </row>
    <row r="4" spans="1:2" x14ac:dyDescent="0.2">
      <c r="A4" s="6"/>
      <c r="B4" s="58"/>
    </row>
    <row r="5" spans="1:2" x14ac:dyDescent="0.2">
      <c r="A5" s="6"/>
      <c r="B5" s="58"/>
    </row>
  </sheetData>
  <phoneticPr fontId="2" type="noConversion"/>
  <pageMargins left="0.7" right="0.7" top="0.75" bottom="0.75" header="0.3" footer="0.3"/>
  <pageSetup orientation="portrait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34136-9628-4654-B8E2-BCFE701B0D1B}">
  <sheetPr>
    <tabColor theme="8" tint="0.79998168889431442"/>
  </sheetPr>
  <dimension ref="A1:B3"/>
  <sheetViews>
    <sheetView workbookViewId="0"/>
  </sheetViews>
  <sheetFormatPr baseColWidth="10" defaultColWidth="9.1640625" defaultRowHeight="16" x14ac:dyDescent="0.2"/>
  <cols>
    <col min="1" max="1" width="17.6640625" style="1" customWidth="1"/>
    <col min="2" max="2" width="12.5" style="1" bestFit="1" customWidth="1"/>
    <col min="3" max="16384" width="9.1640625" style="1"/>
  </cols>
  <sheetData>
    <row r="1" spans="1:2" x14ac:dyDescent="0.2">
      <c r="A1" s="1" t="str">
        <f>_xlfn.CONCAT( "Table of Initial Water Quality at Completions Pad Storage [",VLOOKUP("concentration", Units!$A$2:$B$11, 2, FALSE),"]")</f>
        <v>Table of Initial Water Quality at Completions Pad Storage [mg/liter]</v>
      </c>
    </row>
    <row r="2" spans="1:2" x14ac:dyDescent="0.2">
      <c r="A2" s="6" t="s">
        <v>139</v>
      </c>
      <c r="B2" s="6" t="s">
        <v>220</v>
      </c>
    </row>
    <row r="3" spans="1:2" x14ac:dyDescent="0.2">
      <c r="A3" s="6"/>
      <c r="B3" s="58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D7E5C-CD82-4DB8-A226-3E1C788BA0DC}">
  <sheetPr>
    <tabColor theme="9" tint="0.79998168889431442"/>
  </sheetPr>
  <dimension ref="A1:P4"/>
  <sheetViews>
    <sheetView workbookViewId="0">
      <selection activeCell="A4" sqref="A2:A4"/>
    </sheetView>
  </sheetViews>
  <sheetFormatPr baseColWidth="10" defaultColWidth="9.1640625" defaultRowHeight="16" x14ac:dyDescent="0.2"/>
  <cols>
    <col min="1" max="3" width="9.1640625" style="1"/>
    <col min="4" max="4" width="3.5" style="1" customWidth="1"/>
    <col min="5" max="5" width="32" style="1" customWidth="1"/>
    <col min="6" max="13" width="9.1640625" style="1"/>
    <col min="14" max="14" width="12.6640625" style="1" customWidth="1"/>
    <col min="15" max="15" width="11.1640625" style="1" customWidth="1"/>
    <col min="16" max="16" width="12.1640625" style="1" customWidth="1"/>
    <col min="17" max="17" width="4.5" style="1" customWidth="1"/>
    <col min="18" max="16384" width="9.1640625" style="1"/>
  </cols>
  <sheetData>
    <row r="1" spans="1:16" x14ac:dyDescent="0.2">
      <c r="A1" s="1" t="s">
        <v>109</v>
      </c>
    </row>
    <row r="2" spans="1:16" x14ac:dyDescent="0.2">
      <c r="A2" s="5"/>
    </row>
    <row r="3" spans="1:16" x14ac:dyDescent="0.2">
      <c r="A3" s="5"/>
      <c r="N3" s="6"/>
      <c r="O3" s="6"/>
      <c r="P3" s="6"/>
    </row>
    <row r="4" spans="1:16" x14ac:dyDescent="0.2">
      <c r="A4" s="5"/>
    </row>
  </sheetData>
  <pageMargins left="0.7" right="0.7" top="0.75" bottom="0.75" header="0.3" footer="0.3"/>
  <pageSetup orientation="portrait" r:id="rId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8A4AC-774D-4F01-8B4F-3E23D6A50C57}">
  <sheetPr>
    <tabColor theme="0"/>
  </sheetPr>
  <dimension ref="A1:K12"/>
  <sheetViews>
    <sheetView workbookViewId="0">
      <selection activeCell="A2" sqref="A2"/>
    </sheetView>
  </sheetViews>
  <sheetFormatPr baseColWidth="10" defaultColWidth="8.83203125" defaultRowHeight="15" x14ac:dyDescent="0.2"/>
  <cols>
    <col min="1" max="1" width="41.33203125" bestFit="1" customWidth="1"/>
    <col min="2" max="2" width="21.5" bestFit="1" customWidth="1"/>
  </cols>
  <sheetData>
    <row r="1" spans="1:11" ht="16" x14ac:dyDescent="0.2">
      <c r="A1" s="1" t="str">
        <f>_xlfn.CONCAT( "Table of Treatment Expansion Lead Time [",VLOOKUP("decision period", Units!$A$2:$B$11, 2, FALSE),"s]")</f>
        <v>Table of Treatment Expansion Lead Time [weeks]</v>
      </c>
      <c r="B1" s="1"/>
      <c r="C1" s="1"/>
      <c r="D1" s="1"/>
      <c r="E1" s="1"/>
      <c r="F1" s="1"/>
    </row>
    <row r="2" spans="1:11" ht="16" x14ac:dyDescent="0.2">
      <c r="A2" s="6" t="s">
        <v>150</v>
      </c>
      <c r="B2" s="6" t="s">
        <v>214</v>
      </c>
      <c r="C2" s="6"/>
      <c r="D2" s="6"/>
      <c r="E2" s="6"/>
      <c r="F2" s="6"/>
    </row>
    <row r="3" spans="1:11" ht="16" x14ac:dyDescent="0.2">
      <c r="A3" s="6"/>
      <c r="B3" s="6"/>
      <c r="C3" s="54"/>
      <c r="D3" s="54"/>
      <c r="E3" s="54"/>
      <c r="F3" s="54"/>
    </row>
    <row r="4" spans="1:11" ht="16" x14ac:dyDescent="0.2">
      <c r="A4" s="6"/>
      <c r="B4" s="6"/>
      <c r="C4" s="54"/>
      <c r="D4" s="54"/>
      <c r="E4" s="54"/>
      <c r="F4" s="54"/>
    </row>
    <row r="5" spans="1:11" ht="16" x14ac:dyDescent="0.2">
      <c r="A5" s="6"/>
      <c r="B5" s="6"/>
      <c r="C5" s="54"/>
      <c r="D5" s="54"/>
      <c r="E5" s="54"/>
      <c r="F5" s="54"/>
    </row>
    <row r="6" spans="1:11" ht="16" x14ac:dyDescent="0.2">
      <c r="A6" s="6"/>
      <c r="B6" s="6"/>
      <c r="C6" s="54"/>
      <c r="D6" s="54"/>
      <c r="E6" s="54"/>
      <c r="F6" s="54"/>
    </row>
    <row r="7" spans="1:11" ht="16" x14ac:dyDescent="0.2">
      <c r="A7" s="6"/>
      <c r="B7" s="6"/>
      <c r="C7" s="54"/>
      <c r="D7" s="54"/>
      <c r="E7" s="54"/>
      <c r="F7" s="54"/>
      <c r="K7" s="5"/>
    </row>
    <row r="8" spans="1:11" ht="16" x14ac:dyDescent="0.2">
      <c r="A8" s="6"/>
      <c r="B8" s="6"/>
      <c r="C8" s="54"/>
      <c r="D8" s="54"/>
      <c r="E8" s="54"/>
      <c r="F8" s="54"/>
      <c r="K8" s="5"/>
    </row>
    <row r="9" spans="1:11" ht="16" x14ac:dyDescent="0.2">
      <c r="A9" s="6"/>
      <c r="B9" s="6"/>
      <c r="C9" s="54"/>
      <c r="D9" s="54"/>
      <c r="E9" s="54"/>
      <c r="F9" s="54"/>
      <c r="K9" s="5"/>
    </row>
    <row r="10" spans="1:11" ht="16" x14ac:dyDescent="0.2">
      <c r="A10" s="6"/>
      <c r="B10" s="6"/>
      <c r="C10" s="54"/>
      <c r="D10" s="54"/>
      <c r="E10" s="54"/>
      <c r="F10" s="54"/>
      <c r="K10" s="5"/>
    </row>
    <row r="11" spans="1:11" ht="16" x14ac:dyDescent="0.2">
      <c r="A11" s="6"/>
      <c r="B11" s="6"/>
      <c r="C11" s="54"/>
      <c r="D11" s="54"/>
      <c r="E11" s="54"/>
      <c r="F11" s="54"/>
      <c r="K11" s="5"/>
    </row>
    <row r="12" spans="1:11" ht="16" x14ac:dyDescent="0.2">
      <c r="A12" s="6"/>
      <c r="B12" s="6"/>
      <c r="C12" s="54"/>
      <c r="D12" s="54"/>
      <c r="E12" s="54"/>
      <c r="F12" s="54"/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3376C-B8BF-456A-9F8F-97FD96566A3A}">
  <sheetPr>
    <tabColor theme="0"/>
  </sheetPr>
  <dimension ref="A1:C4"/>
  <sheetViews>
    <sheetView workbookViewId="0"/>
  </sheetViews>
  <sheetFormatPr baseColWidth="10" defaultColWidth="8.83203125" defaultRowHeight="15" x14ac:dyDescent="0.2"/>
  <sheetData>
    <row r="1" spans="1:3" ht="16" x14ac:dyDescent="0.2">
      <c r="A1" s="1" t="str">
        <f>_xlfn.CONCAT( "Table of Disposal Expansion Lead Time [",VLOOKUP("decision period", Units!$A$2:$B$11, 2, FALSE),"s]")</f>
        <v>Table of Disposal Expansion Lead Time [weeks]</v>
      </c>
      <c r="B1" s="1"/>
      <c r="C1" s="1"/>
    </row>
    <row r="2" spans="1:3" ht="16" x14ac:dyDescent="0.2">
      <c r="A2" s="6" t="s">
        <v>212</v>
      </c>
      <c r="B2" s="6"/>
      <c r="C2" s="6"/>
    </row>
    <row r="3" spans="1:3" ht="16" x14ac:dyDescent="0.2">
      <c r="A3" s="6"/>
      <c r="B3" s="54"/>
      <c r="C3" s="54"/>
    </row>
    <row r="4" spans="1:3" ht="16" x14ac:dyDescent="0.2">
      <c r="A4" s="6"/>
      <c r="B4" s="54"/>
      <c r="C4" s="54"/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EC6F2-1522-42F6-A09A-9709AB96F608}">
  <sheetPr>
    <tabColor theme="0"/>
  </sheetPr>
  <dimension ref="A1:E5"/>
  <sheetViews>
    <sheetView workbookViewId="0"/>
  </sheetViews>
  <sheetFormatPr baseColWidth="10" defaultColWidth="8.83203125" defaultRowHeight="15" x14ac:dyDescent="0.2"/>
  <sheetData>
    <row r="1" spans="1:5" ht="16" x14ac:dyDescent="0.2">
      <c r="A1" s="1" t="str">
        <f>_xlfn.CONCAT( "Table of Storage Expansion Lead Time [",VLOOKUP("decision period", Units!$A$2:$B$11, 2, FALSE),"s]")</f>
        <v>Table of Storage Expansion Lead Time [weeks]</v>
      </c>
      <c r="B1" s="1"/>
      <c r="C1" s="1"/>
    </row>
    <row r="2" spans="1:5" ht="16" x14ac:dyDescent="0.2">
      <c r="A2" s="6" t="s">
        <v>152</v>
      </c>
      <c r="B2" s="6"/>
      <c r="C2" s="6"/>
      <c r="D2" s="6"/>
      <c r="E2" s="6"/>
    </row>
    <row r="3" spans="1:5" ht="16" x14ac:dyDescent="0.2">
      <c r="A3" s="6"/>
      <c r="B3" s="54"/>
      <c r="C3" s="54"/>
      <c r="D3" s="54"/>
      <c r="E3" s="54"/>
    </row>
    <row r="4" spans="1:5" ht="16" x14ac:dyDescent="0.2">
      <c r="A4" s="6"/>
      <c r="B4" s="54"/>
      <c r="C4" s="54"/>
      <c r="D4" s="54"/>
      <c r="E4" s="54"/>
    </row>
    <row r="5" spans="1:5" ht="16" x14ac:dyDescent="0.2">
      <c r="A5" s="6"/>
      <c r="B5" s="54"/>
      <c r="C5" s="54"/>
      <c r="D5" s="54"/>
      <c r="E5" s="54"/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D31AA-46D4-464A-9A51-F7F7B8767B7B}">
  <sheetPr>
    <tabColor theme="0"/>
  </sheetPr>
  <dimension ref="A1:B3"/>
  <sheetViews>
    <sheetView workbookViewId="0"/>
  </sheetViews>
  <sheetFormatPr baseColWidth="10" defaultColWidth="8.83203125" defaultRowHeight="15" x14ac:dyDescent="0.2"/>
  <cols>
    <col min="1" max="1" width="32.6640625" customWidth="1"/>
  </cols>
  <sheetData>
    <row r="1" spans="1:2" ht="17" thickBot="1" x14ac:dyDescent="0.25">
      <c r="A1" s="1" t="str">
        <f>_xlfn.CONCAT( "Table of Pipeline Expansion Lead Time - Distance Based [",VLOOKUP("decision period", Units!$A$2:$B$11, 2, FALSE),"s/",VLOOKUP("distance", Units!$A$2:$B$11, 2, FALSE),"]")</f>
        <v>Table of Pipeline Expansion Lead Time - Distance Based [weeks/mile]</v>
      </c>
    </row>
    <row r="2" spans="1:2" ht="16" x14ac:dyDescent="0.2">
      <c r="A2" s="3" t="s">
        <v>45</v>
      </c>
      <c r="B2" s="20" t="s">
        <v>221</v>
      </c>
    </row>
    <row r="3" spans="1:2" ht="17" thickBot="1" x14ac:dyDescent="0.25">
      <c r="A3" s="22" t="s">
        <v>263</v>
      </c>
      <c r="B3" s="57">
        <v>0.2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876A9-1E8F-4C0D-BF38-C23F08A2F8DA}">
  <sheetPr>
    <tabColor theme="0"/>
  </sheetPr>
  <dimension ref="A1:E6"/>
  <sheetViews>
    <sheetView workbookViewId="0"/>
  </sheetViews>
  <sheetFormatPr baseColWidth="10" defaultColWidth="8.83203125" defaultRowHeight="15" x14ac:dyDescent="0.2"/>
  <sheetData>
    <row r="1" spans="1:5" ht="16" x14ac:dyDescent="0.2">
      <c r="A1" s="1" t="str">
        <f>_xlfn.CONCAT( "Table of Pipeline Expansion Lead Time - Capacity Based [",VLOOKUP("decision period", Units!$A$2:$B$11, 2, FALSE),"s]")</f>
        <v>Table of Pipeline Expansion Lead Time - Capacity Based [weeks]</v>
      </c>
      <c r="B1" s="1"/>
      <c r="C1" s="1"/>
      <c r="D1" s="1"/>
    </row>
    <row r="2" spans="1:5" ht="16" x14ac:dyDescent="0.2">
      <c r="A2" s="6" t="s">
        <v>211</v>
      </c>
      <c r="B2" s="6" t="s">
        <v>211</v>
      </c>
      <c r="C2" s="6" t="s">
        <v>116</v>
      </c>
      <c r="D2" s="6" t="s">
        <v>117</v>
      </c>
      <c r="E2" s="6" t="s">
        <v>119</v>
      </c>
    </row>
    <row r="3" spans="1:5" ht="16" x14ac:dyDescent="0.2">
      <c r="A3" s="6"/>
      <c r="B3" s="60"/>
      <c r="C3" s="1"/>
      <c r="D3" s="1"/>
      <c r="E3" s="1"/>
    </row>
    <row r="4" spans="1:5" ht="16" x14ac:dyDescent="0.2">
      <c r="A4" s="6"/>
      <c r="B4" s="60"/>
      <c r="C4" s="1"/>
      <c r="D4" s="1"/>
      <c r="E4" s="1"/>
    </row>
    <row r="5" spans="1:5" ht="16" x14ac:dyDescent="0.2">
      <c r="A5" s="6"/>
      <c r="B5" s="60"/>
      <c r="C5" s="1"/>
      <c r="D5" s="1"/>
      <c r="E5" s="1"/>
    </row>
    <row r="6" spans="1:5" ht="16" x14ac:dyDescent="0.2">
      <c r="A6" s="6"/>
      <c r="B6" s="60"/>
      <c r="C6" s="1"/>
      <c r="D6" s="1"/>
      <c r="E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94</vt:i4>
      </vt:variant>
    </vt:vector>
  </HeadingPairs>
  <TitlesOfParts>
    <vt:vector size="94" baseType="lpstr">
      <vt:lpstr>Overview</vt:lpstr>
      <vt:lpstr>Schematic</vt:lpstr>
      <vt:lpstr>Units</vt:lpstr>
      <vt:lpstr>ProductionPads</vt:lpstr>
      <vt:lpstr>ProductionTanks</vt:lpstr>
      <vt:lpstr>CompletionsPads</vt:lpstr>
      <vt:lpstr>SWDSites</vt:lpstr>
      <vt:lpstr>FreshwaterSources</vt:lpstr>
      <vt:lpstr>StorageSites</vt:lpstr>
      <vt:lpstr>TreatmentSites</vt:lpstr>
      <vt:lpstr>TreatmentTechnologies</vt:lpstr>
      <vt:lpstr>ReuseOptions</vt:lpstr>
      <vt:lpstr>NetworkNodes</vt:lpstr>
      <vt:lpstr>PipelineDiameters</vt:lpstr>
      <vt:lpstr>StorageCapacities</vt:lpstr>
      <vt:lpstr>TreatmentCapacities</vt:lpstr>
      <vt:lpstr>InjectionCapacities</vt:lpstr>
      <vt:lpstr>PNA</vt:lpstr>
      <vt:lpstr>CNA</vt:lpstr>
      <vt:lpstr>CCA</vt:lpstr>
      <vt:lpstr>NNA</vt:lpstr>
      <vt:lpstr>NCA</vt:lpstr>
      <vt:lpstr>NKA</vt:lpstr>
      <vt:lpstr>NRA</vt:lpstr>
      <vt:lpstr>NSA</vt:lpstr>
      <vt:lpstr>NOA</vt:lpstr>
      <vt:lpstr>SNA</vt:lpstr>
      <vt:lpstr>SOA</vt:lpstr>
      <vt:lpstr>FCA</vt:lpstr>
      <vt:lpstr>RCA</vt:lpstr>
      <vt:lpstr>RSA</vt:lpstr>
      <vt:lpstr>SCA</vt:lpstr>
      <vt:lpstr>RNA</vt:lpstr>
      <vt:lpstr>ROA</vt:lpstr>
      <vt:lpstr>PCT</vt:lpstr>
      <vt:lpstr>FCT</vt:lpstr>
      <vt:lpstr>PKT</vt:lpstr>
      <vt:lpstr>CKT</vt:lpstr>
      <vt:lpstr>CCT</vt:lpstr>
      <vt:lpstr>CST</vt:lpstr>
      <vt:lpstr>RST</vt:lpstr>
      <vt:lpstr>ROT</vt:lpstr>
      <vt:lpstr>SOT</vt:lpstr>
      <vt:lpstr>Elevation</vt:lpstr>
      <vt:lpstr>CompletionsDemand</vt:lpstr>
      <vt:lpstr>PadRates</vt:lpstr>
      <vt:lpstr>FlowbackRates</vt:lpstr>
      <vt:lpstr>WellPressure</vt:lpstr>
      <vt:lpstr>InitialPipelineCapacity</vt:lpstr>
      <vt:lpstr>InitialPipelineDiameters</vt:lpstr>
      <vt:lpstr>InitialDisposalCapacity</vt:lpstr>
      <vt:lpstr>InitialStorageCapacity</vt:lpstr>
      <vt:lpstr>InitialTreatmentCapacity</vt:lpstr>
      <vt:lpstr>ReuseMinimum</vt:lpstr>
      <vt:lpstr>ReuseCapacity</vt:lpstr>
      <vt:lpstr>FreshwaterSourcingAvailability</vt:lpstr>
      <vt:lpstr>CompletionsPadStorage</vt:lpstr>
      <vt:lpstr>PadOffloadingCapacity</vt:lpstr>
      <vt:lpstr>NodeCapacities</vt:lpstr>
      <vt:lpstr>DisposalOperatingCapacity</vt:lpstr>
      <vt:lpstr>DisposalOperationalCost</vt:lpstr>
      <vt:lpstr>TreatmentOperationalCost</vt:lpstr>
      <vt:lpstr>ReuseOperationalCost</vt:lpstr>
      <vt:lpstr>PipelineOperationalCost</vt:lpstr>
      <vt:lpstr>FreshSourcingCost</vt:lpstr>
      <vt:lpstr>TruckingHourlyCost</vt:lpstr>
      <vt:lpstr>TruckingTime</vt:lpstr>
      <vt:lpstr>DisposalExpansionCost</vt:lpstr>
      <vt:lpstr>DisposalCapacityIncrements</vt:lpstr>
      <vt:lpstr>StorageExpansionCost</vt:lpstr>
      <vt:lpstr>StorageCapacityIncrements</vt:lpstr>
      <vt:lpstr>TreatmentExpansionCost</vt:lpstr>
      <vt:lpstr>TreatmentCapacityIncrements</vt:lpstr>
      <vt:lpstr>PipelineCapexDistanceBased</vt:lpstr>
      <vt:lpstr>PipelineExpansionDistance</vt:lpstr>
      <vt:lpstr>PipelineCapexCapacityBased</vt:lpstr>
      <vt:lpstr>PipelineCapacityIncrements</vt:lpstr>
      <vt:lpstr>PipelineDiameterValues</vt:lpstr>
      <vt:lpstr>TreatmentEfficiency</vt:lpstr>
      <vt:lpstr>RemovalEfficiency</vt:lpstr>
      <vt:lpstr>DesalinationTechnologies</vt:lpstr>
      <vt:lpstr>DesalinationSites</vt:lpstr>
      <vt:lpstr>BeneficialReuseCredit</vt:lpstr>
      <vt:lpstr>CompletionsPadOutsideSystem</vt:lpstr>
      <vt:lpstr>Hydraulics</vt:lpstr>
      <vt:lpstr>Economics</vt:lpstr>
      <vt:lpstr>PadWaterQuality</vt:lpstr>
      <vt:lpstr>StorageInitialWaterQuality</vt:lpstr>
      <vt:lpstr>PadStorageInitialWaterQuality</vt:lpstr>
      <vt:lpstr>TreatmentExpansionLeadTime</vt:lpstr>
      <vt:lpstr>DisposalExpansionLeadTime</vt:lpstr>
      <vt:lpstr>StorageExpansionLeadTime</vt:lpstr>
      <vt:lpstr>PipelineExpansionLeadTime_Dist</vt:lpstr>
      <vt:lpstr>PipelineExpansionLeadTime_Capac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Drouven, Markus G.</dc:creator>
  <cp:keywords/>
  <dc:description/>
  <cp:lastModifiedBy>Michael Pesce</cp:lastModifiedBy>
  <cp:revision/>
  <dcterms:created xsi:type="dcterms:W3CDTF">2021-03-26T14:51:49Z</dcterms:created>
  <dcterms:modified xsi:type="dcterms:W3CDTF">2023-11-15T14:41:52Z</dcterms:modified>
  <cp:category/>
  <cp:contentStatus/>
</cp:coreProperties>
</file>