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y" sheetId="1" r:id="rId4"/>
    <sheet state="visible" name="plots" sheetId="2" r:id="rId5"/>
    <sheet state="visible" name="table-latex" sheetId="3" r:id="rId6"/>
    <sheet state="visible" name="scopus" sheetId="4" r:id="rId7"/>
    <sheet state="visible" name="sources" sheetId="5" r:id="rId8"/>
    <sheet state="visible" name="extractions" sheetId="6" r:id="rId9"/>
    <sheet state="visible" name="coding extraction" sheetId="7" r:id="rId10"/>
  </sheets>
  <definedNames>
    <definedName hidden="1" localSheetId="2" name="_xlnm._FilterDatabase">'table-latex'!$A$1:$Z$19</definedName>
    <definedName hidden="1" localSheetId="4" name="_xlnm._FilterDatabase">sources!$A$1:$I$352</definedName>
    <definedName hidden="1" localSheetId="5" name="_xlnm._FilterDatabase">extractions!$A$1:$AD$48</definedName>
  </definedNames>
  <calcPr/>
  <extLst>
    <ext uri="GoogleSheetsCustomDataVersion2">
      <go:sheetsCustomData xmlns:go="http://customooxmlschemas.google.com/" r:id="rId11" roundtripDataChecksum="r1eYM+Z97pQ3h2y3YcKahOGe6483jM705XJlGeQF86k="/>
    </ext>
  </extLst>
</workbook>
</file>

<file path=xl/sharedStrings.xml><?xml version="1.0" encoding="utf-8"?>
<sst xmlns="http://schemas.openxmlformats.org/spreadsheetml/2006/main" count="17027" uniqueCount="11733">
  <si>
    <t>KEY ( ( "hri" ) OR ( "human-robot interaction" ) OR ( "child-robot interaction" ) OR ( "human robot interaction" ) OR ( "child robot interaction" ) OR ( "social robot*" ) OR ( "social robotic*" ) OR ( "affective robot*" ) OR ( "emotional robot*" ) OR ( "socially assistive robot*" ) OR ( "affective robotic*" ) OR ( "emotional robotic*" ) OR ( "socially assistive robotic*" ) ) AND PUBYEAR &gt; 2021 AND PUBYEAR &gt; 2021 AND PUBYEAR &lt; 2023 AND ( LIMIT-TO ( DOCTYPE , "cp" ) )</t>
  </si>
  <si>
    <t>1 category</t>
  </si>
  <si>
    <t>2 categories</t>
  </si>
  <si>
    <t>0 category</t>
  </si>
  <si>
    <t>Source title</t>
  </si>
  <si>
    <t>Count papers</t>
  </si>
  <si>
    <t>Acronyms</t>
  </si>
  <si>
    <t>E&amp;HS</t>
  </si>
  <si>
    <t>A&amp;I</t>
  </si>
  <si>
    <t>T&amp;R</t>
  </si>
  <si>
    <t>PCL</t>
  </si>
  <si>
    <t>ACM/IEEE International Conference on Human-Robot Interaction</t>
  </si>
  <si>
    <t>HRI</t>
  </si>
  <si>
    <t>X</t>
  </si>
  <si>
    <t>RO-MAN 2022 - 31st IEEE International Conference on Robot and Human Interactive Communication: Social, Asocial, and Antisocial Robots</t>
  </si>
  <si>
    <t>ROMAN</t>
  </si>
  <si>
    <t>IEEE International Conference on Intelligent Robots and Systems</t>
  </si>
  <si>
    <t>IROS</t>
  </si>
  <si>
    <t>Proceedings - IEEE International Conference on Robotics and Automation</t>
  </si>
  <si>
    <t>ICRA</t>
  </si>
  <si>
    <t>Conference on Human Factors in Computing Systems - Proceedings</t>
  </si>
  <si>
    <t>CHI</t>
  </si>
  <si>
    <t>HAI 2022 - Proceedings of the 10th Conference on Human-Agent Interaction</t>
  </si>
  <si>
    <t>HAI</t>
  </si>
  <si>
    <t>IEEE-RAS International Conference on Humanoid Robots</t>
  </si>
  <si>
    <t>Humanoid</t>
  </si>
  <si>
    <t>2022 IEEE International Conference on Robotics and Biomimetics, ROBIO 2022</t>
  </si>
  <si>
    <t>ROBIO</t>
  </si>
  <si>
    <t>2022 IEEE International Conference on Development and Learning, ICDL 2022</t>
  </si>
  <si>
    <t>ICDL</t>
  </si>
  <si>
    <t>Proceedings of the IEEE RAS and EMBS International Conference on Biomedical Robotics and Biomechatronics</t>
  </si>
  <si>
    <t>BIOROB</t>
  </si>
  <si>
    <t>Conference Proceedings - IEEE International Conference on Systems, Man and Cybernetics</t>
  </si>
  <si>
    <t>SMC</t>
  </si>
  <si>
    <t>2022 10th International Conference on Affective Computing and Intelligent Interaction Workshops and Demos, ACIIW 2022</t>
  </si>
  <si>
    <t>ACII</t>
  </si>
  <si>
    <t>Proceedings of the 2022 IEEE International Conference on Human-Machine Systems, ICHMS 2022</t>
  </si>
  <si>
    <t>ICHMS</t>
  </si>
  <si>
    <t>UMAP2022 - Adjunct Proceedings of the 30th ACM Conference on User Modeling, Adaptation and Personalization</t>
  </si>
  <si>
    <t>UMAP</t>
  </si>
  <si>
    <t>Proceedings of Interaction Design and Children, IDC 2022</t>
  </si>
  <si>
    <t>IDC</t>
  </si>
  <si>
    <t>ICARM 2022 - 2022 7th IEEE International Conference on Advanced Robotics and Mechatronics</t>
  </si>
  <si>
    <t>ICARM</t>
  </si>
  <si>
    <t>Proceedings of the Annual Hawaii International Conference on System Sciences</t>
  </si>
  <si>
    <t>HICSS</t>
  </si>
  <si>
    <t>IEEE/ASME International Conference on Advanced Intelligent Mechatronics, AIM</t>
  </si>
  <si>
    <t>AIM</t>
  </si>
  <si>
    <t>Authors</t>
  </si>
  <si>
    <t>Author full names</t>
  </si>
  <si>
    <t>Author(s) ID</t>
  </si>
  <si>
    <t>Title</t>
  </si>
  <si>
    <t>Year</t>
  </si>
  <si>
    <t>Volume</t>
  </si>
  <si>
    <t>Issue</t>
  </si>
  <si>
    <t>Art. No.</t>
  </si>
  <si>
    <t>Page start</t>
  </si>
  <si>
    <t>Page end</t>
  </si>
  <si>
    <t>Page count</t>
  </si>
  <si>
    <t>DOI</t>
  </si>
  <si>
    <t>Link</t>
  </si>
  <si>
    <t>Author Keywords</t>
  </si>
  <si>
    <t>Index Keywords</t>
  </si>
  <si>
    <t>Document Type</t>
  </si>
  <si>
    <t>Open Access</t>
  </si>
  <si>
    <t>Source</t>
  </si>
  <si>
    <t>Ågren I.; Thunberg S.</t>
  </si>
  <si>
    <t>Ågren, Isabella (57904528300); Thunberg, Sofia (57197797180)</t>
  </si>
  <si>
    <t>57904528300; 57197797180</t>
  </si>
  <si>
    <t>Robot Persuasiveness Depending on User Gender</t>
  </si>
  <si>
    <t>10.1145/3527188.3563939</t>
  </si>
  <si>
    <t>https://www.scopus.com/inward/record.uri?eid=2-s2.0-85144635429&amp;doi=10.1145%2f3527188.3563939&amp;partnerID=40&amp;md5=65fb91d6d7399b9343c0de164470b2f8</t>
  </si>
  <si>
    <t>Furhat; gender; human-robot interaction; persuasion</t>
  </si>
  <si>
    <t>Furhat; Gender; Humans-robot interactions; Persuasion; Replication study; Statistically significant difference; Human robot interaction</t>
  </si>
  <si>
    <t>Conference paper</t>
  </si>
  <si>
    <t>All Open Access; Bronze Open Access</t>
  </si>
  <si>
    <t>Scopus</t>
  </si>
  <si>
    <t>Osorio P.; Venture G.</t>
  </si>
  <si>
    <t>Osorio, Pablo (57879817800); Venture, Gentiane (15623574000)</t>
  </si>
  <si>
    <t>57879817800; 15623574000</t>
  </si>
  <si>
    <t>Control of a Robot Expressive Movements Using Non-Verbal Features</t>
  </si>
  <si>
    <t>IFAC-PapersOnLine</t>
  </si>
  <si>
    <t>10.1016/j.ifacol.2023.01.139</t>
  </si>
  <si>
    <t>https://www.scopus.com/inward/record.uri?eid=2-s2.0-85161719074&amp;doi=10.1016%2fj.ifacol.2023.01.139&amp;partnerID=40&amp;md5=656af6a3969551296289bbdf36739a2c</t>
  </si>
  <si>
    <t>human centred automation; learning robot control; modeling of human performance; sensory based robot control; service robots</t>
  </si>
  <si>
    <t>Human performance; Human-centered automation; Interaction methods; Learning robot control; Modeling of human performance; Non-verbal features; Robots control; Sensory based robot control; Service robots; Human robot interaction</t>
  </si>
  <si>
    <t>Tan X.Z.; Carter E.J.; Pareek P.; Steinfeld A.</t>
  </si>
  <si>
    <t>Tan, Xiang Zhi (57198744765); Carter, Elizabeth Jeanne (35975697000); Pareek, Prithu (57343551800); Steinfeld, Aaron (7103257672)</t>
  </si>
  <si>
    <t>57198744765; 35975697000; 57343551800; 7103257672</t>
  </si>
  <si>
    <t>Group Formation in Multi-Robot Human Interaction During Service Scenarios</t>
  </si>
  <si>
    <t>ACM International Conference Proceeding Series</t>
  </si>
  <si>
    <t>10.1145/3536221.3556583</t>
  </si>
  <si>
    <t>https://www.scopus.com/inward/record.uri?eid=2-s2.0-85142807109&amp;doi=10.1145%2f3536221.3556583&amp;partnerID=40&amp;md5=eed55d77f0790c4f90afc5cd43bf0183</t>
  </si>
  <si>
    <t>multi-robot-human interaction; person transfer; spatial formation</t>
  </si>
  <si>
    <t>Human robot interaction; Industrial robots; Circle and line; Group formations; Interactive system; Multi-robot-human interaction; Multimodal Interaction; Multirobots; Person transfer; Robot-human interaction; Spatial arrangements; Spatial formation; Multipurpose robots</t>
  </si>
  <si>
    <t>Kostoulas T.; Muszynski M.; Tian L.; Roman-Rangel E.; Chaspari T.; Amelidis P.</t>
  </si>
  <si>
    <t>Kostoulas, Theodoros (57203183748); Muszynski, Michal (56785701100); Tian, Leimin (56151869000); Roman-Rangel, Edgar (36100690400); Chaspari, Theodora (55351228300); Amelidis, Panos (57211521740)</t>
  </si>
  <si>
    <t>57203183748; 56785701100; 56151869000; 36100690400; 55351228300; 57211521740</t>
  </si>
  <si>
    <t>Multimodal Affect and Aesthetic Experience</t>
  </si>
  <si>
    <t>10.1145/3536221.3564035</t>
  </si>
  <si>
    <t>https://www.scopus.com/inward/record.uri?eid=2-s2.0-85142793778&amp;doi=10.1145%2f3536221.3564035&amp;partnerID=40&amp;md5=54aae241a2023036146b309ca1a45d97</t>
  </si>
  <si>
    <t>Aesthetic experience; Affective computing; AI for fashion; Digital archaeology; Digital art; Emotions; Human-robot interaction; Machine Learning; Multimodal modeling; Signal processing</t>
  </si>
  <si>
    <t>Arts computing; Computer games; E-learning; History; Human robot interaction; Man machine systems; Music; Signal processing; Affective Computing; AI for fashion; Digital archeology; Digital art; Emotion; Esthetic experience; Humans-robot interactions; Machine-learning; Multimodal models; Signal-processing; Machine learning</t>
  </si>
  <si>
    <t>All Open Access; Green Open Access</t>
  </si>
  <si>
    <t>Ramos-Teodoro J.; Moreno J.C.; Muñoz M.; García-Mañas F.; Serrano J.M.; Otálora P.</t>
  </si>
  <si>
    <t>Ramos-Teodoro, J. (57203361035); Moreno, J.C. (55420479500); Muñoz, M. (57211426367); García-Mañas, F. (57204858875); Serrano, J.M. (57196936860); Otálora, P. (57219113942)</t>
  </si>
  <si>
    <t>57203361035; 55420479500; 57211426367; 57204858875; 57196936860; 57219113942</t>
  </si>
  <si>
    <t>Workshops for promoting Robotics among future engineers</t>
  </si>
  <si>
    <t>10.1016/j.ifacol.2022.09.281</t>
  </si>
  <si>
    <t>https://www.scopus.com/inward/record.uri?eid=2-s2.0-85142289116&amp;doi=10.1016%2fj.ifacol.2022.09.281&amp;partnerID=40&amp;md5=5cadaa8718cdb36930308234dadfcf58</t>
  </si>
  <si>
    <t>design methodologies; education; manipulators; mobile robots; Robotics technology; social robotics</t>
  </si>
  <si>
    <t>Economic and social effects; Educational robots; Machine design; Mobile robots; Design Methodology; Educational experiences; Educational robotics; Manipulators robot; Robotic technologies; Social robotics; Social robots; Supporting technology; Manipulators</t>
  </si>
  <si>
    <t>Cumbal R.; Kazzi D.A.; Winberg V.; Engwall O.</t>
  </si>
  <si>
    <t>Cumbal, Ronald (57216333110); Kazzi, Daniel Alexander (57904528700); Winberg, Vincent (57903699000); Engwall, Olov (6506726055)</t>
  </si>
  <si>
    <t>57216333110; 57904528700; 57903699000; 6506726055</t>
  </si>
  <si>
    <t>Shaping unbalanced multi-party interactions through adaptive robot backchannels</t>
  </si>
  <si>
    <t>IVA 2022 - Proceedings of the 22nd ACM International Conference on Intelligent Virtual Agents</t>
  </si>
  <si>
    <t>10.1145/3514197.3549680</t>
  </si>
  <si>
    <t>https://www.scopus.com/inward/record.uri?eid=2-s2.0-85138738227&amp;doi=10.1145%2f3514197.3549680&amp;partnerID=40&amp;md5=035bb8ceadfd793b04949ecd0db0c9fd</t>
  </si>
  <si>
    <t>encouraging behavior; human-robot interaction; non-verbal behavior; second language learning; social robot</t>
  </si>
  <si>
    <t>Social robots; Back channels; Condition; Encouraging behavior; Humans-robot interactions; Language learning; Multiparty interaction; Non-verbal behaviours; Second language; Second language learning; Social robots; Machine design</t>
  </si>
  <si>
    <t>Gamboa M.</t>
  </si>
  <si>
    <t>Gamboa, Mafalda (57222464648)</t>
  </si>
  <si>
    <t>Living with Drones, Robots, and Young Children: Informing Research through Design with Autoethnography</t>
  </si>
  <si>
    <t>10.1145/3546155.3546658</t>
  </si>
  <si>
    <t>https://www.scopus.com/inward/record.uri?eid=2-s2.0-85140873597&amp;doi=10.1145%2f3546155.3546658&amp;partnerID=40&amp;md5=4c19d05626d97dde07c5294351539b2f</t>
  </si>
  <si>
    <t>autoethnography; human-drone interaction; human-robot interaction</t>
  </si>
  <si>
    <t>Human robot interaction; Machine design; Autoethnography; Design spaces; First person; Flying robots; Human-drone interaction; Humans-robot interactions; ITS applications; Robotic platforms; Sociotechnical systems; Young children; Drones</t>
  </si>
  <si>
    <t>All Open Access; Bronze Open Access; Green Open Access</t>
  </si>
  <si>
    <t>Yamazaki Y.; Yamada T.; Nomura H.; Hosoda N.; Kawamura R.; Takeuchi K.; Kato H.; Niiyama R.; Yoshifuji K.</t>
  </si>
  <si>
    <t>Yamazaki, Yoichi (35099778900); Yamada, Tsukuto (57868404100); Nomura, Hiroki (57868235400); Hosoda, Nobuaki (57868576200); Kawamura, Ryoma (57868064100); Takeuchi, Kazuaki (57216343263); Kato, Hiroaki (57868064000); Niiyama, Ryuma (23009680300); Yoshifuji, Kentaro (57216335812)</t>
  </si>
  <si>
    <t>35099778900; 57868404100; 57868235400; 57868576200; 57868064100; 57216343263; 57868064000; 23009680300; 57216335812</t>
  </si>
  <si>
    <t>Meta Avatar Robot Cafe: Linking Physical and Virtual Cybernetic Avatars to Provide Physical Augmentation for People with Disabilities</t>
  </si>
  <si>
    <t>Proceedings - SIGGRAPH 2022 Emerging Technologies</t>
  </si>
  <si>
    <t>10.1145/3532721.3546117</t>
  </si>
  <si>
    <t>https://www.scopus.com/inward/record.uri?eid=2-s2.0-85137081077&amp;doi=10.1145%2f3532721.3546117&amp;partnerID=40&amp;md5=4fd0943d97c68773d71ae7e8aa938903</t>
  </si>
  <si>
    <t>avatar works; cybernetic avatar; human-robot interaction; people with disabilities; telepresence robot</t>
  </si>
  <si>
    <t>Man machine systems; Virtual reality; Visual communication; Avatar work; Cybernetic avatar; Cyberspaces; Humans-robot interactions; People with disabilities; Telepresence robots; Virtual bodies; Human robot interaction</t>
  </si>
  <si>
    <t>Meursing E.; Deng Z.; Fogg J.; Huang L.; Wang H.; Wang C.</t>
  </si>
  <si>
    <t>Meursing, Emory (58244245000); Deng, Zeyu (57227074800); Fogg, Jordan (58243764600); Huang, Long (57218099797); Wang, Huaxia (55988215100); Wang, Chen (56379517800)</t>
  </si>
  <si>
    <t>58244245000; 57227074800; 58243764600; 57218099797; 55988215100; 56379517800</t>
  </si>
  <si>
    <t>Demo: I Am a Robot: First-person Robotic Arm Control with Hand Motions in Virtual Reality</t>
  </si>
  <si>
    <t>UbiComp/ISWC 2022 Adjunct - Proceedings of the 2022 ACM International Joint Conference on Pervasive and Ubiquitous Computing and Proceedings of the 2022 ACM International Symposium on Wearable Computers</t>
  </si>
  <si>
    <t>10.1145/3544793.3560328</t>
  </si>
  <si>
    <t>https://www.scopus.com/inward/record.uri?eid=2-s2.0-85158963692&amp;doi=10.1145%2f3544793.3560328&amp;partnerID=40&amp;md5=d02d6ebbf4fc7deeed3a389dae69de71</t>
  </si>
  <si>
    <t>Human-robot Interaction; Motion Control; Virtual Reality</t>
  </si>
  <si>
    <t>Human robot interaction; Robotic arms; Visual communication; Visual servoing; Arms control; First person; Hand motion; Humans-robot interactions; Immersive; Motion tracking; Telepresence; Tracking application; Virtual reality technology; Virtual-reality headsets; Virtual reality</t>
  </si>
  <si>
    <t>Andtfolk M.; Hägglund S.; Rosenberg S.; Wingren M.; Andersson S.; Jaysingha Arachchige P.; Nyholm L.</t>
  </si>
  <si>
    <t>Andtfolk, Malin (57244417200); Hägglund, Susanne (56747744700); Rosenberg, Sara (57981197900); Wingren, Mattias (57821230500); Andersson, Sören (57821483600); Jaysingha Arachchige, Prashani (57981362900); Nyholm, Linda (57113258400)</t>
  </si>
  <si>
    <t>57244417200; 56747744700; 57981197900; 57821230500; 57821483600; 57981362900; 57113258400</t>
  </si>
  <si>
    <t>The further implementation of robots in welfare: A co-created application for robot-assisted medication counselling</t>
  </si>
  <si>
    <t>10.1145/3569219.3569370</t>
  </si>
  <si>
    <t>https://www.scopus.com/inward/record.uri?eid=2-s2.0-85142608264&amp;doi=10.1145%2f3569219.3569370&amp;partnerID=40&amp;md5=0453b652bdc23631d7a7fe0b5a6c927d</t>
  </si>
  <si>
    <t>Emergency contraceptive pill; Medication counselling; Real life scenarios; Social robot</t>
  </si>
  <si>
    <t>Man machine systems; Pelletizing; Social robots; Contraceptive pill; Emergency contraceptive pill; Field study methods; Finland; Humans-robot interactions; Medication counseling; Patient safety; Real life scenario; Social robots; User-centered approach; Machine design</t>
  </si>
  <si>
    <t>Majdi J.A.; Acunã S.A.; Chitnis P.V.; Sikdar S.</t>
  </si>
  <si>
    <t>Majdi, Joseph A. (56497056700); Acunã, Samuel A. (57195965587); Chitnis, Parag V. (35748370500); Sikdar, Siddhartha (7005516205)</t>
  </si>
  <si>
    <t>56497056700; 57195965587; 35748370500; 7005516205</t>
  </si>
  <si>
    <t>Toward a wearable monitor of local muscle fatigue during electrical muscle stimulation using tissue Doppler imaging</t>
  </si>
  <si>
    <t>Wearable Technologies</t>
  </si>
  <si>
    <t>e16</t>
  </si>
  <si>
    <t>10.1017/wtc.2022.10</t>
  </si>
  <si>
    <t>https://www.scopus.com/inward/record.uri?eid=2-s2.0-85145734301&amp;doi=10.1017%2fwtc.2022.10&amp;partnerID=40&amp;md5=3d073feba7a3570d3be3826f6ce59a65</t>
  </si>
  <si>
    <t>exoskeletons; feedback devices; human-robot interaction; performance characterization</t>
  </si>
  <si>
    <t>Doppler effect; Electromyography; Exoskeleton (Robotics); Human robot interaction; Patient rehabilitation; Recovery; Ultrasonic imaging; Wearable technology; Exoskeleton; Feedback device; Humans-robot interactions; Localised muscle fatigue; Muscle fatigues; Muscle stimulation; Muscle tissues; Performance characterization; Tissue Doppler imaging; Waveforms; Muscle</t>
  </si>
  <si>
    <t>All Open Access; Gold Open Access</t>
  </si>
  <si>
    <t>Qian T.; Xu Y.; Zhang Z.; Wang F.</t>
  </si>
  <si>
    <t>Qian, Tangwen (57219548373); Xu, Yongjun (7406453263); Zhang, Zhao (57202848584); Wang, Fei (55681809700)</t>
  </si>
  <si>
    <t>57219548373; 7406453263; 57202848584; 55681809700</t>
  </si>
  <si>
    <t>Trajectory Prediction from Hierarchical Perspective</t>
  </si>
  <si>
    <t>MM 2022 - Proceedings of the 30th ACM International Conference on Multimedia</t>
  </si>
  <si>
    <t>10.1145/3503161.3548092</t>
  </si>
  <si>
    <t>https://www.scopus.com/inward/record.uri?eid=2-s2.0-85151124990&amp;doi=10.1145%2f3503161.3548092&amp;partnerID=40&amp;md5=264668e9e27ac037b9b3bd3aa655cd1c</t>
  </si>
  <si>
    <t>hierarchical perspective; spatial-temporal modeling; trajectory prediction</t>
  </si>
  <si>
    <t>Autonomous agents; Autonomous vehicles; Forecasting; Multi agent systems; Autonomous driving; Global feature; Hierarchical perspective; Multiple agents; Prediction tasks; Second level; Social robots; Spatial temporal model; Surveillance systems; Trajectory prediction; Trajectories</t>
  </si>
  <si>
    <t>Guo J.; Zhang Z.</t>
  </si>
  <si>
    <t>Guo, Jinjia (58236372200); Zhang, Zhijun (55606404400)</t>
  </si>
  <si>
    <t>58236372200; 55606404400</t>
  </si>
  <si>
    <t>System Design of a Mobile Dual-Arms Robot with Autonomous Navigation</t>
  </si>
  <si>
    <t>10.1145/3584376.3584378</t>
  </si>
  <si>
    <t>https://www.scopus.com/inward/record.uri?eid=2-s2.0-85158065755&amp;doi=10.1145%2f3584376.3584378&amp;partnerID=40&amp;md5=2e7b0e983cad87527e712f05a2042fa5</t>
  </si>
  <si>
    <t>Autonomous Navigation; Dual arms; Human robot interaction; Mobile robot; System design</t>
  </si>
  <si>
    <t>Human robot interaction; Machine design; Navigation; Object detection; Robotic arms; Systems analysis; Touch screens; Automatic navigation; Autonomous navigation; Depth camera; Dual arm; Dual-arm robot; Human being; Human environment; Humans-robot interactions; Obstacles avoidance; Robot head; Mobile robots</t>
  </si>
  <si>
    <t>Thunberg S.; Arnelid M.; Ziemke T.</t>
  </si>
  <si>
    <t>Thunberg, Sofia (57197797180); Arnelid, Maria (58028282700); Ziemke, Tom (6603792948)</t>
  </si>
  <si>
    <t>57197797180; 58028282700; 6603792948</t>
  </si>
  <si>
    <t>Older Adults' Perception of the Furhat Robot</t>
  </si>
  <si>
    <t>10.1145/3527188.3561924</t>
  </si>
  <si>
    <t>https://www.scopus.com/inward/record.uri?eid=2-s2.0-85144606391&amp;doi=10.1145%2f3527188.3561924&amp;partnerID=40&amp;md5=f95e6618dd543de11b3e7beb3093f20a</t>
  </si>
  <si>
    <t>attitude; Furhat; GODSPEED; human-robot interaction; NARS; older adults; social acceptance</t>
  </si>
  <si>
    <t>Anthropomorphic robots; Behavioral research; Social aspects; Virtual reality; Attitude; Care homes; Furhat; GODSPEED; Humans-robot interactions; NARS; Older adults; Social acceptance; Social environment; User groups; Human robot interaction</t>
  </si>
  <si>
    <t>Alves-Oliveira P.; Mihata K.; Karim R.; Bjorling E.A.; Cakmak M.</t>
  </si>
  <si>
    <t>Alves-Oliveira, Patricia (56515305600); Mihata, Kai (57223745457); Karim, Raida (57845516700); Bjorling, Elin A. (55301519700); Cakmak, Maya (22940323800)</t>
  </si>
  <si>
    <t>56515305600; 57223745457; 57845516700; 55301519700; 22940323800</t>
  </si>
  <si>
    <t>FLEX-SDK: An Open-Source Software Development Kit for Creating Social Robots</t>
  </si>
  <si>
    <t>UIST 2022 - Proceedings of the 35th Annual ACM Symposium on User Interface Software and Technology</t>
  </si>
  <si>
    <t>10.1145/3526113.3545707</t>
  </si>
  <si>
    <t>https://www.scopus.com/inward/record.uri?eid=2-s2.0-85141743594&amp;doi=10.1145%2f3526113.3545707&amp;partnerID=40&amp;md5=4b152e0fa0781c4dc723819412e2e940</t>
  </si>
  <si>
    <t>end-user programming; Human-robot interaction; personalization</t>
  </si>
  <si>
    <t>Machine design; Man machine systems; Open source software; Open systems; Robot programming; Social robots; Case-studies; End-user programming; End-users; Humans-robot interactions; Open-source software development; Personalizations; Robot face; Simple++; Social robots; Software development kit; Software design</t>
  </si>
  <si>
    <t>Becattini F.; Becchi G.; Ferracani A.; Bimbo A.D.; Lo Presti L.; Mazzola G.; Cascia M.L.; Cunico F.; Toaiari A.; Cristani M.; Greco A.; Saggese A.; Vento M.</t>
  </si>
  <si>
    <t>Becattini, Federico (57190274086); Becchi, Giuseppe (36132677700); Ferracani, Andrea (35228973900); Bimbo, Alberto Del (57217245555); Lo Presti, Liliana (36911866000); Mazzola, Giuseppe (24460695400); Cascia, Marco La (57950277700); Cunico, Federico (57211170367); Toaiari, Andrea (57950772000); Cristani, Marco (8244336900); Greco, Antonio (55808071886); Saggese, Alessia (6603396907); Vento, Mario (7006461499)</t>
  </si>
  <si>
    <t>57190274086; 36132677700; 35228973900; 57217245555; 36911866000; 24460695400; 57950277700; 57211170367; 57950772000; 8244336900; 55808071886; 6603396907; 7006461499</t>
  </si>
  <si>
    <t>I-MALL An Effective Framework for Personalized Visits. Improving the Customer Experience in Stores</t>
  </si>
  <si>
    <t>MCFR 2022 - Proceedings of the 1st Workshop on Multimedia Computing towards Fashion Recommendation</t>
  </si>
  <si>
    <t>10.1145/3552468.3555365</t>
  </si>
  <si>
    <t>https://www.scopus.com/inward/record.uri?eid=2-s2.0-85141038351&amp;doi=10.1145%2f3552468.3555365&amp;partnerID=40&amp;md5=d5d1f3b42d2b8234d5d1d49a6601809c</t>
  </si>
  <si>
    <t>computer vision; fashion recommendation; recognition; recommendation system; tracking</t>
  </si>
  <si>
    <t>Sales; User profile; Customer behavior analysis; Customer experience; Digital signage; Fashion recommendation; Hardware and software; Personalized recommendation; Recognition; Social robots; Software infrastructure; Tracking; Computer vision</t>
  </si>
  <si>
    <t>Zytko D.; Im J.; Zong J.</t>
  </si>
  <si>
    <t>Zytko, Douglas (56121397200); Im, Jane (57209060881); Zong, Jonathan (57221141785)</t>
  </si>
  <si>
    <t>56121397200; 57209060881; 57221141785</t>
  </si>
  <si>
    <t>Consent: A Research and Design Lens for Human-Computer Interaction</t>
  </si>
  <si>
    <t>Proceedings of the ACM Conference on Computer Supported Cooperative Work, CSCW</t>
  </si>
  <si>
    <t>10.1145/3500868.3561201</t>
  </si>
  <si>
    <t>https://www.scopus.com/inward/record.uri?eid=2-s2.0-85143753562&amp;doi=10.1145%2f3500868.3561201&amp;partnerID=40&amp;md5=82db86b5cb232ca75f728bb84d88fe76</t>
  </si>
  <si>
    <t>computer-mediated communication; consent</t>
  </si>
  <si>
    <t>Computer privacy; Data privacy; Ethical technology; Human robot interaction; Computer-mediated communication; Consent; Data privacy and securities; Humans-robot interactions; Multiple areas; Off-line interactions; Recent researches; Research ethics; Security research; Social computing; Human computer interaction</t>
  </si>
  <si>
    <t>Parlangeli O.; Bracci M.; Marchigiani E.; Palmitesta P.; Guidi S.</t>
  </si>
  <si>
    <t>Parlangeli, Oronzo (6508237137); Bracci, Margherita (6602093364); Marchigiani, Enrica (6506340659); Palmitesta, Paola (8264061300); Guidi, Stefano (7003557036)</t>
  </si>
  <si>
    <t>6508237137; 6602093364; 6506340659; 8264061300; 7003557036</t>
  </si>
  <si>
    <t>She's better at this, he's better at that. Gender role stereotypes in humanoid robots</t>
  </si>
  <si>
    <t>10.1145/3552327.3552360</t>
  </si>
  <si>
    <t>https://www.scopus.com/inward/record.uri?eid=2-s2.0-85139950586&amp;doi=10.1145%2f3552327.3552360&amp;partnerID=40&amp;md5=8248fee15b665fe1e47f6585cd789108</t>
  </si>
  <si>
    <t>anthropomorphism; female robot; gender roles; Human-robot interaction; male robot; robot human-likeness; stereotypes</t>
  </si>
  <si>
    <t>Machine design; Man machine systems; Social robots; Anthropomorphism; Female robot; Gender roles; Human likeness; Humanoid robot; Humans-robot interactions; Male robot; Online questionnaire; Robot human-likeness; Stereotype; Anthropomorphic robots</t>
  </si>
  <si>
    <t>Cypko M.A.; Timmermann L.; Sauer I.M.; Müller-Birn C.</t>
  </si>
  <si>
    <t>Cypko, Mario A. (56104370900); Timmermann, Lea (57210436004); Sauer, Igor M. (7006292829); Müller-Birn, Claudia (35243519200)</t>
  </si>
  <si>
    <t>56104370900; 57210436004; 7006292829; 35243519200</t>
  </si>
  <si>
    <t>Towards Human-Robotic Collaboration: Observing Teamwork of Experienced Surgeons in Robotic-Assisted Surgery</t>
  </si>
  <si>
    <t>10.1145/3543758.3549891</t>
  </si>
  <si>
    <t>https://www.scopus.com/inward/record.uri?eid=2-s2.0-85139161436&amp;doi=10.1145%2f3543758.3549891&amp;partnerID=40&amp;md5=c8e79b5799dc7cfadb3bf9b2c03778ea</t>
  </si>
  <si>
    <t>guiding mechanism; human-machine interaction; robotic-assisted surgery; situation awareness</t>
  </si>
  <si>
    <t>Human robot interaction; Sensory perception; Surgical equipment; User interfaces; 'current; Empirical studies; Guiding mechanism; Human machine interaction; Robotic assisted surgeries; Robotic systems; Robotics surgery; Situation awareness; Situational awareness; Team communication; Robotic surgery</t>
  </si>
  <si>
    <t>Laban G.; Kappas A.; Morrison V.; Cross E.S.</t>
  </si>
  <si>
    <t>Laban, Guy (57211815425); Kappas, Arvid (7101642010); Morrison, Val (7006024828); Cross, Emily S. (56497637800)</t>
  </si>
  <si>
    <t>57211815425; 7101642010; 7006024828; 56497637800</t>
  </si>
  <si>
    <t>User experience of human-robot long-term interactions</t>
  </si>
  <si>
    <t>10.1145/3527188.3563927</t>
  </si>
  <si>
    <t>https://www.scopus.com/inward/record.uri?eid=2-s2.0-85144634593&amp;doi=10.1145%2f3527188.3563927&amp;partnerID=40&amp;md5=db7952580da2b502c5781bfd8d89a530</t>
  </si>
  <si>
    <t>Communication; Communication Competency; HRI; Human-Robot Interaction; Interaction Quality; Long-term Interactions; Self-Disclosure; Social Robot; User Experience</t>
  </si>
  <si>
    <t>Social robots; Communication competency; Human robots; Humans-robot interactions; Interaction quality; Long-term interaction; Self-disclosure; Social robots; Specific areas; Users' experiences; Man machine systems</t>
  </si>
  <si>
    <t>Belgiovine G.; Gonzalez-Billandon J.; Sandini G.; Rea F.; Sciutti A.</t>
  </si>
  <si>
    <t>Belgiovine, Giulia (57194709146); Gonzalez-Billandon, Jonas (57207198944); Sandini, Giulio (35280694500); Rea, Francesco (54386065400); Sciutti, Alessandra (36957816700)</t>
  </si>
  <si>
    <t>57194709146; 57207198944; 35280694500; 54386065400; 36957816700</t>
  </si>
  <si>
    <t>Towards an HRI Tutoring Framework for Long-term Personalization and Real-time Adaptation</t>
  </si>
  <si>
    <t>10.1145/3511047.3537689</t>
  </si>
  <si>
    <t>https://www.scopus.com/inward/record.uri?eid=2-s2.0-85135153394&amp;doi=10.1145%2f3511047.3537689&amp;partnerID=40&amp;md5=d075b9aa7e1288ee913ae625e3d48061</t>
  </si>
  <si>
    <t>personalization; robotic tutoring; social assistive robots</t>
  </si>
  <si>
    <t>Assistive robots; Personalizations; Real time performance; Real-time adaptation; Real-world; Robotic tutoring; Social assistive robot; Social robots; Training experiences; Social robots</t>
  </si>
  <si>
    <t>Wang H.-Y.; Huang J.-Y.; Lee W.-P.</t>
  </si>
  <si>
    <t>Wang, Hao-Yi (57550341200); Huang, Jhih-Yuan (55945102500); Lee, Wei-Po (55567492800)</t>
  </si>
  <si>
    <t>57550341200; 55945102500; 55567492800</t>
  </si>
  <si>
    <t>Integrating Scene Image and Conversational Text to Develop Human-Machine Dialogue</t>
  </si>
  <si>
    <t>International Journal of Semantic Computing</t>
  </si>
  <si>
    <t>10.1142/S1793351X22430012</t>
  </si>
  <si>
    <t>https://www.scopus.com/inward/record.uri?eid=2-s2.0-85132539437&amp;doi=10.1142%2fS1793351X22430012&amp;partnerID=40&amp;md5=2cdae6ac019af91e5c06cf1cfeccf2f8</t>
  </si>
  <si>
    <t>deep learning; dialogue system; Human-robot interaction; scene-awareness</t>
  </si>
  <si>
    <t>Deep learning; Man machine systems; Speech processing; Visual languages; 'current; Conversational systems; Deep learning; Dialogue systems; Human-machine dialogue; Humans-robot interactions; Scene image; Scene-awareness; Social dialogue; Visual context; Human robot interaction</t>
  </si>
  <si>
    <t>Weber P.; Peltonen L.-M.; Junger A.</t>
  </si>
  <si>
    <t>Weber, Patrick (57214576183); Peltonen, Laura-Maria (56959925400); Junger, Alain (57207705436)</t>
  </si>
  <si>
    <t>57214576183; 56959925400; 57207705436</t>
  </si>
  <si>
    <t>The Essence and Role of Nurses in the Future of Biomedical and Health Informatics</t>
  </si>
  <si>
    <t>Studies in Health Technology and Informatics</t>
  </si>
  <si>
    <t>10.3233/SHTI220948</t>
  </si>
  <si>
    <t>https://www.scopus.com/inward/record.uri?eid=2-s2.0-85140933078&amp;doi=10.3233%2fSHTI220948&amp;partnerID=40&amp;md5=dd5a8c66085c65d756925c0cb1ad8d06</t>
  </si>
  <si>
    <t>Artificial Intelligence; Digitalization; Education; Healthcare; Information Technology; Nursing; Robots; Skills</t>
  </si>
  <si>
    <t>Aged; Artificial Intelligence; Health Personnel; Humans; Infant, Newborn; Medical Informatics; Nurse's Role; Behavioral research; Climate change; Engineering education; Human computer interaction; Human robot interaction; Intelligent robots; Sustainable development; Biomedical informatics; Critical thinking; Digitalization; Environmental pressures; Health informatics; Healthcare; Healthcare delivery; Healthcare systems; Skill; Technological development; aged; artificial intelligence; health care personnel; human; medical informatics; newborn; nurse attitude; Nursing</t>
  </si>
  <si>
    <t>All Open Access; Green Open Access; Hybrid Gold Open Access</t>
  </si>
  <si>
    <t>Phaijit O.; Sammut C.; Johal W.</t>
  </si>
  <si>
    <t>Phaijit, Ornnalin (57944464400); Sammut, Claude (6701501948); Johal, Wafa (55912460600)</t>
  </si>
  <si>
    <t>57944464400; 6701501948; 55912460600</t>
  </si>
  <si>
    <t>Let's Compete! The Influence of Human-Agent Competition and Collaboration on Agent Learning and Human Perception</t>
  </si>
  <si>
    <t>10.1145/3527188.3561922</t>
  </si>
  <si>
    <t>https://www.scopus.com/inward/record.uri?eid=2-s2.0-85144633104&amp;doi=10.1145%2f3527188.3561922&amp;partnerID=40&amp;md5=3bd23b95550bccf39c4615515f928745</t>
  </si>
  <si>
    <t>agent learning; curriculum learning; human-computer interaction; interactive learning; learning from demonstration</t>
  </si>
  <si>
    <t>Demonstrations; Educational technology; Human computer interaction; Human robot interaction; Learning systems; Agent learning; Agent performance; Collaborative teaching; Computer agents; Curriculum learning; Human agent; Human perception; Interactive learning; Learning from demonstration; Teaching styles; Curricula</t>
  </si>
  <si>
    <t>Shimoyama K.; Okuoka K.; Kimoto M.; Imai M.</t>
  </si>
  <si>
    <t>Shimoyama, Kaon (58028622800); Okuoka, Kohei (57205598255); Kimoto, Mitsuhiko (57050144300); Imai, Michita (7402062745)</t>
  </si>
  <si>
    <t>58028622800; 57205598255; 57050144300; 7402062745</t>
  </si>
  <si>
    <t>VISTURE: A System for Video-Based Gesture and Speech Generation by Robots</t>
  </si>
  <si>
    <t>10.1145/3527188.3561931</t>
  </si>
  <si>
    <t>https://www.scopus.com/inward/record.uri?eid=2-s2.0-85144603452&amp;doi=10.1145%2f3527188.3561931&amp;partnerID=40&amp;md5=3ad105a122aca56e39a5d1624e120701</t>
  </si>
  <si>
    <t>Gesture generation; Human-robot interaction; Speech generation</t>
  </si>
  <si>
    <t>Classification (of information); Case-studies; Foreground information; Gesture generation; Human like; Humans-robot interactions; Performed gestures; Robot gestures; Speech generation; Video scene; Human robot interaction</t>
  </si>
  <si>
    <t>Meywirth I.D.; Götze J.</t>
  </si>
  <si>
    <t>Meywirth, Isabel Donya (57973404600); Götze, Jana (56938207900)</t>
  </si>
  <si>
    <t>57973404600; 56938207900</t>
  </si>
  <si>
    <t>Can you tell that I'm confused? An overhearer study for German backchannels by an embodied agent</t>
  </si>
  <si>
    <t>10.1145/3536220.3558804</t>
  </si>
  <si>
    <t>https://www.scopus.com/inward/record.uri?eid=2-s2.0-85142379061&amp;doi=10.1145%2f3536220.3558804&amp;partnerID=40&amp;md5=192db9952e5f15d30661b8f8452f8edc</t>
  </si>
  <si>
    <t>backchannels; grounding in conversation; human-robot interaction; listener responses; social virtual agents</t>
  </si>
  <si>
    <t>Man machine systems; User interfaces; Virtual reality; Back channels; Embodied agent; Grounding in conversation; Humans-robot interactions; Internal state; Listener response; Social virtual agent; Spoken interaction; User interaction; Virtual agent; Human robot interaction</t>
  </si>
  <si>
    <t>Lin J.; Li J.; She Y.; Lin L.; Wu H.; Zhang E.; Lei J.; Huang W.; Li J.</t>
  </si>
  <si>
    <t>Lin, Jiayu (57205165696); Li, Jiefeng (57220044911); She, Yingying (56156530900); Lin, Lin (57210142563); Wu, Hang (57855649800); Zhang, E. (58016853000); Lei, Jiayi (57855026800); Huang, Wei (57855026900); Li, Jufeng (57856063100)</t>
  </si>
  <si>
    <t>57205165696; 57220044911; 56156530900; 57210142563; 57855649800; 58016853000; 57855026800; 57855026900; 57856063100</t>
  </si>
  <si>
    <t>Using a social robot for children with autism: A therapist-robot interactive model</t>
  </si>
  <si>
    <t>Computer Animation and Virtual Worlds</t>
  </si>
  <si>
    <t>e2109</t>
  </si>
  <si>
    <t>10.1002/cav.2109</t>
  </si>
  <si>
    <t>https://www.scopus.com/inward/record.uri?eid=2-s2.0-85136453246&amp;doi=10.1002%2fcav.2109&amp;partnerID=40&amp;md5=40d957152c10917dcb5e2b76645369cb</t>
  </si>
  <si>
    <t>children with autism; human robot interaction; social robot</t>
  </si>
  <si>
    <t>Diseases; Autism spectrum disorders; Children with autisms; Humans-robot interactions; Interactive models; Practical use; Rehabilitation training; Robots for children; Social robots; Subject experiment; Training centers; Human robot interaction</t>
  </si>
  <si>
    <t>Xu D.; Li Y.; Zhang X.; Xu H.; Li X.; Sun Y.; Zhou Q.</t>
  </si>
  <si>
    <t>Xu, Dong (57203985480); Li, Yibin (57203994429); Zhang, Xu (56542879700); Xu, Han (57203983180); Li, Xiaolong (14015806700); Sun, Ya (57196275155); Zhou, Qicai (23972063100)</t>
  </si>
  <si>
    <t>57203985480; 57203994429; 56542879700; 57203983180; 14015806700; 57196275155; 23972063100</t>
  </si>
  <si>
    <t>Robot-assisted assessment method for axis misalignment of wrist joint</t>
  </si>
  <si>
    <t>10.1145/3584376.3584389</t>
  </si>
  <si>
    <t>https://www.scopus.com/inward/record.uri?eid=2-s2.0-85157958583&amp;doi=10.1145%2f3584376.3584389&amp;partnerID=40&amp;md5=8e2bcc17fba2b0585ac129abb2d2544e</t>
  </si>
  <si>
    <t>Axis misalignment; Human-robot interaction; Rrobot-assisted assessment; Wrist joint</t>
  </si>
  <si>
    <t>Alignment; Kinematics; Man machine systems; Patient rehabilitation; Axis misalignments; Humans-robot interactions; Motor function; Rehabilitation robot; Robot joint; Rrobot-assisted assessment; Self-aligning; Training solutions; Wrist joints; Wrist Rehabilitation; Human robot interaction</t>
  </si>
  <si>
    <t>Lechuga Redondo M.E.; Niewiadomski R.; Francesco R.; Sciutti A.</t>
  </si>
  <si>
    <t>Lechuga Redondo, Maria Elena (57984232700); Niewiadomski, Radoslaw (55911729200); Francesco, Rea (57345381200); Sciutti, Alessandra (36957816700)</t>
  </si>
  <si>
    <t>57984232700; 55911729200; 57345381200; 36957816700</t>
  </si>
  <si>
    <t>Comfortability Recognition from Visual Non-verbal Cues</t>
  </si>
  <si>
    <t>10.1145/3536221.3556631</t>
  </si>
  <si>
    <t>https://www.scopus.com/inward/record.uri?eid=2-s2.0-85142801937&amp;doi=10.1145%2f3536221.3556631&amp;partnerID=40&amp;md5=5da677e2c0f18bf4f132b37e491d1284</t>
  </si>
  <si>
    <t>Affective Computing; Comfortability; Human-Agent Interaction; Multimodal Emotion Recognition</t>
  </si>
  <si>
    <t>Behavioral research; Decision trees; Emotion Recognition; Human robot interaction; Man machine systems; Random forests; 'current; Affective Computing; Comfortability; Embodied conversational agent; Human-agent interaction; Interactive agents; Multimodal emotion recognition; Random forests; Social agents; Upper bodies; Support vector machines</t>
  </si>
  <si>
    <t>Grafström A.; Holmgren M.; Linge S.; Lagerberg T.; Obaid M.</t>
  </si>
  <si>
    <t>Grafström, Anna (57927233800); Holmgren, Moa (57927389600); Linge, Simon (57927233900); Lagerberg, Tomas (57191868112); Obaid, Mohammad (16245637200)</t>
  </si>
  <si>
    <t>57927233800; 57927389600; 57927233900; 57191868112; 16245637200</t>
  </si>
  <si>
    <t>A Speculative Design Approach to Investigate Interactions for an Assistant Robot Cleaner in Food Plants</t>
  </si>
  <si>
    <t>10.1145/3547522.3547682</t>
  </si>
  <si>
    <t>https://www.scopus.com/inward/record.uri?eid=2-s2.0-85139827329&amp;doi=10.1145%2f3547522.3547682&amp;partnerID=40&amp;md5=f2227c8a556e3629345c7656573864a6</t>
  </si>
  <si>
    <t>Human-Robot Interaction; Industrial Cleaning; Speculative Design</t>
  </si>
  <si>
    <t>Cleaning; Industrial plants; Machine design; Assistant robot; Collaborative application; Design approaches; Design concept; Focus groups; Food plants; Group discussions; Humans-robot interactions; Industrial-cleaning; Speculative design; Human robot interaction</t>
  </si>
  <si>
    <t>Benzi F.; Mancus C.; Secchi C.</t>
  </si>
  <si>
    <t>Benzi, F. (57196097789); Mancus, C. (57994398400); Secchi, C. (7006311975)</t>
  </si>
  <si>
    <t>57196097789; 57994398400; 7006311975</t>
  </si>
  <si>
    <t>Whole-Body Control of a Mobile Manipulator for Passive Collaborative Transportation</t>
  </si>
  <si>
    <t>10.1016/j.ifacol.2023.01.141</t>
  </si>
  <si>
    <t>https://www.scopus.com/inward/record.uri?eid=2-s2.0-85161691040&amp;doi=10.1016%2fj.ifacol.2023.01.141&amp;partnerID=40&amp;md5=4d786d341db45cf5bdf77dfe9d9a78eb</t>
  </si>
  <si>
    <t>Adaptive Robot Control; Force and Compliance Control; Haptic Interaction; Physical Human-Robot Interaction; Robust Robot Control</t>
  </si>
  <si>
    <t>Human robot interaction; Man machine systems; Manipulators; Adaptive robot control; Haptic interactions; Human robots; Mobile manipulator; Physical humanrobot interaction (phri); Robots control; Robust robot control; Robust robots; Whole-body; Compliance control</t>
  </si>
  <si>
    <t>Hirayama T.; Okada Y.; Kimoto M.; Iio T.; Shimohara K.; Shiomi M.</t>
  </si>
  <si>
    <t>Hirayama, Taichi (58028208600); Okada, Yuka (57219852700); Kimoto, Mitsuhiko (57050144300); Iio, Takamasa (24724391700); Shimohara, Katsunori (57203054726); Shiomi, Masahiro (8397042200)</t>
  </si>
  <si>
    <t>58028208600; 57219852700; 57050144300; 24724391700; 57203054726; 8397042200</t>
  </si>
  <si>
    <t>What is the speed boundary between patting and slapping by a robot? Investigating perceptions toward robot-robot interaction</t>
  </si>
  <si>
    <t>10.1145/3527188.3561935</t>
  </si>
  <si>
    <t>https://www.scopus.com/inward/record.uri?eid=2-s2.0-85144612298&amp;doi=10.1145%2f3527188.3561935&amp;partnerID=40&amp;md5=39e61b9c06fd76718e357f5627a4d8f1</t>
  </si>
  <si>
    <t>physical interaction; Robot-robot interaction; touch</t>
  </si>
  <si>
    <t>Human robot interaction; Multi agent systems; Agent interaction; Direct interactions; Effective approaches; Interaction design; Multiple agents; Physical interactions; Robot interactions; Robot-robot interaction; Touch; Web surveys; Machine design</t>
  </si>
  <si>
    <t>Fogg J.; Deng Z.; Meursing E.; Huang L.; Wang H.; Wang C.</t>
  </si>
  <si>
    <t>Fogg, Jordan (58243764600); Deng, Zeyu (57227074800); Meursing, Emory (58244245000); Huang, Long (57218099797); Wang, Huaxia (55988215100); Wang, Chen (56379517800)</t>
  </si>
  <si>
    <t>58243764600; 57227074800; 58244245000; 57218099797; 55988215100; 56379517800</t>
  </si>
  <si>
    <t>Remote Robot Control with Low-cost Robotic Arms and Human Motions</t>
  </si>
  <si>
    <t>10.1145/3544793.3560331</t>
  </si>
  <si>
    <t>https://www.scopus.com/inward/record.uri?eid=2-s2.0-85158954701&amp;doi=10.1145%2f3544793.3560331&amp;partnerID=40&amp;md5=6d02695a693e2dc9c69303da437ed803</t>
  </si>
  <si>
    <t>Human-robot Interaction; Teleoperation</t>
  </si>
  <si>
    <t>Costs; Human robot interaction; Robotic arms; Virtual reality; 'current; Arm motions; Human motions; Humaninteraction; Humans-robot interactions; Low-costs; Motion capture; Remote robot; Robots control; SMART network; Remote control</t>
  </si>
  <si>
    <t>Chithrra Raghuram V.V.; Salam H.; Nasir J.; Bruno B.; Celiktutan O.</t>
  </si>
  <si>
    <t>Chithrra Raghuram, Vetha Vikashini (57984437800); Salam, Hanan (39862037100); Nasir, Jauwairia (57212776173); Bruno, Barbara (36922823500); Celiktutan, Oya (16229290400)</t>
  </si>
  <si>
    <t>57984437800; 39862037100; 57212776173; 36922823500; 16229290400</t>
  </si>
  <si>
    <t>Personalized Productive Engagement Recognition in Robot-Mediated Collaborative Learning</t>
  </si>
  <si>
    <t>10.1145/3536221.3556569</t>
  </si>
  <si>
    <t>https://www.scopus.com/inward/record.uri?eid=2-s2.0-85142824193&amp;doi=10.1145%2f3536221.3556569&amp;partnerID=40&amp;md5=2bdcfa342f443f4b60e5d5fd81061ca4</t>
  </si>
  <si>
    <t>Embodied Interaction; Engagement Prediction; Human-robot/Agent Interaction; Personalization; Personalized Affective Computing; Social Robotics in Education; Social Signals</t>
  </si>
  <si>
    <t>Deep learning; Human robot interaction; Affective Computing; Agent interaction; Embodied interaction; Engagement prediction; Human robots; Human-robot/agent interaction; Personalizations; Personalized affective computing; Social robotic in education; Social robotics; Social signals; Learning systems</t>
  </si>
  <si>
    <t>MacIs D.; Perilli S.; Gena C.</t>
  </si>
  <si>
    <t>MacIs, Daniel (57824726200); Perilli, Sara (57824194400); Gena, Cristina (6507316953)</t>
  </si>
  <si>
    <t>57824726200; 57824194400; 6507316953</t>
  </si>
  <si>
    <t>Employing Socially Assistive Robots in Elderly Care</t>
  </si>
  <si>
    <t>10.1145/3511047.3537687</t>
  </si>
  <si>
    <t>https://www.scopus.com/inward/record.uri?eid=2-s2.0-85135160570&amp;doi=10.1145%2f3511047.3537687&amp;partnerID=40&amp;md5=a7464276643b0dd3cd349f70b533272b</t>
  </si>
  <si>
    <t>Care Robots; Elderly Care; HRI; Socially Assistive Robotics</t>
  </si>
  <si>
    <t>'current; Assistive robotics; Care robot; Elderly care; HRI; Population aging; Socially assistive robotic; Socially assistive robots; System characteristics; World population; Social robots</t>
  </si>
  <si>
    <t>Liu R.; Chen R.; Liu C.</t>
  </si>
  <si>
    <t>Liu, Ruixuan (57220956544); Chen, Rui (57215891989); Liu, Changliu (56642121000)</t>
  </si>
  <si>
    <t>57220956544; 57215891989; 56642121000</t>
  </si>
  <si>
    <t>Task-Agnostic Adaptation for Safe Human-Robot Handover</t>
  </si>
  <si>
    <t>10.1016/j.ifacol.2023.01.122</t>
  </si>
  <si>
    <t>https://www.scopus.com/inward/record.uri?eid=2-s2.0-85160070231&amp;doi=10.1016%2fj.ifacol.2023.01.122&amp;partnerID=40&amp;md5=199832dea469a35cb7eb4e5ba8800472</t>
  </si>
  <si>
    <t>adaptation; Human-robot collaboration; safe control</t>
  </si>
  <si>
    <t>Human robot interaction; Lighting; Man machine systems; Adaptation; Condition; Hand over; Human robots; Human-robot collaboration; Humans-robot interactions; Lighting conditions; Production line; Real-world; Safe control; Controllers</t>
  </si>
  <si>
    <t>Choi S.; Lee S.; Kong K.</t>
  </si>
  <si>
    <t>Choi, Sanguk (58043393000); Lee, Sumin (57215964183); Kong, Kyoungchul (24332189800)</t>
  </si>
  <si>
    <t>58043393000; 57215964183; 24332189800</t>
  </si>
  <si>
    <t>Precise Torque-output Estimation of a Reaction-force-sensing Series Elastic Actuator for Human-robot Interaction</t>
  </si>
  <si>
    <t>10.1016/j.ifacol.2022.10.549</t>
  </si>
  <si>
    <t>https://www.scopus.com/inward/record.uri?eid=2-s2.0-85145656448&amp;doi=10.1016%2fj.ifacol.2022.10.549&amp;partnerID=40&amp;md5=9ce106354604c0140c16f0cb10398828</t>
  </si>
  <si>
    <t>Automation; Human-Machine Systems; Human-Robot Interaction; Reaction-force-sensing Series Elastic Actuator; Robotics; Torque Estimation</t>
  </si>
  <si>
    <t>Actuators; Angular velocity; Approximation theory; Man machine systems; Signal encoding; Stators; Torque; Control performance; Force sensing; Form factors; Human-machine systems; Humans-robot interactions; Reaction forces; Reaction-force-sensing series elastic actuator; Series elastic actuators; Torque estimation; Torque estimator; Human robot interaction</t>
  </si>
  <si>
    <t>Beaudoin J.; Laliberté T.; Abdallah M.; Gosselin C.</t>
  </si>
  <si>
    <t>Beaudoin, Jonathan (57971986300); Laliberté, Thierry (6602468451); Abdallah, Muhammad (56248877100); Gosselin, Clément (57210720538)</t>
  </si>
  <si>
    <t>57971986300; 6602468451; 56248877100; 57210720538</t>
  </si>
  <si>
    <t>Analysis and design of a macro-mini robotic system for physical human-robot interaction</t>
  </si>
  <si>
    <t>10.1016/j.ifacol.2023.01.140</t>
  </si>
  <si>
    <t>https://www.scopus.com/inward/record.uri?eid=2-s2.0-85150304801&amp;doi=10.1016%2fj.ifacol.2023.01.140&amp;partnerID=40&amp;md5=3dbb4797f5c7761e218717ffcad0128a</t>
  </si>
  <si>
    <t>active mini; interaction bandwidth; Macro-mini manipulator; physical human-robot interaction</t>
  </si>
  <si>
    <t>Dynamics; Human robot interaction; Kinematics; Machine design; Man machine systems; Manipulators; Active mini; Human users; Interaction bandwidth; Kinematics and dynamics; Macro-mini; Macro-mini manipulator; Mini-robotics; Minirobots; Physical humanrobot interaction (phri); Robotic systems; Bandwidth</t>
  </si>
  <si>
    <t>Prabha P.; Sasidharan S.; Pasupuleti D.; Das A.; Manikutty G.; Sharma R.</t>
  </si>
  <si>
    <t>Prabha, Pranav (57435714400); Sasidharan, Sreejith (57760895900); Pasupuleti, Devasena (57189013998); Das, Anand (57872085700); Manikutty, Gayathri (57192382360); Sharma, Rajesh (57761012900)</t>
  </si>
  <si>
    <t>57435714400; 57760895900; 57189013998; 57872085700; 57192382360; 57761012900</t>
  </si>
  <si>
    <t>A Minimalist Social Robot Platform for Promoting Positive Behavior Change Among Children</t>
  </si>
  <si>
    <t>Proceedings - SIGGRAPH 2022 Educator's Forum</t>
  </si>
  <si>
    <t>10.1145/3532724.3535597</t>
  </si>
  <si>
    <t>https://www.scopus.com/inward/record.uri?eid=2-s2.0-85137160830&amp;doi=10.1145%2f3532724.3535597&amp;partnerID=40&amp;md5=ab1a87d2fad9b2e0c06e35a2fa4b3e55</t>
  </si>
  <si>
    <t>Design; Education; Interaction; Robotics</t>
  </si>
  <si>
    <t>Intelligent robots; Social robots; Audio-visual perceptions; Behaviour changes; Detection capability; Expressive interactions; Health interventions; Human action detections; Interaction; Real- time; Robot platform; Social robots; Machine design</t>
  </si>
  <si>
    <t>Lyu Y.; Liang P.P.; Deng Z.; Salakhutdinov R.; Morency L.-P.</t>
  </si>
  <si>
    <t>Lyu, Yiwei (57211207258); Liang, Paul Pu (57203051940); Deng, Zihao (57350186500); Salakhutdinov, Ruslan (57203057355); Morency, Louis-Philippe (6603047400)</t>
  </si>
  <si>
    <t>57211207258; 57203051940; 57350186500; 57203057355; 6603047400</t>
  </si>
  <si>
    <t>DIME: Fine-grained Interpretations of Multimodal Models via Disentangled Local Explanations</t>
  </si>
  <si>
    <t>AIES 2022 - Proceedings of the 2022 AAAI/ACM Conference on AI, Ethics, and Society</t>
  </si>
  <si>
    <t>10.1145/3514094.3534148</t>
  </si>
  <si>
    <t>https://www.scopus.com/inward/record.uri?eid=2-s2.0-85137165724&amp;doi=10.1145%2f3514094.3534148&amp;partnerID=40&amp;md5=6a30f3d27f98a2740ac7cbf72130d948</t>
  </si>
  <si>
    <t>explainability; interpretability; multimodal machine learning; visualization</t>
  </si>
  <si>
    <t>Decision making; Human computer interaction; Human robot interaction; Interactive computer systems; Learning systems; Explainability; Fine grained; Intelligence models; Interpretability; Machine-learning; Modeling behaviour; Multi-modal; Multimodal machine learning; Multimodal models; Real-world; Machine learning</t>
  </si>
  <si>
    <t>Mouzehkesh Pirborj L.; Mubin O.; Lwin M.; Khan A.; Alnajjar F.</t>
  </si>
  <si>
    <t>Mouzehkesh Pirborj, Leila (58028404300); Mubin, Omar (25960231600); Lwin, Michael (55635284200); Khan, Aila (56009138800); Alnajjar, Fady (14526943700)</t>
  </si>
  <si>
    <t>58028404300; 25960231600; 55635284200; 56009138800; 14526943700</t>
  </si>
  <si>
    <t>What doesn't kill you makes you stronger: Conceptualising social robot's pain and Consumer's Empathic response through touch</t>
  </si>
  <si>
    <t>10.1145/3527188.3563931</t>
  </si>
  <si>
    <t>https://www.scopus.com/inward/record.uri?eid=2-s2.0-85144624420&amp;doi=10.1145%2f3527188.3563931&amp;partnerID=40&amp;md5=08a78a1e9ddbeacdff5f3dca69f19882</t>
  </si>
  <si>
    <t>Emotional Touch; Empathy; Human-Robot Interaction; Pain</t>
  </si>
  <si>
    <t>Anthropomorphic robots; Behavioral research; Man machine systems; Assistant robot; Condition; Daily lives; Emotional touch; Empathy; Humanoid robot; Humans-robot interactions; Key factors; Pain; Social robots; Human robot interaction</t>
  </si>
  <si>
    <t>Elgarf M.; Zojaji S.; Skantze G.; Peters C.</t>
  </si>
  <si>
    <t>Elgarf, Maha (57197835832); Zojaji, Sahba (57202001554); Skantze, Gabriel (6505943187); Peters, Christopher (26425154400)</t>
  </si>
  <si>
    <t>57197835832; 57202001554; 6505943187; 26425154400</t>
  </si>
  <si>
    <t>CreativeBot: a Creative Storyteller robot to stimulate creativity in children</t>
  </si>
  <si>
    <t>10.1145/3536221.3556578</t>
  </si>
  <si>
    <t>https://www.scopus.com/inward/record.uri?eid=2-s2.0-85142861179&amp;doi=10.1145%2f3536221.3556578&amp;partnerID=40&amp;md5=5f08b91e5599fb79043565fe8554c682</t>
  </si>
  <si>
    <t>child-robot interaction; creativity; education; human-robot interaction; social robots; storytelling</t>
  </si>
  <si>
    <t>Educational robots; Man machine systems; Social robots; Child-robot interactions; Condition; Creative model; Creatives; Creativity; Design and evaluations; Educational Applications; Humans-robot interactions; Social robots; Storytelling; Machine design</t>
  </si>
  <si>
    <t>Hu Y.; Neto I.; Ryu J.; Shtarbanov A.; Nicolau H.; Paiva A.; Hoffman G.</t>
  </si>
  <si>
    <t>Hu, Yuhan (57203150369); Neto, Isabel (57110924300); Ryu, Jin (57222464133); Shtarbanov, Ali (57203514697); Nicolau, Hugo (34881822600); Paiva, Ana (7102683774); Hoffman, Guy (35726707500)</t>
  </si>
  <si>
    <t>57203150369; 57110924300; 57222464133; 57203514697; 34881822600; 7102683774; 35726707500</t>
  </si>
  <si>
    <t>Touchibo: Multimodal Texture-Changing Robotic Platform for Shared Human Experiences</t>
  </si>
  <si>
    <t>UIST 2022 Adjunct - Adjunct Proceedings of the 35th Annual ACM Symposium on User Interface Software and Technology</t>
  </si>
  <si>
    <t>10.1145/3526114.3558643</t>
  </si>
  <si>
    <t>https://www.scopus.com/inward/record.uri?eid=2-s2.0-85141375553&amp;doi=10.1145%2f3526114.3558643&amp;partnerID=40&amp;md5=9c9a458b6f772520e0718027e18ded77</t>
  </si>
  <si>
    <t>children; conversational dynamics; emotions; haptics; human-robot interaction; inclusion; multimodal; olfaction; platform; pneumatic; soft robot; storytelling; texture</t>
  </si>
  <si>
    <t>Behavioral research; Human robot interaction; Child; Conversational dynamic; Emotion; Haptics; Humans-robot interactions; Multi-modal; Olfaction; Platform; Soft robot; Storytelling; Textures</t>
  </si>
  <si>
    <t>Liang W.; Xiong R.; Liu P.; Tang P.; Cochran E.</t>
  </si>
  <si>
    <t>Liang, Wei (56237550900); Xiong, Ruoxin (57225981064); Liu, Pengkun (57719392300); Tang, Pingbo (24170157800); Cochran, Erica (57670666100)</t>
  </si>
  <si>
    <t>56237550900; 57225981064; 57719392300; 24170157800; 57670666100</t>
  </si>
  <si>
    <t>Improving post-occupancy evaluation engagement using social robots</t>
  </si>
  <si>
    <t>BuildSys 2022 - Proceedings of the 2022 9th ACM International Conference on Systems for Energy-Efficient Buildings, Cities, and Transportation</t>
  </si>
  <si>
    <t>10.1145/3563357.3564071</t>
  </si>
  <si>
    <t>https://www.scopus.com/inward/record.uri?eid=2-s2.0-85144626960&amp;doi=10.1145%2f3563357.3564071&amp;partnerID=40&amp;md5=831c722ec2c618171fa1a2f19efea853</t>
  </si>
  <si>
    <t>human-robot interaction; indoor environmental quality (IEQ); post-occupancy evaluation (POE); social robots</t>
  </si>
  <si>
    <t>Machine design; Man machine systems; Quality control; Websites; Human health; Human productivity; Humans-robot interactions; In-buildings; Indoor environmental quality; Open-ended questions; Post occupancy evaluation; Post-occupancy evaluation; Social robots; Human robot interaction</t>
  </si>
  <si>
    <t>Zhang Q.</t>
  </si>
  <si>
    <t>Zhang, Qiwu (57736221200)</t>
  </si>
  <si>
    <t>The Application of Audio Control in Social Robotics</t>
  </si>
  <si>
    <t>10.1145/3584376.3584548</t>
  </si>
  <si>
    <t>https://www.scopus.com/inward/record.uri?eid=2-s2.0-85158073031&amp;doi=10.1145%2f3584376.3584548&amp;partnerID=40&amp;md5=ab37bcda2f2da759a0025fdabf166bba</t>
  </si>
  <si>
    <t>Audio Control; BERT; Intent Classification and Slot Filling; Machine Learning</t>
  </si>
  <si>
    <t>Human robot interaction; Machine learning; Man machine systems; Museums; Audio control; Bidirectional encoder representation from transformer; Daily lives; Free control; Hands-free; Intent classification and slot filling; Intuitive interfaces; Machine-learning; Social robotics; Voice control; Control systems</t>
  </si>
  <si>
    <t>Kim J.; Kim T.; Ko C.; Lee S.; Kong K.</t>
  </si>
  <si>
    <t>Kim, Jongwon (58043442500); Kim, Taeyeon (57209202174); Ko, Chanyoung (58043494900); Lee, Sumin (57215964183); Kong, Kyoungchul (24332189800)</t>
  </si>
  <si>
    <t>58043442500; 57209202174; 58043494900; 57215964183; 24332189800</t>
  </si>
  <si>
    <t>Bio-inspired Cable-driven Knee Orthosis for Tibiofemoral Joint Load Distribution</t>
  </si>
  <si>
    <t>10.1016/j.ifacol.2022.10.550</t>
  </si>
  <si>
    <t>https://www.scopus.com/inward/record.uri?eid=2-s2.0-85145658195&amp;doi=10.1016%2fj.ifacol.2022.10.550&amp;partnerID=40&amp;md5=b1e0f759c41b9c11b4580d48373e1c4b</t>
  </si>
  <si>
    <t>Bio-inspired Knee Joint; Cable-driven Actuator; Cable-driven Knee Orthosis; Human-Robot Interaction; Series Elastic Actuator</t>
  </si>
  <si>
    <t>Alignment; Biomimetics; Cables; Human robot interaction; Joints (anatomy); Physiological models; Rigid structures; Bio-inspired knee joint; Cable-driven; Cable-driven actuator; Cable-driven knee orthosis; Humans-robot interactions; Knee joint; Orthoses; Series elastic actuators; Tibiofemoral joint; Actuators</t>
  </si>
  <si>
    <t>Kvasic I.; Nacrossed D Sign Ð.; Loncar I.; Mandic L.; Kraševac N.; Obradovic J.; Miškovic N.</t>
  </si>
  <si>
    <t>Kvasic, Igor (57214990710); Nacrossed D Sign, Ðula (58043335500); Loncar, Ivan (57217336932); Mandic, Luka (57280778300); Kraševac, Natko (58043442300); Obradovic, Juraj (57734366700); Miškovic, Nikola (14422443900)</t>
  </si>
  <si>
    <t>57214990710; 58043335500; 57217336932; 57280778300; 58043442300; 57734366700; 14422443900</t>
  </si>
  <si>
    <t>Aided Diver Navigation Using Autonomous Vehicles in Simulated Underwater Environment∗</t>
  </si>
  <si>
    <t>10.1016/j.ifacol.2022.10.415</t>
  </si>
  <si>
    <t>https://www.scopus.com/inward/record.uri?eid=2-s2.0-85145659806&amp;doi=10.1016%2fj.ifacol.2022.10.415&amp;partnerID=40&amp;md5=67ead0df4b4f3c9ea25c2ce6ea0407a8</t>
  </si>
  <si>
    <t>autonomous underwater vehicles; diver navigation; diver training; marine simulator; underwater human-robot interaction; Unity underwater simulator</t>
  </si>
  <si>
    <t>Air navigation; Autonomous vehicles; Human robot interaction; Military operations; NASA; Autonomous underwater vehicles]; Autonomous Vehicles; Diver navigation; Diver training; Humans-robot interactions; Marine simulator; Underwater environments; Underwater human-robot interaction; Underwater navigation; Unity underwater simulator; Autonomous underwater vehicles</t>
  </si>
  <si>
    <t>Twomey R.</t>
  </si>
  <si>
    <t>Twomey, Robert (55789959000)</t>
  </si>
  <si>
    <t>Three Stage Drawing Transfer: Collaborative drawing between a Generative Adversarial Network, co-robotic arm, and five-year-old child</t>
  </si>
  <si>
    <t>Proceedings - SIGGRAPH 2022 Art Gallery</t>
  </si>
  <si>
    <t>10.1145/3532837.3534954</t>
  </si>
  <si>
    <t>https://www.scopus.com/inward/record.uri?eid=2-s2.0-85137155157&amp;doi=10.1145%2f3532837.3534954&amp;partnerID=40&amp;md5=e998d44a4d4a4764083f8983a88aa19f</t>
  </si>
  <si>
    <t>Human robot interaction; Robotic arms; Art research; Collaborative drawing; Creatives; Embodied interaction; Human robots; Media arts; Network automations; Neural-networks; Performance; Robot performance; Generative adversarial networks</t>
  </si>
  <si>
    <t>Hang C.; Ono T.; Yamada S.</t>
  </si>
  <si>
    <t>Hang, Chenlin (57305298900); Ono, Tetsuo (37056047400); Yamada, Seiji (35418721700)</t>
  </si>
  <si>
    <t>57305298900; 37056047400; 35418721700</t>
  </si>
  <si>
    <t>Perspective-taking of Virtual Agents for Promoting Prosocial Behaviors</t>
  </si>
  <si>
    <t>10.1145/3527188.3563932</t>
  </si>
  <si>
    <t>https://www.scopus.com/inward/record.uri?eid=2-s2.0-85144629184&amp;doi=10.1145%2f3527188.3563932&amp;partnerID=40&amp;md5=7a54dfeed5ec909d7521387be322b34c</t>
  </si>
  <si>
    <t>altruism; perspective taking; pro-social behavior; virtual agents</t>
  </si>
  <si>
    <t>Human robot interaction; Social behavior; Virtual reality; Altruism; Dictator games; Human like; Human-human interactions; Perspective taking; Pro-social behavior; Real-world; Social behaviour; Virtual agent; Human computer interaction</t>
  </si>
  <si>
    <t>Tokac I.; Gursoy B.; Bruyninckx H.; Vande Moere A.</t>
  </si>
  <si>
    <t>Tokac, Iremnur (57209307237); Gursoy, Benay (56764165700); Bruyninckx, Herman (7003332828); Vande Moere, Andrew (55664476700)</t>
  </si>
  <si>
    <t>57209307237; 56764165700; 7003332828; 55664476700</t>
  </si>
  <si>
    <t>Demo paper: Craft-inspired digital fabrication with a study of interactive robotic clay carving</t>
  </si>
  <si>
    <t>Proceedings - SCF 2022 - 7th Annual ACM Symposium on Computational Fabrication</t>
  </si>
  <si>
    <t>10.1145/3559400.3565597</t>
  </si>
  <si>
    <t>https://www.scopus.com/inward/record.uri?eid=2-s2.0-85142612563&amp;doi=10.1145%2f3559400.3565597&amp;partnerID=40&amp;md5=ee439e412cabd9c041b9ca3c3f638c85</t>
  </si>
  <si>
    <t>direct manipulation; human-robot interaction; material design; reflective design</t>
  </si>
  <si>
    <t>Fabrication; Machine design; Man machine systems; Digital fabrication; Direct manipulation; Humans-robot interactions; Interactive robotics; Is-enabled; Material behaviour; Materials design; Paper crafts; Reflective designs; Self-similar; Human robot interaction</t>
  </si>
  <si>
    <t>Sato Y.; Fukuda H.; Ueda K.</t>
  </si>
  <si>
    <t>Sato, Yuri (36464179400); Fukuda, Haruaki (35603274800); Ueda, Kazuhiro (55687775200)</t>
  </si>
  <si>
    <t>36464179400; 35603274800; 55687775200</t>
  </si>
  <si>
    <t>Can Vicarious Agents follow the Intent of Clients' Orders in Making Risk Judgments?</t>
  </si>
  <si>
    <t>10.1145/3527188.3563912</t>
  </si>
  <si>
    <t>https://www.scopus.com/inward/record.uri?eid=2-s2.0-85144623364&amp;doi=10.1145%2f3527188.3563912&amp;partnerID=40&amp;md5=391a6d5a8e8ab6cb0b44c08133bc8442</t>
  </si>
  <si>
    <t>cognitive science; financial investment; risk preference; vicarious decision making</t>
  </si>
  <si>
    <t>Human robot interaction; Risk assessment; Risk perception; Cognitive science; Decision makers; Decisions makings; Financial investments; On-line experiments; Real-world; Risk decision; Risk judgments; Risk preference; Vicarious decision making; Machine design</t>
  </si>
  <si>
    <t>Albers R.; Dörrenbächer J.; Weigel M.; Ruiken D.; Weisswange T.; Goerick C.; Hassenzahl M.</t>
  </si>
  <si>
    <t>Albers, Ruben (57947521700); Dörrenbächer, Judith (57215833937); Weigel, Martin (56996257900); Ruiken, Dirk (36715321000); Weisswange, Thomas (35194794900); Goerick, Christian (8589247000); Hassenzahl, Marc (6602454385)</t>
  </si>
  <si>
    <t>57947521700; 57215833937; 56996257900; 36715321000; 35194794900; 8589247000; 6602454385</t>
  </si>
  <si>
    <t>Meaningful Telerobots in Informal Care A Conceptual Design Case</t>
  </si>
  <si>
    <t>10.1145/3546155.3546696</t>
  </si>
  <si>
    <t>https://www.scopus.com/inward/record.uri?eid=2-s2.0-85140875207&amp;doi=10.1145%2f3546155.3546696&amp;partnerID=40&amp;md5=da979720d045cc73c03b3ef553700739</t>
  </si>
  <si>
    <t>Experience Design; Experiential Telepresence; Informal Care Practices; Robotic Telepresence; Wellbeing-driven Design</t>
  </si>
  <si>
    <t>Human robot interaction; Visual communication; Experience design; Experiential telepresence; Human relationships; Informal care practice; Robotic telepresence; Telepresence; Telerobot; Wellbeing; Wellbeing-driven design; Conceptual design</t>
  </si>
  <si>
    <t>Hakim V.G.A.; Yang S.-H.; Wang J.-H.; Li Y.-J.; Chen Y.-H.; Chen G.-D.</t>
  </si>
  <si>
    <t>Hakim, Vando Gusti Al (57219052913); Yang, Su-Hang (55641339700); Wang, Jen-Hang (50862312700); Li, Yi-Jing (57871947600); Chen, Yi-Hsin (58160794400); Chen, Gwo-Dong (7406542676)</t>
  </si>
  <si>
    <t>57219052913; 55641339700; 50862312700; 57871947600; 58160794400; 7406542676</t>
  </si>
  <si>
    <t>Design a Robot as a Double with Micro-expression to Participate in a Virtual Situational Learning Environment and its Effect on Students' Learning Performance</t>
  </si>
  <si>
    <t>30th International Conference on Computers in Education Conference, ICCE 2022 - Proceedings</t>
  </si>
  <si>
    <t>https://www.scopus.com/inward/record.uri?eid=2-s2.0-85151052440&amp;partnerID=40&amp;md5=519eabed302ba12a020bbcd0fb1a0330</t>
  </si>
  <si>
    <t>AI and Robots in Education; Collaborative Learning; Double; Emotional Intelligence; Human-Robot Interaction; Micro-expression; Robots for Learning; Scaffolding Tool; Situated Learning; Virtual Situational Learning Environment</t>
  </si>
  <si>
    <t>Computer aided instruction; E-learning; Human robot interaction; Intelligent robots; Machine design; Scaffolds; Virtual reality; AI and robot in education; Collaborative learning; Double; Emotional intelligence; Humans-robot interactions; Learning environments; Micro-expressions; Robot for learning; Robot in educations; Scaffolding tool; Situated learning; Virtual situational learning environment; Students</t>
  </si>
  <si>
    <t>Gena C.; Damiano R.; Mattutino C.; Mazzei A.; Brighenti S.; Nazzario M.; Meirone A.; Quarato C.; Miraglio E.; Ricciardiello G.; Petriglia F.; Liscio F.; Piccinni G.; Mazzotta L.; Pecone C.; Ricci V.</t>
  </si>
  <si>
    <t>Gena, Cristina (6507316953); Damiano, Rossana (7103083846); Mattutino, Claudio (57202445726); Mazzei, Alessandro (56212864100); Brighenti, Stefania (57194276380); Nazzario, Matteo (57219697017); Meirone, Andrea (57226102233); Quarato, Camilla (57226111740); Miraglio, Elisabetta (57225143456); Ricciardiello, Giulia (57225146783); Petriglia, Francesco (57226107840); Liscio, Federica (57226114109); Piccinni, Giuseppe (7003609328); Mazzotta, Loredana (57210256165); Pecone, Cesare (57226110384); Ricci, Valeria (57226129717)</t>
  </si>
  <si>
    <t>6507316953; 7103083846; 57202445726; 56212864100; 57194276380; 57219697017; 57226102233; 57226111740; 57225143456; 57225146783; 57226107840; 57226114109; 7003609328; 57210256165; 57226110384; 57226129717</t>
  </si>
  <si>
    <t>Ontologies and Open Data for Enriching Personalized Social Moments in Human Robot Interaction</t>
  </si>
  <si>
    <t>10.1145/3511047.3537690</t>
  </si>
  <si>
    <t>https://www.scopus.com/inward/record.uri?eid=2-s2.0-85135157669&amp;doi=10.1145%2f3511047.3537690&amp;partnerID=40&amp;md5=642a7f7e519e59d447406a7c2932aeb4</t>
  </si>
  <si>
    <t>Adaptivity; HRI; Human Behavior Understanding; Social Robots</t>
  </si>
  <si>
    <t>Behavioral research; Concentration (process); Human robot interaction; Knowledge based systems; Ontology; Open Data; User interfaces; Adaptivity; Asperger; Children with autisms; Dialogue strategy; HRI; Human behavior understanding; Humans-robot interactions; Ontology's; Open datum; Social robots; Digital storage</t>
  </si>
  <si>
    <t>De Carolis B.; Ferilli S.; MacChiarulo N.</t>
  </si>
  <si>
    <t>De Carolis, Berardina (57213789426); Ferilli, Stefano (35502407200); MacChiarulo, Nicola (57204515186)</t>
  </si>
  <si>
    <t>57213789426; 35502407200; 57204515186</t>
  </si>
  <si>
    <t>Ambient Assisted Living and Social Robots: Towards Learning Relations between User's Daily Routines and Mood</t>
  </si>
  <si>
    <t>10.1145/3511047.3537691</t>
  </si>
  <si>
    <t>https://www.scopus.com/inward/record.uri?eid=2-s2.0-85135197448&amp;doi=10.1145%2f3511047.3537691&amp;partnerID=40&amp;md5=51d97d80eddce7154090c37ae9e65bea</t>
  </si>
  <si>
    <t>daily routine; emotions; social robot</t>
  </si>
  <si>
    <t>Social robots; Affective factors; Ambient assisted living; Daily activity; Daily routines; Emotion; Learn+; Learning relations; Older adults; Social robots; User activity; Assisted living</t>
  </si>
  <si>
    <t>Patnaik A.; Dawar S.; Kudal P.</t>
  </si>
  <si>
    <t>Patnaik, Amitabh (57962550500); Dawar, Sunny (57202959102); Kudal, Pallavi (57402751000)</t>
  </si>
  <si>
    <t>57962550500; 57202959102; 57402751000</t>
  </si>
  <si>
    <t>Industry 5.0: Sustainability Challenges in Fusion of Human and AI</t>
  </si>
  <si>
    <t>10.1145/3590837.3590903</t>
  </si>
  <si>
    <t>https://www.scopus.com/inward/record.uri?eid=2-s2.0-85162225965&amp;doi=10.1145%2f3590837.3590903&amp;partnerID=40&amp;md5=e5c587327724fcc713712ff738f84067</t>
  </si>
  <si>
    <t>Artificial intelligence; Cobot; Fusion; Human Robot Interaction (HRI); Sustainability</t>
  </si>
  <si>
    <t>Cleaning; Human robot interaction; Industry 4.0; Intelligent robots; Cleaning robot; Human labor; Human lives; Human robot interaction; Humans-robot interactions; Industrial revolutions; Labour-intensive; Mechanisation; Public acceptance; Technology acceptance; Sustainable development</t>
  </si>
  <si>
    <t>Li J.; Xie J.; Zhu L.; Qian L.; Tang S.; Zhang W.; Shi H.; Zhang S.; Wei L.; Tian Q.; Zhuang Y.</t>
  </si>
  <si>
    <t>Li, Juncheng (57203988667); Xie, Junlin (57567457700); Zhu, Linchao (57149022100); Qian, Long (57568260100); Tang, Siliang (55449979900); Zhang, Wenqiao (57209023522); Shi, Haochen (57220548974); Zhang, Shengyu (57201291021); Wei, Longhui (57197844144); Tian, Qi (57209993060); Zhuang, Yueting (7202294546)</t>
  </si>
  <si>
    <t>57203988667; 57567457700; 57149022100; 57568260100; 55449979900; 57209023522; 57220548974; 57201291021; 57197844144; 57209993060; 7202294546</t>
  </si>
  <si>
    <t>Dilated Context Integrated Network with Cross-Modal Consensus for Temporal Emotion Localization in Videos</t>
  </si>
  <si>
    <t>10.1145/3503161.3547886</t>
  </si>
  <si>
    <t>https://www.scopus.com/inward/record.uri?eid=2-s2.0-85151061154&amp;doi=10.1145%2f3503161.3547886&amp;partnerID=40&amp;md5=ed60f20e12be14b0070e184463b4483c</t>
  </si>
  <si>
    <t>cross-modal consensus; video-and-language understanding; weakly-supervised temporal emotion localization</t>
  </si>
  <si>
    <t>Complex networks; Human robot interaction; Learning systems; Semantics; Cross-modal; Cross-modal consensus; Fine grained; Human emotion; Integrated networks; Language understanding; Localisation; Temporal dynamics; Video-and-language understanding; Weakly-supervised temporal emotion localization; Intelligent robots</t>
  </si>
  <si>
    <t>Calvo-Barajas N.; Castellano G.</t>
  </si>
  <si>
    <t>Calvo-Barajas, Natalia (57218447401); Castellano, Ginevra (23007528900)</t>
  </si>
  <si>
    <t>57218447401; 23007528900</t>
  </si>
  <si>
    <t>I have an idea! . Enhancing Children s Verbal Creativity through Repeated Interactions with a Virtual Robot</t>
  </si>
  <si>
    <t>10.1145/3514197.3549690</t>
  </si>
  <si>
    <t>https://www.scopus.com/inward/record.uri?eid=2-s2.0-85138738947&amp;doi=10.1145%2f3514197.3549690&amp;partnerID=40&amp;md5=8266f891c1f8bb1785f03c64bd72ada3</t>
  </si>
  <si>
    <t>creativity; long-term interaction; storytelling; virtual robots</t>
  </si>
  <si>
    <t>Artificial agents; Child's development; Creative performance; Creativity; Development practices; Interactive storytelling; Long-term interaction; Social robots; Storytelling; Virtual robots</t>
  </si>
  <si>
    <t>Roes R.H.; Pessanha F.; Salah A.A.</t>
  </si>
  <si>
    <t>Roes, Rozemarijn Hannah (57973116400); Pessanha, Francisca (57222106696); Salah, Almila Akdag (55412025900)</t>
  </si>
  <si>
    <t>57973116400; 57222106696; 55412025900</t>
  </si>
  <si>
    <t>An Emotional Respiration Speech Dataset</t>
  </si>
  <si>
    <t>10.1145/3536220.3558803</t>
  </si>
  <si>
    <t>https://www.scopus.com/inward/record.uri?eid=2-s2.0-85142347491&amp;doi=10.1145%2f3536220.3558803&amp;partnerID=40&amp;md5=5f99f3494d7ff47a7f9025d45aef57dc</t>
  </si>
  <si>
    <t>datasets; embodied agents; emotion elicitation; emotions; respiration; social agents</t>
  </si>
  <si>
    <t>Human robot interaction; Dataset; Embodied agent; Emotion; Emotion elicitation; Emotional speech; Ground truth; Natural interactions; Non-verbal behaviours; Respiration; Social agents; Speech</t>
  </si>
  <si>
    <t>Janeczko Z.; Foster M.E.</t>
  </si>
  <si>
    <t>Janeczko, Zuzanna (57915461600); Foster, Mary Ellen (23091020100)</t>
  </si>
  <si>
    <t>57915461600; 23091020100</t>
  </si>
  <si>
    <t>A Study on Human Interactions with Robots Based on Their Appearance and Behaviour</t>
  </si>
  <si>
    <t>10.1145/3543829.3544523</t>
  </si>
  <si>
    <t>https://www.scopus.com/inward/record.uri?eid=2-s2.0-85139255629&amp;doi=10.1145%2f3543829.3544523&amp;partnerID=40&amp;md5=843512ad9497aaa6aee1c8be5779d91d</t>
  </si>
  <si>
    <t>Human-robot interaction; Social robotics</t>
  </si>
  <si>
    <t>Intelligent robots; Man machine systems; Social robots; Appearance and behavior; Chatbots; Humaninteraction; Humans-robot interactions; Interaction context; Natural language interaction; Non-verbal behaviours; Robot appearance; Social robotics; Social robots; Machine design</t>
  </si>
  <si>
    <t>John N.E.; Rossi A.; Rossi S.</t>
  </si>
  <si>
    <t>John, Nitha Elizabeth (57824712700); Rossi, Alessandra (57189499587); Rossi, Silvia (55619320887)</t>
  </si>
  <si>
    <t>57824712700; 57189499587; 55619320887</t>
  </si>
  <si>
    <t>Personalized Human-Robot Interaction with a Robot Bartender</t>
  </si>
  <si>
    <t>10.1145/3511047.3537686</t>
  </si>
  <si>
    <t>https://www.scopus.com/inward/record.uri?eid=2-s2.0-85135177793&amp;doi=10.1145%2f3511047.3537686&amp;partnerID=40&amp;md5=4d416dbd4a028ace7aa538c1ca138f74</t>
  </si>
  <si>
    <t>Human-robot interaction; personalization; robot bartender; service robotics</t>
  </si>
  <si>
    <t>Man machine systems; Mobile robots; Sales; Humans-robot interactions; Long lasting; Personalizations; Real-world; Robot bartender; Service domain; Service robotics; Service robots; Sophisticated mechanism; User Modelling; Human robot interaction</t>
  </si>
  <si>
    <t>Chamberlain A.; Benford S.; Fischer J.; Barnard P.; Greenhalgh C.; Row Farr J.; Tandavanitj N.; Adams M.</t>
  </si>
  <si>
    <t>Chamberlain, Alan (7101825503); Benford, Steve (7006887786); Fischer, Joel (36095705300); Barnard, Pepita (57208319586); Greenhalgh, Chris (7005591570); Row Farr, Ju (6507017542); Tandavanitj, Nick (6505852455); Adams, Matt (55454013900)</t>
  </si>
  <si>
    <t>7101825503; 7006887786; 36095705300; 57208319586; 7005591570; 6507017542; 6505852455; 55454013900</t>
  </si>
  <si>
    <t>Designing for Trust: Autonomous Animal-Centric Robotic &amp; AI Systems</t>
  </si>
  <si>
    <t>10.1145/3565995.3566046</t>
  </si>
  <si>
    <t>https://www.scopus.com/inward/record.uri?eid=2-s2.0-85152193001&amp;doi=10.1145%2f3565995.3566046&amp;partnerID=40&amp;md5=5a8af9a6395af8577827a95ebe3a5214</t>
  </si>
  <si>
    <t>ACI Animal-Computer Interaction; AI; Animals; Autonomy; Design; HCI; Human-Computer Interaction; Interaction; IoT; Responsible; Robotics; RRI; Trust</t>
  </si>
  <si>
    <t>Human computer interaction; Human robot interaction; Intelligent systems; Internet of things; ACI animal-computer interaction; AI systems; Animal-computer interactions; Autonomy; Interaction; IoT; Responsible; Responsible research and innovation; Robotic systems; Trust; Animals</t>
  </si>
  <si>
    <t>Wang X.; Shen H.; Yu H.; Guo J.; Wei X.</t>
  </si>
  <si>
    <t>Wang, Xihao (57376134500); Shen, Hao (35226668400); Yu, Hui (56071787200); Guo, Jielong (57207732404); Wei, Xian (56304291000)</t>
  </si>
  <si>
    <t>57376134500; 35226668400; 56071787200; 57207732404; 56304291000</t>
  </si>
  <si>
    <t>Hand and Arm Gesture-based Human-Robot Interaction: A Review</t>
  </si>
  <si>
    <t>10.1145/3564982.3564996</t>
  </si>
  <si>
    <t>https://www.scopus.com/inward/record.uri?eid=2-s2.0-85147692305&amp;doi=10.1145%2f3564982.3564996&amp;partnerID=40&amp;md5=e48e5ec0ef95de45a461248c70de3416</t>
  </si>
  <si>
    <t>Gesture-based Communication; Human-robot Interaction</t>
  </si>
  <si>
    <t>Man machine systems; Arm gestures; Daily lives; Gesture-based communication; Hand gesture; Human gestures; Humans-robot interactions; Intuitive interaction; Natural interactions; Nonverbals; Research domains; Human robot interaction</t>
  </si>
  <si>
    <t>Chavez Gonzalez A.; Fraune M.R.; Wullenkord R.</t>
  </si>
  <si>
    <t>Chavez Gonzalez, Aldo (58028125200); Fraune, Marlena R. (56085661200); Wullenkord, Ricarda (56730997200)</t>
  </si>
  <si>
    <t>58028125200; 56085661200; 56730997200</t>
  </si>
  <si>
    <t>Can Moral Rightness (Utilitarian Approach) Outweigh the Ingroup Favoritism Bias in Human-Agent Interaction</t>
  </si>
  <si>
    <t>10.1145/3527188.3561930</t>
  </si>
  <si>
    <t>https://www.scopus.com/inward/record.uri?eid=2-s2.0-85144624283&amp;doi=10.1145%2f3527188.3561930&amp;partnerID=40&amp;md5=96b56023c95c507c2633cd14e762cd52</t>
  </si>
  <si>
    <t>anthropomorphism; group dynamics; HRI; Ingroup favoritism bias; moral principles; outgroup homogeneity effect; social identity theory; utilitarianism</t>
  </si>
  <si>
    <t>Economic and social effects; Human robot interaction; Anthropomorphism; Condition; Group dynamics; HRI; Human-agent interaction; Ingroup favoritism bias; Moral principle; Outgroup homogeneity effect; Social identity theories; Utilitarianism; Group theory</t>
  </si>
  <si>
    <t>Dudzik B.; Küster D.; St-Onge D.; Putze F.</t>
  </si>
  <si>
    <t>Dudzik, Bernd (57205027110); Küster, Dennis (15064259400); St-Onge, David (53880511100); Putze, Felix (22036416700)</t>
  </si>
  <si>
    <t>57205027110; 15064259400; 53880511100; 22036416700</t>
  </si>
  <si>
    <t>The 4th Workshop on Modeling Socio-Emotional and Cognitive Processes from Multimodal Data In-the-Wild (MSECP-Wild)</t>
  </si>
  <si>
    <t>10.1145/3536221.3564029</t>
  </si>
  <si>
    <t>https://www.scopus.com/inward/record.uri?eid=2-s2.0-85142827324&amp;doi=10.1145%2f3536221.3564029&amp;partnerID=40&amp;md5=53e0ef81d954220bee6959829c8b719f</t>
  </si>
  <si>
    <t>Affective Computing; Context-awareness; Multimodal Data; Social Signal Processing; Ubiquitous Computing; User-Modeling</t>
  </si>
  <si>
    <t>Data handling; Human robot interaction; Signal processing; Ubiquitous computing; Affective Computing; Cognitive process; Context- awareness; Human users; Multi-modal data; Real-world; Robots system; Social robots; Social signal processing; User Modelling; Intelligent systems</t>
  </si>
  <si>
    <t>Cui Y.; Dai X.; Dai L.; Wang K.</t>
  </si>
  <si>
    <t>Cui, Ying (57340476700); Dai, Xiang (57779577500); Dai, Lican (55441393700); Wang, Kan (57203355871)</t>
  </si>
  <si>
    <t>57340476700; 57779577500; 55441393700; 57203355871</t>
  </si>
  <si>
    <t>An Overview on the Development and Application of Cognitive Robot</t>
  </si>
  <si>
    <t>Frontiers in Artificial Intelligence and Applications</t>
  </si>
  <si>
    <t>10.3233/FAIA220403</t>
  </si>
  <si>
    <t>https://www.scopus.com/inward/record.uri?eid=2-s2.0-85142207691&amp;doi=10.3233%2fFAIA220403&amp;partnerID=40&amp;md5=193a876536ae79899271a8fd85ef26e4</t>
  </si>
  <si>
    <t>ACT-R; cognitive computing; Cognitive robot; human-interactive; intelligent perception</t>
  </si>
  <si>
    <t>Computer architecture; Human computer interaction; Human robot interaction; Intelligent robots; ACT-R; Cognitive Computing; Cognitive robots; Development and applications; Gradual transformations; Human-interactive; Intelligent perception; Scientific revolutions; Systems architecture; Technological revolution; Industrial robots</t>
  </si>
  <si>
    <t>All Open Access; Hybrid Gold Open Access</t>
  </si>
  <si>
    <t>Kathan A.; Amiriparian S.; Christ L.; Triantafyllopoulos A.; Müller N.; König A.; Schuller B.W.</t>
  </si>
  <si>
    <t>Kathan, Alexander (57547058300); Amiriparian, Shahin (56964296000); Christ, Lukas (57223829291); Triantafyllopoulos, Andreas (57211644900); Müller, Niklas (57822548200); König, Andreas (56032611200); Schuller, Björn W. (6603767415)</t>
  </si>
  <si>
    <t>57547058300; 56964296000; 57223829291; 57211644900; 57822548200; 56032611200; 6603767415</t>
  </si>
  <si>
    <t>A Personalised Approach to Audiovisual Humour Recognition and its Individual-level Fairness</t>
  </si>
  <si>
    <t>MuSe 2022 - Proceedings of the 3rd International Multimodal Sentiment Analysis Workshop and Challenge</t>
  </si>
  <si>
    <t>10.1145/3551876.3554800</t>
  </si>
  <si>
    <t>https://www.scopus.com/inward/record.uri?eid=2-s2.0-85140988669&amp;doi=10.1145%2f3551876.3554800&amp;partnerID=40&amp;md5=3a0eed29185900ed83916b33516b5b37</t>
  </si>
  <si>
    <t>automatic humour recognition; personalised models; speech processing; video processing</t>
  </si>
  <si>
    <t>Human robot interaction; Social psychology; Speech processing; Speech recognition; Video signal processing; Areas under the curves; Automatic humor recognition; Behavioral patterns; Human emotion; Individual levels; Multi-modal; Performance; Personalized model; Social psychology; Video processing; Emotion Recognition</t>
  </si>
  <si>
    <t>Van Diggelen F.; Luo J.; Karagüzel T.A.; Cambier N.; Ferrante E.; Eiben A.E.</t>
  </si>
  <si>
    <t>Van Diggelen, Fuda (57221643174); Luo, Jie (57304856700); Karagüzel, Tugay Alperen (57220010023); Cambier, Nicolas (57204499460); Ferrante, Eliseo (36602262300); Eiben, A.E. (7004362543)</t>
  </si>
  <si>
    <t>57221643174; 57304856700; 57220010023; 57204499460; 36602262300; 7004362543</t>
  </si>
  <si>
    <t>Environment induced emergence of collective behavior in evolving swarms with limited sensing</t>
  </si>
  <si>
    <t>GECCO 2022 - Proceedings of the 2022 Genetic and Evolutionary Computation Conference</t>
  </si>
  <si>
    <t>10.1145/3512290.3528735</t>
  </si>
  <si>
    <t>https://www.scopus.com/inward/record.uri?eid=2-s2.0-85135209773&amp;doi=10.1145%2f3512290.3528735&amp;partnerID=40&amp;md5=504a4c29dc7fd73138d0295b88555637</t>
  </si>
  <si>
    <t>Differential evolution; Embodied AI; Evolutionary robotics; Evolutionary swarm robotics</t>
  </si>
  <si>
    <t>Evolutionary algorithms; Human robot interaction; Neural networks; Optimization; Swarm intelligence; Collective behaviour; Differential Evolution; Embodied AI; Evolutionary approach; Evolutionary robotics; Evolutionary swarm robotic; Robot swarms; Swarm behavior; Swarm members; Swarm robotics; Controllers</t>
  </si>
  <si>
    <t>Chinello F.; Pacchierotti C.; Fang C.; Seifi H.</t>
  </si>
  <si>
    <t>Chinello, Francesco (36455475300); Pacchierotti, Claudio (36195777000); Fang, Cheng (55085186700); Seifi, Hasti (35520245800)</t>
  </si>
  <si>
    <t>36455475300; 36195777000; 55085186700; 35520245800</t>
  </si>
  <si>
    <t>Tutorial in "Frontiers in Haptic Technology and Interaction Design: the Challenges, the Technology, the Perspectives"</t>
  </si>
  <si>
    <t>10.1145/3547522.3558898</t>
  </si>
  <si>
    <t>https://www.scopus.com/inward/record.uri?eid=2-s2.0-85139859064&amp;doi=10.1145%2f3547522.3558898&amp;partnerID=40&amp;md5=9949610045e480aae056967282f33d62</t>
  </si>
  <si>
    <t>Haptics; Human-Computer-Interaction; Human-Robot-Interaction; Wearable Devices</t>
  </si>
  <si>
    <t>Haptic interfaces; Human computer interaction; Human robot interaction; Machine design; Digital contents; Haptic interactions; Haptic rendering; Haptic technology; Haptics; Humans-robot interactions; Interaction design; Technological advancement; Technology designs; Wearable devices; Wearable technology</t>
  </si>
  <si>
    <t>Yang R.; Zhang J.</t>
  </si>
  <si>
    <t>Yang, Ren (58514286900); Zhang, Jun (57573710400)</t>
  </si>
  <si>
    <t>58514286900; 57573710400</t>
  </si>
  <si>
    <t>A study of emotional interaction decision making in human-computer interaction based on the concept of emotional cognitive evaluation</t>
  </si>
  <si>
    <t>10.1145/3598438.3598467</t>
  </si>
  <si>
    <t>https://www.scopus.com/inward/record.uri?eid=2-s2.0-85166308140&amp;doi=10.1145%2f3598438.3598467&amp;partnerID=40&amp;md5=77619659b78596d08576efbcd6ebac63</t>
  </si>
  <si>
    <t>emotional cognitive evaluation concept; emotional interaction decision making; human-computer interaction</t>
  </si>
  <si>
    <t>Decision theory; Human computer interaction; Human robot interaction; Intelligent robots; Learning algorithms; Reinforcement learning; Artificial emotions; Artificial intelligence research; Complex task; Decisions makings; Emotional cognitive evaluation concept; Emotional interaction decision making; Emotional interactions; Emotional robots; Human like; Science and Technology; Decision making</t>
  </si>
  <si>
    <t>Kraus M.; Dettenhofer V.; Minker W.</t>
  </si>
  <si>
    <t>Kraus, Matthias (57191259389); Dettenhofer, Viktoria (57824446300); Minker, Wolfgang (57190007363)</t>
  </si>
  <si>
    <t>57191259389; 57824446300; 57190007363</t>
  </si>
  <si>
    <t>Responsible Interactive Personalisation for Human-Robot Cooperation</t>
  </si>
  <si>
    <t>10.1145/3511047.3536419</t>
  </si>
  <si>
    <t>https://www.scopus.com/inward/record.uri?eid=2-s2.0-85135166764&amp;doi=10.1145%2f3511047.3536419&amp;partnerID=40&amp;md5=610b35afeae0d624aeff56c8e1131ad4</t>
  </si>
  <si>
    <t>assistance system; human-robot interaction; human-robot trust; personalisation</t>
  </si>
  <si>
    <t>Man machine systems; Sensitive data; Assistance system; Daily lives; Dialogue strategy; Effectiveness and efficiencies; Human robots; Human-robot trust; Human-robot-cooperation; Humans-robot interactions; Needs characteristic; Personalizations; Human robot interaction</t>
  </si>
  <si>
    <t>Gena C.; Lillo A.; Mattutino C.; Mosca E.</t>
  </si>
  <si>
    <t>Gena, Cristina (6507316953); Lillo, Alberto (57555247700); Mattutino, Claudio (57202445726); Mosca, Enrico (57221322785)</t>
  </si>
  <si>
    <t>6507316953; 57555247700; 57202445726; 57221322785</t>
  </si>
  <si>
    <t>Wolly: an affective and adaptive educational robot</t>
  </si>
  <si>
    <t>10.1145/3511047.3537684</t>
  </si>
  <si>
    <t>https://www.scopus.com/inward/record.uri?eid=2-s2.0-85135169239&amp;doi=10.1145%2f3511047.3537684&amp;partnerID=40&amp;md5=414e60719552509c9a83f0f9947cc0b4</t>
  </si>
  <si>
    <t>educational robotics; human robot interaction; social robotics</t>
  </si>
  <si>
    <t>Human robot interaction; Man machine systems; Affective interaction; Educational robotics; Humans-robot interactions; Social interactions; Social robotics; Educational robots</t>
  </si>
  <si>
    <t>Weerakoon D.; Subbaraju V.; Tran T.; Misra A.</t>
  </si>
  <si>
    <t>Weerakoon, Dulanga (57194783794); Subbaraju, Vigneshwaran (55199535800); Tran, Tuan (57221037462); Misra, Archan (7402453752)</t>
  </si>
  <si>
    <t>57194783794; 55199535800; 57221037462; 7402453752</t>
  </si>
  <si>
    <t>SoftSkip: Empowering multi-modal dynamic pruning for single-stage referring comprehension</t>
  </si>
  <si>
    <t>10.1145/3503161.3548432</t>
  </si>
  <si>
    <t>https://www.scopus.com/inward/record.uri?eid=2-s2.0-85150930845&amp;doi=10.1145%2f3503161.3548432&amp;partnerID=40&amp;md5=4f8b6dc416e5543402363e30ba334e52</t>
  </si>
  <si>
    <t>computer vision; human-robot interaction; natural language processing; pruning; referring expression comprehension</t>
  </si>
  <si>
    <t>Human robot interaction; Natural language processing systems; Dynamic pruning; Humans-robot interactions; Language processing; Modal dynamics; Multi-modal; Natural language processing; Natural languages; Pruning; Referring expression comprehension; Referring expressions; Computer vision</t>
  </si>
  <si>
    <t>Lin Z.; Lei K.C.; Mu S.; Song Z.; Dai Y.; Ding W.; Zhang X.-P.</t>
  </si>
  <si>
    <t>Lin, Zenan (57367438000); Lei, Kai Chong (58244063800); Mu, Shilong (58134654900); Song, Ziwu (57278012100); Dai, Yuan (57272262000); Ding, Wenbo (57220989707); Zhang, Xiao-Ping (57802655600)</t>
  </si>
  <si>
    <t>57367438000; 58244063800; 58134654900; 57278012100; 57272262000; 57220989707; 57802655600</t>
  </si>
  <si>
    <t>Multimodal Surface Sensing based on Hybrid Flexible Triboelectric and Piezoresistive Sensor</t>
  </si>
  <si>
    <t>10.1145/3544793.3560404</t>
  </si>
  <si>
    <t>https://www.scopus.com/inward/record.uri?eid=2-s2.0-85158984406&amp;doi=10.1145%2f3544793.3560404&amp;partnerID=40&amp;md5=3c8dedcdde34f82df62bf56cdc6a61a5</t>
  </si>
  <si>
    <t>Deep Learning Methods.; Flexible Sensors; Multimodal Tactile Sensing; Texture and Material Recognition</t>
  </si>
  <si>
    <t>3D printing; Convolutional neural networks; Data acquisition; Human robot interaction; Learning systems; Long short-term memory; Triboelectricity; Deep learning method.; Flexible sensor; Learning methods; Material recognition; Multi-modal; Multi-modal surfaces; Multimodal tactile sensing; Surface sensing; Tactile sensing; Texture recognition; Textures</t>
  </si>
  <si>
    <t>Luo Y.; Wang J.; Pan Y.; Luo S.; Irani P.; Liang H.-N.</t>
  </si>
  <si>
    <t>Luo, Yiming (57226237111); Wang, Jialin (57207048907); Pan, Yushan (56154985600); Luo, Shan (56028986000); Irani, Pourang (6603711401); Liang, Hai-Ning (8636386200)</t>
  </si>
  <si>
    <t>57226237111; 57207048907; 56154985600; 56028986000; 6603711401; 8636386200</t>
  </si>
  <si>
    <t>Teleoperation of a Fast Omnidirectional Unmanned Ground Vehicle in the Cyber-Physical World via a VR Interface</t>
  </si>
  <si>
    <t>Proceedings - VRCAI 2022: 18th ACM SIGGRAPH International Conference on Virtual-Reality Continuum and its Applications in Industry</t>
  </si>
  <si>
    <t>10.1145/3574131.3574432</t>
  </si>
  <si>
    <t>https://www.scopus.com/inward/record.uri?eid=2-s2.0-85147250206&amp;doi=10.1145%2f3574131.3574432&amp;partnerID=40&amp;md5=2cc73e75d085f8d69bc7ac8fcc00ef23</t>
  </si>
  <si>
    <t>Human-robot Interaction; Interface Design; Teleoperation; Virtual Reality; World-in-Miniature</t>
  </si>
  <si>
    <t>Cyber Physical System; Ground vehicles; Machine design; Remote control; Cyber physicals; Humans-robot interactions; Interface designs; Physical environments; Physical world; Systems support; Tools and technologies; User-centred; Virtual reality interfaces; World in miniatures; Virtual reality</t>
  </si>
  <si>
    <t>Alzahrani A.; Robinson S.; Ahmad M.</t>
  </si>
  <si>
    <t>Alzahrani, Abdullah (58028119800); Robinson, Simon (55338899300); Ahmad, Muneeb (36192689500)</t>
  </si>
  <si>
    <t>58028119800; 55338899300; 36192689500</t>
  </si>
  <si>
    <t>Exploring Factors Affecting User Trust Across Different Human-Robot Interaction Settings and Cultures</t>
  </si>
  <si>
    <t>10.1145/3527188.3561920</t>
  </si>
  <si>
    <t>https://www.scopus.com/inward/record.uri?eid=2-s2.0-85144610507&amp;doi=10.1145%2f3527188.3561920&amp;partnerID=40&amp;md5=ccef79eeabe6023d524d610a1073e3bd</t>
  </si>
  <si>
    <t>culture; factors affecting trust; human-robot interaction; human-robot trust; Trust</t>
  </si>
  <si>
    <t>Machine design; Man machine systems; Culture; Factor affecting trust; Human robots; Human-robot trust; Humans-robot interactions; Robot guiding; Saudi Arabia; Teleoperated robots; Trust; United kingdom; Human robot interaction</t>
  </si>
  <si>
    <t>Urakami J.; Bourguet M.-L.; Venture G.</t>
  </si>
  <si>
    <t>Urakami, Jacqueline (57673014600); Bourguet, Marie-Luce (6603288437); Venture, Gentiane (15623574000)</t>
  </si>
  <si>
    <t>57673014600; 6603288437; 15623574000</t>
  </si>
  <si>
    <t>Robot public speakers' effect on audience affective reaction and attention allocation</t>
  </si>
  <si>
    <t>35th British HCI Conference Towards a Human-Centred Digital Society, HCI 2022</t>
  </si>
  <si>
    <t>10.14236/ewic/HCI2022.31</t>
  </si>
  <si>
    <t>https://www.scopus.com/inward/record.uri?eid=2-s2.0-85171287626&amp;doi=10.14236%2fewic%2fHCI2022.31&amp;partnerID=40&amp;md5=7e569d192632ce34920a47dc13b76261</t>
  </si>
  <si>
    <t>affect; audience; body gestures; facial expressions; Public speaking; social robot; visual attention.</t>
  </si>
  <si>
    <t>Anthropomorphic robots; Behavioral research; Human robot interaction; Intelligent robots; Affect; Affective attention; Affective reactions; Audience; Body gesture; Facial Expressions; Public speaking; Social robots; Visual Attention; Visual attention.; Machine design</t>
  </si>
  <si>
    <t>Mitchell K.; Pettijohn C.; McCoy J.</t>
  </si>
  <si>
    <t>Mitchell, Kyle (57913072300); Pettijohn, Camden (58616157200); McCoy, Joshua (8912965500)</t>
  </si>
  <si>
    <t>57913072300; 58616157200; 8912965500</t>
  </si>
  <si>
    <t>Never a Dull Moment: Believable Dynamic Character Beat Generation between Game World Events</t>
  </si>
  <si>
    <t>Proceedings - AAAI Artificial Intelligence and Interactive Digital Entertainment Conference, AIIDE</t>
  </si>
  <si>
    <t>10.1609/aiide.v18i1.21974</t>
  </si>
  <si>
    <t>https://www.scopus.com/inward/record.uri?eid=2-s2.0-85172114529&amp;doi=10.1609%2faiide.v18i1.21974&amp;partnerID=40&amp;md5=71086c58790b9ba028e2c1ec3531ec42</t>
  </si>
  <si>
    <t>Dynamic character; Heterogeneous systems; Individual components; Virtual games; Human robot interaction</t>
  </si>
  <si>
    <t>Ma F.; Ma Z.; Sun B.; Li S.</t>
  </si>
  <si>
    <t>Ma, Fuyan (57222245204); Ma, Ziyu (57313941300); Sun, Bin (57188835664); Li, Shutao (7409240361)</t>
  </si>
  <si>
    <t>57222245204; 57313941300; 57188835664; 7409240361</t>
  </si>
  <si>
    <t>Ta-cnn: A unified network for human behavior analysis in multi-person conversations</t>
  </si>
  <si>
    <t>10.1145/3503161.3551587</t>
  </si>
  <si>
    <t>https://www.scopus.com/inward/record.uri?eid=2-s2.0-85151052387&amp;doi=10.1145%2f3503161.3551587&amp;partnerID=40&amp;md5=7dfab6f840faedfd682a65c51d420242</t>
  </si>
  <si>
    <t>deep learning; eye contact detection; multi-person conversation; next speaker prediction</t>
  </si>
  <si>
    <t>Behavioral research; Deep learning; Human robot interaction; Speech recognition; Behavior analysis; Contact detection; Deep learning; Eye contact detection; Eye-contact; Human behavior analysis; Humans-robot interactions; Multi-person conversation; Next speaker prediction; Research issues; Forecasting</t>
  </si>
  <si>
    <t>Helm M.; Carros F.; Schädler J.; Wulf V.</t>
  </si>
  <si>
    <t>Helm, Melina (57913899600); Carros, Felix (57216504675); Schädler, Johannes (6507231783); Wulf, Volker (55072850600)</t>
  </si>
  <si>
    <t>57913899600; 57216504675; 6507231783; 55072850600</t>
  </si>
  <si>
    <t>Zoomorphic Robots and People with Disabilities</t>
  </si>
  <si>
    <t>10.1145/3543758.3547552</t>
  </si>
  <si>
    <t>https://www.scopus.com/inward/record.uri?eid=2-s2.0-85139135668&amp;doi=10.1145%2f3543758.3547552&amp;partnerID=40&amp;md5=21fcb70ae5017c554bc389303d359fe8</t>
  </si>
  <si>
    <t>AIBO; appropriation; care; disabilities; HCI; health; HRI; Human-Robot Interaction; living lab; long-term; longitudinal study; mixed methods; praxlab; qualitative analysis; real-world application; residential care; robot dog; social robot; zoomorphic robot</t>
  </si>
  <si>
    <t>Health; Human robot interaction; AIBO; Appropriation; Care; Disability; HRI; Humans-robot interactions; Living lab; Long-term; Longitudinal study; Mixed method; Praxlab; Qualitative analysis; Real-world; Real-world application; Residential care; Robot dog; Social robots; Zoomorphic robot; Housing</t>
  </si>
  <si>
    <t>Fischer S.; Stoeva D.; Gelautz M.</t>
  </si>
  <si>
    <t>Fischer, Sarah (58028653600); Stoeva, Darja (57216345097); Gelautz, Margrit (8610583800)</t>
  </si>
  <si>
    <t>58028653600; 57216345097; 8610583800</t>
  </si>
  <si>
    <t>The Effect of Exaggerated Nonverbal Cues on the Perception of the Robot Pepper</t>
  </si>
  <si>
    <t>10.1145/3527188.3563929</t>
  </si>
  <si>
    <t>https://www.scopus.com/inward/record.uri?eid=2-s2.0-85144618512&amp;doi=10.1145%2f3527188.3563929&amp;partnerID=40&amp;md5=c1a171e4e7320d11eb919ea2e76f8b68</t>
  </si>
  <si>
    <t>human-robot interaction; nonverbal behaviour; video-based study</t>
  </si>
  <si>
    <t>Anthropomorphic robots; Machine design; Humans-robot interactions; Non-verbal behaviours; Nonverbal cues; Online surveys; Story telling; User study; Video-based study; Human robot interaction</t>
  </si>
  <si>
    <t>Fraune M.; Derflinger A.; Grosofsky A.</t>
  </si>
  <si>
    <t>Fraune, Marlena (56085661200); Derflinger, Aralee (58028281800); Grosofsky, Alexis (6507081796)</t>
  </si>
  <si>
    <t>56085661200; 58028281800; 6507081796</t>
  </si>
  <si>
    <t>A Scent to Impress: The Smell of Lavender enhances Trust of Robots</t>
  </si>
  <si>
    <t>10.1145/3527188.3563936</t>
  </si>
  <si>
    <t>https://www.scopus.com/inward/record.uri?eid=2-s2.0-85144625799&amp;doi=10.1145%2f3527188.3563936&amp;partnerID=40&amp;md5=770d990fc65d72168c90822bf76adcab</t>
  </si>
  <si>
    <t>Human-robot interaction; olfaction; trust</t>
  </si>
  <si>
    <t>Man machine systems; Assistive robots; Environmental factors; Humans-robot interactions; Olfaction; Robot Nao; Sleep quality; Trust; Human robot interaction</t>
  </si>
  <si>
    <t>Merritt G.R.; Akbari S.; Cousin C.A.</t>
  </si>
  <si>
    <t>Merritt, Glen R. (57219805821); Akbari, Saiedeh (57393209600); Cousin, Christian A. (57193090588)</t>
  </si>
  <si>
    <t>57219805821; 57393209600; 57193090588</t>
  </si>
  <si>
    <t>Integral Concurrent Learning for Admittance Control of a Hybrid Exoskeleton</t>
  </si>
  <si>
    <t>10.1016/j.ifacol.2023.01.106</t>
  </si>
  <si>
    <t>https://www.scopus.com/inward/record.uri?eid=2-s2.0-85160065642&amp;doi=10.1016%2fj.ifacol.2023.01.106&amp;partnerID=40&amp;md5=3186a1dda4d1ece69afcc921034ea03e</t>
  </si>
  <si>
    <t>admittance; exoskeleton; Functional electrical stimulation (FES); Lyapunov; passivity; rehabilitation</t>
  </si>
  <si>
    <t>Concurrency control; Controllers; Errors; Exoskeleton (Robotics); Functional electric stimulation; Human robot interaction; Admittance; Admittance control; Error systems; Exoskeleton; Functional electri-cal stimulations; Functional electrical stimulation; Lyapunov; Neurological injury; Passivity; Position errors; Dynamics</t>
  </si>
  <si>
    <t>Revoo A.; Giri S.; Anand S.</t>
  </si>
  <si>
    <t>Revoo, Aditya (58040130100); Giri, Shubhika (58040193700); Anand, Sourabh (57642504800)</t>
  </si>
  <si>
    <t>58040130100; 58040193700; 57642504800</t>
  </si>
  <si>
    <t>Gesture Controlled Mobile Robot with the Collaboration of MATLAB and PROTEUS</t>
  </si>
  <si>
    <t>Advances in Transdisciplinary Engineering</t>
  </si>
  <si>
    <t>10.3233/ATDE220799</t>
  </si>
  <si>
    <t>https://www.scopus.com/inward/record.uri?eid=2-s2.0-85145436061&amp;doi=10.3233%2fATDE220799&amp;partnerID=40&amp;md5=8ab3d947da804035265d270a7c0349f7</t>
  </si>
  <si>
    <t>gesture control; human computer interaction; image processing; MATLAB; PROTEUS</t>
  </si>
  <si>
    <t>Gesture recognition; Human computer interaction; Human robot interaction; Manipulators; Computer research; Control robots; Gesture control; Gestures recognition; Images processing; Natural communication; PROTEUS; Robots manipulators; Simple++; Type of technology; MATLAB</t>
  </si>
  <si>
    <t>Groß A.; Schütze C.; Wrede B.; Richter B.</t>
  </si>
  <si>
    <t>Groß, André (57222471618); Schütze, Christian (57973812500); Wrede, Britta (8297851900); Richter, Birte (57222464964)</t>
  </si>
  <si>
    <t>57222471618; 57973812500; 8297851900; 57222464964</t>
  </si>
  <si>
    <t>An Architecture Supporting Configurable Autonomous Multimodal Joint-Attention-Therapy for Various Robotic Systems</t>
  </si>
  <si>
    <t>10.1145/3536220.3558070</t>
  </si>
  <si>
    <t>https://www.scopus.com/inward/record.uri?eid=2-s2.0-85142366230&amp;doi=10.1145%2f3536220.3558070&amp;partnerID=40&amp;md5=957d1592a664a2067e09118e5a02c41e</t>
  </si>
  <si>
    <t>asd; autonomous; hri; joint-attention; multimodal; therapy</t>
  </si>
  <si>
    <t>Asd; Autism therapies; Autonomous; Expandability; Hri; Joint attention; Multi-modal; Robotic systems; Therapy; Training scenario</t>
  </si>
  <si>
    <t>Przewozny D.; Runde D.; Hoerner N.; Gard N.; Bosse S.; Chojecki P.</t>
  </si>
  <si>
    <t>Przewozny, David (6504373327); Runde, Detlef (6603409840); Hoerner, Niklas (58018539600); Gard, Niklas (57208859452); Bosse, Sebastian (36924416000); Chojecki, Paul (15764385200)</t>
  </si>
  <si>
    <t>6504373327; 6603409840; 58018539600; 57208859452; 36924416000; 15764385200</t>
  </si>
  <si>
    <t>Comparison of Uni- and Multimodal Interfaces for Spatial Interaction</t>
  </si>
  <si>
    <t>Proceedings - SUI 2022: ACM Conference on Spatial User Interaction</t>
  </si>
  <si>
    <t>10.1145/3565970.3567708</t>
  </si>
  <si>
    <t>https://www.scopus.com/inward/record.uri?eid=2-s2.0-85144061739&amp;doi=10.1145%2f3565970.3567708&amp;partnerID=40&amp;md5=2681c5bf0706fe49c88ede87d15bd42a</t>
  </si>
  <si>
    <t>human robot interaction; multimodal; projective interface; speech</t>
  </si>
  <si>
    <t>Mizumaru K.; Sakamoto D.; Ono T.</t>
  </si>
  <si>
    <t>Mizumaru, Kazuki (57208161720); Sakamoto, Daisuke (55919094200); Ono, Tetsuo (37056047400)</t>
  </si>
  <si>
    <t>57208161720; 55919094200; 37056047400</t>
  </si>
  <si>
    <t>Perception of Emotional Relationships by Observing Body Expressions between Multiple Robots</t>
  </si>
  <si>
    <t>10.1145/3527188.3561940</t>
  </si>
  <si>
    <t>https://www.scopus.com/inward/record.uri?eid=2-s2.0-85144621637&amp;doi=10.1145%2f3527188.3561940&amp;partnerID=40&amp;md5=204699d0e81da1623c044f17fb269332</t>
  </si>
  <si>
    <t>body movement; emotional expression; multiple robots</t>
  </si>
  <si>
    <t>Human robot interaction; Industrial robots; Body movements; Circumplex models; Emotion expression; Emotional expressions; Express emotions; Facial Expressions; Multiple-robots; Online video; Robot body; Single-robots; Behavioral research</t>
  </si>
  <si>
    <t>Zhang Z.; Zheng J.; Magnenat Thalmann N.</t>
  </si>
  <si>
    <t>Zhang, Zhijie (57261577100); Zheng, Jianmin (57844581600); Magnenat Thalmann, Nadia (24762992500)</t>
  </si>
  <si>
    <t>57261577100; 57844581600; 24762992500</t>
  </si>
  <si>
    <t>Engagement estimation of the elderly from wild multiparty human–robot interaction</t>
  </si>
  <si>
    <t>e2120</t>
  </si>
  <si>
    <t>10.1002/cav.2120</t>
  </si>
  <si>
    <t>https://www.scopus.com/inward/record.uri?eid=2-s2.0-85135958088&amp;doi=10.1002%2fcav.2120&amp;partnerID=40&amp;md5=9e58a98badfe2aabc7511875e719d5ba</t>
  </si>
  <si>
    <t>affective computing; engagement estimation; human–robot interaction; machine learning; multiparty</t>
  </si>
  <si>
    <t>Human robot interaction; Learning systems; Multilayer neural networks; Supervised learning; Affective Computing; Dyadic interaction; Engagement estimation; Healthcare systems; Humans-robot interactions; Machine-learning; Multiparty; Nursing homes; Robot interactions; Social robots; Video recording</t>
  </si>
  <si>
    <t>Meattini R.; Chiaravalli D.; Galassi K.; Palli G.; Melchiorri C.</t>
  </si>
  <si>
    <t>Meattini, Roberto (56731116700); Chiaravalli, Davide (57192437761); Galassi, Kevin (57226691341); Palli, Gianluca (23009761100); Melchiorri, Claudio (7005102783)</t>
  </si>
  <si>
    <t>56731116700; 57192437761; 57226691341; 23009761100; 7005102783</t>
  </si>
  <si>
    <t>Experimental Evaluation Of Intuitive Programming Of Robot Interaction Behaviour During Kinesthetic Teaching Using sEMG And Cutaneous Feedback</t>
  </si>
  <si>
    <t>10.1016/j.ifacol.2023.01.125</t>
  </si>
  <si>
    <t>https://www.scopus.com/inward/record.uri?eid=2-s2.0-85161638452&amp;doi=10.1016%2fj.ifacol.2023.01.125&amp;partnerID=40&amp;md5=cbcbbb99112da423259ae5c5abe81ffd</t>
  </si>
  <si>
    <t>Human-centered automation; human-robot interaction; programming by demonstration</t>
  </si>
  <si>
    <t>Behavioral research; Collaborative robots; End effectors; Feedback; Manipulators; Robot programming; Wearable technology; Collaborative robots; Experimental evaluation; Human-centered automation; Humans-robot interactions; Interaction behavior; Intuitive programming; Kinesthetic teachings; Programming by demon-stration; Robot interactions; Wearable interfaces; Trajectories</t>
  </si>
  <si>
    <t>Maehigashi A.; Tsumura T.; Yamada S.</t>
  </si>
  <si>
    <t>Maehigashi, Akihiro (42961984300); Tsumura, Takahiro (57225925886); Yamada, Seiji (35418721700)</t>
  </si>
  <si>
    <t>42961984300; 57225925886; 35418721700</t>
  </si>
  <si>
    <t>Experimental Investigation of Trust in Anthropomorphic Agents as Task Partners</t>
  </si>
  <si>
    <t>10.1145/3527188.3563921</t>
  </si>
  <si>
    <t>https://www.scopus.com/inward/record.uri?eid=2-s2.0-85144611027&amp;doi=10.1145%2f3527188.3563921&amp;partnerID=40&amp;md5=983621e46f60b559cf9d39eaaf6e65f0</t>
  </si>
  <si>
    <t>AI agent; anthropomorphism; human; social robot; trust</t>
  </si>
  <si>
    <t>Emotion Recognition; Human robot interaction; Man machine systems; AI agent; Anthropomorphism; Cognitive task; Emotion recognition; Experimental investigations; Human; On-line experiments; Social robots; Task recognition; Trust; Anthropomorphic robots</t>
  </si>
  <si>
    <t>Korzun V.; Beloborodova A.; Ilin A.</t>
  </si>
  <si>
    <t>Korzun, Vladislav (57219552839); Beloborodova, Anna (57973818900); Ilin, Arkady (57973256800)</t>
  </si>
  <si>
    <t>57219552839; 57973818900; 57973256800</t>
  </si>
  <si>
    <t>ReCell: replicating recurrent cell for auto-regressive pose generation</t>
  </si>
  <si>
    <t>10.1145/3536220.3558801</t>
  </si>
  <si>
    <t>https://www.scopus.com/inward/record.uri?eid=2-s2.0-85136993167&amp;doi=10.1145%2f3536220.3558801&amp;partnerID=40&amp;md5=45bf15a9946873fce67a287a2265301b</t>
  </si>
  <si>
    <t>deep learning; embodied agents; gesture generation; neural networks; social robotics</t>
  </si>
  <si>
    <t>Robotics; Auto encoders; Auto-regressive; Deep learning; Embodied agent; Generating system; Gesture generation; Neural-networks; Social robotics; Recurrent neural networks</t>
  </si>
  <si>
    <t>De Carolis B.N.; Gena C.; Lieto A.; Rossi S.; Sciutti A.</t>
  </si>
  <si>
    <t>De Carolis, Berardina Nadja (57213789426); Gena, Cristina (6507316953); Lieto, Antonio (36782747200); Rossi, Silvia (55619320887); Sciutti, Alessandra (36957816700)</t>
  </si>
  <si>
    <t>57213789426; 6507316953; 36782747200; 55619320887; 36957816700</t>
  </si>
  <si>
    <t>3rd Workshop on Adapted intEraction with SociAl Robots</t>
  </si>
  <si>
    <t>10.1145/3511047.3536345</t>
  </si>
  <si>
    <t>https://www.scopus.com/inward/record.uri?eid=2-s2.0-85135138984&amp;doi=10.1145%2f3511047.3536345&amp;partnerID=40&amp;md5=578a86385fe3d350867cafb227257e85</t>
  </si>
  <si>
    <t>Behavioral research; Man machine systems; Adaptivity; Behavior-based; Design and implementations; Human behavior understanding; Humans-robot interactions; Robotic systems; Social robotics; Social robots; User action; User behaviors; Human robot interaction</t>
  </si>
  <si>
    <t>Iwasaki M.; Ogawa K.; Yamazaki A.; Yamazaki K.; Miyazaki Y.; Kawamura T.; Nakanishi H.</t>
  </si>
  <si>
    <t>Iwasaki, Masaya (57204952957); Ogawa, Kosuke (58028198200); Yamazaki, Akiko (35319109400); Yamazaki, Keiichi (57203350913); Miyazaki, Yuji (58028618100); Kawamura, Tatsuyuki (57204949710); Nakanishi, Hideyuki (35492560200)</t>
  </si>
  <si>
    <t>57204952957; 58028198200; 35319109400; 57203350913; 58028618100; 57204949710; 35492560200</t>
  </si>
  <si>
    <t>Enabling Shared Attention with Customers Strengthens a Sales Robot's Social Presence</t>
  </si>
  <si>
    <t>10.1145/3527188.3561918</t>
  </si>
  <si>
    <t>https://www.scopus.com/inward/record.uri?eid=2-s2.0-85144611268&amp;doi=10.1145%2f3527188.3561918&amp;partnerID=40&amp;md5=ba35f28ea0268d897d72d937125c7e9f</t>
  </si>
  <si>
    <t>Field trial; Human-robot interaction; Multimodal conversation analysis; Sales robot; Shared attention; Social presence</t>
  </si>
  <si>
    <t>Human robot interaction; Conversation analysis; Customer-service; Field trial; Humanlike robots; Humans-robot interactions; Multimodal conversation; Multimodal conversation analyse; Sale robot; Shared attention; Social presence; Sales</t>
  </si>
  <si>
    <t>Stiber M.</t>
  </si>
  <si>
    <t>Stiber, Maia (57193574275)</t>
  </si>
  <si>
    <t>Effective Human-Robot Collaboration via Generalized Robot Error Management Using Natural Human Responses</t>
  </si>
  <si>
    <t>10.1145/3536221.3557028</t>
  </si>
  <si>
    <t>https://www.scopus.com/inward/record.uri?eid=2-s2.0-85142847377&amp;doi=10.1145%2f3536221.3557028&amp;partnerID=40&amp;md5=e21566364018f794fff9756b5c8c1cb9</t>
  </si>
  <si>
    <t>error management; human-robot interaction; robot errors; social signals</t>
  </si>
  <si>
    <t>Human robot interaction; Man machine systems; Error management; Error types; Human perception; Human response; Human-robot collaboration; Humans-robot interactions; Perceptions of IT; Robot error; Social signals; Specific information; Errors</t>
  </si>
  <si>
    <t>Carli R.; Najjar A.; Calvaresi D.</t>
  </si>
  <si>
    <t>Carli, Rachele (57274470500); Najjar, Amro (55821733600); Calvaresi, Davide (56358489700)</t>
  </si>
  <si>
    <t>57274470500; 55821733600; 56358489700</t>
  </si>
  <si>
    <t>Human-Social Robots Interaction: The Blurred Line between Necessary Anthropomorphization and Manipulation</t>
  </si>
  <si>
    <t>10.1145/3527188.3563941</t>
  </si>
  <si>
    <t>https://www.scopus.com/inward/record.uri?eid=2-s2.0-85144632908&amp;doi=10.1145%2f3527188.3563941&amp;partnerID=40&amp;md5=da0912e90c6bff10dda1914c2e916da9</t>
  </si>
  <si>
    <t>anthropomorphization; HRI; human-dignity; manipulation</t>
  </si>
  <si>
    <t>Economic and social effects; Man machine systems; Social robots; Anthropomorphization; HRI; Human-dignity; Human-friendly; Legal frameworks; Manipulation; Robot interactions; Social robots; Social skills; Systems performance; Machine design</t>
  </si>
  <si>
    <t>Tanaka H.; Nakamura S.; Shidara K.; Martin J.-C.; Pelachaud C.</t>
  </si>
  <si>
    <t>Tanaka, Hiroki (57199879578); Nakamura, Satoshi (55628545896); Shidara, Kazuhiro (57221472234); Martin, Jean-Claude (55727532000); Pelachaud, Catherine (6602822871)</t>
  </si>
  <si>
    <t>57199879578; 55628545896; 57221472234; 55727532000; 6602822871</t>
  </si>
  <si>
    <t>3rd Workshop on Social Affective Multimodal Interaction for Health (SAMIH)</t>
  </si>
  <si>
    <t>10.1145/3536221.3564030</t>
  </si>
  <si>
    <t>https://www.scopus.com/inward/record.uri?eid=2-s2.0-85142842910&amp;doi=10.1145%2f3536221.3564030&amp;partnerID=40&amp;md5=8ad167aa8cdae60ddaccd28ee6bac5c0</t>
  </si>
  <si>
    <t>affective computing; cognitive behavioral therapy; motivational interview; physiological signal processing; social robotics; social signal processing; social skills training; virtual agents</t>
  </si>
  <si>
    <t>Behavioral research; E-learning; Economic and social effects; Health; Human robot interaction; Interactive computer systems; Learning systems; Signal processing; Affective Computing; Cognitive-behavioral therapies; Motivational interview; Multi-modal; Multimodal Interaction; Physiological signal processing; Social robotics; Social signal processing; Social skills training; Virtual agent; Physiology</t>
  </si>
  <si>
    <t>Kanetsuna T.; Takeuchi K.; Kato H.; Sono T.; Osawa H.; Yoshifuji K.; Yamazaki Y.</t>
  </si>
  <si>
    <t>Kanetsuna, Takashi (58028475500); Takeuchi, Kazuaki (57216343263); Kato, Hiroaki (57868064000); Sono, Taichi (56437561400); Osawa, Hirotaka (24484018400); Yoshifuji, Kentaro (57216335812); Yamazaki, Yoichi (35099778900)</t>
  </si>
  <si>
    <t>58028475500; 57216343263; 57868064000; 56437561400; 24484018400; 57216335812; 35099778900</t>
  </si>
  <si>
    <t>Interaction in Remote Peddling Using Avatar Robot by People with Disabilities</t>
  </si>
  <si>
    <t>10.1145/3527188.3563915</t>
  </si>
  <si>
    <t>https://www.scopus.com/inward/record.uri?eid=2-s2.0-85144610617&amp;doi=10.1145%2f3527188.3563915&amp;partnerID=40&amp;md5=526d36a7665fbbb17ce26bd3b7241016</t>
  </si>
  <si>
    <t>avatar robot; avatar works; cybernetic avatar; human-robot interaction; people with disabilities</t>
  </si>
  <si>
    <t>Human robot interaction; Man machine systems; Avatar robot; Avatar work; Customer-service; Cybernetic avatar; Humans-robot interactions; Mobile customer; People with disabilities; Physical work; Telework; Video annotations; Sales</t>
  </si>
  <si>
    <t>Novais R.; Cardoso P.J.S.; Rodrigues J.M.F.</t>
  </si>
  <si>
    <t>Novais, Rui (57767947200); Cardoso, Pedro J.S. (35602693500); Rodrigues, João M.F. (34973296100)</t>
  </si>
  <si>
    <t>57767947200; 35602693500; 34973296100</t>
  </si>
  <si>
    <t>Emotion Classification from Speech by an Ensemble Strategy</t>
  </si>
  <si>
    <t>10.1145/3563137.3563170</t>
  </si>
  <si>
    <t>https://www.scopus.com/inward/record.uri?eid=2-s2.0-85161366051&amp;doi=10.1145%2f3563137.3563170&amp;partnerID=40&amp;md5=3d5cbea1e25cc1d75decbc0c5d5a0533</t>
  </si>
  <si>
    <t>Emotions; Ensembles; Machine Learning; Speech Emotion Recognition</t>
  </si>
  <si>
    <t>Classification (of information); Emotion Recognition; Human robot interaction; Speech recognition; Body movements; Emotion; Emotion classification; Ensemble; Ensemble strategies; Machine-learning; Recognizing emotions; Socially assistive robots; Speech emotion recognition; Speech emotions; Machine learning</t>
  </si>
  <si>
    <t>Caruana N.; Moffat R.; Miguel-Blanco A.; Cross E.S.</t>
  </si>
  <si>
    <t>Caruana, Nathan (56251828400); Moffat, Ryssa (58028071800); Miguel-Blanco, Aitor (57218682297); Cross, Emily S. (56497637800)</t>
  </si>
  <si>
    <t>56251828400; 58028071800; 57218682297; 56497637800</t>
  </si>
  <si>
    <t>Talk, Listen and Keep Me Company: A Mixed Methods Analysis of Children's Perspectives Towards Robot Reading Companions</t>
  </si>
  <si>
    <t>10.1145/3527188.3563917</t>
  </si>
  <si>
    <t>https://www.scopus.com/inward/record.uri?eid=2-s2.0-85144612880&amp;doi=10.1145%2f3527188.3563917&amp;partnerID=40&amp;md5=384f0238e2dfc815b51c3d19c1562ef0</t>
  </si>
  <si>
    <t>first impressions; reading; social robotics; technology-assisted education</t>
  </si>
  <si>
    <t>Aesthetic features; Education robot; First impressions; Functional features; Method analysis; Mixed method; Reading; Social robotics; Support tool; Technology-assisted education; Intelligent robots</t>
  </si>
  <si>
    <t>Savery R.; Savery A.; Baird J.</t>
  </si>
  <si>
    <t>Savery, Richard (57190783994); Savery, Anna (57219812988); Baird, Justin (58028643800)</t>
  </si>
  <si>
    <t>57190783994; 57219812988; 58028643800</t>
  </si>
  <si>
    <t>Robotic Arm Generative Painting Through Real-time Analysis of Music Performance</t>
  </si>
  <si>
    <t>10.1145/3527188.3563913</t>
  </si>
  <si>
    <t>https://www.scopus.com/inward/record.uri?eid=2-s2.0-85144616040&amp;doi=10.1145%2f3527188.3563913&amp;partnerID=40&amp;md5=9d79224cc45ddd24e0d6ce94d1a9d433</t>
  </si>
  <si>
    <t>artwork; audio; human-robot interaction; music; painting; sound</t>
  </si>
  <si>
    <t>Audio acoustics; Human robot interaction; Robotic arms; Artwork; Audio; Audio-visual; Humans-robot interactions; Music performance; Real time analysis; Real- time; u-Factory; Visual performance; Visual representations; Music</t>
  </si>
  <si>
    <t>Kraus M.; Wagner N.; Untereiner N.; Minker W.</t>
  </si>
  <si>
    <t>Kraus, Matthias (57191259389); Wagner, Nicolas (57213479894); Untereiner, Nico (57824712900); Minker, Wolfgang (57190007363)</t>
  </si>
  <si>
    <t>57191259389; 57213479894; 57824712900; 57190007363</t>
  </si>
  <si>
    <t>Including Social Expectations for Trustworthy Proactive Human-Robot Dialogue</t>
  </si>
  <si>
    <t>UMAP2022 - Proceedings of the 30th ACM Conference on User Modeling, Adaptation and Personalization</t>
  </si>
  <si>
    <t>10.1145/3503252.3531294</t>
  </si>
  <si>
    <t>https://www.scopus.com/inward/record.uri?eid=2-s2.0-85135200864&amp;doi=10.1145%2f3503252.3531294&amp;partnerID=40&amp;md5=62b0bf9c517b5f839d3e1dfc454fb894</t>
  </si>
  <si>
    <t>Human-Computer Trust; Human-Robot-Interaction; Intelligent Assistant; Proactivity; Spoken Dialogue System</t>
  </si>
  <si>
    <t>Intelligent robots; Machine design; Man machine systems; Speech processing; Human-computer trust; Human-robot dialogue; Humans-robot interactions; Intelligent assistants; Proactivity; Robot assistance; Robot behavior; Social environment; Social expectations; Spoken dialogue system; Human robot interaction</t>
  </si>
  <si>
    <t>Torresen J.; Nakazawa A.</t>
  </si>
  <si>
    <t>Torresen, Jim (6602518300); Nakazawa, Atsushi (35807510800)</t>
  </si>
  <si>
    <t>6602518300; 35807510800</t>
  </si>
  <si>
    <t>Ethical Considerations in User Modeling and Personalization (ECUMAP) ACM UMAP 2022 Tutorial</t>
  </si>
  <si>
    <t>10.1145/3503252.3533721</t>
  </si>
  <si>
    <t>https://www.scopus.com/inward/record.uri?eid=2-s2.0-85135193688&amp;doi=10.1145%2f3503252.3533721&amp;partnerID=40&amp;md5=af6566e122beab0245b19081f8b1ba91</t>
  </si>
  <si>
    <t>Autonomous systems; Ethics; Privacy; Robotics; Security and Safety</t>
  </si>
  <si>
    <t>Human robot interaction; Autonomous system; Ethical aspects; Ethical considerations; Human support; Humaninteraction; Personalizations; Privacy; Research ethics; Security and safety; User Modelling; Ethical technology</t>
  </si>
  <si>
    <t>Heierle V.M.; Fontanal L.V.; Canete V.F.-C.</t>
  </si>
  <si>
    <t>Heierle, Victor Medina (57208834147); Fontanal, Leire Varona (58205110200); Canete, Victor Fernandez-Carbajales (15062667400)</t>
  </si>
  <si>
    <t>57208834147; 58205110200; 15062667400</t>
  </si>
  <si>
    <t>Improving gesture recognition with object tracking and image stabilization to communicate with industrial Cobots</t>
  </si>
  <si>
    <t>Proceedings - 16th International Conference on Signal-Image Technology and Internet-Based Systems, SITIS 2022</t>
  </si>
  <si>
    <t>10.1109/SITIS57111.2022.00024</t>
  </si>
  <si>
    <t>https://www.scopus.com/inward/record.uri?eid=2-s2.0-85154053454&amp;doi=10.1109%2fSITIS57111.2022.00024&amp;partnerID=40&amp;md5=56e8eb16780ca809cd9dfaee384dad92</t>
  </si>
  <si>
    <t>cobot; computer vision; gesture detection; HCI; industrialization; robot-interaction; robotics; stabilization; tracking</t>
  </si>
  <si>
    <t>Computer vision; Gesture recognition; Human robot interaction; Image enhancement; Information use; Collaborative robots; Gesture detections; Gestures recognition; Image stabilization; Industrialisation; Object Tracking; Robot interactions; Stabilization algorithms; Tracking; Workers'; Stabilization</t>
  </si>
  <si>
    <t>Laviers A.; Maguire C.</t>
  </si>
  <si>
    <t>Laviers, Amy (45861239200); Maguire, Catherine (57190847385)</t>
  </si>
  <si>
    <t>45861239200; 57190847385</t>
  </si>
  <si>
    <t>The BESST System: Explicating a New Component of Time in Laban/Bartenieff Movement Studies Through Work With Robots</t>
  </si>
  <si>
    <t>Par F180475</t>
  </si>
  <si>
    <t>10.1145/3537972.3538023</t>
  </si>
  <si>
    <t>https://www.scopus.com/inward/record.uri?eid=2-s2.0-85133835469&amp;doi=10.1145%2f3537972.3538023&amp;partnerID=40&amp;md5=c9e2339adf54d90d46e5ee0de7b10bd2</t>
  </si>
  <si>
    <t>embodiment; expressivity; HRI; Laban Movement Analysis; Laban/Bartenieff Movement Studies; movement studies; robotics; style</t>
  </si>
  <si>
    <t>Man machine systems; Embodiment; Expressivity; HRI; Interactive technology; Laban movement analyse; Laban/bartenieff movement study; Movement analysis; Movement study; New components; Style; Robotics</t>
  </si>
  <si>
    <t>Paluch R.; Müller C.</t>
  </si>
  <si>
    <t>Paluch, Richard (57223392832); Müller, Claudia (55636153500)</t>
  </si>
  <si>
    <t>57223392832; 55636153500</t>
  </si>
  <si>
    <t>"that's Something for Children"</t>
  </si>
  <si>
    <t>Proceedings of the ACM on Human-Computer Interaction</t>
  </si>
  <si>
    <t>GROUP</t>
  </si>
  <si>
    <t>10.1145/3492850</t>
  </si>
  <si>
    <t>https://www.scopus.com/inward/record.uri?eid=2-s2.0-85123322999&amp;doi=10.1145%2f3492850&amp;partnerID=40&amp;md5=35ebd5abac91b5228018a3198363fb16</t>
  </si>
  <si>
    <t>care; human-robot interaction; nursing home; participatory design; robotic pets</t>
  </si>
  <si>
    <t>Hospitals; Human computer interaction; Machine design; Man machine systems; Nursing; Robotics; Toys; Care; Computer-supported cooperative works; Demographic changes; Ethnographic study; Humans-robot interactions; Nursing homes; Participatory design; Robotic pet; Robotic systems; Technical aids; Human robot interaction</t>
  </si>
  <si>
    <t>Chen S.; Yu H.; Tan Z.; Huang J.; Zhou D.; Li H.</t>
  </si>
  <si>
    <t>Chen, Shouyan (57191589348); Yu, Huaxin (57679583600); Tan, Zhifeng (57226241260); Huang, Junfeng (57680193100); Zhou, Danting (57678361300); Li, Haozhuo (57678966600)</t>
  </si>
  <si>
    <t>57191589348; 57679583600; 57226241260; 57680193100; 57678361300; 57678966600</t>
  </si>
  <si>
    <t>Fuzzy Proportional-Derivative Based Robot Arm Control for Object Transfer</t>
  </si>
  <si>
    <t>Journal of Physics: Conference Series</t>
  </si>
  <si>
    <t>10.1088/1742-6596/2254/1/012036</t>
  </si>
  <si>
    <t>https://www.scopus.com/inward/record.uri?eid=2-s2.0-85129812730&amp;doi=10.1088%2f1742-6596%2f2254%2f1%2f012036&amp;partnerID=40&amp;md5=39c968862ff5ec42b1da71de935b2e2f</t>
  </si>
  <si>
    <t>Anthropomorphic robots; Intelligent robots; Man machine systems; Process control; Robotic arms; Arms control; Control methods; Fuzzy PD controls; Humanoid robot; Humans-robot interactions; Object transfers; Proportional-Derivative; Robot arms; Robot technology; Trajectory errors; Human robot interaction</t>
  </si>
  <si>
    <t>Hostettler D.</t>
  </si>
  <si>
    <t>Hostettler, Damian (57208175956)</t>
  </si>
  <si>
    <t>Increasing the Acceptance of Industrial Robots by Adapting Movement Behavior to Individual User Differences</t>
  </si>
  <si>
    <t>10.1145/3491101.3503812</t>
  </si>
  <si>
    <t>https://www.scopus.com/inward/record.uri?eid=2-s2.0-85129776278&amp;doi=10.1145%2f3491101.3503812&amp;partnerID=40&amp;md5=d7eddd88e8f25b1d9d7ae1f9eb682b8c</t>
  </si>
  <si>
    <t>Acceptance; HRI; Human-Likeness; Industrial Robot; Movement Behavior</t>
  </si>
  <si>
    <t>Anthropomorphic robots; Behavioral research; Industrial research; Acceptance; HRI; Human attributes; Human likeness; Manufacturing industries; Movement behaviour; Personal lives; Professional life; Robot behavior; Workers'; Industrial robots</t>
  </si>
  <si>
    <t>Dhivya P.; Divya J.; Prakash S.A.; Devi N.</t>
  </si>
  <si>
    <t>Dhivya, P. (57571092900); Divya, J. (57571848800); Prakash, S. Aishwarya (57652787900); Devi, Nirmala (57577692300)</t>
  </si>
  <si>
    <t>57571092900; 57571848800; 57652787900; 57577692300</t>
  </si>
  <si>
    <t>Exam assisting robot</t>
  </si>
  <si>
    <t>AIP Conference Proceedings</t>
  </si>
  <si>
    <t>10.1063/5.0078269</t>
  </si>
  <si>
    <t>https://www.scopus.com/inward/record.uri?eid=2-s2.0-85127953787&amp;doi=10.1063%2f5.0078269&amp;partnerID=40&amp;md5=0926fc854e4de8d939449c20f302c785</t>
  </si>
  <si>
    <t>Artificial live; Educational Technology; Human Robot Interaction; Social Robots</t>
  </si>
  <si>
    <t>Ali S.; Devasia N.E.; Breazeal C.</t>
  </si>
  <si>
    <t>Ali, Safinah (57207448534); Devasia, Nisha Elizabeth (57220066687); Breazeal, Cynthia (7003691791)</t>
  </si>
  <si>
    <t>57207448534; 57220066687; 7003691791</t>
  </si>
  <si>
    <t>Escape!Bot: Social Robots as Creative Problem-Solving Partners</t>
  </si>
  <si>
    <t>10.1145/3527927.3532793</t>
  </si>
  <si>
    <t>https://www.scopus.com/inward/record.uri?eid=2-s2.0-85133386227&amp;doi=10.1145%2f3527927.3532793&amp;partnerID=40&amp;md5=7e803c83817c4714b4b97151d725ca76</t>
  </si>
  <si>
    <t>child-robot interaction; collaboration; creativity; divergent thinking; social robots</t>
  </si>
  <si>
    <t>Human computer interaction; Human engineering; Machine design; Child-robot interactions; Co-presence; Collaboration; Creative problem-solving; Creative problem-solving skills; Creativity; Digital world; Divergent thinkings; Social robots; Video-games; Scaffolds</t>
  </si>
  <si>
    <t>Rueben M.; Horrocks M.R.; Martinez J.E.; Cormier M.V.; Lalone N.; Fraune M.; Toups Dugas Z.</t>
  </si>
  <si>
    <t>Rueben, Matthew (36814315700); Horrocks, Matthew R (57344859600); Martinez, Jennifer Eleanor (57344713000); Cormier, Michelle V (57703660900); Lalone, Nicolas (56121441000); Fraune, Marlena (56085661200); Toups Dugas, Z (57704808000)</t>
  </si>
  <si>
    <t>36814315700; 57344859600; 57344713000; 57703660900; 56121441000; 56085661200; 57704808000</t>
  </si>
  <si>
    <t>"I See You!": A Design Framework for Interface Cues about Agent Visual Perception from a Thematic Analysis of Videogames</t>
  </si>
  <si>
    <t>10.1145/3491102.3517699</t>
  </si>
  <si>
    <t>https://www.scopus.com/inward/record.uri?eid=2-s2.0-85130576796&amp;doi=10.1145%2f3491102.3517699&amp;partnerID=40&amp;md5=586522dc0b34c164cb03d28436807ccf</t>
  </si>
  <si>
    <t>human-robot interaction; qualitative methodologies; sight cues; thematic analysis; videogames</t>
  </si>
  <si>
    <t>Human robot interaction; Artificial agents; Design frameworks; Human-agent interaction; Humans-robot interactions; Interaction design; Qualitative methodologies; Sight cue; Thematic analysis; Video-games; Visual perception; Machine design</t>
  </si>
  <si>
    <t>Brocker A.; Strüver J.; Voelker S.; Borchers J.</t>
  </si>
  <si>
    <t>Brocker, Anke (57202048765); Strüver, Jakob (57673024900); Voelker, Simon (37014125200); Borchers, Jan (7005473180)</t>
  </si>
  <si>
    <t>57202048765; 57673024900; 37014125200; 7005473180</t>
  </si>
  <si>
    <t>SoRoCAD: A Design Tool for the Building Blocks of Pneumatic Soft Robotics</t>
  </si>
  <si>
    <t>10.1145/3491101.3519770</t>
  </si>
  <si>
    <t>https://www.scopus.com/inward/record.uri?eid=2-s2.0-85129740403&amp;doi=10.1145%2f3491101.3519770&amp;partnerID=40&amp;md5=1283ad3504bda21d259f0a1995528c8e</t>
  </si>
  <si>
    <t>CAD Design; Fabrication; Simulation; Soft Robotics; User Empowerment</t>
  </si>
  <si>
    <t>3D printers; Computer aided design; Fabrication; Human robot interaction; Robotics; Silicones; 3-D printing; 3D-printing; Actuation mechanism; Building blockes; CAD designs; Design tool; Flexible materials; Simulation; Soft robotics; User empowerments; Pneumatics</t>
  </si>
  <si>
    <t>Pascher M.; Kronhardt K.; Franzen T.; Gerken J.</t>
  </si>
  <si>
    <t>Pascher, Max (57190494433); Kronhardt, Kirill (57412938000); Franzen, Til (57413770400); Gerken, Jens (13006353900)</t>
  </si>
  <si>
    <t>57190494433; 57412938000; 57413770400; 13006353900</t>
  </si>
  <si>
    <t>Adaptive DoF: Concepts to Visualize AI-generated Movements in Human-Robot Collaboration</t>
  </si>
  <si>
    <t>10.1145/3531073.3534479</t>
  </si>
  <si>
    <t>https://www.scopus.com/inward/record.uri?eid=2-s2.0-85132298469&amp;doi=10.1145%2f3531073.3534479&amp;partnerID=40&amp;md5=d2e2076a7f75d49c8a6cf369e3617a35</t>
  </si>
  <si>
    <t>cobot; human-robot collaboration; intention feedback; neural network; visualization techniques</t>
  </si>
  <si>
    <t>Human robot interaction; Visualization; Design Exploration; Effective communication; Human-robot collaboration; Increased safety; Intention feedback; Lightweight materials; Neural-networks; Physical impairments; Users' acceptance; Visualization technique; Feedback</t>
  </si>
  <si>
    <t>Padilla C.; Marco V.; Martínez A.; Rupendra C.; Patrick R.; Hung C.K.</t>
  </si>
  <si>
    <t>Padilla, Carolina (58571746800); Marco, Velasco (58571100300); Martínez, Antonio (58571355200); Rupendra, Cano (58570964300); Patrick, Raavi (58570964400); Hung, C.K. (58571483300)</t>
  </si>
  <si>
    <t>58571746800; 58571100300; 58571355200; 58570964300; 58570964400; 58571483300</t>
  </si>
  <si>
    <t>Development of Brando: a robotic dog capable of expressing emotions</t>
  </si>
  <si>
    <t>CEUR Workshop Proceedings</t>
  </si>
  <si>
    <t>https://www.scopus.com/inward/record.uri?eid=2-s2.0-85170520486&amp;partnerID=40&amp;md5=ca293ad090b6177e721de42736169d67</t>
  </si>
  <si>
    <t>Behavioral research; Daily lives; Emotional connections; Express emotions; Social robots; Robots</t>
  </si>
  <si>
    <t>Liao Y.-C.; Todi K.; Acharya A.; Keurulainen A.; Howes A.; Oulasvirta A.</t>
  </si>
  <si>
    <t>Liao, Yi-Chi (57161754400); Todi, Kashyap (55091137700); Acharya, Aditya (57203783769); Keurulainen, Antti (57271239400); Howes, Andrew (55636320341); Oulasvirta, Antti (13006124600)</t>
  </si>
  <si>
    <t>57161754400; 55091137700; 57203783769; 57271239400; 55636320341; 13006124600</t>
  </si>
  <si>
    <t>Rediscovering Affordance: A Reinforcement Learning Perspective</t>
  </si>
  <si>
    <t>10.1145/3491102.3501992</t>
  </si>
  <si>
    <t>https://www.scopus.com/inward/record.uri?eid=2-s2.0-85130567173&amp;doi=10.1145%2f3491102.3501992&amp;partnerID=40&amp;md5=232004a077bb82f6cc68ff514561cb0d</t>
  </si>
  <si>
    <t>Action; Adaptation; Affordance; Design; Interaction; Machine Learning; Modeling; Motion Planning; Perception; Reinforcement Learning; Robotics; Theory</t>
  </si>
  <si>
    <t>Human computer interaction; Human robot interaction; Reinforcement learning; Robot programming; Virtual reality; Action; Adaptation; Affordances; Interaction; Learn+; Machine-learning; Modeling; Motion-planning; Reinforcement learnings; Theory; Motion planning</t>
  </si>
  <si>
    <t>Seaborn K.; Pennefather P.; Kotani H.</t>
  </si>
  <si>
    <t>Seaborn, Katie (36096317400); Pennefather, Peter (7005926957); Kotani, Haruki (57673359300)</t>
  </si>
  <si>
    <t>36096317400; 7005926957; 57673359300</t>
  </si>
  <si>
    <t>Exploring Gender-Expansive Categorization Options for Robots</t>
  </si>
  <si>
    <t>10.1145/3491101.3519646</t>
  </si>
  <si>
    <t>https://www.scopus.com/inward/record.uri?eid=2-s2.0-85129697367&amp;doi=10.1145%2f3491101.3519646&amp;partnerID=40&amp;md5=823e4a52978fe3813a5ca393b0b83325</t>
  </si>
  <si>
    <t>Age; Anthropomorphism; Gender; Gender-expansive; Robot gender; Robots</t>
  </si>
  <si>
    <t>Age; Anthropomorphism; Binary models; Gender neutrals; Gender-expansive; Humanoid robot; Iconics; Pilot studies; Robot gender; Social robots; Anthropomorphic robots</t>
  </si>
  <si>
    <t>Parsa S.; Maior H.A.; Thumwood A.R.E.; Wilson M.L.; Hanheide M.; Esfahani A.G.</t>
  </si>
  <si>
    <t>Parsa, Soran (57219602311); Maior, Horia A. (56086133000); Thumwood, Alex Reeve Elliott (57357193300); Wilson, Max L (14018611800); Hanheide, Marc (6507632075); Esfahani, Amir Ghalamzan (57200911453)</t>
  </si>
  <si>
    <t>57219602311; 56086133000; 57357193300; 14018611800; 6507632075; 57200911453</t>
  </si>
  <si>
    <t>The Impact of Motion Scaling and Haptic Guidance on Operators' Workload and Performance in Teleoperation</t>
  </si>
  <si>
    <t>10.1145/3491101.3519814</t>
  </si>
  <si>
    <t>https://www.scopus.com/inward/record.uri?eid=2-s2.0-85129694011&amp;doi=10.1145%2f3491101.3519814&amp;partnerID=40&amp;md5=86c160541626c158e1e10a5a49a94bb3</t>
  </si>
  <si>
    <t>Haptic-guided shared control; Mental Workload; Motion Scaling; Teleoperation; Usability Testing</t>
  </si>
  <si>
    <t>Human robot interaction; Safety engineering; Haptic guidance; Haptic-guided shared control; Haptics; Human operator; Mental workload; Motion scaling; Operator performance; Operator workload; Shared control; Usability testing; Remote control</t>
  </si>
  <si>
    <t>Homola B.; Sheldon I.; Ago S.; Mariani M.; Hansen J.P.</t>
  </si>
  <si>
    <t>Homola, Barnabás (57673323000); Sheldon, Isabella (57673586300); Ago, Stela (57672486200); Mariani, Milton (57310342800); Hansen, John Paulin (55465667700)</t>
  </si>
  <si>
    <t>57673323000; 57673586300; 57672486200; 57310342800; 55465667700</t>
  </si>
  <si>
    <t>Prototyping Exoskeleton Interaction for Game-based Rehabilitation</t>
  </si>
  <si>
    <t>10.1145/3491101.3503566</t>
  </si>
  <si>
    <t>https://www.scopus.com/inward/record.uri?eid=2-s2.0-85129713532&amp;doi=10.1145%2f3491101.3503566&amp;partnerID=40&amp;md5=a7b34ec89dd985327e178386c71c1a49</t>
  </si>
  <si>
    <t>Assistive Robotics; Body Ownership; Exoskeletons; Game design; Gamification; Human-Computer Interaction; Human-Robot Interaction; Prototyping; Rehabilitation</t>
  </si>
  <si>
    <t>Exoskeleton (Robotics); Game design; Human robot interaction; Machine design; Serious games; Virtual reality; Assistive robotics; Body ownership; Exoskeleton; Game design; Game-Based; Gamification; Humans-robot interactions; Low-costs; Prototyping; Serious gaming; Human computer interaction</t>
  </si>
  <si>
    <t>Escobar-Planas M.</t>
  </si>
  <si>
    <t>Escobar-Planas, Marina (57802878500)</t>
  </si>
  <si>
    <t>Towards Trustworthy Conversational Agents for Children</t>
  </si>
  <si>
    <t>10.1145/3501712.3538826</t>
  </si>
  <si>
    <t>https://www.scopus.com/inward/record.uri?eid=2-s2.0-85134155511&amp;doi=10.1145%2f3501712.3538826&amp;partnerID=40&amp;md5=f381b08d62a34faf408b99fb18cd466f</t>
  </si>
  <si>
    <t>Child-robot-interaction; Children; Conversational agents; Dialogue Systems</t>
  </si>
  <si>
    <t>Chatbots; Child; Child-robot interactions; Conversational agents; Dialogue systems; Evaluation and improvement; Google+; Trustworthy systems; Speech processing</t>
  </si>
  <si>
    <t>Lin J.</t>
  </si>
  <si>
    <t>Lin, Jinghan (57608567800)</t>
  </si>
  <si>
    <t>Adaptive Fixed-Time Constraint Control for Human-Robot Interaction with Uncertainties using Neural Networks</t>
  </si>
  <si>
    <t>10.1145/3522749.3522750</t>
  </si>
  <si>
    <t>https://www.scopus.com/inward/record.uri?eid=2-s2.0-85128663152&amp;doi=10.1145%2f3522749.3522750&amp;partnerID=40&amp;md5=f606a8bfdd4d1e09767bc087693ffb20</t>
  </si>
  <si>
    <t>Barrier Lyapunov function; Fixed time control; Human-Robot interaction</t>
  </si>
  <si>
    <t>Adaptive control systems; Human robot interaction; Man machine systems; Radial basis function networks; Barrier lyapunov function; Constraint control; Control schemes; Fixed time; Fixed time control; Humans-robot interactions; Lyapunov's functions; Performance; Time constraints; Time control; Lyapunov functions</t>
  </si>
  <si>
    <t>Alves-Oliveira P.; Bavier M.; Malandkar S.; Eldridge R.; Sayigh J.; Björling E.A.; Cakmak M.</t>
  </si>
  <si>
    <t>Alves-Oliveira, Patrícia (56515305600); Bavier, Matthew (57786556100); Malandkar, Samrudha (57787153800); Eldridge, Ryan (57788347400); Sayigh, Julie (57788347500); Björling, Elin A. (55301519700); Cakmak, Maya (22940323800)</t>
  </si>
  <si>
    <t>56515305600; 57786556100; 57787153800; 57788347400; 57788347500; 55301519700; 22940323800</t>
  </si>
  <si>
    <t>FLEXI: A Robust and Flexible Social Robot Embodiment Kit</t>
  </si>
  <si>
    <t>DIS 2022 - Proceedings of the 2022 ACM Designing Interactive Systems Conference: Digital Wellbeing</t>
  </si>
  <si>
    <t>10.1145/3532106.3533541</t>
  </si>
  <si>
    <t>https://www.scopus.com/inward/record.uri?eid=2-s2.0-85133624828&amp;doi=10.1145%2f3532106.3533541&amp;partnerID=40&amp;md5=11a5ea852eab48792d11d887642e77be</t>
  </si>
  <si>
    <t>fabrication; open access; robot kit; Social robotics</t>
  </si>
  <si>
    <t>Commerce; Cost effectiveness; Human robot interaction; Open source software; Robot programming; User interfaces; Customisation; Diverse range; Hardware and software; Lifespans; OpenAccess; Research teams; Robot kits; Robotics market; Social robotics; Social robots; Fabrication</t>
  </si>
  <si>
    <t>Golchinfar D.; Vaziri D.D.; Stevens G.; Schreiber D.</t>
  </si>
  <si>
    <t>Golchinfar, David (57211144596); Vaziri, Daryoush Daniel (56017513000); Stevens, Gunnar (8908623500); Schreiber, Dirk (56016769800)</t>
  </si>
  <si>
    <t>57211144596; 56017513000; 8908623500; 56016769800</t>
  </si>
  <si>
    <t>Let's Go to the Mall: Investigating the Role of User Experience in Customers' Intention to Use Social Robots in a Shopping Mall</t>
  </si>
  <si>
    <t>10.1145/3532106.3533490</t>
  </si>
  <si>
    <t>https://www.scopus.com/inward/record.uri?eid=2-s2.0-85133626968&amp;doi=10.1145%2f3532106.3533490&amp;partnerID=40&amp;md5=095b55cc48111417aa57246c39fdfa94</t>
  </si>
  <si>
    <t>Human-robot interaction; social robots; user experience; user study; wizard of oz</t>
  </si>
  <si>
    <t>Man machine systems; Quality control; Regression analysis; Sales; Customer intentions; Data collection; Humans-robot interactions; Intention to use; Quantitative data; Regression modelling; Social robots; User study; Users' experiences; Wizard of Oz; Human robot interaction</t>
  </si>
  <si>
    <t>Michaelis J.E.; Di Canio D.</t>
  </si>
  <si>
    <t>Michaelis, Joseph E (56734228100); Di Canio, Daniela (57704133100)</t>
  </si>
  <si>
    <t>56734228100; 57704133100</t>
  </si>
  <si>
    <t>Embodied Geometric Reasoning with a Robot: The Impact of Robot Gestures on Student Reasoning about Geometrical Conjectures</t>
  </si>
  <si>
    <t>10.1145/3491102.3517556</t>
  </si>
  <si>
    <t>https://www.scopus.com/inward/record.uri?eid=2-s2.0-85130570621&amp;doi=10.1145%2f3491102.3517556&amp;partnerID=40&amp;md5=2c4fbde8e74ab134b5c31b10bd396ddf</t>
  </si>
  <si>
    <t>embodied cognition; gesture; human-robot interaction; mathematics learning</t>
  </si>
  <si>
    <t>Human robot interaction; Students; Dynamic condition; Embodied cognition; Geometric reasoning; Gesture; Humans-robot interactions; Mathematics learning; Non-verbal communications; Robot gestures; Student interactions; Student reasoning; Geometry</t>
  </si>
  <si>
    <t>Paul S.K.; Hoseini P.; Gopinath A.V.; Nicolescu M.; Nicolescu M.</t>
  </si>
  <si>
    <t>Paul, Shuvo Kumar (57221695773); Hoseini, Pourya (36238721000); Gopinath, Arjun Vettath (57699967000); Nicolescu, Mircea (13906848100); Nicolescu, Monica (7003316754)</t>
  </si>
  <si>
    <t>57221695773; 36238721000; 57699967000; 13906848100; 7003316754</t>
  </si>
  <si>
    <t>Simultaneous Integration of Multimodal Interfaces for Generating Structured and Reliable Robotic Task Configurations</t>
  </si>
  <si>
    <t>10.1145/3523111.3523120</t>
  </si>
  <si>
    <t>https://www.scopus.com/inward/record.uri?eid=2-s2.0-85130381040&amp;doi=10.1145%2f3523111.3523120&amp;partnerID=40&amp;md5=fd88363a93127e9a7fd4e95c8a909d1c</t>
  </si>
  <si>
    <t>gesture recognition; hri; information extraction; interaction interface; multimodal inputs</t>
  </si>
  <si>
    <t>Gesture recognition; Human robot interaction; Robotics; Uncertainty analysis; Gestures recognition; Hri; Human robots; Interaction interface; Multi-modal interfaces; Multimodal inputs; Multiple inputs; Pointing gestures; Robotic tasks; Simultaneous integration; Object detection</t>
  </si>
  <si>
    <t>Ponzi V.; Iacobelli E.; Napoli C.; Starczewski J.</t>
  </si>
  <si>
    <t>Ponzi, Valerio (57604591100); Iacobelli, Emanuele (58298526500); Napoli, Christian (36866742400); Starczewski, Janusz (22434189000)</t>
  </si>
  <si>
    <t>57604591100; 58298526500; 36866742400; 22434189000</t>
  </si>
  <si>
    <t>A Real-time Hand Gesture Recognition System for Human-Computer and Human-Robot Interaction</t>
  </si>
  <si>
    <t>https://www.scopus.com/inward/record.uri?eid=2-s2.0-85160848422&amp;partnerID=40&amp;md5=e6e84797e02deaae2540ecb42e29eee6</t>
  </si>
  <si>
    <t>Convolutional Neural Network; Deep Learning; Hand Gesture Recognition; Machine Learning</t>
  </si>
  <si>
    <t>Convolutional neural networks; Deep learning; Gesture recognition; Human computer interaction; Intelligent robots; Learning systems; Man machine systems; Palmprint recognition; Video cameras; Convolutional neural network; Deep learning; Gesture recognition system; Hand-gesture recognition; Healthcare manufacturing; Humans-robot interactions; Interaction robot; Machine-learning; Real- time; Robots system; Human robot interaction</t>
  </si>
  <si>
    <t>Marchetti E.; Grimme S.; Hornecker E.; Kollakidou A.; Graf P.</t>
  </si>
  <si>
    <t>Marchetti, Emanuela (14020309500); Grimme, Sophie (57488372900); Hornecker, Eva (13006172500); Kollakidou, Avgi (57226507363); Graf, Philipp (57219871832)</t>
  </si>
  <si>
    <t>14020309500; 57488372900; 13006172500; 57226507363; 57219871832</t>
  </si>
  <si>
    <t>Pet-Robot or Appliance? Care Home Residents with Dementia Respond to a Zoomorphic Floor Washing Robot</t>
  </si>
  <si>
    <t>10.1145/3491102.3517463</t>
  </si>
  <si>
    <t>https://www.scopus.com/inward/record.uri?eid=2-s2.0-85130548480&amp;doi=10.1145%2f3491102.3517463&amp;partnerID=40&amp;md5=0f6d92a6f627e5fd3128c23b6e3ab56a</t>
  </si>
  <si>
    <t>assistive robot; care home; character design; dementia; field study; playful design; pretend-play; social robot; toy</t>
  </si>
  <si>
    <t>Floors; Machine design; Neurodegenerative diseases; Robots; Assistive robots; Care homes; Character designs; Field studies; Pet Robots; Playful designs; Pretend-play; Social actors; Social robots; Social roles; Toys</t>
  </si>
  <si>
    <t>Howell-Munson A.; Doherty E.; Gavriel P.; Nicolas C.; Norton A.; Neamtu R.; Yanco H.; Wu Y.-N.; Solovey E.T.</t>
  </si>
  <si>
    <t>Howell-Munson, Alicia (57225135660); Doherty, Emily (57754955100); Gavriel, Peter (57219156970); Nicolas, Claire (57753630600); Norton, Adam (37036090800); Neamtu, Rodica (56358534400); Yanco, Holly (6601994484); Wu, Yi-Ning (8676766600); Solovey, Erin T. (16305367100)</t>
  </si>
  <si>
    <t>57225135660; 57754955100; 57219156970; 57753630600; 37036090800; 56358534400; 6601994484; 8676766600; 16305367100</t>
  </si>
  <si>
    <t>Towards Brain Metrics for Improving Multi-Agent Adaptive Human-Robot Collaboration: A Preliminary Study</t>
  </si>
  <si>
    <t>10.1145/3533406.3533419</t>
  </si>
  <si>
    <t>https://www.scopus.com/inward/record.uri?eid=2-s2.0-85132438292&amp;doi=10.1145%2f3533406.3533419&amp;partnerID=40&amp;md5=7493fd5b9cb06191265da79c184218d5</t>
  </si>
  <si>
    <t>collaboration; fNIRS; human-robot interaction; teamwork</t>
  </si>
  <si>
    <t>Man machine systems; Multi agent systems; Signal detection; Collaboration; FNIRS; Human-robot collaboration; Humans-robot interactions; Multi agent; Robot teams; Search and rescue operations; Team members; Team performance; Teamwork; Human robot interaction</t>
  </si>
  <si>
    <t>Carros F.; Schwaninger I.; Preussner A.; Randall D.; Wieching R.; Fitzpatrick G.; Wulf V.</t>
  </si>
  <si>
    <t>Carros, Felix (57216504675); Schwaninger, Isabel (57215293552); Preussner, Adrian (57703887700); Randall, Dave (7202208815); Wieching, Rainer (6505461480); Fitzpatrick, Geraldine (8403702300); Wulf, Volker (55072850600)</t>
  </si>
  <si>
    <t>57216504675; 57215293552; 57703887700; 7202208815; 6505461480; 8403702300; 55072850600</t>
  </si>
  <si>
    <t>Care Workers Making Use of Robots: Results of a Three-Month Study on Human-Robot Interaction within a Care Home</t>
  </si>
  <si>
    <t>10.1145/3491102.3517435</t>
  </si>
  <si>
    <t>https://www.scopus.com/inward/record.uri?eid=2-s2.0-85130547033&amp;doi=10.1145%2f3491102.3517435&amp;partnerID=40&amp;md5=6e16f907a093a0cec00827c85dd8d843</t>
  </si>
  <si>
    <t>Appropriation; Care Robot; Care Work; Covid-19; CSCW; Empirical Study; Empowerment; HCI; HRI; Humanoid; Long-term; Nurse; Pandemic; Participatory Design; Practice-based; Residential Care; Robotic Support; Social Robot; Social Service; Sustainable Technology Integration; Usage Patterns; Work Practices</t>
  </si>
  <si>
    <t>Human computer interaction; Human robot interaction; Interactive computer systems; Appropriation; Care robot; Care work; Covid-19; CSCW; Empirical studies; Empowerment; HRI; Humanoid; Long-term; Pandemic; Participatory design; Practice-based; Residential care; Robotic support; Social robots; Social service; Sustainable technology; Sustainable technology integration; Technology Integration; Usage patterns; Work practices; Machine design</t>
  </si>
  <si>
    <t>Vazhapilli Sureshbabu A.; Martins Pacheco N.M.; Duran Noy L.I.; Zimmermann M.</t>
  </si>
  <si>
    <t>Vazhapilli Sureshbabu, A. (57223617532); Martins Pacheco, N.M. (57219666144); Duran Noy, L.I. (57310699600); Zimmermann, M. (55754980900)</t>
  </si>
  <si>
    <t>57223617532; 57219666144; 57310699600; 55754980900</t>
  </si>
  <si>
    <t>Design of an Autonomous Trash-Picking Service Robot Focussed on Human-Robot Interaction</t>
  </si>
  <si>
    <t>Proceedings of the Design Society</t>
  </si>
  <si>
    <t>10.1017/pds.2022.255</t>
  </si>
  <si>
    <t>https://www.scopus.com/inward/record.uri?eid=2-s2.0-85131383975&amp;doi=10.1017%2fpds.2022.255&amp;partnerID=40&amp;md5=f5d3a3df76150383301e3e13c0c5d5dd</t>
  </si>
  <si>
    <t>conceptual design; design creativity; industrial design; interaction design; new product development</t>
  </si>
  <si>
    <t>Conceptual design; Human robot interaction; Machine design; Man machine systems; Mobile robots; Product development; Design creativities; Design problems; Diamond framework; Humans-robot interactions; Interaction design; Intuitive operations; Mechatronics designs; New product development; Service robots; Technical functionalities; Product design</t>
  </si>
  <si>
    <t>Shamaine C.X.E.; Qiao Y.; Kuts V.; Henry J.; McNevin K.; Murray N.</t>
  </si>
  <si>
    <t>Shamaine, Chung Xue Er (57871646200); Qiao, Yuansong (22036417400); Kuts, Vladimir (57198728611); Henry, John (57225745331); McNevin, Ken (57221462121); Murray, Niall (7201513152)</t>
  </si>
  <si>
    <t>57871646200; 22036417400; 57198728611; 57225745331; 57221462121; 7201513152</t>
  </si>
  <si>
    <t>Teleoperation of the Industrial Robot: Augmented reality application</t>
  </si>
  <si>
    <t>MMSys 2022 - Proceedings of the 13th ACM Multimedia Systems Conference</t>
  </si>
  <si>
    <t>10.1145/3524273.3532901</t>
  </si>
  <si>
    <t>https://www.scopus.com/inward/record.uri?eid=2-s2.0-85137147330&amp;doi=10.1145%2f3524273.3532901&amp;partnerID=40&amp;md5=c8a258d8b44c42b43ae4d5a509f1169c</t>
  </si>
  <si>
    <t>Augmented Reality; Human-Robot Interaction; Industrial Robot</t>
  </si>
  <si>
    <t>Augmented reality; Human robot interaction; Remote control; Robot programming; Software prototyping; Academic sectors; Augmented reality applications; Humans-robot interactions; Industrial sector; Interaction methods; Manufacturing domains; Programming process; Re-programming; Robots working; Technical advancement; Industrial robots</t>
  </si>
  <si>
    <t>Lee M.-H.; Liu J.-S.</t>
  </si>
  <si>
    <t>Lee, Ming-Hsiu (57971579300); Liu, Jing-Sin (36063533800)</t>
  </si>
  <si>
    <t>57971579300; 36063533800</t>
  </si>
  <si>
    <t>Single Swept Volume Reconstruction by Signed Distance Function Learning: A feasibility study based on implicit geometric regularization</t>
  </si>
  <si>
    <t>10.1016/j.ifacol.2022.07.622</t>
  </si>
  <si>
    <t>https://www.scopus.com/inward/record.uri?eid=2-s2.0-85142213325&amp;doi=10.1016%2fj.ifacol.2022.07.622&amp;partnerID=40&amp;md5=41a6fd8786088feb9a08f06a558b4ff4</t>
  </si>
  <si>
    <t>Collision Detection; Deep Learning; Human-Robot Interaction; Safety; Signed Distance Function; Surface Reconstruction; Swept Volume</t>
  </si>
  <si>
    <t>Budget control; Collaborative robots; Deep learning; Man machine systems; Collision detection; Deep learning; Distance function learning; Feasibility studies; Humans-robot interactions; Regularisation; Signed distance function; Surfaces reconstruction; Swept volume; Volume reconstruction; Geometry</t>
  </si>
  <si>
    <t>Press V.S.; Erel H.</t>
  </si>
  <si>
    <t>Press, Viva Sarah (57673359000); Erel, Hadas (36945086000)</t>
  </si>
  <si>
    <t>57673359000; 36945086000</t>
  </si>
  <si>
    <t>Designing Non-Verbal Humorous Gestures for a Non-Humanoid Robot</t>
  </si>
  <si>
    <t>10.1145/3491101.3519924</t>
  </si>
  <si>
    <t>https://www.scopus.com/inward/record.uri?eid=2-s2.0-85129744268&amp;doi=10.1145%2f3491101.3519924&amp;partnerID=40&amp;md5=d1e3c191c4723c69b6c669d05db23b03</t>
  </si>
  <si>
    <t>Gestures design; HRI; Humor; Humor-Computer Interaction; Non-humanoid robots</t>
  </si>
  <si>
    <t>Behavioral research; Human computer interaction; Human robot interaction; Machine design; Computer interaction; Daily lives; Gesture design; HRI; Human behaviors; Humanoid robot; Humans-robot interactions; Humor; Humor-computer interaction; Non-humanoid robot; Anthropomorphic robots</t>
  </si>
  <si>
    <t>Iantorno M.; Doggett O.; Chandra P.; Yujie Chen J.; Steup R.; Raval N.; Khovanskaya V.; Lam L.; Singh A.; Rotz S.; Ratto M.</t>
  </si>
  <si>
    <t>Iantorno, Mathew (57672478700); Doggett, Olivia (57282977000); Chandra, Priyank (57193571554); Yujie Chen, Julie (57233354000); Steup, Rosemary (57209061261); Raval, Noopur (57188820067); Khovanskaya, Vera (55735583600); Lam, Laura (57673314000); Singh, Anubha (57404564100); Rotz, Sarah (55944481200); Ratto, Matt (36618289900)</t>
  </si>
  <si>
    <t>57672478700; 57282977000; 57193571554; 57233354000; 57209061261; 57188820067; 55735583600; 57673314000; 57404564100; 55944481200; 36618289900</t>
  </si>
  <si>
    <t>Outsourcing Artificial Intelligence: Responding to the Reassertion of the Human Element into Automation</t>
  </si>
  <si>
    <t>10.1145/3491101.3503720</t>
  </si>
  <si>
    <t>https://www.scopus.com/inward/record.uri?eid=2-s2.0-85129737132&amp;doi=10.1145%2f3491101.3503720&amp;partnerID=40&amp;md5=9ef71bdf0c93d3ea78ea7bf209020962</t>
  </si>
  <si>
    <t>artifcial intelligence; essential labor; Human-computer interaction; robotics</t>
  </si>
  <si>
    <t>Human robot interaction; Intelligent robots; Robotics; Artifcial intelligence; Design activity; Design challenges; Engineering challenges; Essential labor; Human labor; Human skills; Imaginaries; Science fictions; Silicon valley; Human computer interaction</t>
  </si>
  <si>
    <t>Wang Z.; Hu Z.; Man Y.; Fjeld M.</t>
  </si>
  <si>
    <t>Wang, Ziming (57674116500); Hu, Ziyi (57673298200); Man, Yemao (55567084400); Fjeld, Morten (17345593900)</t>
  </si>
  <si>
    <t>57674116500; 57673298200; 55567084400; 17345593900</t>
  </si>
  <si>
    <t>A Collaborative System of Flying and Ground Robots with Universal Physical Coupling Interface (PCI), and the Potential Interactive Applications</t>
  </si>
  <si>
    <t>10.1145/3491101.3519766</t>
  </si>
  <si>
    <t>https://www.scopus.com/inward/record.uri?eid=2-s2.0-85129744703&amp;doi=10.1145%2f3491101.3519766&amp;partnerID=40&amp;md5=351355d24379203d8be21e4946211227</t>
  </si>
  <si>
    <t>collaborative system; flying and ground robots; human-robot interaction; universal physical coupling interface (PCI)</t>
  </si>
  <si>
    <t>Collaborative systems; Coupling interfaces; Flying robots; Ground robot; Humans-robot interactions; Interactive applications; Multiple-robots; Physical coupling; Remote fields; Universal physical coupling interface; Human robot interaction</t>
  </si>
  <si>
    <t>Chadha R.; Singla S.; Wassay M.A.</t>
  </si>
  <si>
    <t>Chadha, Raman (57780472600); Singla, Sanjay (57192179109); Wassay, Md Abdul (57833543600)</t>
  </si>
  <si>
    <t>57780472600; 57192179109; 57833543600</t>
  </si>
  <si>
    <t>A Multi-Stage Event Detection Model for Video Datasets Nature-Inspired and Optimized Feature-Based Learning Model</t>
  </si>
  <si>
    <t>Proceedings - 2022 International Conference on Computational Modelling, Simulation and Optimization, ICCMSO 2022</t>
  </si>
  <si>
    <t>10.1109/ICCMSO58359.2022.00026</t>
  </si>
  <si>
    <t>https://www.scopus.com/inward/record.uri?eid=2-s2.0-85156233017&amp;doi=10.1109%2fICCMSO58359.2022.00026&amp;partnerID=40&amp;md5=29044cb8d88b27e28207f292a91b474b</t>
  </si>
  <si>
    <t>Event Detection; Object Tracking; Video event; Video Event Detection; Video Stream; Visual Tracking</t>
  </si>
  <si>
    <t>Human computer interaction; Human robot interaction; Object detection; Object recognition; Object tracking; Security systems; Sports; Textures; Video streaming; Detection models; Events detection; Features vector; Multi-stages; Object Tracking; Video dataset; Video event detections; Video events; Video stream; Visual Tracking; Computer vision</t>
  </si>
  <si>
    <t>Hurmuz M.; Jansen-Kosterink S.; Flierman I.; Fard B.; Van Velsen L.</t>
  </si>
  <si>
    <t>Hurmuz, Marian (57200644399); Jansen-Kosterink, Stephanie (48662262500); Flierman, Ina (57192186950); Fard, Behrouz (57203965216); Van Velsen, Lex (24768268100)</t>
  </si>
  <si>
    <t>57200644399; 48662262500; 57192186950; 57203965216; 24768268100</t>
  </si>
  <si>
    <t>The First Introduction of Social Robotics in Rehabilitation Care</t>
  </si>
  <si>
    <t>10.3233/SHTI220619</t>
  </si>
  <si>
    <t>https://www.scopus.com/inward/record.uri?eid=2-s2.0-85131105753&amp;doi=10.3233%2fSHTI220619&amp;partnerID=40&amp;md5=d02bb4bfe2826c7a7b5f0cb20a8dbd39</t>
  </si>
  <si>
    <t>rehabilitation care; Social robots; usability; use cases</t>
  </si>
  <si>
    <t>Humans; Robotics; Medical informatics; Robotics; Robots; Care process; Rehabilitation care; Social robotics; Social robots; Usability testing; Use case; human; robotics; Patient rehabilitation</t>
  </si>
  <si>
    <t>Elbeleidy S.</t>
  </si>
  <si>
    <t>Elbeleidy, Saad (57208691436)</t>
  </si>
  <si>
    <t>Improving Teleoperation Interfaces to Support Therapists in Robot-Assisted Therapy</t>
  </si>
  <si>
    <t>10.1145/3491101.3503804</t>
  </si>
  <si>
    <t>https://www.scopus.com/inward/record.uri?eid=2-s2.0-85129771646&amp;doi=10.1145%2f3491101.3503804&amp;partnerID=40&amp;md5=1743e28daac25040607f56f2cc00bbf2</t>
  </si>
  <si>
    <t>Robots; 'current; Autistic children; Learning outcome; Robot teleoperation interfaces; Robot-assisted therapies; Socially assistive robots; Teleoperated; Teleoperation interface; Remote control</t>
  </si>
  <si>
    <t>Patel Y.; Rughani P.H.; Desai D.</t>
  </si>
  <si>
    <t>Patel, Yash (57969371100); Rughani, Parag H. (57191632232); Desai, Dhruvil (58081780500)</t>
  </si>
  <si>
    <t>57969371100; 57191632232; 58081780500</t>
  </si>
  <si>
    <t>Network Forensic Investigation of Collaborative Robots: A Case Study</t>
  </si>
  <si>
    <t>2022 7th International Conference on Mechanical Engineering and Robotics Research, ICMERR 2022</t>
  </si>
  <si>
    <t>10.1109/ICMERR56497.2022.10097787</t>
  </si>
  <si>
    <t>https://www.scopus.com/inward/record.uri?eid=2-s2.0-85156180872&amp;doi=10.1109%2fICMERR56497.2022.10097787&amp;partnerID=40&amp;md5=b8af7ec270139d8a3a3aa7b3558e2f0b</t>
  </si>
  <si>
    <t>Cobots; Collaborative Robots; Cyber Physical Forensics; Human-Robot Interaction; Network Forensics; Robotic Forensics</t>
  </si>
  <si>
    <t>Computer crime; Cybersecurity; Digital forensics; Case-studies; Collaborative robots; Cybe physical forensic; Cyber physicals; Forensic investigation; Forensic Techniques; Humans-robot interactions; Network packets; Robotic forensic; Security issues; Collaborative robots</t>
  </si>
  <si>
    <t>Lekova A.; Andreeva A.; Tanev T.; Simonska M.; Kostova S.</t>
  </si>
  <si>
    <t>Lekova, Anna (7801325136); Andreeva, Anna (57190191466); Tanev, Tanio (6507307377); Simonska, Miglena (57742484500); Kostova, Snezhana (55954193800)</t>
  </si>
  <si>
    <t>7801325136; 57190191466; 6507307377; 57742484500; 55954193800</t>
  </si>
  <si>
    <t>A system for speech and language therapy with a potential to work in the IoT</t>
  </si>
  <si>
    <t>10.1145/3546118.3546147</t>
  </si>
  <si>
    <t>https://www.scopus.com/inward/record.uri?eid=2-s2.0-85137180943&amp;doi=10.1145%2f3546118.3546147&amp;partnerID=40&amp;md5=1b901d1e1db1ee969297115fd04c899e</t>
  </si>
  <si>
    <t>Brain Computer Interface; Node-RED; Socially Assistive Robots; Speech Language Therapy</t>
  </si>
  <si>
    <t>Brain computer interface; Robots; Speech communication; Assistive devices; Communication disorders; Depth sensors; Educational context; Node-RED; On-line service; Social context; Socially assistive robots; Speech and language therapy; Speech/language therapy; Internet of things</t>
  </si>
  <si>
    <t>Allen D'Ávila Silveira C.; Kilic Afsar O.; Fdili Alaoui S.</t>
  </si>
  <si>
    <t>Allen D'Ávila Silveira, Catarina (57788333000); Kilic Afsar, Ozgun (57212484372); Fdili Alaoui, Sarah (39061015100)</t>
  </si>
  <si>
    <t>57788333000; 57212484372; 39061015100</t>
  </si>
  <si>
    <t>Wearable Choreographer: Designing Soft-Robotics for Dance Practice</t>
  </si>
  <si>
    <t>10.1145/3532106.3533499</t>
  </si>
  <si>
    <t>https://www.scopus.com/inward/record.uri?eid=2-s2.0-85133643708&amp;doi=10.1145%2f3532106.3533499&amp;partnerID=40&amp;md5=cfb316cc1988d5f38ce46a7e6ba50a64</t>
  </si>
  <si>
    <t>autobiographical design; dance; soft robotics; soma design; wearables</t>
  </si>
  <si>
    <t>Human computer interaction; Human robot interaction; Wearable technology; Autobiographical design; Dance; Design-process; Embodied interaction; First-person perspectives; Limb movements; Lower limb; Soft robotics; Soma design; Wearables; Design</t>
  </si>
  <si>
    <t>Rasouli S.; Gupta G.; Ghafurian M.; Dautenhahn K.</t>
  </si>
  <si>
    <t>Rasouli, Samira (57428645600); Gupta, Garima (57429357300); Ghafurian, Moojan (57190254083); Dautenhahn, Kerstin (7003305185)</t>
  </si>
  <si>
    <t>57428645600; 57429357300; 57190254083; 7003305185</t>
  </si>
  <si>
    <t>Proposed Applications of Social Robots in Interventions for Children and Adolescents with Social Anxiety</t>
  </si>
  <si>
    <t>10.1145/3490149.3505575</t>
  </si>
  <si>
    <t>https://www.scopus.com/inward/record.uri?eid=2-s2.0-85124966854&amp;doi=10.1145%2f3490149.3505575&amp;partnerID=40&amp;md5=e82b2877bb8ed2d0dacda8f360e535f4</t>
  </si>
  <si>
    <t>human-robot interaction; social anxiety disorder; Social robots</t>
  </si>
  <si>
    <t>Intelligent agents; Children and adolescents; Clinical population; Conventional treatments; Evidence-based; Humans-robot interactions; Mental health; Mental health treatments; Social anxieties; Social anxiety disorder; Social robots; Human robot interaction</t>
  </si>
  <si>
    <t>Lin Y.</t>
  </si>
  <si>
    <t>Lin, Yuhan (57349239100)</t>
  </si>
  <si>
    <t>Exploring the Child-Robot Interaction with the Programming in Mind: Bridging Physical and Virtual Programming for Young Children</t>
  </si>
  <si>
    <t>10.1145/3501712.3538834</t>
  </si>
  <si>
    <t>https://www.scopus.com/inward/record.uri?eid=2-s2.0-85134163733&amp;doi=10.1145%2f3501712.3538834&amp;partnerID=40&amp;md5=7739403518a64f43f0c8fc644fe45fa9</t>
  </si>
  <si>
    <t>Curricula; Learning systems; Python; Child-robot interactions; Method comparison; Mixed method; Physical programming; Programming tools; Student attitudes; Student learning; Switch modes; Virtual programming; Young children; Robot programming</t>
  </si>
  <si>
    <t>Fantasia V.; Brinck I.; Balkenius C.</t>
  </si>
  <si>
    <t>Fantasia, Valentina (56333542900); Brinck, Ingar (6506619590); Balkenius, Christian (6602268390)</t>
  </si>
  <si>
    <t>56333542900; 6506619590; 6602268390</t>
  </si>
  <si>
    <t>Making Sense with Social Robots: Extending the Landscape of Inves&lt;ga&lt;on in HRI</t>
  </si>
  <si>
    <t>https://www.scopus.com/inward/record.uri?eid=2-s2.0-85160830337&amp;partnerID=40&amp;md5=9b76155a95085627450a363b8e5d513d</t>
  </si>
  <si>
    <t>engagement; Human-robot interaction; participatory sense-making</t>
  </si>
  <si>
    <t>Creative Commons; Design Patterns; Engagement; Humans-robot interactions; Making process; Participatory sense-making; Position papers; Sense making; Social engagement; Social robots; Human robot interaction</t>
  </si>
  <si>
    <t>Huang A.; Knierim P.; Chiossi F.; Chuang L.L.; Welsch R.</t>
  </si>
  <si>
    <t>Huang, Ann (57703654700); Knierim, Pascal (55536806700); Chiossi, Francesco (57196946809); Chuang, Lewis L (8370160400); Welsch, Robin (57195622102)</t>
  </si>
  <si>
    <t>57703654700; 55536806700; 57196946809; 8370160400; 57195622102</t>
  </si>
  <si>
    <t>Proxemics for Human-Agent Interaction in Augmented Reality</t>
  </si>
  <si>
    <t>10.1145/3491102.3517593</t>
  </si>
  <si>
    <t>https://www.scopus.com/inward/record.uri?eid=2-s2.0-85130554265&amp;doi=10.1145%2f3491102.3517593&amp;partnerID=40&amp;md5=cef1424353e3dc80d923b2adc15e8ece</t>
  </si>
  <si>
    <t>Augmented Reality; Human-Agent Interaction; Perception; Personal Space; Proxemics; Virtual Agents</t>
  </si>
  <si>
    <t>Anthropomorphic robots; Behavioral research; Human robot interaction; Virtual reality; Art gallery; Augmented reality arts; Human-agent interaction; Humanoid robot; Personal spaces; Proxemic; Social implication; Social presence; User behaviors; Virtual agent; Augmented reality</t>
  </si>
  <si>
    <t>Cagiltay B.; Michaelis J.; Sebo S.; Mutlu B.</t>
  </si>
  <si>
    <t>Cagiltay, Bengisu (57217587286); Michaelis, Joseph (56734228100); Sebo, Sarah (57208168371); Mutlu, Bilge (15060220700)</t>
  </si>
  <si>
    <t>57217587286; 56734228100; 57208168371; 15060220700</t>
  </si>
  <si>
    <t>Exploring Children's Preferences for Taking Care of a Social Robot</t>
  </si>
  <si>
    <t>10.1145/3501712.3529721</t>
  </si>
  <si>
    <t>https://www.scopus.com/inward/record.uri?eid=2-s2.0-85134151482&amp;doi=10.1145%2f3501712.3529721&amp;partnerID=40&amp;md5=79eebf90a19d9b012074e8edcd8a56ae</t>
  </si>
  <si>
    <t>caretaking; child-robot interactions</t>
  </si>
  <si>
    <t>Man machine systems; Social robots; 'current; Caretaking; Child-robot interactions; Daily routines; Design spaces; Feasibility studies; Feasibility testing; Interaction design; Short-term effects; Social robots; Machine design</t>
  </si>
  <si>
    <t>Jing X.; Guanghui Y.; Fu D.; Zhen L.</t>
  </si>
  <si>
    <t>Jing, Xia (55560508300); Guanghui, Yun (58313286800); Fu, Deng (58312885700); Zhen, Liu (58313083000)</t>
  </si>
  <si>
    <t>55560508300; 58313286800; 58312885700; 58313083000</t>
  </si>
  <si>
    <t>Hybrid force/impedance control method for ultrasound robot based on three-dimensional modeling</t>
  </si>
  <si>
    <t>Proceedings - 2022 International Conference on Service Robotics, ICoSR 2022</t>
  </si>
  <si>
    <t>10.1109/ICoSR57188.2022.00038</t>
  </si>
  <si>
    <t>https://www.scopus.com/inward/record.uri?eid=2-s2.0-85161819894&amp;doi=10.1109%2fICoSR57188.2022.00038&amp;partnerID=40&amp;md5=3f66921f1f0a39e0f1dade4e74217d22</t>
  </si>
  <si>
    <t>force control; impedance control; joint limit avoidance; three-dimensional modeling; ultrasound robot</t>
  </si>
  <si>
    <t>Human robot interaction; Ultrasonics; Complex environments; Contact forces; Impedance control; Impedance control methods; Joint limit avoidances; Joint-limits; Safe human-robot interaction; Three dimensional modelling; Ultrasound robot; Unknown environments; Force control</t>
  </si>
  <si>
    <t>Lyu Y.; Luo W.; Dolan J.M.</t>
  </si>
  <si>
    <t>Lyu, Yiwei (57219434410); Luo, Wenhao (56109240300); Dolan, John M. (56045990600)</t>
  </si>
  <si>
    <t>57219434410; 56109240300; 56045990600</t>
  </si>
  <si>
    <t>Adaptive Safe Behavior Generation for Heterogeneous Autonomous Vehicles Using Parametric-Control Barrier Functions (Student Abstract)</t>
  </si>
  <si>
    <t>Proceedings of the 36th AAAI Conference on Artificial Intelligence, AAAI 2022</t>
  </si>
  <si>
    <t>https://www.scopus.com/inward/record.uri?eid=2-s2.0-85147606378&amp;partnerID=40&amp;md5=53c0dce4f4bbb60a33b222b6e5d58b59</t>
  </si>
  <si>
    <t>Human robot interaction; Intelligent robots; Autonomous Vehicles; Barriers functions; Behavior generation; Behavior prediction; Control barriers; Heterogeneous robots; Parametric control; Robot behavior; Robot interactions; Safety guarantees; Autonomous vehicles</t>
  </si>
  <si>
    <t>Yadollahi E.; Couto M.; Dillenbourg P.; Paiva A.</t>
  </si>
  <si>
    <t>Yadollahi, Elmira (57203384398); Couto, Marta (56506742400); Dillenbourg, Pierre (8912010400); Paiva, Ana (7102683774)</t>
  </si>
  <si>
    <t>57203384398; 56506742400; 8912010400; 7102683774</t>
  </si>
  <si>
    <t>Do Children Adapt Their Perspective to a Robot When They Fail to Complete a Task?</t>
  </si>
  <si>
    <t>10.1145/3501712.3529719</t>
  </si>
  <si>
    <t>https://www.scopus.com/inward/record.uri?eid=2-s2.0-85134179110&amp;doi=10.1145%2f3501712.3529719&amp;partnerID=40&amp;md5=9115c6797b590b7120cc8ab2c46b3e40</t>
  </si>
  <si>
    <t>child-robot interaction; gamification; perspective-taking; spatial cognition; spatial descriptions</t>
  </si>
  <si>
    <t>Child-robot interactions; Frames of reference; Gamification; Humaninteraction; Mental model; Performance; Perspective taking; Spatial cognition; Spatial descriptions; Robots</t>
  </si>
  <si>
    <t>Bacula A.; Knight H.</t>
  </si>
  <si>
    <t>Bacula, Alexandra (57191976691); Knight, Heather (26321722700)</t>
  </si>
  <si>
    <t>57191976691; 26321722700</t>
  </si>
  <si>
    <t>Incoherent Robot Groups: How Divergent Motions within a Robot Group Predict Functional and Social Interpretations</t>
  </si>
  <si>
    <t>10.1145/3537972.3538008</t>
  </si>
  <si>
    <t>https://www.scopus.com/inward/record.uri?eid=2-s2.0-85133863963&amp;doi=10.1145%2f3537972.3538008&amp;partnerID=40&amp;md5=847e82a67832e20181c0e4f6ceb69a81</t>
  </si>
  <si>
    <t>expressive motion; multi-robot systems; social robotics</t>
  </si>
  <si>
    <t>Coherent motion; Communication signals; Condition; Divergents; Expressive motion; Multi-robot systems; Online users; Robot group; Social robotics; User study; Multipurpose robots</t>
  </si>
  <si>
    <t>Zhu X.; Zhang X.; Chen Z.; Dong Z.; Gu Z.; Chang D.</t>
  </si>
  <si>
    <t>Zhu, Xinyu (57703222600); Zhang, Xingguo (57704821500); Chen, Zinan (57703675100); Dong, Zhanxun (24337862300); Gu, Zhenyu (35219093900); Chang, Danni (55987550100)</t>
  </si>
  <si>
    <t>57703222600; 57704821500; 57703675100; 24337862300; 35219093900; 55987550100</t>
  </si>
  <si>
    <t>The Trusted Listener: The Influence of Anthropomorphic Eye Design of Social Robots on User's Perception of Trustworthiness</t>
  </si>
  <si>
    <t>10.1145/3491102.3517670</t>
  </si>
  <si>
    <t>https://www.scopus.com/inward/record.uri?eid=2-s2.0-85130560778&amp;doi=10.1145%2f3491102.3517670&amp;partnerID=40&amp;md5=e76b13ebd45532234e13a04dc19afdae</t>
  </si>
  <si>
    <t>Anthropomorphic design; Human-robot interaction; Robot eye design; Social robot; User's trustworthiness perception</t>
  </si>
  <si>
    <t>Anthropomorphic robots; Machine design; Anthropomorphic design; Blink rates; Humans-robot interactions; In-buildings; Robot eye design; Social robots; User perceptions; User trustworthiness perception; Users' experiences; Visual complexity; Human robot interaction</t>
  </si>
  <si>
    <t>Takır Ş.; Kose H.; Coskun B.; Barkana D.E.</t>
  </si>
  <si>
    <t>Takır, Şeyma (57904386600); Kose, Hatice (57221458506); Coskun, Buket (57904574100); Barkana, Duygun Erol (57472154100)</t>
  </si>
  <si>
    <t>57904386600; 57221458506; 57904574100; 57472154100</t>
  </si>
  <si>
    <t>RPPG Detection in Children with Autism Spectrum Disorder during Robot-child Interaction Studies</t>
  </si>
  <si>
    <t>2022 International Conference on Digital Image Computing: Techniques and Applications, DICTA 2022</t>
  </si>
  <si>
    <t>10.1109/DICTA56598.2022.10034613</t>
  </si>
  <si>
    <t>https://www.scopus.com/inward/record.uri?eid=2-s2.0-85170209186&amp;doi=10.1109%2fDICTA56598.2022.10034613&amp;partnerID=40&amp;md5=a1818d46292e67c472939a8ae7df5093</t>
  </si>
  <si>
    <t>autism spectrum disorder; child-robot interaction; emotion recognition; rPPG</t>
  </si>
  <si>
    <t>Diseases; Robots; Speech recognition; Autism spectrum disorders; Child-robot interactions; Children with autisms; Emotion interactions; Emotion recognition; Interaction studies; Remote photoplethysmography; Social emotions; Social interactions; Social skills; Emotion Recognition</t>
  </si>
  <si>
    <t>Bremers A.W.D.</t>
  </si>
  <si>
    <t>Bremers, Alexandra W.D. (57222471955)</t>
  </si>
  <si>
    <t>How can a robot help people draw?</t>
  </si>
  <si>
    <t>DIS 2022 - Companion Proceedings of the 2022 ACM Designing Interactive Systems Conference: Digital Wellbeing</t>
  </si>
  <si>
    <t>10.1145/3532107.3532876</t>
  </si>
  <si>
    <t>https://www.scopus.com/inward/record.uri?eid=2-s2.0-85133719570&amp;doi=10.1145%2f3532107.3532876&amp;partnerID=40&amp;md5=68b895a718e0be87d671a910840b6ce9</t>
  </si>
  <si>
    <t>artificial intelligence; augmented reality; drawing; human-machine interface; human-robot interaction</t>
  </si>
  <si>
    <t>Digital devices; Human robot interaction; Intelligent robots; Man machine systems; User interfaces; Data driven; Digital tools; Drawing; Empirical approach; Human Machine Interface; Humans-robot interactions; Physical interactions; Systems approach; User interface development; Virtual interactions; Augmented reality</t>
  </si>
  <si>
    <t>Koren L.; Stipančić T.; Ričko A.; Benić J.</t>
  </si>
  <si>
    <t>Koren, Leon (57226652099); Stipančić, Tomislav (26025776000); Ričko, Andrija (57430855500); Benić, Juraj (57204948501)</t>
  </si>
  <si>
    <t>57226652099; 26025776000; 57430855500; 57204948501</t>
  </si>
  <si>
    <t>Context-Driven Method in Realization of Optimized Human-Robot Interaction</t>
  </si>
  <si>
    <t>Tehnicki Glasnik</t>
  </si>
  <si>
    <t>10.31803/tg-20220504100707</t>
  </si>
  <si>
    <t>https://www.scopus.com/inward/record.uri?eid=2-s2.0-85147517588&amp;doi=10.31803%2ftg-20220504100707&amp;partnerID=40&amp;md5=8b1a0ca9818bce5fec6855e43a5cf210</t>
  </si>
  <si>
    <t>affective; cognitive informatics; context; emotions; human-robot interaction; knowledge representation; probabilistic reasoning; robotics; ubiquitous computing</t>
  </si>
  <si>
    <t>Lockwood K.; Bicer Y.; Asghari-Esfeden S.; Zhu T.; Furmanek M.; Mangalam M.; Strenge G.; Imbiriba T.; Yarossi M.; Padir T.; Erdogmus D.; Tunik E.</t>
  </si>
  <si>
    <t>Lockwood, Kyle (57323772000); Bicer, Yunus (57209855670); Asghari-Esfeden, Sadjad (56728774900); Zhu, Tianjie (57809797800); Furmanek, Mariusz (56430987200); Mangalam, Madhur (53881653100); Strenge, Garrit (57809726700); Imbiriba, Tales (8404434100); Yarossi, Mathew (35239261300); Padir, Taskin (15220957000); Erdogmus, Deniz (7004584113); Tunik, Eugene (8621826000)</t>
  </si>
  <si>
    <t>57323772000; 57209855670; 56728774900; 57809797800; 56430987200; 53881653100; 57809726700; 8404434100; 35239261300; 15220957000; 7004584113; 8621826000</t>
  </si>
  <si>
    <t>Leveraging Submovements for Prediction and Trajectory Planning for Human-Robot Handover</t>
  </si>
  <si>
    <t>10.1145/3529190.3529220</t>
  </si>
  <si>
    <t>https://www.scopus.com/inward/record.uri?eid=2-s2.0-85134432064&amp;doi=10.1145%2f3529190.3529220&amp;partnerID=40&amp;md5=f9327fb0c5aabf4ecf10f316d4c6a898</t>
  </si>
  <si>
    <t>dynamic movement primitives; Gaussian process regression; human inference; human-robot interaction; object handover; trajectory planning</t>
  </si>
  <si>
    <t>Forecasting; Gaussian distribution; Man machine systems; Robot programming; Trajectories; Dynamic movement primitives; Gaussian process regression; Gaussians; Hand over; Human inference; Humans-robot interactions; Object handover; Submovements; Trajectory Planning; Velocity profiles; Human robot interaction</t>
  </si>
  <si>
    <t>Fontaine M.C.</t>
  </si>
  <si>
    <t>Fontaine, Matthew C. (57203981078)</t>
  </si>
  <si>
    <t>Towards Automating the Generation of Human-Robot Interaction Scenarios</t>
  </si>
  <si>
    <t>https://www.scopus.com/inward/record.uri?eid=2-s2.0-85147605526&amp;partnerID=40&amp;md5=e436555f55bed3b3554d2096dedf5b2d</t>
  </si>
  <si>
    <t>Intelligent robots; Man machine systems; Daily lives; Evaluation methods; Humans-robot interactions; Real world setting; User study; Work study; Human robot interaction</t>
  </si>
  <si>
    <t>Dell'ariccia A.; Bremers A.W.D.; Lee W.-Y.; Ju W.</t>
  </si>
  <si>
    <t>Dell'ariccia, Avital (57459694500); Bremers, Alexandra W.D. (57222471955); Lee, Wen-Ying (57204952765); Ju, Wendy (7005898423)</t>
  </si>
  <si>
    <t>57459694500; 57222471955; 57204952765; 7005898423</t>
  </si>
  <si>
    <t>"ah! he wants to win!": Social responses to playing Tic-Tac-Toe against a physical drawing robot</t>
  </si>
  <si>
    <t>10.1145/3490149.3505571</t>
  </si>
  <si>
    <t>https://www.scopus.com/inward/record.uri?eid=2-s2.0-85124995670&amp;doi=10.1145%2f3490149.3505571&amp;partnerID=40&amp;md5=4ec44e0ffe8dff4531e8149df00c7078</t>
  </si>
  <si>
    <t>computer vision; drawing game; human-robot interaction; paper interface; pen plotter</t>
  </si>
  <si>
    <t>Behavioral research; Computer games; Computer vision; Machine design; Robot programming; Drawing game; Humans-robot interactions; Paper interfaces; Pen plotter; Physical behaviors; Playing tic-tac-toe; Qualitative interviews; Semi-structured; Social behaviour; Tangible interaction; Human robot interaction</t>
  </si>
  <si>
    <t>Zhang R.; Yu C.; Chen J.; Fan C.; Gao S.</t>
  </si>
  <si>
    <t>Zhang, Ruipeng (57224400361); Yu, Chenning (57735587200); Chen, Jingkai (57221812983); Fan, Chuchu (36786146000); Gao, Sicun (36336780000)</t>
  </si>
  <si>
    <t>57224400361; 57735587200; 57221812983; 36786146000; 36336780000</t>
  </si>
  <si>
    <t>Learning-based Motion Planning in Dynamic Environments Using GNNs and Temporal Encoding</t>
  </si>
  <si>
    <t>Advances in Neural Information Processing Systems</t>
  </si>
  <si>
    <t>https://www.scopus.com/inward/record.uri?eid=2-s2.0-85163198113&amp;partnerID=40&amp;md5=d07b068b0e3ac30583634d4309827adf</t>
  </si>
  <si>
    <t>Encoding (symbols); Human robot interaction; Learning systems; Robot programming; Signal encoding; Assembly tasks; Dynamic environments; Dynamic obstacles; Encodings; Humans-robot interactions; Learning-based methods; Motion planners; Motion-planning; Performance; Static environment; Motion planning</t>
  </si>
  <si>
    <t>Paleja R.</t>
  </si>
  <si>
    <t>Paleja, Rohan (57208163256)</t>
  </si>
  <si>
    <t>Mutual Understanding in Human-Machine Teaming</t>
  </si>
  <si>
    <t>https://www.scopus.com/inward/record.uri?eid=2-s2.0-85147604710&amp;partnerID=40&amp;md5=81b9f4179d02433a654bf176e45b95d9</t>
  </si>
  <si>
    <t>Virtual reality; Collaborative robots; Embeddings; Healthcare manufacturing; Human-machine; Machine-learning; Mutual understanding; Performance; Search and rescue; Team mental models; Virtual agent; Human robot interaction</t>
  </si>
  <si>
    <t>Cagiltay B.; White N.T.; Ibtasar R.; Mutlu B.; Michaelis J.</t>
  </si>
  <si>
    <t>Cagiltay, Bengisu (57217587286); White, Nathan Thomas (57226025784); Ibtasar, Rabia (57203976383); Mutlu, Bilge (15060220700); Michaelis, Joseph (56734228100)</t>
  </si>
  <si>
    <t>57217587286; 57226025784; 57203976383; 15060220700; 56734228100</t>
  </si>
  <si>
    <t>Understanding Factors that Shape Children's Long Term Engagement with an In-Home Learning Companion Robot</t>
  </si>
  <si>
    <t>10.1145/3501712.3529747</t>
  </si>
  <si>
    <t>https://www.scopus.com/inward/record.uri?eid=2-s2.0-85134185778&amp;doi=10.1145%2f3501712.3529747&amp;partnerID=40&amp;md5=b32204fc14c2ac744a5d9b0a6818600a</t>
  </si>
  <si>
    <t>child-robot interactions; in-home; long-term; reading companion</t>
  </si>
  <si>
    <t>Social robots; Child-robot interactions; Companion robot; Critical factors; In-home; Learning companions; Long-term; Long-term period; Reading companion; Science books; Social robots; Machine design</t>
  </si>
  <si>
    <t>Zhou R.; Sareen H.; Zhang Y.; Leithinger D.</t>
  </si>
  <si>
    <t>Zhou, Ran (57218712302); Sareen, Harpreet (37561807600); Zhang, Yufei (57788050700); Leithinger, Daniel (23035442100)</t>
  </si>
  <si>
    <t>57218712302; 37561807600; 57788050700; 23035442100</t>
  </si>
  <si>
    <t>EmotiTactor: Exploring How Designers Approach Emotional Robotic Touch</t>
  </si>
  <si>
    <t>10.1145/3532106.3533487</t>
  </si>
  <si>
    <t>https://www.scopus.com/inward/record.uri?eid=2-s2.0-85133627876&amp;doi=10.1145%2f3532106.3533487&amp;partnerID=40&amp;md5=7ca3437976435d8283b3342e0d857e30</t>
  </si>
  <si>
    <t>Conveying; Human engineering; Robotics; Design decisions; Design tool; Design-process; Emotional communications; Emotional robotics; Tactile sensation; Software design</t>
  </si>
  <si>
    <t>Zhang J.; Zhan W.</t>
  </si>
  <si>
    <t>Zhang, Jiemin (57739275900); Zhan, Wei (55426234400)</t>
  </si>
  <si>
    <t>57739275900; 55426234400</t>
  </si>
  <si>
    <t>Research into collaborative evolution in hybrid human-robot rescue teams</t>
  </si>
  <si>
    <t>10.1145/3531232.3531259</t>
  </si>
  <si>
    <t>https://www.scopus.com/inward/record.uri?eid=2-s2.0-85131882903&amp;doi=10.1145%2f3531232.3531259&amp;partnerID=40&amp;md5=48560db21190ca4e6d719db9a65427a6</t>
  </si>
  <si>
    <t>Adaptive play; Coordination game; Hybrid human-robot integration; Rescue team; Teamwork</t>
  </si>
  <si>
    <t>Human resource management; Man machine systems; Adaptive play; Broad application; Coordination game; Emergency rescue; Human robots; Humans-robot interactions; Hybrid human-robot integration; Performance; Rescue team; Teamwork; Human robot interaction</t>
  </si>
  <si>
    <t>Bundea A.; Forbrig P.</t>
  </si>
  <si>
    <t>Bundea, Alexandru (57217114802); Forbrig, Peter (23392592500)</t>
  </si>
  <si>
    <t>57217114802; 23392592500</t>
  </si>
  <si>
    <t>Constructing a neurovisual therapy for with a social robot for a neglect handicap</t>
  </si>
  <si>
    <t>https://www.scopus.com/inward/record.uri?eid=2-s2.0-85166027716&amp;partnerID=40&amp;md5=57ab2882bb825f69b958fda348aad98c</t>
  </si>
  <si>
    <t>Collaboration; Social Robot; Therapy</t>
  </si>
  <si>
    <t>Robots; Collaboration; Medical personnel; Search strategies; Social robots; Stroke therapy; Therapy; Visual exploration; Patient treatment</t>
  </si>
  <si>
    <t>Maio R.; Alves J.; Marques B.; Dias P.; Lau N.</t>
  </si>
  <si>
    <t>Maio, Rafael (57219867114); Alves, Joao (57205416612); Marques, Bernardo (57202600898); Dias, Paulo (22333370800); Lau, Nuno (13907323500)</t>
  </si>
  <si>
    <t>57219867114; 57205416612; 57202600898; 22333370800; 13907323500</t>
  </si>
  <si>
    <t>Exploring an Augmented Reality Serious Game for Motorized Wheelchair Control</t>
  </si>
  <si>
    <t>10.1145/3531073.3534471</t>
  </si>
  <si>
    <t>https://www.scopus.com/inward/record.uri?eid=2-s2.0-85132258765&amp;doi=10.1145%2f3531073.3534471&amp;partnerID=40&amp;md5=1202b21500ffecbb0a213a62ece32718</t>
  </si>
  <si>
    <t>Augmented Reality; Cloud Anchors; Human-Robot Interaction; Motion Tracking; Robotic Wheelchair; User Study</t>
  </si>
  <si>
    <t>Anchors; Human computer interaction; Human robot interaction; Motion analysis; Serious games; Wheelchairs; Cloud anchor; Condition; Humans-robot interactions; Motion tracking; Motor disability; Motorized wheelchairs; Racing track; Robotic wheelchairs; User study; Wheelchair control; Augmented reality</t>
  </si>
  <si>
    <t>Demaeght A.; Miclau C.; Hartmann J.; Markwardt J.; Korn O.</t>
  </si>
  <si>
    <t>Demaeght, Annebeth (57226638170); Miclau, Christina (57203094977); Hartmann, Julia (57809694500); Markwardt, Janina (57809727400); Korn, Oliver (55177369500)</t>
  </si>
  <si>
    <t>57226638170; 57203094977; 57809694500; 57809727400; 55177369500</t>
  </si>
  <si>
    <t>Multimodal Emotion Analysis of Robotic Assistance in Elderly Care</t>
  </si>
  <si>
    <t>10.1145/3529190.3529194</t>
  </si>
  <si>
    <t>https://www.scopus.com/inward/record.uri?eid=2-s2.0-85134428626&amp;doi=10.1145%2f3529190.3529194&amp;partnerID=40&amp;md5=f7fd4e51797e95d35a5119634a0755cc</t>
  </si>
  <si>
    <t>elderly care; emotion analysis; robotic assistance; social robot</t>
  </si>
  <si>
    <t>Emotion Recognition; Hospitals; Nursing; Elderly care; Elderly people; Emotion analysis; Emotional state; European Countries; Inter-personal communications; Multi-modal; Nursing homes; Robotic assistance; Social robots; Robotics</t>
  </si>
  <si>
    <t>Ozgur A.G.; Majlesi A.R.; Taburet V.; Meijer S.; Leite I.; Kuoppamäki S.</t>
  </si>
  <si>
    <t>Ozgur, Arzu Guneysu (55903039300); Majlesi, Ali Reza (55639848100); Taburet, Victor (57219857681); Meijer, Sebastiaan (57201384287); Leite, Iolanda (25031658100); Kuoppamäki, Sanna (57193904034)</t>
  </si>
  <si>
    <t>55903039300; 55639848100; 57219857681; 57201384287; 25031658100; 57193904034</t>
  </si>
  <si>
    <t>Designing Tangible Robot Mediated Co-located Games to Enhance Social Inclusion for Neurodivergent Children</t>
  </si>
  <si>
    <t>10.1145/3501712.3535300</t>
  </si>
  <si>
    <t>https://www.scopus.com/inward/record.uri?eid=2-s2.0-85134154060&amp;doi=10.1145%2f3501712.3535300&amp;partnerID=40&amp;md5=0e3855061dce8f94c89a837fbbc56d73</t>
  </si>
  <si>
    <t>Gamification; Interaction design; Neurodivergent children; Robotics; Social inclusion</t>
  </si>
  <si>
    <t>Economic and social effects; Human robot interaction; Co-located; Collaborative environments; Gamification; High potential; Interaction design; Multiplayers; Neurodivergent child; Pac-man games; Social inclusion; Social integrations; Machine design</t>
  </si>
  <si>
    <t>Bretin R.; Cross E.S.; Khamis M.</t>
  </si>
  <si>
    <t>Bretin, Robin (57222413710); Cross, Emily S. (56497637800); Khamis, Mohamed (35243028400)</t>
  </si>
  <si>
    <t>57222413710; 56497637800; 35243028400</t>
  </si>
  <si>
    <t>Co-existing With a Drone: Using Virtual Reality to Investigate the Effect of the Drone's Height and Cover Story on Proxemic Behaviours</t>
  </si>
  <si>
    <t>10.1145/3491101.3519750</t>
  </si>
  <si>
    <t>https://www.scopus.com/inward/record.uri?eid=2-s2.0-85129700152&amp;doi=10.1145%2f3491101.3519750&amp;partnerID=40&amp;md5=46caeadf86566cd6dec546aa19ac0802</t>
  </si>
  <si>
    <t>Framing; Human-Drone Interaction; Proxemic; Social Drone; Virtual Reality</t>
  </si>
  <si>
    <t>Drones; Human computer interaction; Human robot interaction; Man machine systems; Co-existing; Flying heights; Framing; Human-drone interaction; Humans-robot interactions; Proxemic; Real-world; Social drone; User study; Virtual reality</t>
  </si>
  <si>
    <t>Zhao Z.; Yi P.; Dong J.; Liu R.; Cheng M.; Zhou D.; Wei X.</t>
  </si>
  <si>
    <t>Zhao, Zheng (58538363800); Yi, Pengfei (23993138800); Dong, Jing (55278050700); Liu, Rui (56706689400); Cheng, Mingkai (58539004900); Zhou, Dongsheng (13105639000); Wei, Xiaopeng (7402117019)</t>
  </si>
  <si>
    <t>58538363800; 23993138800; 55278050700; 56706689400; 58539004900; 13105639000; 7402117019</t>
  </si>
  <si>
    <t>A Novel Cross-FOV Gaze-Driven Human-Robot Interaction Framework for Service Robots</t>
  </si>
  <si>
    <t>Proceedings - 2022 IEEE SmartWorld, Ubiquitous Intelligence and Computing, Autonomous and Trusted Vehicles, Scalable Computing and Communications, Digital Twin, Privacy Computing, Metaverse, SmartWorld/UIC/ATC/ScalCom/DigitalTwin/PriComp/Metaverse 2022</t>
  </si>
  <si>
    <t>10.1109/SmartWorld-UIC-ATC-ScalCom-DigitalTwin-PriComp-Metaverse56740.2022.00163</t>
  </si>
  <si>
    <t>https://www.scopus.com/inward/record.uri?eid=2-s2.0-85168126375&amp;doi=10.1109%2fSmartWorld-UIC-ATC-ScalCom-DigitalTwin-PriComp-Metaverse56740.2022.00163&amp;partnerID=40&amp;md5=45d22edcf9a55ae668a006cff9b79b8a</t>
  </si>
  <si>
    <t>Cross-field of view; gaze estimation; human-robot interaction</t>
  </si>
  <si>
    <t>Cameras; Man machine systems; Mobile robots; Cross-field of view; Daily lives; Field of views; Gaze estimation; Gaze point; Human faces; Humans-robot interactions; Interaction framework; RGB cameras; Service robots; Human robot interaction</t>
  </si>
  <si>
    <t>Bayreuther S.; Jacob F.; Grotz M.; Kartmann R.; Peller-Konrad F.; Paus F.; Hartenstein H.; Asfour T.</t>
  </si>
  <si>
    <t>Bayreuther, Saskia (57288660800); Jacob, Florian (57189257390); Grotz, Markus (57188678739); Kartmann, Rainer (57207942783); Peller-Konrad, Fabian (57224322866); Paus, Fabian (57200626049); Hartenstein, Hannes (7003474962); Asfour, Tamim (15724268700)</t>
  </si>
  <si>
    <t>57288660800; 57189257390; 57188678739; 57207942783; 57224322866; 57200626049; 7003474962; 15724268700</t>
  </si>
  <si>
    <t>BlueSky: Combining Task Planning and Activity-Centric Access Control for Assistive Humanoid Robots</t>
  </si>
  <si>
    <t>Proceedings of ACM Symposium on Access Control Models and Technologies, SACMAT</t>
  </si>
  <si>
    <t>10.1145/3532105.3535018</t>
  </si>
  <si>
    <t>https://www.scopus.com/inward/record.uri?eid=2-s2.0-85132202335&amp;doi=10.1145%2f3532105.3535018&amp;partnerID=40&amp;md5=162bbeb66bf259c4a864a16f3c425ded</t>
  </si>
  <si>
    <t>access control; humanoid assistance robotics; robot task planning; usage control</t>
  </si>
  <si>
    <t>Anthropomorphic robots; Human robot interaction; Robot programming; Assistive; Distant futures; Humanoid assistance robotic; Humanoid robot; Robot task planning; Robot tasks; Security and privacy issues; Task executions; Task planning; Usage control; Access control</t>
  </si>
  <si>
    <t>Adebayo S.; McLoone S.; Dessing J.C.</t>
  </si>
  <si>
    <t>Adebayo, Samuel (57222413316); McLoone, Sean (35615801000); Dessing, Joost C. (6602910662)</t>
  </si>
  <si>
    <t>57222413316; 35615801000; 6602910662</t>
  </si>
  <si>
    <t>Hand-Eye-Object Tracking for Human Intention Inference</t>
  </si>
  <si>
    <t>10.1016/j.ifacol.2022.07.627</t>
  </si>
  <si>
    <t>https://www.scopus.com/inward/record.uri?eid=2-s2.0-85142247746&amp;doi=10.1016%2fj.ifacol.2022.07.627&amp;partnerID=40&amp;md5=3a1cef4529cfc8d4f7365ee8d070bb90</t>
  </si>
  <si>
    <t>Big data, Data Engineering; Hand-Eye-Object Interaction; Intention inference; Machine Learning; Vision Systems</t>
  </si>
  <si>
    <t>Computer vision; Eye movements; Human robot interaction; Long short-term memory; Man machine systems; Big data, data engineering; Data engineering; Hand-eye-object interaction; Human intentions; Humans-robot interactions; Intention inference; Machine-learning; Object interactions; Vision systems; Visual cues; Big data</t>
  </si>
  <si>
    <t>Nambiappan H.R.; Karim E.; Saurav M.J.R.; Srivastav A.; Gans N.; Makedon F.</t>
  </si>
  <si>
    <t>Nambiappan, Harish Ram (57202944566); Karim, Enamul (57225007425); Saurav, Md Jillur Rahman (57809695400); Srivastav, Anushka (57799003500); Gans, Nicholas (15750786600); Makedon, Fillia (7003437865)</t>
  </si>
  <si>
    <t>57202944566; 57225007425; 57809695400; 57799003500; 15750786600; 7003437865</t>
  </si>
  <si>
    <t>Smartphone Based IoT-Controller Framework for Assisting the Blind in Human Robot Interaction</t>
  </si>
  <si>
    <t>10.1145/3529190.3534782</t>
  </si>
  <si>
    <t>https://www.scopus.com/inward/record.uri?eid=2-s2.0-85134432960&amp;doi=10.1145%2f3529190.3534782&amp;partnerID=40&amp;md5=485c9a5913b0d94029ff5695f7449359</t>
  </si>
  <si>
    <t>Human Robot Interaction; Internet of Things; Mobile Computing</t>
  </si>
  <si>
    <t>Human robot interaction; Man machine systems; Mobile computing; Smartphones; Speech recognition; Effective interactions; Humans-robot interactions; Localisation; Mobile-computing; Pick and place; Smart phones; Smart-phone applications; Speech commands; Visually-impaired users; Internet of things</t>
  </si>
  <si>
    <t>Fan J.; Yue Y.; Wang Y.; Wan B.; Li X.; Hua G.</t>
  </si>
  <si>
    <t>Fan, Jinlong (57300282300); Yue, Yang (57298994900); Wang, Yu (57559404000); Wan, Bei (57560282300); Li, Xudong (57560945300); Hua, Gengpai (58162295400)</t>
  </si>
  <si>
    <t>57300282300; 57298994900; 57559404000; 57560282300; 57560945300; 58162295400</t>
  </si>
  <si>
    <t>A Continuous Gesture Segmentation and Recognition Method for Human-Robot Interaction</t>
  </si>
  <si>
    <t>10.1088/1742-6596/2213/1/012039</t>
  </si>
  <si>
    <t>https://www.scopus.com/inward/record.uri?eid=2-s2.0-85127463584&amp;doi=10.1088%2f1742-6596%2f2213%2f1%2f012039&amp;partnerID=40&amp;md5=b46905f67c68a9fe8e745e8c71cfddcd</t>
  </si>
  <si>
    <t>Human computer interaction; Human robot interaction; Mammals; Man machine systems; Semantics; Gesture segmentation; Gestures recognition; Human-computer cooperation; Humans-robot interactions; Information acquisitions; Input devices; Motion information; Recognition methods; Segmentation methods; Visual recognition; Gesture recognition</t>
  </si>
  <si>
    <t>Nambiappan H.R.; Karim E.; Saurav J.R.; Srivastav A.; Makedon F.</t>
  </si>
  <si>
    <t>Nambiappan, Harish Ram (57202944566); Karim, Enamul (57225007425); Saurav, Jillur Rahman (57205434601); Srivastav, Anushka (57799003500); Makedon, Fillia (7003437865)</t>
  </si>
  <si>
    <t>57202944566; 57225007425; 57205434601; 57799003500; 7003437865</t>
  </si>
  <si>
    <t>Edge-IoT framework for speech and mobile-based human-robot interaction</t>
  </si>
  <si>
    <t>MobiSys 2022 - Proceedings of the 2022 20th Annual International Conference on Mobile Systems, Applications and Services</t>
  </si>
  <si>
    <t>10.1145/3498361.3538767</t>
  </si>
  <si>
    <t>https://www.scopus.com/inward/record.uri?eid=2-s2.0-85134080746&amp;doi=10.1145%2f3498361.3538767&amp;partnerID=40&amp;md5=5d821536de2f4d572e556059638e567d</t>
  </si>
  <si>
    <t>edge computing; human robot interaction; internet-of-things</t>
  </si>
  <si>
    <t>Edge computing; Human robot interaction; Man machine systems; Edge computing; Humans-robot interactions; Mobile applications; Robotic systems; Robotic tasks; Smart phones; Speech commands; Internet of things</t>
  </si>
  <si>
    <t>Mueller R.; Marx S.; Kanso A.; Adler F.</t>
  </si>
  <si>
    <t>Mueller, Rainer (56292139200); Marx, Stefan (57561488900); Kanso, Ali (57204699299); Adler, Fabian (57562260500)</t>
  </si>
  <si>
    <t>56292139200; 57561488900; 57204699299; 57562260500</t>
  </si>
  <si>
    <t>Intuitive Robot Programming and Path Planning Based on Human-Machine Interaction and Sensory Data for Realization of Various Aircraft Application Scenarios</t>
  </si>
  <si>
    <t>SAE Technical Papers</t>
  </si>
  <si>
    <t>10.4271/2022-01-0011</t>
  </si>
  <si>
    <t>https://www.scopus.com/inward/record.uri?eid=2-s2.0-85127571848&amp;doi=10.4271%2f2022-01-0011&amp;partnerID=40&amp;md5=f9fc3bf35304672c19439579dd2b2d32</t>
  </si>
  <si>
    <t>Aircraft; Cameras; End effectors; Human robot interaction; Image processing; Intelligent robots; Life cycle; Aircraft applications; Aircraft production; Application scenario; Flexible robot systems; High flexibility; Human machine interaction; Human-robot collaboration; Interaction technology; Sensory data; Workers'; Robot programming</t>
  </si>
  <si>
    <t>Wang X.; Ji P.; Ma F.</t>
  </si>
  <si>
    <t>Wang, Xianjian (57679000400); Ji, Peng (57202719978); Ma, Fengying (9279613600)</t>
  </si>
  <si>
    <t>57679000400; 57202719978; 9279613600</t>
  </si>
  <si>
    <t>End-to-end training of convolutional neural network for 3D hand pose estimation in dual-view RGB image</t>
  </si>
  <si>
    <t>10.1145/3529261.3529269</t>
  </si>
  <si>
    <t>https://www.scopus.com/inward/record.uri?eid=2-s2.0-85129898411&amp;doi=10.1145%2f3529261.3529269&amp;partnerID=40&amp;md5=b154e4d3610841992b83619b2e38ab39</t>
  </si>
  <si>
    <t>3D hand pose estimation; Convolutional Neural Network; Hand pose datasets; RGB Image; Robot teleoperation</t>
  </si>
  <si>
    <t>Convolution; Convolutional neural networks; Human robot interaction; 3D hand pose estimations; Convolutional neural network; End to end; Estimation methods; Hand pose; Hand pose dataset; Hand pose estimations; Hotspots; RGB images; Robot teleoperation; Human computer interaction</t>
  </si>
  <si>
    <t>Kocher D.; Abbruzzese E.H.; Rodriguez O.; Mayourian J.; Green K.E.</t>
  </si>
  <si>
    <t>Kocher, Deanna (57217591677); Abbruzzese, Emily Hana (57802649300); Rodriguez, Olivia (57802417800); Mayourian, Julia (57802296600); Green, Keith Evan (27867649900)</t>
  </si>
  <si>
    <t>57217591677; 57802649300; 57802417800; 57802296600; 27867649900</t>
  </si>
  <si>
    <t>Sapling &amp; the Travelling Forest: A table-top mobile robot platform for child-robot games</t>
  </si>
  <si>
    <t>10.1145/3501712.3535273</t>
  </si>
  <si>
    <t>https://www.scopus.com/inward/record.uri?eid=2-s2.0-85134172919&amp;doi=10.1145%2f3501712.3535273&amp;partnerID=40&amp;md5=fb5e10fd495377e4354b14636b2dce7c</t>
  </si>
  <si>
    <t>Child-robot interaction; collaboration; spatial thinking</t>
  </si>
  <si>
    <t>Forestry; Machine design; Radio frequency identification (RFID); Child-robot interactions; Collaboration; Game platforms; Gameplay; Low-costs; Mobile robot platforms; Power outlet; Space limitations; Spatial thinking; Table-top; Mobile robots</t>
  </si>
  <si>
    <t>De Saille S.; Cameron D.; Sharkey A.</t>
  </si>
  <si>
    <t>De Saille, Stevienna (56412160000); Cameron, David (35067867800); Sharkey, Amanda (7006392688)</t>
  </si>
  <si>
    <t>56412160000; 35067867800; 7006392688</t>
  </si>
  <si>
    <t>LEGO® Serious Play® in HRI research: results of a pilot imagining robotic care</t>
  </si>
  <si>
    <t>10.1145/3491101.3519708</t>
  </si>
  <si>
    <t>https://www.scopus.com/inward/record.uri?eid=2-s2.0-85129744226&amp;doi=10.1145%2f3491101.3519708&amp;partnerID=40&amp;md5=e8ff0863b6acbf24ae247d9b2102ef1a</t>
  </si>
  <si>
    <t>health-social care; human-robot interaction; LEGO Serious Play</t>
  </si>
  <si>
    <t>Machine design; Man machine systems; Robotics; Design tool; Design-process; Health-social care; Humans-robot interactions; LEGO serious play; Potential users; Research results; Social care; User expectations; User need; Human robot interaction</t>
  </si>
  <si>
    <t>Kshirsagar A.; Faibish T.; Hoffman G.; Biess A.</t>
  </si>
  <si>
    <t>Kshirsagar, Alap (57208161954); Faibish, Tair (57420945200); Hoffman, Guy (35726707500); Biess, Armin (22978673800)</t>
  </si>
  <si>
    <t>57208161954; 57420945200; 35726707500; 22978673800</t>
  </si>
  <si>
    <t>Lessons Learned from Utilizing Guided Policy Search for Human-Robot Handovers with a Collaborative Robot</t>
  </si>
  <si>
    <t>2022 2nd International Conference on Robotics, Automation and Artificial Intelligence, RAAI 2022</t>
  </si>
  <si>
    <t>10.1109/RAAI56146.2022.10092989</t>
  </si>
  <si>
    <t>https://www.scopus.com/inward/record.uri?eid=2-s2.0-85156177710&amp;doi=10.1109%2fRAAI56146.2022.10092989&amp;partnerID=40&amp;md5=d10120ed19c40d78ddd3e387059c18d0</t>
  </si>
  <si>
    <t>Manipulation Planning; Physical Human-Robot Interaction; Reinforcement Learning</t>
  </si>
  <si>
    <t>Collaborative robots; Learning systems; Man machine systems; Robot programming; Simulation platform; Collaborative robots; Hand over; Human robots; Manipulation planning; Performance; Physical humanrobot interaction (phri); Physical robots; Policy search; Reinforcement learnings; Safety constraint; Reinforcement learning</t>
  </si>
  <si>
    <t>Sadka O.; Jacobi A.; Grishko A.; Lumnitz U.; Megidish B.; Erel H.</t>
  </si>
  <si>
    <t>Sadka, Ofir (57195216684); Jacobi, Alon (57672757400); Grishko, Andrey (57194788579); Lumnitz, Udi (57672757500); Megidish, Benny (57192278925); Erel, Hadas (36945086000)</t>
  </si>
  <si>
    <t>57195216684; 57672757400; 57194788579; 57672757500; 57192278925; 36945086000</t>
  </si>
  <si>
    <t>"By the way, what's your name?": The Effect of Robotic Bar-stools on Human-human Opening-encounters</t>
  </si>
  <si>
    <t>10.1145/3491101.3519726</t>
  </si>
  <si>
    <t>https://www.scopus.com/inward/record.uri?eid=2-s2.0-85129729941&amp;doi=10.1145%2f3491101.3519726&amp;partnerID=40&amp;md5=966e8e9d035d32fc66b22b4f84a0a84c</t>
  </si>
  <si>
    <t>Human-Human-Robot Interaction; Non-humanoid Robots; Opening Encounters; Robotic Furniture.</t>
  </si>
  <si>
    <t>Human robot interaction; Robotics; Condition; Human-human-robot interaction; Humanoid robot; Humans-robot interactions; Integral element; Non-humanoid robot; Opening encounter; Robotic furniture.; Social interactions; Social relationships; Anthropomorphic robots</t>
  </si>
  <si>
    <t>Stegner L.; Mutlu B.</t>
  </si>
  <si>
    <t>Stegner, Laura (57219542965); Mutlu, Bilge (15060220700)</t>
  </si>
  <si>
    <t>57219542965; 15060220700</t>
  </si>
  <si>
    <t>Designing for Caregiving: Integrating Robotic Assistance in Senior Living Communities</t>
  </si>
  <si>
    <t>10.1145/3532106.3533536</t>
  </si>
  <si>
    <t>https://www.scopus.com/inward/record.uri?eid=2-s2.0-85133625673&amp;doi=10.1145%2f3532106.3533536&amp;partnerID=40&amp;md5=59d422a3b9055e053f1be8f0d2ba8123</t>
  </si>
  <si>
    <t>care robot; caregiving; design recommendations; field study; human-robot interaction</t>
  </si>
  <si>
    <t>Machine design; Man machine systems; Age-related; Aging population; Care robot; Caregiving; Design recommendations; Field studies; Humans-robot interactions; Living communities; Robotics capabilities; Work-flows; Human robot interaction</t>
  </si>
  <si>
    <t>Umlauft A.</t>
  </si>
  <si>
    <t>Umlauft, Alexandru (58149713800)</t>
  </si>
  <si>
    <t>A Social Robot System for Performance-oriented Long-term Stroke Therapy</t>
  </si>
  <si>
    <t>https://www.scopus.com/inward/record.uri?eid=2-s2.0-85165962179&amp;partnerID=40&amp;md5=b984618d1155da72c63ff91e53f70a1b</t>
  </si>
  <si>
    <t>Anthropomorphic robots; Patient rehabilitation; Clinical trial; Collaboration; Health status; Humanoid robot; Performance-oriented; Rehabilitation exercise; Robots system; Social robots; Stroke therapy; Therapy; Patient treatment</t>
  </si>
  <si>
    <t>Padmakumar A.; Thomason J.; Shrivastava A.; Lange P.; Narayan-Chen A.; Gella S.; Piramuthu R.; Tur G.; Tur D.-H.</t>
  </si>
  <si>
    <t>Padmakumar, Aishwarya (56875419800); Thomason, Jesse (57002638700); Shrivastava, Ayush (57218717290); Lange, Patrick (57305299900); Narayan-Chen, Anjali (57216622491); Gella, Spandana (56349758600); Piramuthu, Robinson (6507058219); Tur, Gokhan (15060858000); Tur, Dilek-Hakkani (7003671800)</t>
  </si>
  <si>
    <t>56875419800; 57002638700; 57218717290; 57305299900; 57216622491; 56349758600; 6507058219; 15060858000; 7003671800</t>
  </si>
  <si>
    <t>TEACh: Task-Driven Embodied Agents That Chat</t>
  </si>
  <si>
    <t>https://www.scopus.com/inward/record.uri?eid=2-s2.0-85147603452&amp;partnerID=40&amp;md5=908132f8e48736996a005e0246446127</t>
  </si>
  <si>
    <t>Intelligent robots; Embodied agent; Interactive dialogs; Language grounding; Modeling abilities; Natural language interaction; Natural languages; Task executions; Task-driven; Human robot interaction</t>
  </si>
  <si>
    <t>Herdel V.; Yamin L.J.; Cauchard J.R.</t>
  </si>
  <si>
    <t>Herdel, Viviane (57218311811); Yamin, Lee J. (57299902100); Cauchard, Jessica R. (37071798700)</t>
  </si>
  <si>
    <t>57218311811; 57299902100; 37071798700</t>
  </si>
  <si>
    <t>Above and Beyond: A Scoping Review of Domains and Applications for Human-Drone Interaction</t>
  </si>
  <si>
    <t>10.1145/3491102.3501881</t>
  </si>
  <si>
    <t>https://www.scopus.com/inward/record.uri?eid=2-s2.0-85130510840&amp;doi=10.1145%2f3491102.3501881&amp;partnerID=40&amp;md5=c136e452a6984d5974fac7e364c8c13b</t>
  </si>
  <si>
    <t>Applications; Classification; Context; Domains; Human-Drone Interaction; Robot; Scoping Review; UAV</t>
  </si>
  <si>
    <t>Human robot interaction; 'current; Context; Domain; Flying objects; Holistic view; Human-drone interaction; Replicability; Robot; Scoping review; Drones</t>
  </si>
  <si>
    <t>Si Z.; Li H.; Ding Y.</t>
  </si>
  <si>
    <t>Si, Zhengming (58285281500); Li, Haitong (58285126800); Ding, Yu (58285181000)</t>
  </si>
  <si>
    <t>58285281500; 58285126800; 58285181000</t>
  </si>
  <si>
    <t>Visual Analysis of Social Robots in Twitter on China Agenda Setting</t>
  </si>
  <si>
    <t>Proceedings - 2022 2nd International Symposium on Artificial Intelligence and its Application on Media, ISAIAM 2022</t>
  </si>
  <si>
    <t>10.1109/ISAIAM55748.2022.00045</t>
  </si>
  <si>
    <t>https://www.scopus.com/inward/record.uri?eid=2-s2.0-85160006249&amp;doi=10.1109%2fISAIAM55748.2022.00045&amp;partnerID=40&amp;md5=8bfc70b731f987b83c51dad7bd907fe7</t>
  </si>
  <si>
    <t>China image; data visualization; robot detection; social robot</t>
  </si>
  <si>
    <t>Data handling; Image analysis; Intelligent robots; Social aspects; Social networking (online); Visualization; Web crawler; Agenda settings; Breakthrough point; China image; Data processing and analysis; Information transmission; Intelligent Algorithms; Public opinions; Robot detection; Social robots; Visual analysis; Data visualization</t>
  </si>
  <si>
    <t>Laban G.; Morrison V.; Kappas A.; Cross E.S.</t>
  </si>
  <si>
    <t>Laban, Guy (57211815425); Morrison, Val (7006024828); Kappas, Arvid (7101642010); Cross, Emily S. (56497637800)</t>
  </si>
  <si>
    <t>57211815425; 7006024828; 7101642010; 56497637800</t>
  </si>
  <si>
    <t>Informal Caregivers Disclose Increasingly More to a Social Robot Over Time</t>
  </si>
  <si>
    <t>10.1145/3491101.3519666</t>
  </si>
  <si>
    <t>https://www.scopus.com/inward/record.uri?eid=2-s2.0-85129717710&amp;doi=10.1145%2f3491101.3519666&amp;partnerID=40&amp;md5=77698db4b890a2bd93fd342f3b272965</t>
  </si>
  <si>
    <t>Caregiving; Ecological Momentary Intervention; EMI; HRI; Human-Robot Interaction; Informal Caregivers; Intervention; Self-Disclosure; Social Robot; Stress</t>
  </si>
  <si>
    <t>Man machine systems; Caregiving; Digital solutions; Ecological momentary intervention; EMI; HRI; Humans-robot interactions; Informal caregivers; Intervention; Self-disclosure; Social robots; Human robot interaction</t>
  </si>
  <si>
    <t>Probierz E.; Gałuszka A.; Grzejszczak T.; Gałuszka A.</t>
  </si>
  <si>
    <t>Probierz, Eryka (57205114557); Gałuszka, Adam (6701419257); Grzejszczak, Tomasz (36933857500); Gałuszka, Anita (57218293695)</t>
  </si>
  <si>
    <t>57205114557; 6701419257; 36933857500; 57218293695</t>
  </si>
  <si>
    <t>OHBOT SOCIAL ROBOTS EMOTION MODELING USING MARKOV CHAINS AND YOLOV5 NEURAL NETWORK</t>
  </si>
  <si>
    <t>Modelling and Simulation 2022 - European Simulation and Modelling Conference, ESM 2022</t>
  </si>
  <si>
    <t>https://www.scopus.com/inward/record.uri?eid=2-s2.0-85160847647&amp;partnerID=40&amp;md5=28767e47219c1606d86f7eec78c5439b</t>
  </si>
  <si>
    <t>Emotion modelling; Markov models; OhBot Robot; Social robots; YOLO neural network</t>
  </si>
  <si>
    <t>Human robot interaction; Markov processes; Emotion models; Humans-robot interactions; Markov modeling; Neural-networks; Ohbot robot; Robot emotions; Robotic computers; Social robotics; Social robots; YOLO neural network; Forecasting</t>
  </si>
  <si>
    <t>Gasparetti F.; Gena C.; Sansonetti G.; Tkalcic M.</t>
  </si>
  <si>
    <t>Gasparetti, Fabio (6506843445); Gena, Cristina (6507316953); Sansonetti, Giuseppe (22735492400); Tkalcic, Marko (24438438300)</t>
  </si>
  <si>
    <t>6506843445; 6507316953; 22735492400; 24438438300</t>
  </si>
  <si>
    <t>SOcial and Cultural IntegrAtion with PersonaLIZEd Interfaces (SOCIALIZE) 2022</t>
  </si>
  <si>
    <t>International Conference on Intelligent User Interfaces, Proceedings IUI</t>
  </si>
  <si>
    <t>10.1145/3490100.3511172</t>
  </si>
  <si>
    <t>https://www.scopus.com/inward/record.uri?eid=2-s2.0-85127773471&amp;doi=10.1145%2f3490100.3511172&amp;partnerID=40&amp;md5=9598ea3968e41bf0e1f06d08357588fa</t>
  </si>
  <si>
    <t>human-robot interaction; Interactive techniques; recommender systems; social and cultural inclusion</t>
  </si>
  <si>
    <t>Intelligent robots; Recommender systems; Humans-robot interactions; Intelligent robotics; Interactive techniques; Invited talk; Large spaces; Personalized interface; Risk categories; Robotics applications; Social and cultural inclusion; Socially assistive robots; Human robot interaction</t>
  </si>
  <si>
    <t>Sluÿters A.</t>
  </si>
  <si>
    <t>Sluÿters, Arthur (57224323814)</t>
  </si>
  <si>
    <t>Mid-air Gesture Recognition by Ultra-Wide Band Radar Echoes</t>
  </si>
  <si>
    <t>https://www.scopus.com/inward/record.uri?eid=2-s2.0-85165975989&amp;partnerID=40&amp;md5=f650bbd15a1416ba4988323816ae5779</t>
  </si>
  <si>
    <t>Gesture-based interfaces; Mid-air gestural interaction; Radar-based interaction</t>
  </si>
  <si>
    <t>Data privacy; Human computer interaction; Human robot interaction; Learning systems; Microwave sensors; Palmprint recognition; Permittivity; Pipelines; Wearable sensors; Gestural interaction; Gesture-based interface; Gestures recognition; Image-based sensor; Microwave radar sensors; Mid-air gestural interaction; Privacy preservation; Radar echoes; Radar-based interaction; Ultra wideband radars; Gesture recognition</t>
  </si>
  <si>
    <t>Kan John P.; Zhu X.; Gedeon T.; Zhu W.</t>
  </si>
  <si>
    <t>Kan John, Priscilla (57211407117); Zhu, Xuanying (56488755500); Gedeon, Tom (24400830200); Zhu, Wan (57674402200)</t>
  </si>
  <si>
    <t>57211407117; 56488755500; 24400830200; 57674402200</t>
  </si>
  <si>
    <t>Evaluating Human Impressions of an Initiative-taking Robot</t>
  </si>
  <si>
    <t>10.1145/3491101.3519633</t>
  </si>
  <si>
    <t>https://www.scopus.com/inward/record.uri?eid=2-s2.0-85129770100&amp;doi=10.1145%2f3491101.3519633&amp;partnerID=40&amp;md5=5501eb716be7bc3d54b64793efbe4770</t>
  </si>
  <si>
    <t>Autonomy; Human robot interaction; Impression evaluation; Physiological response</t>
  </si>
  <si>
    <t>Behavioral research; Electrophysiology; Machine design; Man machine systems; Physiological models; Surveys; Autonomy; Behavioural aspects; Galvanic skin response; Human impressions; Humans-robot interactions; Impression evaluation; Physical aspects; Physiological response; Robot designs; Social robots; Human robot interaction</t>
  </si>
  <si>
    <t>Pangaliman M.M.; John Dignadice S.; Felicilda K.A.; James Bautista A.; Perol A.; Santos R.</t>
  </si>
  <si>
    <t>Pangaliman, Ma. Madecheen (57207918768); John Dignadice, Sherwin (58251449800); Felicilda, Kendall Adrian (58198779000); James Bautista, Anthony (58251865300); Perol, Alma (57759404700); Santos, Rodrigo (57202056343)</t>
  </si>
  <si>
    <t>57207918768; 58251449800; 58198779000; 58251865300; 57759404700; 57202056343</t>
  </si>
  <si>
    <t>Comparative Analysis of Different Systematic Odometry Error Correction Methods on a Differential Drive Indoor Service Robot</t>
  </si>
  <si>
    <t>2022 IEEE 14th International Conference on Humanoid, Nanotechnology, Information Technology, Communication and Control, Environment, and Management, HNICEM 2022</t>
  </si>
  <si>
    <t>10.1109/HNICEM57413.2022.10109446</t>
  </si>
  <si>
    <t>https://www.scopus.com/inward/record.uri?eid=2-s2.0-85159389237&amp;doi=10.1109%2fHNICEM57413.2022.10109446&amp;partnerID=40&amp;md5=36056eb27eb1204e7240311705d5d682</t>
  </si>
  <si>
    <t>comparative analysis; differential drive robot; indoor service robot; odometry error correction method; ROS; systematic odometry errors</t>
  </si>
  <si>
    <t>COVID-19; Error correction; Human robot interaction; Man machine systems; Systematic errors; Comparative analyzes; Correction method; Differential drive robots; Errors correction; Indoor service robot; Odometry error correction method; Odometry errors; ROS; Service robots; Systematic odometry errors; Mobile robots</t>
  </si>
  <si>
    <t>Santra S.; Singh S.K.; Bohra S.K.; Tripathi Y.; Nandy S.</t>
  </si>
  <si>
    <t>Santra, Shreya (57193774797); Singh, Shivam K. (58262718600); Bohra, Shraman K. (58597972200); Tripathi, Yamini (58531341100); Nandy, Soutik (58531341200)</t>
  </si>
  <si>
    <t>57193774797; 58262718600; 58597972200; 58531341100; 58531341200</t>
  </si>
  <si>
    <t>Design and Development of a Health Monitoring Companion Robot for Crew Members in Space</t>
  </si>
  <si>
    <t>Proceedings of the International Astronautical Congress, IAC</t>
  </si>
  <si>
    <t>2022-September</t>
  </si>
  <si>
    <t>https://www.scopus.com/inward/record.uri?eid=2-s2.0-85167561596&amp;partnerID=40&amp;md5=fe7711638b436240833e2df437ff2165</t>
  </si>
  <si>
    <t>artificial intelligence; biomedical; human-robot interactions; robotics; space; spaceflight</t>
  </si>
  <si>
    <t>Diagnosis; Intelligent robots; Interplanetary flight; Machine design; Manned space flight; Orbits; Space research; Biomedical; Companion robot; Crew members; Design and Development; Health monitoring; Humans in space; Humans-robot interactions; Social robots; Space; Spaceflight; Human robot interaction</t>
  </si>
  <si>
    <t>Suzuki R.; Karim A.; Xia T.; Hedayati H.; Marquardt N.</t>
  </si>
  <si>
    <t>Suzuki, Ryo (57193575409); Karim, Adnan (57545205700); Xia, Tian (57545588700); Hedayati, Hooman (57201502955); Marquardt, Nicolai (55921115600)</t>
  </si>
  <si>
    <t>57193575409; 57545205700; 57545588700; 57201502955; 55921115600</t>
  </si>
  <si>
    <t>Augmented Reality and Robotics: A Survey and Taxonomy for AR-enhanced Human-Robot Interaction and Robotic Interfaces</t>
  </si>
  <si>
    <t>10.1145/3491102.3517719</t>
  </si>
  <si>
    <t>https://www.scopus.com/inward/record.uri?eid=2-s2.0-85130573756&amp;doi=10.1145%2f3491102.3517719&amp;partnerID=40&amp;md5=ea1236e0a7eac67e2eddd303c3d5b46d</t>
  </si>
  <si>
    <t>actuated tangible UI; AR-HRI; augmented reality; human-robot interaction; mixed reality; robotics; shape-changing UI; VAM-HRI</t>
  </si>
  <si>
    <t>Human robot interaction; Machine design; Man machine systems; Mixed reality; Robotics; Surveys; Taxonomies; Actuated tangible UI; AR-human-robot interaction; Humans-robot interactions; Interaction interface; Mixed reality; Robotic interface; Shape-changing UI; VAM-human-robot interaction; Augmented reality</t>
  </si>
  <si>
    <t>Ueno T.; Sawa Y.; Kim Y.; Urakami J.; Oura H.; Seaborn K.</t>
  </si>
  <si>
    <t>Ueno, Takane (57674128700); Sawa, Yuto (57673855800); Kim, Yeongdae (57211407352); Urakami, Jacqueline (57673014600); Oura, Hiroki (36728222900); Seaborn, Katie (36096317400)</t>
  </si>
  <si>
    <t>57674128700; 57673855800; 57211407352; 57673014600; 36728222900; 36096317400</t>
  </si>
  <si>
    <t>Trust in Human-AI Interaction: Scoping Out Models, Measures, and Methods</t>
  </si>
  <si>
    <t>10.1145/3491101.3519772</t>
  </si>
  <si>
    <t>https://www.scopus.com/inward/record.uri?eid=2-s2.0-85129769757&amp;doi=10.1145%2f3491101.3519772&amp;partnerID=40&amp;md5=a87c15d43c754a170e1e66dfbba9d3cd</t>
  </si>
  <si>
    <t>Artificial intelligence; Automation; Decision aids; Robots; Scoping review; Trust</t>
  </si>
  <si>
    <t>Human robot interaction; Intelligent robots; Decision aids; Interaction context; Key factors; Scoping; Scoping review; Smart vehicles; Systematic Review; Trust; Trust models; Virtual character; Decision support systems</t>
  </si>
  <si>
    <t>Wan Y.; Mao J.; Tenenbaum J.B.</t>
  </si>
  <si>
    <t>Wan, Yanming (58366753400); Mao, Jiayuan (57201377790); Tenenbaum, Joshua B. (7006818404)</t>
  </si>
  <si>
    <t>58366753400; 57201377790; 7006818404</t>
  </si>
  <si>
    <t>HandMeThat: Human-Robot Communication in Physical and Social Environments</t>
  </si>
  <si>
    <t>https://www.scopus.com/inward/record.uri?eid=2-s2.0-85163217136&amp;partnerID=40&amp;md5=6e5d40d39948ceab5465a1f4c2c950be</t>
  </si>
  <si>
    <t>Learning algorithms; Man machine systems; Reinforcement learning; Virtual reality; Evaluation of instruction; Holistic evaluations; Human actions; Human-robot communication; Humans-robot interactions; Language grounding; Physical environments; Physical objects; Social environment; Subgoals; Human robot interaction</t>
  </si>
  <si>
    <t>Zhang Y.; Gu F.</t>
  </si>
  <si>
    <t>Zhang, Yang (58313679100); Gu, Feifei (55643228800)</t>
  </si>
  <si>
    <t>58313679100; 55643228800</t>
  </si>
  <si>
    <t>A Compact and Low-cost Gobang Robot</t>
  </si>
  <si>
    <t>10.1109/ICoSR57188.2022.00021</t>
  </si>
  <si>
    <t>https://www.scopus.com/inward/record.uri?eid=2-s2.0-85161932116&amp;doi=10.1109%2fICoSR57188.2022.00021&amp;partnerID=40&amp;md5=10e88a553fb3e5c88274b4a4200b8a15</t>
  </si>
  <si>
    <t>Gobang game; human-robot interaction; object recognition; piece grabbing; playing strategy</t>
  </si>
  <si>
    <t>Computer games; Costs; Drops; Edge detection; Human robot interaction; Man machine systems; Gobang game; Human robots; Humans-robot interactions; Low-costs; Objects recognition; Piece grabbing; Playing Strategies; Problems and challenges; Robust recognition; Vision modules; Object recognition</t>
  </si>
  <si>
    <t>Rubegni E.; Malinverni L.; Yip J.</t>
  </si>
  <si>
    <t>Rubegni, Elisa (6504458714); Malinverni, Laura (55321736900); Yip, Jason (55321666200)</t>
  </si>
  <si>
    <t>6504458714; 55321736900; 55321666200</t>
  </si>
  <si>
    <t>"Don't let the robots walk our dogs, but it's ok for them to do our homework": children's perceptions, fears, and hopes in social robots.</t>
  </si>
  <si>
    <t>10.1145/3501712.3529726</t>
  </si>
  <si>
    <t>https://www.scopus.com/inward/record.uri?eid=2-s2.0-85134182448&amp;doi=10.1145%2f3501712.3529726&amp;partnerID=40&amp;md5=1a1a518ae720e176b782b90c87c5ebd5</t>
  </si>
  <si>
    <t>Child-Computer Interaction; Child-Robot Interaction; children user model; children's perceptions; fears and hope; Social Robots</t>
  </si>
  <si>
    <t>Man machine systems; Social robots; Child perception; Child user model; Child-computer interactions; Child-robot interactions; Development impacts; Fear and hope; Robots for children; Social acceptance; Social robots; User Modelling; Economic and social effects</t>
  </si>
  <si>
    <t>Malhotra A.</t>
  </si>
  <si>
    <t>Malhotra, Aarti (56492244700)</t>
  </si>
  <si>
    <t>Socially Intelligent Affective AI</t>
  </si>
  <si>
    <t>https://www.scopus.com/inward/record.uri?eid=2-s2.0-85147607663&amp;partnerID=40&amp;md5=e73283806c1da6ad0163b49865cb2026</t>
  </si>
  <si>
    <t>Behavioral research; Forecasting; Human computer interaction; Human robot interaction; Affective Computing; AI systems; Computational modelling; Decisions makings; Doctoral research; Event context; Learn+; Research goals; Social events; Social identity; Decision making</t>
  </si>
  <si>
    <t>Zhang X.-C.; Yang P.; Li W.</t>
  </si>
  <si>
    <t>Zhang, Xu-Chong (56110351700); Yang, Peng (57679617600); Li, Wenfan (57679617700)</t>
  </si>
  <si>
    <t>56110351700; 57679617600; 57679617700</t>
  </si>
  <si>
    <t>Research on humanoid movements of a 7-DOF manipulator for planar grasping</t>
  </si>
  <si>
    <t>10.1145/3529261.3529273</t>
  </si>
  <si>
    <t>https://www.scopus.com/inward/record.uri?eid=2-s2.0-85129887701&amp;doi=10.1145%2f3529261.3529273&amp;partnerID=40&amp;md5=9f08df213973a5e5dd337b54a648668e</t>
  </si>
  <si>
    <t>Anthropomorphic movement; Humanoid manipulator; Motion capture; Planar grasping; postural synergy</t>
  </si>
  <si>
    <t>Anthropomorphic robots; Behavioral research; Degrees of freedom (mechanics); Human robot interaction; Mergers and acquisitions; Robotics; Anthropomorphic Manipulators; Anthropomorphic movement; Hotspots; Human arm; Humanoid manipulator; Humans-robot interactions; Motion capture; Motion data; Planar grasping; Postural synergy; Manipulators</t>
  </si>
  <si>
    <t>Dimalanta Y.D.; Pangaliman M.M.; Dalangin L.M.; Ching B.; Respicio A.; Topacio M.A.; Dignadice S.J.; Felicilda K.A.; Bautista A.J.</t>
  </si>
  <si>
    <t>Dimalanta, Ysabel Dominic (58198601700); Pangaliman, Ma. Madecheen (57207918768); Dalangin, Luis Miguel (58199684500); Ching, Benedict (58199139500); Respicio, Aaron (58198601800); Topacio, Marcus Alec (58199498500); Dignadice, Sherwin John (57759963000); Felicilda, Kendall Adrian (58198779000); Bautista, Anthony James (57205500461)</t>
  </si>
  <si>
    <t>58198601700; 57207918768; 58199684500; 58199139500; 58198601800; 58199498500; 57759963000; 58198779000; 57205500461</t>
  </si>
  <si>
    <t>Characterization and Optimization of Trajectory Errors on Remote-Controlled Differential Drive Robot through Speed Calibration</t>
  </si>
  <si>
    <t>10.1109/HNICEM57413.2022.10109467</t>
  </si>
  <si>
    <t>https://www.scopus.com/inward/record.uri?eid=2-s2.0-85159435354&amp;doi=10.1109%2fHNICEM57413.2022.10109467&amp;partnerID=40&amp;md5=90c8229eb447e44f3237d3837f1c5b9f</t>
  </si>
  <si>
    <t>Arduino; coefficient of determination; differential drive; ODrive motor driver; robot calibration; robot motor speed; trajectory error</t>
  </si>
  <si>
    <t>Digital storage; Human robot interaction; Regression analysis; Remote control; Systematic errors; Trajectories; Arduino; Coefficient of determination; Differential drive; Differential drive robots; Motor driver; Motor speed; Odrive motor driver; Robot calibration; Robot motor speed; Trajectory errors; Calibration</t>
  </si>
  <si>
    <t>Nishida N.; Iwasaki Y.; Teo T.; Fukuoka M.; Sugimoto M.; Chen P.-H.; Kato F.; Kitazaki M.; Iwata H.</t>
  </si>
  <si>
    <t>Nishida, Nonoka (57647105400); Iwasaki, Yukiko (57197792483); Teo, Theophilus (57194045192); Fukuoka, Masaaki (57210702313); Sugimoto, Maki (9638451700); Chen, Po-Han (57647105500); Kato, Fumihiro (55149673800); Kitazaki, Michiteru (6601997091); Iwata, Hiroyasu (7401885691)</t>
  </si>
  <si>
    <t>57647105400; 57197792483; 57194045192; 57210702313; 9638451700; 57647105500; 55149673800; 6601997091; 7401885691</t>
  </si>
  <si>
    <t>Analysis and Observation of Behavioral Factors Contributing to Improvement of Embodiment to a Supernumerary Limb</t>
  </si>
  <si>
    <t>10.1145/3519391.3519413</t>
  </si>
  <si>
    <t>https://www.scopus.com/inward/record.uri?eid=2-s2.0-85128878850&amp;doi=10.1145%2f3519391.3519413&amp;partnerID=40&amp;md5=3b45564975706a5aa10a727df9dd0394</t>
  </si>
  <si>
    <t>Human Augmentation; Human-Robot Interaction; Virtual Reality</t>
  </si>
  <si>
    <t>Human robot interaction; Behavior observation; Behavioral factors; Body movements; Human augmentation; Human bodies; Humans-robot interactions; Observation space; Whole-body; Virtual reality</t>
  </si>
  <si>
    <t>Korn O.; Zallio M.</t>
  </si>
  <si>
    <t>Korn, Oliver (55177369500); Zallio, Matteo (57192369861)</t>
  </si>
  <si>
    <t>55177369500; 57192369861</t>
  </si>
  <si>
    <t>Perspectives on Social Health Robots: How Experts' Views Improved from 2017 to 2021</t>
  </si>
  <si>
    <t>10.1145/3529190.3531223</t>
  </si>
  <si>
    <t>https://www.scopus.com/inward/record.uri?eid=2-s2.0-85134431854&amp;doi=10.1145%2f3529190.3531223&amp;partnerID=40&amp;md5=e6989b418b3c89a7db7023d20c7f6451</t>
  </si>
  <si>
    <t>Social robots; Active-assisted; Economic perspective; Economic potentials; Living communities; Social robotics; Social robots; Statistical significance; Health care</t>
  </si>
  <si>
    <t>Lee C.P.; Cagiltay B.; Mutlu B.</t>
  </si>
  <si>
    <t>Lee, Christine P (57476245100); Cagiltay, Bengisu (57217587286); Mutlu, Bilge (15060220700)</t>
  </si>
  <si>
    <t>57476245100; 57217587286; 15060220700</t>
  </si>
  <si>
    <t>The Unboxing Experience: Exploration and Design of Initial Interactions Between Children and Social Robots</t>
  </si>
  <si>
    <t>10.1145/3491102.3501955</t>
  </si>
  <si>
    <t>https://www.scopus.com/inward/record.uri?eid=2-s2.0-85130549830&amp;doi=10.1145%2f3491102.3501955&amp;partnerID=40&amp;md5=b278690887a0dd2abc94433dbcea9365</t>
  </si>
  <si>
    <t>child-robot interaction; experience design; Participatory design; social robots; unboxing</t>
  </si>
  <si>
    <t>Child-robot interactions; Co-designs; Experience design; Field studies; Participatory design; Robots for children; Social robots; Technology adoption; Unboxing; User study; Machine design</t>
  </si>
  <si>
    <t>Fernandez L.; Carmichael M.G.</t>
  </si>
  <si>
    <t>Fernandez, Louis (58126101800); Carmichael, Marc G. (36801255200)</t>
  </si>
  <si>
    <t>58126101800; 36801255200</t>
  </si>
  <si>
    <t>Preliminary Analysis of a Redundancy Resolution Method for Mobile Manipulators used in Physical Human Robot Interaction</t>
  </si>
  <si>
    <t>Australasian Conference on Robotics and Automation, ACRA</t>
  </si>
  <si>
    <t>2022-December</t>
  </si>
  <si>
    <t>https://www.scopus.com/inward/record.uri?eid=2-s2.0-85149313235&amp;partnerID=40&amp;md5=6ad3805e9ee6b540b8ee7233fc252e71</t>
  </si>
  <si>
    <t>Human robot interaction; Man machine systems; Redundancy; Framework and algorithms; Joint configuration; Mobile manipulator; Physical humanrobot interaction (phri); Preliminary analysis; Reachable workspace; Redundancy resolution methods; Solution space; Specific tasks; System solution; Manipulators</t>
  </si>
  <si>
    <t>Laban G.</t>
  </si>
  <si>
    <t>Laban, Guy (57211815425)</t>
  </si>
  <si>
    <t>Social Robots as Communication Partners to Support Emotional Health and Well-Being</t>
  </si>
  <si>
    <t>10.1109/ACIIW57231.2022.10086018</t>
  </si>
  <si>
    <t>https://www.scopus.com/inward/record.uri?eid=2-s2.0-85153381053&amp;doi=10.1109%2fACIIW57231.2022.10086018&amp;partnerID=40&amp;md5=568f7667ea7dc40104ae67626b552d05</t>
  </si>
  <si>
    <t>Affective computing; Communication; Emotion; Experimental psychology; Human-robot interaction; Self-disclosure; Social robots; Stress; Wellbeing</t>
  </si>
  <si>
    <t>Man machine systems; Affective Computing; Communication partners; Emotion; Experimental psychology; Humans-robot interactions; Self-disclosure; Social interactions; Social robots; Well being; Wellbeing; Human robot interaction</t>
  </si>
  <si>
    <t>Jain N.; Kulshreshtha V.; Vivek V.</t>
  </si>
  <si>
    <t>Jain, Nishtha (58357645200); Kulshreshtha, Vaibhav (58178626600); Vivek, V. (57205039980)</t>
  </si>
  <si>
    <t>58357645200; 58178626600; 57205039980</t>
  </si>
  <si>
    <t>Assistant Robot With Emotion Detection And Display Abilities Survey</t>
  </si>
  <si>
    <t>Proceedings - 2022 4th International Conference on Advances in Computing, Communication Control and Networking, ICAC3N 2022</t>
  </si>
  <si>
    <t>10.1109/ICAC3N56670.2022.10074162</t>
  </si>
  <si>
    <t>https://www.scopus.com/inward/record.uri?eid=2-s2.0-85152196320&amp;doi=10.1109%2fICAC3N56670.2022.10074162&amp;partnerID=40&amp;md5=65a8597413d44cd7f076dd5fe098cdea</t>
  </si>
  <si>
    <t>emotion detection; emotion display; gif response; robot; virtual assistant</t>
  </si>
  <si>
    <t>Convolutional neural networks; Human robot interaction; Intelligent robots; Speech recognition; Assistant robot; Emotion detection; Emotion displays; Entertainment robots; Gif response; Human like; Industrial sector; Mechanical; Robot-human interaction; Virtual assistants; Natural language processing systems</t>
  </si>
  <si>
    <t>Friebe K.; Samporová S.; Malinovská K.; Hoffmann M.</t>
  </si>
  <si>
    <t>Friebe, Kassandra (57894416100); Samporová, Sabína (58115552600); Malinovská, Kristína (57211375993); Hoffmann, Matej (34971244000)</t>
  </si>
  <si>
    <t>57894416100; 58115552600; 57211375993; 34971244000</t>
  </si>
  <si>
    <t>Gaze Cueing and the Role of Presence in Human-Robot Interaction</t>
  </si>
  <si>
    <t>Lecture Notes in Computer Science (including subseries Lecture Notes in Artificial Intelligence and Lecture Notes in Bioinformatics)</t>
  </si>
  <si>
    <t>13817 LNAI</t>
  </si>
  <si>
    <t>10.1007/978-3-031-24667-8_36</t>
  </si>
  <si>
    <t>https://www.scopus.com/inward/record.uri?eid=2-s2.0-85149823508&amp;doi=10.1007%2f978-3-031-24667-8_36&amp;partnerID=40&amp;md5=f9bac054d9e33f3fb40763fe5e3b89a0</t>
  </si>
  <si>
    <t>Gaze cueing; Human-robot interaction; Presence</t>
  </si>
  <si>
    <t>Anthropomorphic robots; Man machine systems; Virtual reality; Co-present; Gaze cueing; Humanoid robot; Humans-robot interactions; Presence; Robot interactions; Social interactions; Target stimulus; Task-based; Virtual agent; Human robot interaction</t>
  </si>
  <si>
    <t>Alonso-Martin F.; Carrasco-Martínez S.; Gamboa-Montero J.J.; Fernández-Rodicio E.; Salichs M.Á.</t>
  </si>
  <si>
    <t>Alonso-Martin, Fernando (55215683700); Carrasco-Martínez, Sara (58137883200); Gamboa-Montero, Juan José (57194276023); Fernández-Rodicio, Enrique (57195252678); Salichs, Miguel Ángel (6603829011)</t>
  </si>
  <si>
    <t>55215683700; 58137883200; 57194276023; 57195252678; 6603829011</t>
  </si>
  <si>
    <t>Introducing Psychology Strategies to Increase Engagement on Social Robots</t>
  </si>
  <si>
    <t>10.1007/978-3-031-24667-8_34</t>
  </si>
  <si>
    <t>https://www.scopus.com/inward/record.uri?eid=2-s2.0-85149863761&amp;doi=10.1007%2f978-3-031-24667-8_34&amp;partnerID=40&amp;md5=305b6bdbe26e0d594c84449465b48681</t>
  </si>
  <si>
    <t>Engagement; Human-robot interaction; Social robots</t>
  </si>
  <si>
    <t>Daily lives; Engagement; Humans-robot interactions; Key factors; Psychological factors; Robotics research; Social bots; Social robotics; Social robots; Users' experiences; Human robot interaction</t>
  </si>
  <si>
    <t>Maharjan R.S.</t>
  </si>
  <si>
    <t>Maharjan, Rahul Singh (57215307617)</t>
  </si>
  <si>
    <t>Continual Learning for Adaptive Affective Human-Robot Interaction</t>
  </si>
  <si>
    <t>10.1109/ACIIW57231.2022.10086015</t>
  </si>
  <si>
    <t>https://www.scopus.com/inward/record.uri?eid=2-s2.0-85153402485&amp;doi=10.1109%2fACIIW57231.2022.10086015&amp;partnerID=40&amp;md5=673a3a0ddc215ef9a14b55506d0d1fd0</t>
  </si>
  <si>
    <t>Continual Learning; Emotion Recognition; Human-Robot Interaction; Social Robotics</t>
  </si>
  <si>
    <t>Deep learning; Economic and social effects; Ecosystems; Human robot interaction; Industrial robots; Learning systems; Man machine systems; Speech recognition; Affective Computing; Continual learning; Data distribution; Emotion recognition; Humans-robot interactions; Learning approach; Real-world; Social ecosystems; Social robotics; Social robots; Emotion Recognition</t>
  </si>
  <si>
    <t>Lastrico L.; Duarte N.F.; Carfí A.; Rea F.; Mastrogiovanni F.; Sciutti A.; Santos-Victor J.</t>
  </si>
  <si>
    <t>Lastrico, Linda (57222811380); Duarte, Nuno Ferreira (57191884231); Carfí, Alessandro (57204949335); Rea, Francesco (54386065400); Mastrogiovanni, Fulvio (56962745700); Sciutti, Alessandra (36957816700); Santos-Victor, José (7003525618)</t>
  </si>
  <si>
    <t>57222811380; 57191884231; 57204949335; 54386065400; 56962745700; 36957816700; 7003525618</t>
  </si>
  <si>
    <t>If You Are Careful, So Am I! How Robot Communicative Motions Can Influence Human Approach in a Joint Task</t>
  </si>
  <si>
    <t>10.1007/978-3-031-24667-8_24</t>
  </si>
  <si>
    <t>https://www.scopus.com/inward/record.uri?eid=2-s2.0-85149889353&amp;doi=10.1007%2f978-3-031-24667-8_24&amp;partnerID=40&amp;md5=0e73c4232556b1b038c4c0febe396a5d</t>
  </si>
  <si>
    <t>Communicative robots’ movement; Generative adversarial networks; Human-robot interaction; Implicit communication; Objects’ manipulation; Robots’ motion generation</t>
  </si>
  <si>
    <t>Collaborative robots; Generative adversarial networks; Manipulators; Collaborative robots; Communicative robots; Communicative robot’ movement; Human approach; Humans-robot interactions; Implicit communications; Object manipulation; Robot motion generations; Robot movements; Spontaneous interaction; End effectors</t>
  </si>
  <si>
    <t>Kerdvibulvech C.; Chang C.-C.</t>
  </si>
  <si>
    <t>Kerdvibulvech, Chutisant (23397129500); Chang, Chin-Chen (57451318000)</t>
  </si>
  <si>
    <t>23397129500; 57451318000</t>
  </si>
  <si>
    <t>A New Study of Integration Between Social Robotic Systems and the Metaverse for Dealing with Healthcare in the Post-COVID-19 Situations</t>
  </si>
  <si>
    <t>13818 LNAI</t>
  </si>
  <si>
    <t>10.1007/978-3-031-24670-8_35</t>
  </si>
  <si>
    <t>https://www.scopus.com/inward/record.uri?eid=2-s2.0-85148698245&amp;doi=10.1007%2f978-3-031-24670-8_35&amp;partnerID=40&amp;md5=ff30e9ee4bf8c140b1c47afb2143a007</t>
  </si>
  <si>
    <t>Augmented reality; COVID-19; Healthcare; Social robots; Telepresence; Virtual reality</t>
  </si>
  <si>
    <t>Augmented reality; Integration; Robots; Virtual reality; Viruses; Elderly adults; Healthcare; Immersive; Integrated technologies; Metaverses; New study; Robotic systems; Social robotics; Social robots; Telepresence; COVID-19</t>
  </si>
  <si>
    <t>Yuan X.; Wu T.; Zou H.; Ye X.</t>
  </si>
  <si>
    <t>Yuan, Xiaoqing (7402202189); Wu, Tao (58130525200); Zou, Huan (57957729100); Ye, Xiangbin (58130558000)</t>
  </si>
  <si>
    <t>7402202189; 58130525200; 57957729100; 58130558000</t>
  </si>
  <si>
    <t>Research on Intention Perception Algorithm of Exoskeleton Based on Multi-sensor Information Fusion</t>
  </si>
  <si>
    <t>2022 International Conference on Automation, Robotics and Computer Engineering, ICARCE 2022</t>
  </si>
  <si>
    <t>10.1109/ICARCE55724.2022.10046620</t>
  </si>
  <si>
    <t>https://www.scopus.com/inward/record.uri?eid=2-s2.0-85149438816&amp;doi=10.1109%2fICARCE55724.2022.10046620&amp;partnerID=40&amp;md5=7712d8914fb9cabc7889d08ba3c1e9b4</t>
  </si>
  <si>
    <t>exoskeleton robot; finite state machine; harmony search; human-robot interaction; intention perception; support vector machines</t>
  </si>
  <si>
    <t>Exoskeleton (Robotics); Human robot interaction; Man machine systems; Coupling systems; Exoskeleton robots; Finite states machine; Harmony search; Human robots; Humans-robot interactions; Intention perception; Motion intention; Multi-sensor information fusion; Support vectors machine; Support vector machines</t>
  </si>
  <si>
    <t>Li C.; Chrysostomou D.; Yang H.</t>
  </si>
  <si>
    <t>Li, Chen (57192578646); Chrysostomou, Dimitrios (24477398900); Yang, Hongji (35070638900)</t>
  </si>
  <si>
    <t>57192578646; 24477398900; 35070638900</t>
  </si>
  <si>
    <t>A Natural Language-enabled Virtual Assistant for Human-Robot Interaction in Industrial Environments</t>
  </si>
  <si>
    <t>Proceedings - 2022 IEEE 22nd International Conference on Software Quality, Reliability and Security Companion, QRS-C 2022</t>
  </si>
  <si>
    <t>10.1109/QRS-C57518.2022.00107</t>
  </si>
  <si>
    <t>https://www.scopus.com/inward/record.uri?eid=2-s2.0-85152636329&amp;doi=10.1109%2fQRS-C57518.2022.00107&amp;partnerID=40&amp;md5=f45e0d8a6747b26eeb57f5d0d18abf0c</t>
  </si>
  <si>
    <t>Client-server systems; Human-robot interaction; Interactive systems; Natural language processing</t>
  </si>
  <si>
    <t>Floors; Industrial robots; Man machine systems; Natural language processing systems; Semantics; Virtual reality; Client-server systems; Commercial use; Humans-robot interactions; Industrial environments; Interactive system; Language processing; Natural language interfaces; Natural language processing; Natural languages; Virtual assistants; Human robot interaction</t>
  </si>
  <si>
    <t>Liu Z.; Qin Y.; Zou H.; Paek E.J.; Casenhiser D.; Zhou W.; Zhao X.</t>
  </si>
  <si>
    <t>Liu, Ziming (57222116271); Qin, Yigang (58137218400); Zou, Huiqi (58087804500); Paek, Eun Jin (57189253454); Casenhiser, Devin (9232912900); Zhou, Wenjun (55475954300); Zhao, Xiaopeng (55705069200)</t>
  </si>
  <si>
    <t>57222116271; 58137218400; 58087804500; 57189253454; 9232912900; 55475954300; 55705069200</t>
  </si>
  <si>
    <t>Generating Natural Language Responses in Robot-Mediated Referential Communication Tasks to Simulate Theory of Mind</t>
  </si>
  <si>
    <t>10.1007/978-3-031-24667-8_9</t>
  </si>
  <si>
    <t>https://www.scopus.com/inward/record.uri?eid=2-s2.0-85149828652&amp;doi=10.1007%2f978-3-031-24667-8_9&amp;partnerID=40&amp;md5=09afc0971872d0596d440f79d6d21922</t>
  </si>
  <si>
    <t>Human robot interaction; Natural language processing; Theory of mind</t>
  </si>
  <si>
    <t>Computation theory; Cooperative communication; Man machine systems; Natural language processing systems; Communication task; Dialogue systems; Humans-robot interactions; Language processing; Natural language processing; Natural languages; Neural-networks; Referential communications; Robot behavior; Theory of minds; Human robot interaction</t>
  </si>
  <si>
    <t>Zhang Z.; Jiang W.; Zhang R.; Zheng Y.; Ge S.S.</t>
  </si>
  <si>
    <t>Zhang, Zhonghao (57836433100); Jiang, Wanyue (57190030519); Zhang, Rui (58137882000); Zheng, Yuhan (58138784800); Ge, Shuzhi Sam (57865497400)</t>
  </si>
  <si>
    <t>57836433100; 57190030519; 58137882000; 58138784800; 57865497400</t>
  </si>
  <si>
    <t>Robot Differential Behavioral Expression in Different Scenarios</t>
  </si>
  <si>
    <t>10.1007/978-3-031-24667-8_40</t>
  </si>
  <si>
    <t>https://www.scopus.com/inward/record.uri?eid=2-s2.0-85149887614&amp;doi=10.1007%2f978-3-031-24667-8_40&amp;partnerID=40&amp;md5=02cc1fdea6fa276b6c561837aa5a9eff</t>
  </si>
  <si>
    <t>Different scenarios; Emotion expression; Human-robot interaction; Social robot</t>
  </si>
  <si>
    <t>Man machine systems; Behavioural expressions; Different scenario; Emotion expression; Facial Expressions; Facial motions; Humans-robot interactions; Interactors; Parameterized; Robot emotions; Social robots; Human robot interaction</t>
  </si>
  <si>
    <t>Wang Y.; Kong Y.; Ding Z.; Chi W.; Sun L.</t>
  </si>
  <si>
    <t>Wang, Yao (57766956900); Kong, Yuqi (58001404300); Ding, Zhiyu (57221860883); Chi, Wenzheng (55657856900); Sun, Lining (57204292698)</t>
  </si>
  <si>
    <t>57766956900; 58001404300; 57221860883; 55657856900; 57204292698</t>
  </si>
  <si>
    <t>NRTIRL Based NN-RRT* Path Planner in Human-Robot Interaction Environment</t>
  </si>
  <si>
    <t>10.1007/978-3-031-24667-8_44</t>
  </si>
  <si>
    <t>https://www.scopus.com/inward/record.uri?eid=2-s2.0-85149880029&amp;doi=10.1007%2f978-3-031-24667-8_44&amp;partnerID=40&amp;md5=2ce38cd3428c9f288c5d38ddee77b7be</t>
  </si>
  <si>
    <t>IRL; NN-RRT*; Robot navigation</t>
  </si>
  <si>
    <t>Complex networks; Cost functions; Demonstrations; Inverse problems; Man machine systems; Mobile robots; Navigation; Reinforcement learning; Humans-robot interactions; Interaction environment; Inverse reinforcement learning; Learning from demonstration; Navigation behavior; Neural network rapidly-exploring random tree; Neural-networks; Path planners; Rapidly-exploring random trees; Robot navigation; Human robot interaction</t>
  </si>
  <si>
    <t>Hsu T.-C.; Hsieh C.-J.</t>
  </si>
  <si>
    <t>Hsu, Tzu-Chi (58127070500); Hsieh, Chia-Jung (7401724043)</t>
  </si>
  <si>
    <t>58127070500; 7401724043</t>
  </si>
  <si>
    <t>Socially Assistive Robots Assisting Older Adults in an Internet and Smart Healthcare Era: A Literature Review</t>
  </si>
  <si>
    <t>Proceedings of the 4th IEEE Eurasia Conference on IoT, Communication and Engineering 2022, ECICE 2022</t>
  </si>
  <si>
    <t>10.1109/ECICE55674.2022.10042947</t>
  </si>
  <si>
    <t>https://www.scopus.com/inward/record.uri?eid=2-s2.0-85149362923&amp;doi=10.1109%2fECICE55674.2022.10042947&amp;partnerID=40&amp;md5=14518a55c07335ecdbc0d0e1dfed0fb8</t>
  </si>
  <si>
    <t>Emotional health; Older adults; Social interaction; Socially assistive robots</t>
  </si>
  <si>
    <t>COVID-19; Digital libraries; Economic and social effects; Health care; Boolean operators; Cochrane library; Emotional health; Literature reviews; Medline; Meta-analysis; Older adults; Social interactions; Socially assistive robots; Web of Science; Quality control</t>
  </si>
  <si>
    <t>Qi W.; Fan H.; Xu Y.; Su H.; Aliverti A.</t>
  </si>
  <si>
    <t>Qi, Wen (57194568340); Fan, Haoyu (58141843300); Xu, Yancai (56430059900); Su, Hang (57203702628); Aliverti, Andrea (7006361013)</t>
  </si>
  <si>
    <t>57194568340; 58141843300; 56430059900; 57203702628; 7006361013</t>
  </si>
  <si>
    <t>A 3D-CLDNN Based Multiple Data Fusion Framework for Finger Gesture Recognition in Human-Robot Interaction</t>
  </si>
  <si>
    <t>2022 4th International Conference on Control and Robotics, ICCR 2022</t>
  </si>
  <si>
    <t>10.1109/ICCR55715.2022.10053856</t>
  </si>
  <si>
    <t>https://www.scopus.com/inward/record.uri?eid=2-s2.0-85150071242&amp;doi=10.1109%2fICCR55715.2022.10053856&amp;partnerID=40&amp;md5=8399b67cafe5cba5c920b6f3739419cb</t>
  </si>
  <si>
    <t>Deep learning; Human-robot interaction; Multimodal data fusion; Signal processing</t>
  </si>
  <si>
    <t>Conformal mapping; Data fusion; Gesture recognition; Human robot interaction; Man machine systems; Palmprint recognition; Self organizing maps; Deep learning; Finger gestures; Gestures recognition; Human machine interaction; Humans-robot interactions; Multimodal data fusion; Multiple data; Signal-processing; Surface electromyography; Surface electromyography signals; Deep learning</t>
  </si>
  <si>
    <t>Helmi A.; Koenig K.M.; Fitter N.T.</t>
  </si>
  <si>
    <t>Helmi, Ameer (57222348055); Koenig, Kristen M. (58114417500); Fitter, Naomi T. (55921515500)</t>
  </si>
  <si>
    <t>57222348055; 58114417500; 55921515500</t>
  </si>
  <si>
    <t>A Model Child? Behavior Models for Simulated Infant-Robot Interaction</t>
  </si>
  <si>
    <t>10.1007/978-3-031-24670-8_1</t>
  </si>
  <si>
    <t>https://www.scopus.com/inward/record.uri?eid=2-s2.0-85148699170&amp;doi=10.1007%2f978-3-031-24670-8_1&amp;partnerID=40&amp;md5=c86c213846116a37e8715e719fb9c671</t>
  </si>
  <si>
    <t>Human robot interaction; Behaviour models; Behaviour Trees; Child-robot interactions; Cognitive science; Real-world; Realistic model; Robot behavior; Robot interactions; Science research; Tree-based model; Trees (mathematics)</t>
  </si>
  <si>
    <t>Lehmann H.; Rojik A.; Friebe K.; Hoffmann M.</t>
  </si>
  <si>
    <t>Lehmann, Hagen (54386960800); Rojik, Adam (57221140390); Friebe, Kassandra (57894416100); Hoffmann, Matej (34971244000)</t>
  </si>
  <si>
    <t>54386960800; 57221140390; 57894416100; 34971244000</t>
  </si>
  <si>
    <t>Hey, Robot! An Investigation of Getting Robot’s Attention Through Touch</t>
  </si>
  <si>
    <t>10.1007/978-3-031-24667-8_35</t>
  </si>
  <si>
    <t>https://www.scopus.com/inward/record.uri?eid=2-s2.0-85149889198&amp;doi=10.1007%2f978-3-031-24667-8_35&amp;partnerID=40&amp;md5=3bfa26f1caeeb9d088fdcfe09d7cc83b</t>
  </si>
  <si>
    <t>reaction to touch; Tactile human-robot interaction; Touch type analysis</t>
  </si>
  <si>
    <t>Anthropomorphic robots; Man machine systems; Arm movements; Humanoid robot; Humans-robot interactions; Key parts; Reaction behavior; Reaction to touch; Robot hand; Tactile human-robot interaction; Touch type analyse; Type analysis; Human robot interaction</t>
  </si>
  <si>
    <t>Cheng S.; Shi A.; Hu Z.; Zhao K.; Sun L.; Liu J.</t>
  </si>
  <si>
    <t>Cheng, Shilei (57427096800); Shi, Andong (57426551700); Hu, Zhengxi (57219594892); Zhao, Kunxv (57575211400); Sun, Lei (56261110900); Liu, Jingtai (7410114768)</t>
  </si>
  <si>
    <t>57427096800; 57426551700; 57219594892; 57575211400; 56261110900; 7410114768</t>
  </si>
  <si>
    <t>Evaluation method of airport pavement partition coverage detection based on human-robot interaction</t>
  </si>
  <si>
    <t>Proceedings of the 34th Chinese Control and Decision Conference, CCDC 2022</t>
  </si>
  <si>
    <t>10.1109/CCDC55256.2022.10033797</t>
  </si>
  <si>
    <t>https://www.scopus.com/inward/record.uri?eid=2-s2.0-85149489841&amp;doi=10.1109%2fCCDC55256.2022.10033797&amp;partnerID=40&amp;md5=b539c1b8cf251e64a344ee3bdc13cb77</t>
  </si>
  <si>
    <t>Airport pavement partition coverage; human-robot interaction; Partition Quality Function (PQF)</t>
  </si>
  <si>
    <t>Airports; Function evaluation; Genetic algorithms; Human robot interaction; Man machine systems; Pavements; Quality control; Robot programming; Airport pavement; Airport pavement partition coverage; Civil aviation safeties; Evaluation methods; High securities; Humans-robot interactions; Partition quality; Partition quality function; Ultra-high; Weight coefficients; Iterative methods</t>
  </si>
  <si>
    <t>Castri L.; Mghames S.; Hanheide M.; Bellotto N.</t>
  </si>
  <si>
    <t>Castri, Luca (57984454100); Mghames, Sariah (57197794734); Hanheide, Marc (6507632075); Bellotto, Nicola (23059304100)</t>
  </si>
  <si>
    <t>57984454100; 57197794734; 6507632075; 23059304100</t>
  </si>
  <si>
    <t>Causal Discovery of Dynamic Models for Predicting Human Spatial Interactions</t>
  </si>
  <si>
    <t>10.1007/978-3-031-24667-8_14</t>
  </si>
  <si>
    <t>https://www.scopus.com/inward/record.uri?eid=2-s2.0-85149858229&amp;doi=10.1007%2f978-3-031-24667-8_14&amp;partnerID=40&amp;md5=eaefcec6ce411e3e3f267e02203afde5</t>
  </si>
  <si>
    <t>Causal discovery; Human spatial interaction; Prediction</t>
  </si>
  <si>
    <t>Behavioral research; Human robot interaction; Causal discovery; Causal modeling; Cause and effects; Dynamics models; Human behaviors; Human robots; Human spatial interaction; Physical interactions; Real-world; Spatial interaction; Forecasting</t>
  </si>
  <si>
    <t>Anonymous</t>
  </si>
  <si>
    <t>Anonymous (1)</t>
  </si>
  <si>
    <t>GESTURE2VEC: CLUSTERING GESTURES USING REPRESENTATION LEARNING METHODS FOR CO-SPEECH GESTURE GENERATION</t>
  </si>
  <si>
    <t>ICLR 2022 - 10th International Conference on Learning Representations</t>
  </si>
  <si>
    <t>https://www.scopus.com/inward/record.uri?eid=2-s2.0-85150372976&amp;partnerID=40&amp;md5=9603fe4c019ab22a8ef56fd78836e109</t>
  </si>
  <si>
    <t>Conveying; Decoding; Human robot interaction; Learning systems; Semantics; Virtual reality; Auto encoders; Clusterings; Human-agent interaction; Interaction experiences; Learn+; Learning methods; Machine learning approaches; Principal Components; Virtual agent; Virtual robots; Anthropomorphic robots</t>
  </si>
  <si>
    <t>Zhang Z.; Yang W.; Wang W.</t>
  </si>
  <si>
    <t>Zhang, Ziyan (58137661500); Yang, Wenjing (58138333500); Wang, Wei (57192615133)</t>
  </si>
  <si>
    <t>58137661500; 58138333500; 57192615133</t>
  </si>
  <si>
    <t>Building an Affective Model for Social Robots with Customizable Personality</t>
  </si>
  <si>
    <t>10.1007/978-3-031-24667-8_41</t>
  </si>
  <si>
    <t>https://www.scopus.com/inward/record.uri?eid=2-s2.0-85149832212&amp;doi=10.1007%2f978-3-031-24667-8_41&amp;partnerID=40&amp;md5=5774f60ccd5fa4b0d8e0d8b402efb3d2</t>
  </si>
  <si>
    <t>Affective model; Human-robot interaction; Personality; Social robots</t>
  </si>
  <si>
    <t>Economic and social effects; Affective modeling; Customizable; Emotional state; Growing demand; Human like; Humans-robot interactions; Personality; Robot technology; Social robots; Technology advances; Human robot interaction</t>
  </si>
  <si>
    <t>Dong L.; Hu P.Z.; Xiao X.; Tang Y.C.; Mao M.; Li G.</t>
  </si>
  <si>
    <t>Dong, Lanfang (8837833500); Hu, Pu Zhao (57219547035); Xiao, Xiao (57739868400); Tang, Ying Chao (58137661300); Mao, Meng (58138784400); Li, Guoming (58080566200)</t>
  </si>
  <si>
    <t>8837833500; 57219547035; 57739868400; 58137661300; 58138784400; 58080566200</t>
  </si>
  <si>
    <t>A Multimodal Perception and Cognition Framework and Its Application for Social Robots</t>
  </si>
  <si>
    <t>10.1007/978-3-031-24667-8_42</t>
  </si>
  <si>
    <t>https://www.scopus.com/inward/record.uri?eid=2-s2.0-85149811495&amp;doi=10.1007%2f978-3-031-24667-8_42&amp;partnerID=40&amp;md5=cfbb4ba2f3c709d9d67a82ac35b97ed0</t>
  </si>
  <si>
    <t>Cognitive system; Interaction behaviors; Interaction framework; Multimodal perception; Social robots</t>
  </si>
  <si>
    <t>Intelligent robots; Artificial intelligence technologies; Computer technology; Interaction behavior; Interaction framework; ITS applications; Multimodal perception; Perception and cognition; Personalizations; Social robots; Cognitive systems</t>
  </si>
  <si>
    <t>Sen N.A.; Carreno-Medrano P.; Kulić D.</t>
  </si>
  <si>
    <t>Sen, Nick Ah (58138787700); Carreno-Medrano, Pamela (56336138700); Kulić, Dana (10244652900)</t>
  </si>
  <si>
    <t>58138787700; 56336138700; 10244652900</t>
  </si>
  <si>
    <t>Human-Aware Subgoal Generation in Crowded Indoor Environments</t>
  </si>
  <si>
    <t>10.1007/978-3-031-24667-8_5</t>
  </si>
  <si>
    <t>https://www.scopus.com/inward/record.uri?eid=2-s2.0-85149857140&amp;doi=10.1007%2f978-3-031-24667-8_5&amp;partnerID=40&amp;md5=88741488e8cb00471e1b5a8cf08b27f5</t>
  </si>
  <si>
    <t>Deep reinforcement learning; Motion and path planning; Social robot navigation</t>
  </si>
  <si>
    <t>Deep learning; Indoor positioning systems; Mobile robots; Motion planning; Reinforcement learning; Robot programming; Deep reinforcement learning; Human-aware; Learn+; Motion and path planning; Path planners; Reinforcement learnings; Robot navigation; Social robot navigation; Social robots; Subgoals; Navigation</t>
  </si>
  <si>
    <t>Yu C.; Zhang H.; Shangguan Z.; Hei X.; Cangelosi A.; Tapus A.</t>
  </si>
  <si>
    <t>Yu, Chuang (57944376500); Zhang, Heng (57944134100); Shangguan, Zhegong (57751490700); Hei, Xiaoxuan (58138064200); Cangelosi, Angelo (6701387796); Tapus, Adriana (23010519200)</t>
  </si>
  <si>
    <t>57944376500; 57944134100; 57751490700; 58138064200; 6701387796; 23010519200</t>
  </si>
  <si>
    <t>Speech-Driven Robot Face Action Generation with Deep Generative Model for Social Robots</t>
  </si>
  <si>
    <t>10.1007/978-3-031-24667-8_6</t>
  </si>
  <si>
    <t>https://www.scopus.com/inward/record.uri?eid=2-s2.0-85149814766&amp;doi=10.1007%2f978-3-031-24667-8_6&amp;partnerID=40&amp;md5=73ff58233ac12c6e6283004041839229</t>
  </si>
  <si>
    <t>Face action; Human-robot interaction; Social robot</t>
  </si>
  <si>
    <t>Generative adversarial networks; Man machine systems; Speech communication; Behavior generation; Face action; Facial action; Generative model; Human communications; Humans-robot interactions; Natural CO; Non-verbal behaviours; Robot face; Social robots; Human robot interaction</t>
  </si>
  <si>
    <t>Katsanis I.; Alhaddad A.Y.; Cabibihan J.-J.; Moulianitis V.</t>
  </si>
  <si>
    <t>Katsanis, Ilias (57217286161); Alhaddad, Ahmad Yaser (57190946524); Cabibihan, John-John (8386919800); Moulianitis, Vassilis (6506258012)</t>
  </si>
  <si>
    <t>57217286161; 57190946524; 8386919800; 6506258012</t>
  </si>
  <si>
    <t>Children Perceived Perception of a Mini-Humanoid Social Robot Based on a Psychometric Scale: A Pilot Study in Greece</t>
  </si>
  <si>
    <t>10.1007/978-3-031-24670-8_2</t>
  </si>
  <si>
    <t>https://www.scopus.com/inward/record.uri?eid=2-s2.0-85148697540&amp;doi=10.1007%2f978-3-031-24670-8_2&amp;partnerID=40&amp;md5=4453b90983639587247efddf8e2a7e7c</t>
  </si>
  <si>
    <t>Psychometric scales; Robot design for children; Social robots acceptability</t>
  </si>
  <si>
    <t>Human robot interaction; Daily lives; Design for children; End-users; Humans-robot interactions; Pilot studies; Psychometric scale; Robot design for child; Robot designs; Social robot acceptability; Social robots; Machine design</t>
  </si>
  <si>
    <t>Fu C.; Liu C.; Ishi C.T.; Ishiguro H.</t>
  </si>
  <si>
    <t>Fu, Changzeng (57216413794); Liu, Chaoran (35956240500); Ishi, Carlos Toshinori (6506878555); Ishiguro, Hiroshi (26643316500)</t>
  </si>
  <si>
    <t>57216413794; 35956240500; 6506878555; 26643316500</t>
  </si>
  <si>
    <t>A CONTROLLABLE CROSS-GENDER VOICE CONVERSION FOR SOCIAL ROBOT</t>
  </si>
  <si>
    <t>10.1109/ACIIW57231.2022.10086038</t>
  </si>
  <si>
    <t>https://www.scopus.com/inward/record.uri?eid=2-s2.0-85153345073&amp;doi=10.1109%2fACIIW57231.2022.10086038&amp;partnerID=40&amp;md5=169d7fd5de51dd2cca588605b1b2547a</t>
  </si>
  <si>
    <t>cycle-consistent adversarial networks; speech conversion; transformer</t>
  </si>
  <si>
    <t>Adversarial networks; Condition; Control parameters; Cycle-consistent adversarial network; Embedding network; Pre-training; Social robots; Speech conversion; Transformer; Voice conversion; Network embeddings</t>
  </si>
  <si>
    <t>Apraiz Iriarte A.; Lasa Erle G.; Serrano Muñoz A.; Elguea Aguinaco Í.; Arana Arexolaleiba N.</t>
  </si>
  <si>
    <t>Apraiz Iriarte, Ainhoa (57223851893); Lasa Erle, Ganix (58147774700); Serrano Muñoz, Antonio (57194828014); Elguea Aguinaco, Íñigo (58002260000); Arana Arexolaleiba, Nestor (56780394500)</t>
  </si>
  <si>
    <t>57223851893; 58147774700; 57194828014; 58002260000; 56780394500</t>
  </si>
  <si>
    <t>EVALUATION OF THE USER EXPERIENCE OF AN INDUSTRIAL ROBOTIC ENVIRONMENT IN VIRTUAL REALITY; [EVALUACIÓN DE LA EXPERIENCIA DE USO DE UN ENTORNO ROBÓTICO INDUSTRIAL EN REALIDAD VIRTUAL]</t>
  </si>
  <si>
    <t>Proceedings from the International Congress on Project Management and Engineering</t>
  </si>
  <si>
    <t>2022-July</t>
  </si>
  <si>
    <t>https://www.scopus.com/inward/record.uri?eid=2-s2.0-85150344654&amp;partnerID=40&amp;md5=386cef55407747a7c1cc769e6e219485</t>
  </si>
  <si>
    <t>Human Factors; Human-Robot Interaction (HRI); Interaction; User eXperience (UX); Virtual Reality (VR)</t>
  </si>
  <si>
    <t>Onfiani D.; Caramaschi M.; Biagiotti L.; Pini F.</t>
  </si>
  <si>
    <t>Onfiani, Dario (57996135700); Caramaschi, Marco (57996589300); Biagiotti, Luigi (55970522500); Pini, Fabio (54409111900)</t>
  </si>
  <si>
    <t>57996135700; 57996589300; 55970522500; 54409111900</t>
  </si>
  <si>
    <t>Path-Constrained Admittance Control of Human-Robot Interaction for Upper Limb Rehabilitation</t>
  </si>
  <si>
    <t>10.1007/978-3-031-24667-8_13</t>
  </si>
  <si>
    <t>https://www.scopus.com/inward/record.uri?eid=2-s2.0-85149861636&amp;doi=10.1007%2f978-3-031-24667-8_13&amp;partnerID=40&amp;md5=6d3b5626a550e9fdc7b006e6b77b3717</t>
  </si>
  <si>
    <t>Admittance control; Guidance virtual fixtures; Human-robot interaction; Rehabilitation</t>
  </si>
  <si>
    <t>Collaborative robots; Man machine systems; Virtual reality; Admittance control; Collaborative robots; Guidance virtual fixture; Humans-robot interactions; Robotic rehabilitation; Training activities; Type systems; Upper limbs; Upper-limb rehabilitation; Virtual fixture; End effectors</t>
  </si>
  <si>
    <t>Zhao L.; Hu Z.; Ding H.; Ji S.; Yan J.</t>
  </si>
  <si>
    <t>Zhao, Lizhong (56171853100); Hu, Zheming (58143317000); Ding, Huaqiu (57204607977); Ji, Siyang (58143630400); Yan, Jihong (35301440800)</t>
  </si>
  <si>
    <t>56171853100; 58143317000; 57204607977; 58143630400; 35301440800</t>
  </si>
  <si>
    <t>A Human-Robot Interaction Applicution Based on Augmented Reality (AR) for Industrial Robot Grasping Process</t>
  </si>
  <si>
    <t>2022 7th International Conference on Robotics and Automation Engineering, ICRAE 2022</t>
  </si>
  <si>
    <t>10.1109/ICRAE56463.2022.10056198</t>
  </si>
  <si>
    <t>https://www.scopus.com/inward/record.uri?eid=2-s2.0-85150155032&amp;doi=10.1109%2fICRAE56463.2022.10056198&amp;partnerID=40&amp;md5=5574dfef3b88fb891ae6ca820cd3e48d</t>
  </si>
  <si>
    <t>Augmented Reality; gesture recognition; human-robot interaction</t>
  </si>
  <si>
    <t>Augmented reality; Gesture recognition; Human robot interaction; Man machine systems; Augmented reality applications; Augmented reality technology; Case-studies; Gestures recognition; Hotspots; Humans-robot interactions; Interaction methods; Model informations; Real- time; Robot grasping; Industrial robots</t>
  </si>
  <si>
    <t>Higgins A.; Llewellyn A.; Dures E.; Caleb-Solly P.</t>
  </si>
  <si>
    <t>Higgins, Angela (58058293200); Llewellyn, Alison (56397987600); Dures, Emma (36458151800); Caleb-Solly, Praminda (16244225300)</t>
  </si>
  <si>
    <t>58058293200; 56397987600; 36458151800; 16244225300</t>
  </si>
  <si>
    <t>Robotics Technology for Pain Treatment and Management: A Review</t>
  </si>
  <si>
    <t>10.1007/978-3-031-24667-8_47</t>
  </si>
  <si>
    <t>https://www.scopus.com/inward/record.uri?eid=2-s2.0-85149883923&amp;doi=10.1007%2f978-3-031-24667-8_47&amp;partnerID=40&amp;md5=b7e2dd5f5f992f0dacc942b20161b064</t>
  </si>
  <si>
    <t>Pain; Pain management; Robotics; Socially assistive robots</t>
  </si>
  <si>
    <t>Libraries; 'current; Condition; Management IS; Pain; Pain management; Pain treatment; Research fields; Robotic technologies; Scoping review; Socially assistive robots; Robots</t>
  </si>
  <si>
    <t>Kaya M.; Kühnlenz K.</t>
  </si>
  <si>
    <t>Kaya, Mertcan (58138558400); Kühnlenz, Kolja (8611373500)</t>
  </si>
  <si>
    <t>58138558400; 8611373500</t>
  </si>
  <si>
    <t>Motor Interference of Incongruent Hand Motions in HRI Depends on Movement Velocity</t>
  </si>
  <si>
    <t>10.1007/978-3-031-24667-8_30</t>
  </si>
  <si>
    <t>https://www.scopus.com/inward/record.uri?eid=2-s2.0-85149809982&amp;doi=10.1007%2f978-3-031-24667-8_30&amp;partnerID=40&amp;md5=fb3db3a7174e913bd6960c25063ebad5</t>
  </si>
  <si>
    <t>Human-robot interaction; Motor interference</t>
  </si>
  <si>
    <t>Robotic arms; Uncertainty analysis; Arm movements; Hand motion; Hands movement; Horizontal movements; Human hands; Humans-robot interactions; Motor interference; Robot arms; Robot velocity; Vertical movement; Human robot interaction</t>
  </si>
  <si>
    <t>Sorrentino A.; Assunção G.; Cavallo F.; Fiorini L.; Menezes P.</t>
  </si>
  <si>
    <t>Sorrentino, Alessandra (57194094756); Assunção, Gustavo (57210644576); Cavallo, Filippo (14628324200); Fiorini, Laura (56902334800); Menezes, Paulo (56592011600)</t>
  </si>
  <si>
    <t>57194094756; 57210644576; 14628324200; 56902334800; 56592011600</t>
  </si>
  <si>
    <t>A Reinforcement Learning Framework to Foster Affective Empathy in Social Robots</t>
  </si>
  <si>
    <t>10.1007/978-3-031-24667-8_46</t>
  </si>
  <si>
    <t>https://www.scopus.com/inward/record.uri?eid=2-s2.0-85149872860&amp;doi=10.1007%2f978-3-031-24667-8_46&amp;partnerID=40&amp;md5=e395582eb859e85a443698896376f7fc</t>
  </si>
  <si>
    <t>Empathetic framework; Reinforcement learning</t>
  </si>
  <si>
    <t>Deep learning; Human robot interaction; Learning algorithms; Emotional state; Empathetic framework; Facial configuration; Facial Expressions; Learn+; Learning frameworks; Matchings; Reinforcement learning algorithms; Reinforcement learnings; Social robots; Reinforcement learning</t>
  </si>
  <si>
    <t>Somashekarappa V.</t>
  </si>
  <si>
    <t>Somashekarappa, Vidya (57220036937)</t>
  </si>
  <si>
    <t>Implementation of Gaze Estimation in Dialogue to Human-Robot Interaction</t>
  </si>
  <si>
    <t>10.1109/ACIIW57231.2022.10086017</t>
  </si>
  <si>
    <t>https://www.scopus.com/inward/record.uri?eid=2-s2.0-85153367808&amp;doi=10.1109%2fACIIW57231.2022.10086017&amp;partnerID=40&amp;md5=ca6dd9ea4af8150065cd0b4829794975</t>
  </si>
  <si>
    <t>CNN/DNN; computer vision; gaze behaviour; gaze estimation; human-robot interaction</t>
  </si>
  <si>
    <t>Human robot interaction; Man machine systems; CNN/DNN; Eye-gaze; Gaze behaviours; Gaze estimation; Humans-robot interactions; Multi-modal; Computer vision</t>
  </si>
  <si>
    <t>Jokinen K.; Wilcock G.</t>
  </si>
  <si>
    <t>Jokinen, Kristiina (23397498500); Wilcock, Graham (36603777300)</t>
  </si>
  <si>
    <t>23397498500; 36603777300</t>
  </si>
  <si>
    <t>Towards multimodal expression of information reliability in HRI</t>
  </si>
  <si>
    <t>10.1109/ACIIW57231.2022.10085997</t>
  </si>
  <si>
    <t>https://www.scopus.com/inward/record.uri?eid=2-s2.0-85153372717&amp;doi=10.1109%2fACIIW57231.2022.10085997&amp;partnerID=40&amp;md5=9b6bd6307a5e97410c9a6690855a792c</t>
  </si>
  <si>
    <t>data provenance; knowledge graphs; metadata; robot facial expressions; social robots; trustworthiness</t>
  </si>
  <si>
    <t>Human robot interaction; Data provenance; Facial Expressions; Humans-robot interactions; Information reliability; Knowledge graphs; Multimodal expressions; Robot facial expression; Social behaviour; Social robots; Trustworthiness; Knowledge graph</t>
  </si>
  <si>
    <t>Su Z.; Dong L.; Ji X.; Li G.; Zhu X.</t>
  </si>
  <si>
    <t>Su, Zewei (58080280000); Dong, Lanfang (8837833500); Ji, Xuejie (58080566100); Li, Guoming (58080566200); Zhu, Xierong (57205394326)</t>
  </si>
  <si>
    <t>58080280000; 8837833500; 58080566100; 58080566200; 57205394326</t>
  </si>
  <si>
    <t>Research on 3D Face Reconstruction Based on Weakly Supervised Learning</t>
  </si>
  <si>
    <t>10.1007/978-3-031-24667-8_39</t>
  </si>
  <si>
    <t>https://www.scopus.com/inward/record.uri?eid=2-s2.0-85149895148&amp;doi=10.1007%2f978-3-031-24667-8_39&amp;partnerID=40&amp;md5=7932994e9469150c636adb7175b62e10</t>
  </si>
  <si>
    <t>3D face reconstruction; 3D morphable model; Face segmentation; Multi-level loss; Weakly supervised learning</t>
  </si>
  <si>
    <t>3D modeling; Human computer interaction; Image segmentation; Robots; Supervised learning; Three dimensional computer graphics; Virtual reality; 3D face reconstruction; 3D Morphable model; Face segmentation; Key technologies; Multi-level loss; Multilevels; Reconstruction quality; Social robots; Virtual humans; Weakly supervised learning; Image reconstruction</t>
  </si>
  <si>
    <t>Wang H.; Zhang L.; Zheng C.; Gomez R.; Nakamura K.; Li G.</t>
  </si>
  <si>
    <t>Wang, Hui (57944875200); Zhang, Lei (36078284900); Zheng, Chuanxiong (58114402100); Gomez, Randy (12806763700); Nakamura, Keisuke (55489762000); Li, Guangliang (56132381600)</t>
  </si>
  <si>
    <t>57944875200; 36078284900; 58114402100; 12806763700; 55489762000; 56132381600</t>
  </si>
  <si>
    <t>Personalized Storytelling with Social Robot Haru</t>
  </si>
  <si>
    <t>10.1007/978-3-031-24670-8_39</t>
  </si>
  <si>
    <t>https://www.scopus.com/inward/record.uri?eid=2-s2.0-85148699751&amp;doi=10.1007%2f978-3-031-24670-8_39&amp;partnerID=40&amp;md5=f9674b2de8c1c9f826a71ae031f1f22f</t>
  </si>
  <si>
    <t>Empathy; Human-robot interaction; Social robot; Storytelling</t>
  </si>
  <si>
    <t>Machine design; Adaptive framework; Body movements; Empathy; Human teachers; Humans-robot interactions; Learn+; Positive attitude; Social robots; Storytelling; Human robot interaction</t>
  </si>
  <si>
    <t>Zhang H.; Yu C.; Tapus A.</t>
  </si>
  <si>
    <t>Zhang, Heng (57944134100); Yu, Chuang (57944376500); Tapus, Adriana (23010519200)</t>
  </si>
  <si>
    <t>57944134100; 57944376500; 23010519200</t>
  </si>
  <si>
    <t>Towards a Framework for Social Robot Co-speech Gesture Generation with Semantic Expression</t>
  </si>
  <si>
    <t>10.1007/978-3-031-24667-8_10</t>
  </si>
  <si>
    <t>https://www.scopus.com/inward/record.uri?eid=2-s2.0-85149869686&amp;doi=10.1007%2f978-3-031-24667-8_10&amp;partnerID=40&amp;md5=cc86dfa2a869be3e10f78c910e3f8f66</t>
  </si>
  <si>
    <t>Human-robot interaction; Robot gesture; Semantic; Social robot</t>
  </si>
  <si>
    <t>Social robots; Evaluation factor; Human likeness; Human robots; Humans-robot interactions; Learning-based methods; Performance; Robot gestures; Social robots; User study; Semantics</t>
  </si>
  <si>
    <t>Wilcock G.; Jokinen K.</t>
  </si>
  <si>
    <t>Wilcock, Graham (36603777300); Jokinen, Kristiina (23397498500)</t>
  </si>
  <si>
    <t>36603777300; 23397498500</t>
  </si>
  <si>
    <t>Should robots indicate the trustworthiness of information from knowledge graphs?</t>
  </si>
  <si>
    <t>10.1109/ACIIW57231.2022.10086028</t>
  </si>
  <si>
    <t>https://www.scopus.com/inward/record.uri?eid=2-s2.0-85153391911&amp;doi=10.1109%2fACIIW57231.2022.10086028&amp;partnerID=40&amp;md5=73f3f54bb0e45a4e18f34761d0cb4feb</t>
  </si>
  <si>
    <t>Graph Databases; Metadata; Semantics; Cooperative response; Data provenance; Facial Expressions; Graph database; Knowledge graphs; Meta levels; Robot facial expression; Semantic metadata; Social robots; Trustworthiness; Knowledge graph</t>
  </si>
  <si>
    <t>El-Muhammady M.F.; Yusof H.M.; Rashidan M.A.; Sidek S.N.</t>
  </si>
  <si>
    <t>El-Muhammady, M.F. (58161007300); Yusof, H. Md. (56862078000); Rashidan, M.A. (56539931300); Sidek, S.N. (55560554800)</t>
  </si>
  <si>
    <t>58161007300; 56862078000; 56539931300; 55560554800</t>
  </si>
  <si>
    <t>Intervention of Autism Spectrum Disorder (ASD) in a New Perspective: A Review on the Deployment of Adaptive Human-Robot Interaction (HRI) System in Enhancing Social Skill Impairments</t>
  </si>
  <si>
    <t>7th IEEE-EMBS Conference on Biomedical Engineering and Sciences, IECBES 2022 - Proceedings</t>
  </si>
  <si>
    <t>10.1109/IECBES54088.2022.10079262</t>
  </si>
  <si>
    <t>https://www.scopus.com/inward/record.uri?eid=2-s2.0-85152373717&amp;doi=10.1109%2fIECBES54088.2022.10079262&amp;partnerID=40&amp;md5=de83dea8107b5ff2dc875a51a1ec4506</t>
  </si>
  <si>
    <t>Autism Spectrum Disorder (ASD); Human-robot Interaction (HRI); intervention; robot; social skills</t>
  </si>
  <si>
    <t>Diseases; Man machine systems; Spectrum analysis; Adaptive human-robot interaction systems; Autism spectrum disorder; Autism spectrum disorders; Human-robot interaction; Humans-robot interactions; Intervention; Intervention studies; Motor behaviours; Motor skills; Social skills; Human robot interaction</t>
  </si>
  <si>
    <t>Mithun S.; Niharika P.; R Bharamagoudra M.</t>
  </si>
  <si>
    <t>Mithun, S. (58197960500); Niharika, Palem (57435434900); R Bharamagoudra, Manjula (57432315700)</t>
  </si>
  <si>
    <t>58197960500; 57435434900; 57432315700</t>
  </si>
  <si>
    <t>Implementation of Synthetic Artificial Human Like Voice Over Robotic Voice</t>
  </si>
  <si>
    <t>2022 International Conference on Smart Generation Computing, Communication and Networking, SMART GENCON 2022</t>
  </si>
  <si>
    <t>10.1109/SMARTGENCON56628.2022.10084239</t>
  </si>
  <si>
    <t>https://www.scopus.com/inward/record.uri?eid=2-s2.0-85153680210&amp;doi=10.1109%2fSMARTGENCON56628.2022.10084239&amp;partnerID=40&amp;md5=1cf87b89360f051532c73f9871ddc05e</t>
  </si>
  <si>
    <t>Education; Entertainment; Human Robot Interaction; Social Robots; Voice</t>
  </si>
  <si>
    <t>Behavioral research; Industrial robots; Man machine systems; Behavior expression; Collaborative settings; Emotional expressions; Human like; Human lives; Humans-robot interactions; Labour-intensive; Social robots; Social well-being; Human robot interaction</t>
  </si>
  <si>
    <t>Ren Q.; Belpaeme T.</t>
  </si>
  <si>
    <t>Ren, Qiaoqiao (57973286400); Belpaeme, Tony (13103663500)</t>
  </si>
  <si>
    <t>57973286400; 13103663500</t>
  </si>
  <si>
    <t>Tactile Interaction with a Robot Leads to Increased Risk-Taking</t>
  </si>
  <si>
    <t>10.1007/978-3-031-24667-8_11</t>
  </si>
  <si>
    <t>https://www.scopus.com/inward/record.uri?eid=2-s2.0-85149850447&amp;doi=10.1007%2f978-3-031-24667-8_11&amp;partnerID=40&amp;md5=80ccaeedd3c77226e3ab73d62a7040ee</t>
  </si>
  <si>
    <t>Haptinteraction; Heart rate variability; Human-robot touch; Nonverbal communication; Peer pressure; Risbehaviour; Tactile interaction</t>
  </si>
  <si>
    <t>Anthropomorphic robots; Human robot interaction; Physiology; Risk management; Condition; Haptinteraction; Heart rate variability; Human robots; Human-robot touch; Non-verbal communications; Peer pressure; Risbehavior; Risk-taking behaviors; Tactile interaction; Physiological models</t>
  </si>
  <si>
    <t>Pramanick P.; Sarkar C.</t>
  </si>
  <si>
    <t>Pramanick, Pradip (57201672453); Sarkar, Chayan (55420753600)</t>
  </si>
  <si>
    <t>57201672453; 55420753600</t>
  </si>
  <si>
    <t>Can Visual Context Improve Automatic Speech Recognition for an Embodied Agent?</t>
  </si>
  <si>
    <t>Proceedings of the 2022 Conference on Empirical Methods in Natural Language Processing, EMNLP 2022</t>
  </si>
  <si>
    <t>https://www.scopus.com/inward/record.uri?eid=2-s2.0-85149441001&amp;partnerID=40&amp;md5=585c7967daef2790d44708ba50a87adc</t>
  </si>
  <si>
    <t>Computational linguistics; Human robot interaction; Automatic speech recognition; Automatic speech recognition system; Chatbots; Embodied agent; Home automation systems; Industrial automation system; Natural interactions; Personal assistants; Robot face; Visual context; Speech recognition</t>
  </si>
  <si>
    <t>Parikh P.A.; Joshi K.D.; Trivedi R.</t>
  </si>
  <si>
    <t>Parikh, Priyam A. (57191838831); Joshi, Keyur D. (57193611262); Trivedi, Reena (57218330535)</t>
  </si>
  <si>
    <t>57191838831; 57193611262; 57218330535</t>
  </si>
  <si>
    <t>Face Detection-Based Depth Estimation by 2D and 3D Cameras: A Comparison</t>
  </si>
  <si>
    <t>2022 28th International Conference on Mechatronics and Machine Vision in Practice, M2VIP 2022</t>
  </si>
  <si>
    <t>10.1109/M2VIP55626.2022.10041072</t>
  </si>
  <si>
    <t>https://www.scopus.com/inward/record.uri?eid=2-s2.0-85149793163&amp;doi=10.1109%2fM2VIP55626.2022.10041072&amp;partnerID=40&amp;md5=dad858aa6b802a2bebc58d49c0ce9087</t>
  </si>
  <si>
    <t>2D-3D camera; Degrees of freedom; Depth estimation; face detection; food feeding robotic manipulator; IK: Inverse kinematics; Nomenclature- DoF; PC: Positional control; physically challenged people; Rpi: Raspberry Pi; TP: Trajectory Planning</t>
  </si>
  <si>
    <t>Cameras; Degrees of freedom (mechanics); End effectors; Face recognition; Flexible manipulators; Human robot interaction; Robot programming; Robotic arms; Ultrasonic applications; 2d-3d camera; 3D camera; Degree of freedom; Depth Estimation; Faces detection; Food feeding robotic manipulator; IK: inverse kinematic; Nomenclature- DoF; PC: positional control; Physically challenged people; Positional control; Robotic manipulators; Rpi: raspberry pi; TP: trajectory planning; Trajectory Planning; Inverse kinematics</t>
  </si>
  <si>
    <t>Ko W.-R.; Jang M.; Lee J.; Kim J.</t>
  </si>
  <si>
    <t>Ko, Woo-Ri (54784719700); Jang, Minsu (55682654610); Lee, Jaeyeon (57877804600); Kim, Jaehong (55720411100)</t>
  </si>
  <si>
    <t>54784719700; 55682654610; 57877804600; 55720411100</t>
  </si>
  <si>
    <t>Adaptive Behavior Generation of Social Robots Based on User Behavior Recognition</t>
  </si>
  <si>
    <t>10.1007/978-3-031-24667-8_17</t>
  </si>
  <si>
    <t>https://www.scopus.com/inward/record.uri?eid=2-s2.0-85149811161&amp;doi=10.1007%2f978-3-031-24667-8_17&amp;partnerID=40&amp;md5=7d6af779e004be186595bc1ba488e22b</t>
  </si>
  <si>
    <t>Behavior adaptation; Behavior generation; Behavior recognition; Human-robot interaction; Social robot</t>
  </si>
  <si>
    <t>Behavioral research; Man machine systems; Neural network models; Virtual reality; Adaptive behaviour; Behavior adaptations; Behavior generation; Behavior robots; Behavior selection; Behaviour recognition; Humans-robot interactions; Robot behavior; Social robots; User behaviors; Human robot interaction</t>
  </si>
  <si>
    <t>Maroto-Gómez M.; Malfaz M.; Castro-González Á.; Salichs M.Á.</t>
  </si>
  <si>
    <t>Maroto-Gómez, Marcos (57203536791); Malfaz, María (8613265500); Castro-González, Álvaro (36655483500); Salichs, Miguel Ángel (6603829011)</t>
  </si>
  <si>
    <t>57203536791; 8613265500; 36655483500; 6603829011</t>
  </si>
  <si>
    <t>Deep Reinforcement Learning for the Autonomous Adaptive Behavior of Social Robots</t>
  </si>
  <si>
    <t>10.1007/978-3-031-24667-8_19</t>
  </si>
  <si>
    <t>https://www.scopus.com/inward/record.uri?eid=2-s2.0-85149847169&amp;doi=10.1007%2f978-3-031-24667-8_19&amp;partnerID=40&amp;md5=f801b65646748c9f0e07f6fee6082f77</t>
  </si>
  <si>
    <t>Autonomous social robots; Bioinspiration; Deep reinforcement learning; Human-robot interaction</t>
  </si>
  <si>
    <t>Biomimetics; Deep learning; Human robot interaction; Learning systems; Man machine systems; Assistive robots; Autonomous adaptive behaviors; Autonomous social robot; Bio-inspiration; Biological process; Deep reinforcement learning; Health care education; Humans-robot interactions; Reinforcement learnings; Social robots; Reinforcement learning</t>
  </si>
  <si>
    <t>Ragel R.; Rey R.; Páez Á.; Ponce J.; Nakamura K.; Caballero F.; Merino L.; Gómez R.</t>
  </si>
  <si>
    <t>Ragel, Ricardo (57189098943); Rey, Rafael (57211502494); Páez, Álvaro (57852743600); Ponce, Javier (58138566300); Nakamura, Keisuke (55489762000); Caballero, Fernando (8956620100); Merino, Luis (7003946345); Gómez, Randy (12806763700)</t>
  </si>
  <si>
    <t>57189098943; 57211502494; 57852743600; 58138566300; 55489762000; 8956620100; 7003946345; 12806763700</t>
  </si>
  <si>
    <t>Multi-modal Data Fusion for People Perception in the Social Robot Haru</t>
  </si>
  <si>
    <t>10.1007/978-3-031-24667-8_16</t>
  </si>
  <si>
    <t>https://www.scopus.com/inward/record.uri?eid=2-s2.0-85149842433&amp;doi=10.1007%2f978-3-031-24667-8_16&amp;partnerID=40&amp;md5=ba77c75d478ec4b5eef89d807d6caff3</t>
  </si>
  <si>
    <t>Multi-modal data fusion; People perception; ROS</t>
  </si>
  <si>
    <t>Human robot interaction; Modal analysis; Body parts; Fusion systems; Geometric fusion; High level interface; Multi-modal data; Multi-modal data fusion; Parts locations; People perception; ROS; Social robots; Data fusion</t>
  </si>
  <si>
    <t>Carros F.; Bürvenich B.; Browne R.; Matsumoto Y.; Trovato G.; Manavi M.; Homma K.; Ogawa T.; Wieching R.; Wulf V.</t>
  </si>
  <si>
    <t>Carros, Felix (57216504675); Bürvenich, Berenike (58114250700); Browne, Ryan (57218835290); Matsumoto, Yoshio (7404547304); Trovato, Gabriele (36021865000); Manavi, Mehrbod (58114471600); Homma, Keiko (7103360374); Ogawa, Toshimi (7409099112); Wieching, Rainer (6505461480); Wulf, Volker (55072850600)</t>
  </si>
  <si>
    <t>57216504675; 58114250700; 57218835290; 7404547304; 36021865000; 58114471600; 7103360374; 7409099112; 6505461480; 55072850600</t>
  </si>
  <si>
    <t>Not that Uncanny After All? An Ethnographic Study on Android Robots Perception of Older Adults in Germany and Japan</t>
  </si>
  <si>
    <t>10.1007/978-3-031-24670-8_51</t>
  </si>
  <si>
    <t>https://www.scopus.com/inward/record.uri?eid=2-s2.0-85148697846&amp;doi=10.1007%2f978-3-031-24670-8_51&amp;partnerID=40&amp;md5=227cf86ac3842081fdc899a2aad38e99</t>
  </si>
  <si>
    <t>Android robot; Appropriation; Assisted living; Ethnography; HRI; Living lab; NLP; Older adults; Self-disclosure; Social robot; Uncanny valley; Wizard-of-Oz</t>
  </si>
  <si>
    <t>Assisted living; Behavioral research; Landforms; Android robot; Appropriation; Ethnography; HRI; Living lab; Older adults; Self-disclosure; Social robots; Uncanny valley; Wizard of Oz; Robots</t>
  </si>
  <si>
    <t>Liu Y.; Yang L.; Sun Y.</t>
  </si>
  <si>
    <t>Liu, Yixue (58148490300); Yang, Laihao (57194681690); Sun, Yu (56608315100)</t>
  </si>
  <si>
    <t>58148490300; 57194681690; 56608315100</t>
  </si>
  <si>
    <t>Overview of the Development of Origami-inspired Robot Arms</t>
  </si>
  <si>
    <t>2022 International Conference on Sensing, Measurement and Data Analytics in the Era of Artificial Intelligence, ICSMD 2022 - Proceedings</t>
  </si>
  <si>
    <t>10.1109/ICSMD57530.2022.10058280</t>
  </si>
  <si>
    <t>https://www.scopus.com/inward/record.uri?eid=2-s2.0-85150445292&amp;doi=10.1109%2fICSMD57530.2022.10058280&amp;partnerID=40&amp;md5=3a0c2b5798185be6361bedae37e6a809</t>
  </si>
  <si>
    <t>design; driving method; kinematics; origami crease pattern; origami-inspired robot arms</t>
  </si>
  <si>
    <t>Degrees of freedom (mechanics); Human robot interaction; Intelligent robots; Machine design; Man machine systems; Robotic surgery; Driving method; Enabling technologies; Human machine interaction; Human science; Human society; Origami crease pattern; Origami-inspired robot arm; Robot arms; Science technologies; Soft robot; Robotic arms</t>
  </si>
  <si>
    <t>Fiorini L.; Loizzo F.G.C.; D’onofrio G.; Sorrentino A.; Ciccone F.; Russo S.; Giuliani F.; Sancarlo D.; Cavallo F.</t>
  </si>
  <si>
    <t>Fiorini, Laura (56902334800); Loizzo, Federica G. C. (57215863947); D’onofrio, Grazia (57652481400); Sorrentino, Alessandra (57194094756); Ciccone, Filomena (56399235300); Russo, Sergio (57223228062); Giuliani, Francesco (56522624000); Sancarlo, Daniele (34880746900); Cavallo, Filippo (14628324200)</t>
  </si>
  <si>
    <t>56902334800; 57215863947; 57652481400; 57194094756; 56399235300; 57223228062; 56522624000; 34880746900; 14628324200</t>
  </si>
  <si>
    <t>Can I Feel You? Recognizing Human’s Emotions During Human-Robot Interaction</t>
  </si>
  <si>
    <t>10.1007/978-3-031-24667-8_45</t>
  </si>
  <si>
    <t>https://www.scopus.com/inward/record.uri?eid=2-s2.0-85149827999&amp;doi=10.1007%2f978-3-031-24667-8_45&amp;partnerID=40&amp;md5=4cb4c172d2c2903f46cb7daae987fa6e</t>
  </si>
  <si>
    <t>Emotion recognition; Human-robot interaction; Social robotics</t>
  </si>
  <si>
    <t>Forestry; Human robot interaction; Man machine systems; Nearest neighbor search; Support vector machines; Assistive; Behavioral model; Daily lives; Emotion recognition; Healthy subjects; Human-human communication; Humans-robot interactions; Research efforts; Social robotics; Social robots; Emotion Recognition</t>
  </si>
  <si>
    <t>Kunde S.; Simms N.; Uriarte G.; Duncan B.</t>
  </si>
  <si>
    <t>Kunde, Siya (57207879076); Simms, Nathan (58137880800); Uriarte, Gerson (58138105900); Duncan, Brittany (36025235500)</t>
  </si>
  <si>
    <t>57207879076; 58137880800; 58138105900; 36025235500</t>
  </si>
  <si>
    <t>Let’s Run an Online Proxemics Study! But, How Do Results Compare to In-Person?</t>
  </si>
  <si>
    <t>10.1007/978-3-031-24667-8_3</t>
  </si>
  <si>
    <t>https://www.scopus.com/inward/record.uri?eid=2-s2.0-85149816101&amp;doi=10.1007%2f978-3-031-24667-8_3&amp;partnerID=40&amp;md5=41efe189f605d89b27b283a18ed2d370</t>
  </si>
  <si>
    <t>Crowd sourcing; Evaluation methods; Human-robot interaction; Interaction design process and methods; Proxemics; Scenario-based design</t>
  </si>
  <si>
    <t>Antennas; Crowdsourcing; Machine design; Man machine systems; Visual communication; Crowd sourcing; Design method; Design-process; Evaluation methods; Humans-robot interactions; Interaction design; Interaction design process and method; Proxemic; Proxemics studies; Scenario-based design; Human robot interaction</t>
  </si>
  <si>
    <t>Zhu H.; Yu C.; Cangelosi A.</t>
  </si>
  <si>
    <t>Zhu, Hongbo (58138332800); Yu, Chuang (57944376500); Cangelosi, Angelo (6701387796)</t>
  </si>
  <si>
    <t>58138332800; 57944376500; 6701387796</t>
  </si>
  <si>
    <t>Affective Human-Robot Interaction with Multimodal Explanations</t>
  </si>
  <si>
    <t>10.1007/978-3-031-24667-8_22</t>
  </si>
  <si>
    <t>https://www.scopus.com/inward/record.uri?eid=2-s2.0-85149816463&amp;doi=10.1007%2f978-3-031-24667-8_22&amp;partnerID=40&amp;md5=6442a4a7cddc8ed3e9909d9785113ca8</t>
  </si>
  <si>
    <t>eXplainable Artificial Intelligence (XAI); Explainable robotics; Facial Expression Recognition (FER); Human-Robot Interaction (HRI)</t>
  </si>
  <si>
    <t>Backpropagation; Behavioral research; Deep neural networks; Emotion Recognition; Face recognition; Intelligent robots; Lime; Man machine systems; Explainable artificial intelligence (XAI); Explainable robotic; Facial expression recognition; Facial Expressions; Health monitoring; Human behavior understanding; Human-robot interaction; Humans-robot interactions; Multi-modal; Human robot interaction</t>
  </si>
  <si>
    <t>Zhao Z.; Guo Q.; Sun Y.; Yang L.; Chen X.</t>
  </si>
  <si>
    <t>Zhao, Zhou (57719498000); Guo, Qingkai (58148488800); Sun, Yu (56608315100); Yang, Laihao (57194681690); Chen, Xuefeng (57205480544)</t>
  </si>
  <si>
    <t>57719498000; 58148488800; 56608315100; 57194681690; 57205480544</t>
  </si>
  <si>
    <t>A Hybrid Response Driven Hierarchical Porous Flexible Pressure Sensor</t>
  </si>
  <si>
    <t>10.1109/ICSMD57530.2022.10058467</t>
  </si>
  <si>
    <t>https://www.scopus.com/inward/record.uri?eid=2-s2.0-85150458091&amp;doi=10.1109%2fICSMD57530.2022.10058467&amp;partnerID=40&amp;md5=f02de811ef2e36cb94f8ac9e5ec58073</t>
  </si>
  <si>
    <t>high detection range; high sensitivity; hybrid response mechanism</t>
  </si>
  <si>
    <t>Capacitive sensors; Dielectric materials; High pressure engineering; Human robot interaction; Hybrid materials; Pressure sensors; Detection range; Flexible pressure sensors; Flexible sensor; Hierarchical porous; High detection range; High pressure; High sensitivity; Human motions; Hybrid response mechanism; Response mechanisms; Porous materials</t>
  </si>
  <si>
    <t>Marques-Villarroya S.; Gamboa-Montero J.J.; Jumela-Yedra C.; Castillo J.C.; Salichs M.A.</t>
  </si>
  <si>
    <t>Marques-Villarroya, Sara (57204553474); Gamboa-Montero, Juan Jose (57194276023); Jumela-Yedra, Cristina (58137220100); Castillo, Jose Carlos (7202601719); Salichs, Miguel Angel (6603829011)</t>
  </si>
  <si>
    <t>57204553474; 57194276023; 58137220100; 7202601719; 6603829011</t>
  </si>
  <si>
    <t>Affect Display Recognition Through Tactile and Visual Stimuli in a Social Robot</t>
  </si>
  <si>
    <t>10.1007/978-3-031-24667-8_12</t>
  </si>
  <si>
    <t>https://www.scopus.com/inward/record.uri?eid=2-s2.0-85149863840&amp;doi=10.1007%2f978-3-031-24667-8_12&amp;partnerID=40&amp;md5=5e3e5efeae5e59dfae0e2a918beb8bb5</t>
  </si>
  <si>
    <t>Affect display recognition; Affective touch; Facial expression; Multimodal interaction; Social robotics</t>
  </si>
  <si>
    <t>Economic and social effects; Face recognition; Learning algorithms; Machine learning; Robots; Affect display recognition; Affective touch; Facial Expressions; Human communications; Humaninteraction; Multimodal Interaction; Social robotics; Social robots; Tactile stimuli; Visual stimulus; Character recognition</t>
  </si>
  <si>
    <t>Patel Y.; Rughani P.H.</t>
  </si>
  <si>
    <t>Patel, Yash (57969371100); Rughani, Parag H. (57191632232)</t>
  </si>
  <si>
    <t>57969371100; 57191632232</t>
  </si>
  <si>
    <t>Can Robots Harm? A Technical Survey on Robots and Their Challenges</t>
  </si>
  <si>
    <t>10.1109/ICRAE56463.2022.10056185</t>
  </si>
  <si>
    <t>https://www.scopus.com/inward/record.uri?eid=2-s2.0-85150189376&amp;doi=10.1109%2fICRAE56463.2022.10056185&amp;partnerID=40&amp;md5=80939358e0a29da4c2f9ba514762914a</t>
  </si>
  <si>
    <t>human safety; human-robot interaction; robotic and automation; robotic investigation; robotic security; social risk</t>
  </si>
  <si>
    <t>Crime; Commercial challenges; Different domains; Human safety; Humans-robot interactions; Personal robot; Robotic and automation; Robotic investigation; Robotic security; Social risks; Technical skills; Human robot interaction</t>
  </si>
  <si>
    <t>Wang Z.; Chen Y.; Hei X.</t>
  </si>
  <si>
    <t>Wang, Ziyuan (58142313800); Chen, Yiwei (58142313900); Hei, Xiaojun (55885096500)</t>
  </si>
  <si>
    <t>58142313800; 58142313900; 55885096500</t>
  </si>
  <si>
    <t>Design a Cloud-enabled Humanoid Robot Application System to Assess the ABA Learning for Autistic Children</t>
  </si>
  <si>
    <t>IEIR 2022 - IEEE International Conference on Intelligent Education and Intelligent Research</t>
  </si>
  <si>
    <t>10.1109/IEIR56323.2022.10050050</t>
  </si>
  <si>
    <t>https://www.scopus.com/inward/record.uri?eid=2-s2.0-85150068937&amp;doi=10.1109%2fIEIR56323.2022.10050050&amp;partnerID=40&amp;md5=8974e959e0250239e40dbbaa7f105a36</t>
  </si>
  <si>
    <t>Autism Spectrum; Enabled Humanoid Robots; Neural Network; Object Detection</t>
  </si>
  <si>
    <t>Diseases; Emotion Recognition; Human robot interaction; Intelligent robots; Learning systems; Machine design; Object detection; Object recognition; Virtual reality; Application systems; Autism spectrum; Autistic children; Behavior analysis; Enabled humanoid robot; Humanoid robot; Neural-networks; Objects detection; Spectra's; Teachers'; Anthropomorphic robots</t>
  </si>
  <si>
    <t>Wilson J.R.; Aung P.T.; Boucher I.</t>
  </si>
  <si>
    <t>Wilson, Jason R. (56491808200); Aung, Phyo Thuta (57218834859); Boucher, Isabelle (57326081700)</t>
  </si>
  <si>
    <t>56491808200; 57218834859; 57326081700</t>
  </si>
  <si>
    <t>When to Help? A Multimodal Architecture for Recognizing When a User Needs Help from a Social Robot</t>
  </si>
  <si>
    <t>10.1007/978-3-031-24667-8_23</t>
  </si>
  <si>
    <t>https://www.scopus.com/inward/record.uri?eid=2-s2.0-85149816217&amp;doi=10.1007%2f978-3-031-24667-8_23&amp;partnerID=40&amp;md5=4d406719e85623f20e91ba96403c99ad</t>
  </si>
  <si>
    <t>Behavioral research; Robots; Eye-gaze; Multi-modal fusion; Multimodal architectures; Real- time; Social cues; Social robots; Socially assistive robots; User behaviors; User need; User's preferences; Architecture</t>
  </si>
  <si>
    <t>Malkina M.; Kotov A.; Zinina A.</t>
  </si>
  <si>
    <t>Malkina, Maria (58193066600); Kotov, Artemiy (57033665400); Zinina, Anna (57034067600)</t>
  </si>
  <si>
    <t>58193066600; 57033665400; 57034067600</t>
  </si>
  <si>
    <t>Perception of Multimodal Hedges in Communicative Behavior of a Companion Robot</t>
  </si>
  <si>
    <t>10.1109/ACIIW57231.2022.10086036</t>
  </si>
  <si>
    <t>https://www.scopus.com/inward/record.uri?eid=2-s2.0-85153371561&amp;doi=10.1109%2fACIIW57231.2022.10086036&amp;partnerID=40&amp;md5=50c7a4f12feb30cdef818bf281579bed</t>
  </si>
  <si>
    <t>affective robot companions; emotional attachment; human-robot interaction; politeness theory</t>
  </si>
  <si>
    <t>Behavioral research; Speech communication; Wooden fences; Affective robot companion; Communication strategy; Companion robot; Emotional attachments; Humans-robot interactions; Multi-modal; Non-verbal communications; Politeness theory; Robot companion; Speech acts; Human robot interaction</t>
  </si>
  <si>
    <t>Wen Y.; Wu X.; Yamane K.; Iba S.</t>
  </si>
  <si>
    <t>Wen, Yalun (57204216688); Wu, Xingwei (58138562300); Yamane, Katsu (35410577600); Iba, Soshi (57219524409)</t>
  </si>
  <si>
    <t>57204216688; 58138562300; 35410577600; 57219524409</t>
  </si>
  <si>
    <t>Socially-Aware Mobile Robot Trajectories for Face-to-Face Interactions</t>
  </si>
  <si>
    <t>10.1007/978-3-031-24667-8_1</t>
  </si>
  <si>
    <t>https://www.scopus.com/inward/record.uri?eid=2-s2.0-85149883298&amp;doi=10.1007%2f978-3-031-24667-8_1&amp;partnerID=40&amp;md5=0a32909ead02afc7392acd024616b7c2</t>
  </si>
  <si>
    <t>Imitation learning; Inverse optimal control; Mobile robot; Trajectory optimization</t>
  </si>
  <si>
    <t>Cost functions; Human robot interaction; Inverse problems; Trajectories; Approach trajectories; Cost-function; Face-to-face interaction; Human approach; Imitation learning; Inverse-optimal control; Point trajectory; Robot trajectory; Trajectory optimization; User study; Mobile robots</t>
  </si>
  <si>
    <t>Jing Y.; An T.; Wang T.; Li Y.; Dong B.</t>
  </si>
  <si>
    <t>Jing, Yusheng (57572819900); An, Tianjiao (57207728199); Wang, Tianhe (58132043600); Li, Yuanchun (55932117000); Dong, Bo (57203180228)</t>
  </si>
  <si>
    <t>57572819900; 57207728199; 58132043600; 55932117000; 57203180228</t>
  </si>
  <si>
    <t>A decentralized robust impedance control method of modular robot manipulators with physical human robot interaction</t>
  </si>
  <si>
    <t>10.1109/CCDC55256.2022.10033849</t>
  </si>
  <si>
    <t>https://www.scopus.com/inward/record.uri?eid=2-s2.0-85149523522&amp;doi=10.1109%2fCCDC55256.2022.10033849&amp;partnerID=40&amp;md5=2254edc585259f54214fa967a1c6ee4f</t>
  </si>
  <si>
    <t>Human motion intention; Impedance control; Modular robot manipulator; Physical human robot interaction</t>
  </si>
  <si>
    <t>Flexible manipulators; Human robot interaction; Industrial robots; Joints (anatomy); Man machine systems; Radial basis function networks; Robot applications; Robust control; Control approach; Decentralised; Human motion intention; Impedance control; Impedance control methods; Modular robot manipulator; Physical humanrobot interaction (phri); Robot manipulator systems; Robots manipulators; Robust impedance control; Modular robots</t>
  </si>
  <si>
    <t>Zhang R.; Jiang W.; Zhang Z.; Zheng Y.; Ge S.S.</t>
  </si>
  <si>
    <t>Zhang, Rui (58137882000); Jiang, Wanyue (57190030519); Zhang, Zhonghao (57836433100); Zheng, Yuhan (58138784800); Ge, Shuzhi Sam (57865497400)</t>
  </si>
  <si>
    <t>58137882000; 57190030519; 57836433100; 58138784800; 57865497400</t>
  </si>
  <si>
    <t>Indoor Mobile Robot Socially Concomitant Navigation System</t>
  </si>
  <si>
    <t>10.1007/978-3-031-24667-8_43</t>
  </si>
  <si>
    <t>https://www.scopus.com/inward/record.uri?eid=2-s2.0-85149845573&amp;doi=10.1007%2f978-3-031-24667-8_43&amp;partnerID=40&amp;md5=14ce5cbd9f60d4b72e225cc6aa1ca52d</t>
  </si>
  <si>
    <t>Social robot; Socially concomitant navigation; SOT deepsort</t>
  </si>
  <si>
    <t>Behavioral research; Economic and social effects; Human robot interaction; Indoor positioning systems; Mobile robots; Navigation systems; Daily lives; Decisions makings; Human being; Indoor mobile robots; Object Tracking; Science and Technology; Single object; Single-object tracking deep-sort; Social robots; Socially concomitant navigation; Decision making</t>
  </si>
  <si>
    <t>Fan K.; Jouaiti M.; Dautenhahn K.; Nehaniv C.L.</t>
  </si>
  <si>
    <t>Fan, Kevin (55734796400); Jouaiti, Melanie (57202645483); Dautenhahn, Kerstin (7003305185); Nehaniv, Chrystopher L. (6701663176)</t>
  </si>
  <si>
    <t>55734796400; 57202645483; 7003305185; 6701663176</t>
  </si>
  <si>
    <t>Fuzzy Object Ambiguity Determination and Human Attention Assessment for Domestic Service Robots</t>
  </si>
  <si>
    <t>2022 9th International Conference on Soft Computing and Machine Intelligence, ISCMI 2022</t>
  </si>
  <si>
    <t>10.1109/ISCMI56532.2022.10068479</t>
  </si>
  <si>
    <t>https://www.scopus.com/inward/record.uri?eid=2-s2.0-85151759611&amp;doi=10.1109%2fISCMI56532.2022.10068479&amp;partnerID=40&amp;md5=3520c525d456051985d9c00ab4cc2ca2</t>
  </si>
  <si>
    <t>Ambiguity determination; Attention assessment; Domestic service robot; Fuzzy logic; Human-Robot-Interaction</t>
  </si>
  <si>
    <t>Computer circuits; Data integration; Fuzzy inference; Man machine systems; Mobile robots; Ambiguity determination; Attention assessment; Domestic service robot; Domestic services; Fuzzy-Logic; Home environment; Human attention; Humans-robot interactions; Object selection; Service robots; Human robot interaction</t>
  </si>
  <si>
    <t>Mondal A.; Paul S.; Ghosh S.; Chatterjee A.</t>
  </si>
  <si>
    <t>Mondal, Argha (58179244100); Paul, Sumanta (58179361100); Ghosh, Saibal (57209784871); Chatterjee, Amitava (55729343100)</t>
  </si>
  <si>
    <t>58179244100; 58179361100; 57209784871; 55729343100</t>
  </si>
  <si>
    <t>Hand Gesture Controlled Mobile Robot Navigation Guidance Using Constant-Q Transform</t>
  </si>
  <si>
    <t>Proceedings of 2022 6th International Conference on Condition Assessment Techniques in Electrical Systems, CATCON 2022</t>
  </si>
  <si>
    <t>10.1109/CATCON56237.2022.10077628</t>
  </si>
  <si>
    <t>https://www.scopus.com/inward/record.uri?eid=2-s2.0-85152231227&amp;doi=10.1109%2fCATCON56237.2022.10077628&amp;partnerID=40&amp;md5=02ea01beff797ed82dbcc97b772c173b</t>
  </si>
  <si>
    <t>constant-Q transform; hand gesture; human-robot interaction; robust feature extraction; vision sensor</t>
  </si>
  <si>
    <t>Data mining; Extraction; Feature extraction; Man machine systems; Mobile robots; Robot vision; Assistive robotics; Constant-Q transform; Hand gesture; Humans-robot interactions; Mobile Robot Navigation; Navigation guidance; Robotic systems; Robust feature extractions; Seamless interfaces; Vision sensors; Human robot interaction</t>
  </si>
  <si>
    <t>Ma J.; Qiu Q.; Chen S.; Yao S.; Chen Y.; Ji J.</t>
  </si>
  <si>
    <t>Ma, Jun (55210593200); Qiu, Quecheng (57267190900); Chen, Shuyan (58202181100); Yao, Shunyi (57218702605); Chen, Yuan (57218703923); Ji, Jianmin (34869653800)</t>
  </si>
  <si>
    <t>55210593200; 57267190900; 58202181100; 57218702605; 57218703923; 34869653800</t>
  </si>
  <si>
    <t>Asymmetric Self-Play for Learning Robust Human-Robot Interaction on Crowd Navigation Tasks</t>
  </si>
  <si>
    <t>Proceedings - 2022 3rd International Conference on Electronics, Communications and Information Technology, CECIT 2022</t>
  </si>
  <si>
    <t>10.1109/CECIT58139.2022.00045</t>
  </si>
  <si>
    <t>https://www.scopus.com/inward/record.uri?eid=2-s2.0-85153845589&amp;doi=10.1109%2fCECIT58139.2022.00045&amp;partnerID=40&amp;md5=ed05a2250b9272efaf9de7df09a18ce2</t>
  </si>
  <si>
    <t>crowd navigation; deep reinforcement learning; parameterized action space; self-play</t>
  </si>
  <si>
    <t>Air navigation; Deep learning; Human robot interaction; Intelligent robots; Man machine systems; Action spaces; Crowd navigation; Deep reinforcement learning; Humans-robot interactions; Navigation tasks; Parameterized; Parameterized action space; Reinforcement learnings; Robot navigation; Self-play; Reinforcement learning</t>
  </si>
  <si>
    <t>Yang Y.; Wang D.; Zheng W.</t>
  </si>
  <si>
    <t>Yang, Yu (58162707500); Wang, Di (58163237400); Zheng, Weiqi (58163237500)</t>
  </si>
  <si>
    <t>58162707500; 58163237400; 58163237500</t>
  </si>
  <si>
    <t>Representing Objects in Map Building Using A Semantic SLAM Scheme</t>
  </si>
  <si>
    <t>Proceedings - 2022 Chinese Automation Congress, CAC 2022</t>
  </si>
  <si>
    <t>2022-January</t>
  </si>
  <si>
    <t>10.1109/CAC57257.2022.10055178</t>
  </si>
  <si>
    <t>https://www.scopus.com/inward/record.uri?eid=2-s2.0-85151136754&amp;doi=10.1109%2fCAC57257.2022.10055178&amp;partnerID=40&amp;md5=6503acdd771bcd14ff7b5b464f8cc027</t>
  </si>
  <si>
    <t>Bayes'theorem; Object Representation; Semantic SLAM</t>
  </si>
  <si>
    <t>Computation theory; Human robot interaction; Indoor positioning systems; Object detection; Probability distributions; Baye's theorem; Humans-robot interactions; Lightweight semantics; Map Building; Object detectors; Object information; Object location; Object representations; Semantic SLAM; System use; Semantics</t>
  </si>
  <si>
    <t>Kumar T.S.; Sheela T.; Arulselvam D.; Premalatha S.; Srividya K.</t>
  </si>
  <si>
    <t>Kumar, T. Sathies (57200140948); Sheela, T. (57210990002); Arulselvam, D. (57210928283); Premalatha, S. (57208059315); Srividya, K. (57201981342)</t>
  </si>
  <si>
    <t>57200140948; 57210990002; 57210928283; 57208059315; 57201981342</t>
  </si>
  <si>
    <t>Study of Various Machine Learning Algorithms for use with Automatic Speech Recognition</t>
  </si>
  <si>
    <t>3rd International Conference on Power, Energy, Control and Transmission Systems, ICPECTS 2022 - Proceedings</t>
  </si>
  <si>
    <t>10.1109/ICPECTS56089.2022.10047695</t>
  </si>
  <si>
    <t>https://www.scopus.com/inward/record.uri?eid=2-s2.0-85150057598&amp;doi=10.1109%2fICPECTS56089.2022.10047695&amp;partnerID=40&amp;md5=86d5b59e76b7f85c80eb5671ddeb215c</t>
  </si>
  <si>
    <t>ANN; DTW; HRI; MFCC; PNCC</t>
  </si>
  <si>
    <t>Balancing; Disabled persons; Human computer interaction; Human robot interaction; Learning algorithms; Machine learning; Man machine systems; Speech communication; Speech processing; Speech recognition; Automatic speech recognition; Cepstral coefficients; Dynamic time warping; Humans-robot interactions; Interaction robot; Machine learning algorithms; Mel frequency cepstral co-efficient; Mel-frequency cepstral coefficients; Power; Power normalized cepstral coefficient; Neural networks</t>
  </si>
  <si>
    <t>Ali M.; Cheema S.M.; Ayub N.; Naz A.; Aslam Z.</t>
  </si>
  <si>
    <t>Ali, Muhammad (57201029663); Cheema, Sehrish Munawar (57207827928); Ayub, Nasir (58172183400); Naz, Ammerha (57218266839); Aslam, Zaheer (58171600500)</t>
  </si>
  <si>
    <t>57201029663; 57207827928; 58172183400; 57218266839; 58171600500</t>
  </si>
  <si>
    <t>Impact of Adopting Robots as Teachers: A Review Study</t>
  </si>
  <si>
    <t>ICETECC 2022 - International Conference on Emerging Technologies in Electronics, Computing and Communication</t>
  </si>
  <si>
    <t>10.1109/ICETECC56662.2022.10069714</t>
  </si>
  <si>
    <t>https://www.scopus.com/inward/record.uri?eid=2-s2.0-85151699351&amp;doi=10.1109%2fICETECC56662.2022.10069714&amp;partnerID=40&amp;md5=65c215b2ad3c448eeaa07a001e849246</t>
  </si>
  <si>
    <t>Education; Educational Robots; Humanoid robots; LEGO Robots; Robot Teacher; Robots</t>
  </si>
  <si>
    <t>Anthropomorphic robots; Human robot interaction; Students; Behavior learning; Educational reforms; Experimental survey; Humanoid robot; Learning outcome; LEGO robot; Robot teacher; Robotic technologies; Systematic study; Teachers'; Educational robots</t>
  </si>
  <si>
    <t>Loureiro F.; Avelino J.; Moreno P.; Bernardino A.</t>
  </si>
  <si>
    <t>Loureiro, Fernando (58114370200); Avelino, João (57192436450); Moreno, Plinio (22433465300); Bernardino, Alexandre (7003407125)</t>
  </si>
  <si>
    <t>58114370200; 57192436450; 22433465300; 7003407125</t>
  </si>
  <si>
    <t>Self-perception of Interaction Errors Through Human Non-verbal Feedback and Robot Context</t>
  </si>
  <si>
    <t>10.1007/978-3-031-24670-8_42</t>
  </si>
  <si>
    <t>https://www.scopus.com/inward/record.uri?eid=2-s2.0-85148698275&amp;doi=10.1007%2f978-3-031-24670-8_42&amp;partnerID=40&amp;md5=746f8ee3f61fe3b252233fba25cb97c6</t>
  </si>
  <si>
    <t>Interaction errors; Social robotics; Social signals</t>
  </si>
  <si>
    <t>Classification (of information); Human robot interaction; Man machine systems; Social behavior; Facial Expressions; Humans-robot interactions; Interaction error; Interaction robot; Norm violation; Social behaviour; Social norm; Social robotics; Social signals; Technical failures; Errors</t>
  </si>
  <si>
    <t>Hung P.C.K.; Huang S.-C.; Peres S.M.</t>
  </si>
  <si>
    <t>Hung, Patrick C.K. (25926392700); Huang, Shih-Chia (55798980700); Peres, Sarajane Marques (8088491100)</t>
  </si>
  <si>
    <t>25926392700; 55798980700; 8088491100</t>
  </si>
  <si>
    <t>Social Robots - Robotics and Toy Computing Minitrack</t>
  </si>
  <si>
    <t>https://www.scopus.com/inward/record.uri?eid=2-s2.0-85152243320&amp;partnerID=40&amp;md5=fb94051fc961633eec0f02e7b2f16641</t>
  </si>
  <si>
    <t>Robots; Toys; Computing applications; Cross-disciplines; Industrial solutions; Management information; Novel solutions; Practical experience; Research topics; Science managements; Social robots; Information management</t>
  </si>
  <si>
    <t>Liu H.</t>
  </si>
  <si>
    <t>Liu, Hao (58153606600)</t>
  </si>
  <si>
    <t>Multimodal intention understanding method based on NHMM</t>
  </si>
  <si>
    <t>Proceedings - 2022 2nd International Conference on Computer Graphics, Image and Virtualization, ICCGIV 2022</t>
  </si>
  <si>
    <t>10.1109/ICCGIV57403.2022.00026</t>
  </si>
  <si>
    <t>https://www.scopus.com/inward/record.uri?eid=2-s2.0-85150677230&amp;doi=10.1109%2fICCGIV57403.2022.00026&amp;partnerID=40&amp;md5=0d9768310571854d8d3e61385d1c4fd3</t>
  </si>
  <si>
    <t>Human-computerinteraction; Intentunderstanding; Multimodalfusion</t>
  </si>
  <si>
    <t>Hidden Markov models; Human robot interaction; Hidden-Markov models; High probability; Human-computerinteraction; Intention understanding; Intentunderstanding; Multi dimensional; Multi-modal; Multimodalfusion; Natural interactions; Single mode; Human computer interaction</t>
  </si>
  <si>
    <t>Singh S.P.; Kumar S.; Verma S.; Kaur I.</t>
  </si>
  <si>
    <t>Singh, Surya Pratap (58178753000); Kumar, Siddharth (57215287159); Verma, Shivani (58178602300); Kaur, Inderpreet (57216545347)</t>
  </si>
  <si>
    <t>58178753000; 57215287159; 58178602300; 57216545347</t>
  </si>
  <si>
    <t>Hybrid Approach for Human Emotion Recognition from Speech</t>
  </si>
  <si>
    <t>10.1109/ICAC3N56670.2022.10074492</t>
  </si>
  <si>
    <t>https://www.scopus.com/inward/record.uri?eid=2-s2.0-85152188749&amp;doi=10.1109%2fICAC3N56670.2022.10074492&amp;partnerID=40&amp;md5=853bc2aae2f552e8c39722ff7f8badc6</t>
  </si>
  <si>
    <t>Artificial Intelligence; CNN; Emotional Recognition from Speech; MFCC Features</t>
  </si>
  <si>
    <t>Emotion Recognition; Human robot interaction; Speech communication; Virtual reality; Emotion recognition from speech; Emotional recognition; Emotional recognition from speech; Human communications; Human emotion recognition; Hybrid approach; MFCC feature; Multimodal emotion recognition; Recognition systems; Speech emotion recognition; Speech recognition</t>
  </si>
  <si>
    <t>Yin Y.; McCarthy C.; Rezazadegan D.</t>
  </si>
  <si>
    <t>Yin, Yue (57473622800); McCarthy, Chris (7202119516); Rezazadegan, Dana (57211619074)</t>
  </si>
  <si>
    <t>57473622800; 7202119516; 57211619074</t>
  </si>
  <si>
    <t>Real-time 3D hand-object pose estimation for human-robot interaction</t>
  </si>
  <si>
    <t>https://www.scopus.com/inward/record.uri?eid=2-s2.0-85149305119&amp;partnerID=40&amp;md5=fb3e3ed379719c26012180ef8c5b4e2c</t>
  </si>
  <si>
    <t>3D modeling; Man machine systems; Depth sensing; Hardware supports; Human-robot collaboration; Humans-robot interactions; Object pose; Pose-estimation; Real time performance; Real- time; Specialized hardware; Vision based; Human robot interaction</t>
  </si>
  <si>
    <t>Shah M.U.; Iqbal F.</t>
  </si>
  <si>
    <t>Shah, Muhammad Umair (57218311855); Iqbal, Farkhund (35788088300)</t>
  </si>
  <si>
    <t>57218311855; 35788088300</t>
  </si>
  <si>
    <t>Assisting People of Determination and the Elderly Using Social Robot: A Case Study</t>
  </si>
  <si>
    <t>https://www.scopus.com/inward/record.uri?eid=2-s2.0-85152240333&amp;partnerID=40&amp;md5=7260c08bd26b4bfe1998111fd3c500fa</t>
  </si>
  <si>
    <t>Case-studies; Commercialisation; Daily activity; Elderly populations; Humanoid robot; Policy makers; Pressung; Social robots; Technological innovation; United Arab Emirates; Anthropomorphic robots</t>
  </si>
  <si>
    <t>Riches L.; Koay K.L.; Holthaus P.</t>
  </si>
  <si>
    <t>Riches, Lewis (58137436400); Koay, Kheng Lee (9732723100); Holthaus, Patrick (36699613400)</t>
  </si>
  <si>
    <t>58137436400; 9732723100; 36699613400</t>
  </si>
  <si>
    <t>Classification of Personal Data Used by Personalised Robot Companions Based on Concern of Exposure</t>
  </si>
  <si>
    <t>10.1007/978-3-031-24667-8_21</t>
  </si>
  <si>
    <t>https://www.scopus.com/inward/record.uri?eid=2-s2.0-85149859641&amp;doi=10.1007%2f978-3-031-24667-8_21&amp;partnerID=40&amp;md5=7ca281270e6583e6511e912d0a87250d</t>
  </si>
  <si>
    <t>Companion robots; General data protection regulation; Human-robot interaction; Personal data security; Personalisation</t>
  </si>
  <si>
    <t>Data privacy; Man machine systems; Accidental exposures; Companion robot; Data exposure; General data protection regulations; Humans-robot interactions; Inherent risk; Multimodal communications; Personal data security; Personalizations; Robot companion; Human robot interaction</t>
  </si>
  <si>
    <t>Paul S.; Sintek M.; Silaghi M.; Këpuska V.; Robertson L.</t>
  </si>
  <si>
    <t>Paul, Sheuli (55764202300); Sintek, Michael (57192783357); Silaghi, Marius (6602908095); Këpuska, Veton (56613984100); Robertson, Liam (58179084800)</t>
  </si>
  <si>
    <t>55764202300; 57192783357; 6602908095; 56613984100; 58179084800</t>
  </si>
  <si>
    <t>A Novel Multimodal Situated Spoken Dialog System for Human Robot Communication in Emergency Evacuation</t>
  </si>
  <si>
    <t>Proceedings - 21st IEEE International Conference on Machine Learning and Applications, ICMLA 2022</t>
  </si>
  <si>
    <t>10.1109/ICMLA55696.2022.00255</t>
  </si>
  <si>
    <t>https://www.scopus.com/inward/record.uri?eid=2-s2.0-85152213464&amp;doi=10.1109%2fICMLA55696.2022.00255&amp;partnerID=40&amp;md5=1e8be2412429a4d30b5ebfd5ff0832ba</t>
  </si>
  <si>
    <t>"Axios" word used as WUW; HRI; MA; MDP; MSSDS</t>
  </si>
  <si>
    <t>Human robot interaction; Speech communication; Speech processing; Wakes; "axios" word used as wake-up-word; Emergency evacuation; HRI; Human-robot communication; MA; Markov Decision Processes; MSSDS; Multi-modal; Spoken dialogue system; Wake up; Markov processes</t>
  </si>
  <si>
    <t>Vigni F.; Rossi A.; Miccio L.; Rossi S.</t>
  </si>
  <si>
    <t>Vigni, Francesco (6506511404); Rossi, Alessandra (57189499587); Miccio, Linda (58138557100); Rossi, Silvia (55619320887)</t>
  </si>
  <si>
    <t>6506511404; 57189499587; 58138557100; 55619320887</t>
  </si>
  <si>
    <t>On the Emotional Transparency of a Non-humanoid Social Robot</t>
  </si>
  <si>
    <t>10.1007/978-3-031-24667-8_26</t>
  </si>
  <si>
    <t>https://www.scopus.com/inward/record.uri?eid=2-s2.0-85149872718&amp;doi=10.1007%2f978-3-031-24667-8_26&amp;partnerID=40&amp;md5=6aa2d0bbe91ee970019ed6510cf12184</t>
  </si>
  <si>
    <t>Affective robotics; Emotional transparency; Human-robot interaction</t>
  </si>
  <si>
    <t>Anthropomorphic robots; Behavioral research; Human robot interaction; Man machine systems; Affective robotic; Emotional response; Emotional transparency; Humans-robot interactions; Internal state; Multimodal Interaction; Online questionnaire; Robot emotions; Single mode; Social robots; Transparency</t>
  </si>
  <si>
    <t>Bian G.; Gao C.; Che W.; Yanzhi D.; Yuan X.; Liu H.</t>
  </si>
  <si>
    <t>Bian, Ganghui (58130532100); Gao, Chenjun (57988915000); Che, Wenkai (58130669500); Yanzhi, Dong (58130669600); Yuan, Xiaohu (56834875300); Liu, Huaping (57282472400)</t>
  </si>
  <si>
    <t>58130532100; 57988915000; 58130669500; 58130669600; 56834875300; 57282472400</t>
  </si>
  <si>
    <t>Natural Language Understanding for Chinese-based Service Robots</t>
  </si>
  <si>
    <t>10.1109/ICARCE55724.2022.10046487</t>
  </si>
  <si>
    <t>https://www.scopus.com/inward/record.uri?eid=2-s2.0-85149439311&amp;doi=10.1109%2fICARCE55724.2022.10046487&amp;partnerID=40&amp;md5=ae6674d7735143e8eec823e1a975529c</t>
  </si>
  <si>
    <t>human-robot interaction (HRI); natural language understanding; service robot</t>
  </si>
  <si>
    <t>Man machine systems; Mobile robots; Chinese language; Human-robot interaction; Humans-robot interactions; Natural language understanding; Navigation commands; Robot navigation; Service robots; Human robot interaction</t>
  </si>
  <si>
    <t>Karim R.; Lopez E.; Oleson K.; Li T.; Björling E.A.; Cakmak M.</t>
  </si>
  <si>
    <t>Karim, Raida (57845516700); Lopez, Edgar (57846624700); Oleson, Katelynn (57846175700); Li, Tony (57847059900); Björling, Elin A. (55301519700); Cakmak, Maya (22940323800)</t>
  </si>
  <si>
    <t>57845516700; 57846624700; 57846175700; 57847059900; 55301519700; 22940323800</t>
  </si>
  <si>
    <t>Share with Me: A Study on a Social Robot Collecting Mental Health Data</t>
  </si>
  <si>
    <t>10.1007/978-3-031-24667-8_20</t>
  </si>
  <si>
    <t>https://www.scopus.com/inward/record.uri?eid=2-s2.0-85149876080&amp;doi=10.1007%2f978-3-031-24667-8_20&amp;partnerID=40&amp;md5=750df34810556a541adbaa46dc271d49</t>
  </si>
  <si>
    <t>Data sharing; Mental health; Social robot</t>
  </si>
  <si>
    <t>Children with autisms; Data Sharing; Health data; Joint attention; Mental health; Older adults; Social robots; Social skills; Stress levels; Well being; Human robot interaction</t>
  </si>
  <si>
    <t>Shen Z.; Urano N.; Chen C.-P.; Feng S.; Mitchell S.; Katagiri M.; Du Y.; Trevejo F.P.; Tomo T.P.; Schmitz A.; Browne R.; Ogawa T.; Taki Y.; Trovato G.</t>
  </si>
  <si>
    <t>Shen, Zhihao (57200151005); Urano, Nanaka (58114433200); Chen, Chih-Pu (58114433300); Feng, Shi (58114476700); Mitchell, Scean (56591436100); Katagiri, Masao (58114299100); Du, Yegang (56038504900); Trevejo, Franco Pariasca (58114299200); Tomo, Tito P. (57188759249); Schmitz, Alexander (36662716600); Browne, Ryan (57218835290); Ogawa, Toshimi (7409099112); Taki, Yasuyuki (35729609800); Trovato, Gabriele (36021865000)</t>
  </si>
  <si>
    <t>57200151005; 58114433200; 58114433300; 58114476700; 56591436100; 58114299100; 56038504900; 58114299200; 57188759249; 36662716600; 57218835290; 7409099112; 35729609800; 36021865000</t>
  </si>
  <si>
    <t>Participatory Design and Early Deployment of DarumaTO-3 Social Robot</t>
  </si>
  <si>
    <t>10.1007/978-3-031-24670-8_49</t>
  </si>
  <si>
    <t>https://www.scopus.com/inward/record.uri?eid=2-s2.0-85148697748&amp;doi=10.1007%2f978-3-031-24670-8_49&amp;partnerID=40&amp;md5=684df393e29381dffb21a6a31b49046f</t>
  </si>
  <si>
    <t>Robots; Aging population; Effective approaches; End-users; IS technologies; Older adults; Participatory design; Robot prototypes; Social exclusion; Social robots; Workers'; Machine design</t>
  </si>
  <si>
    <t>Parenti L.; Marchesi S.; Belkaid M.; Wykowska A.</t>
  </si>
  <si>
    <t>Parenti, Lorenzo (57216037491); Marchesi, Serena (57200602584); Belkaid, Marwen (55975421600); Wykowska, Agnieszka (15924284200)</t>
  </si>
  <si>
    <t>57216037491; 57200602584; 55975421600; 15924284200</t>
  </si>
  <si>
    <t>Attributing Intentionality to Artificial Agents: Exposure Versus Interactive Scenarios</t>
  </si>
  <si>
    <t>10.1007/978-3-031-24667-8_31</t>
  </si>
  <si>
    <t>https://www.scopus.com/inward/record.uri?eid=2-s2.0-85149848556&amp;doi=10.1007%2f978-3-031-24667-8_31&amp;partnerID=40&amp;md5=274db75e326be70d980f2c71af2233f6</t>
  </si>
  <si>
    <t>Human-likeness; Human-Robot Interaction; Intentional stance</t>
  </si>
  <si>
    <t>Man machine systems; Artificial agents; Human likeness; Human use; Humans-robot interactions; Intentional stance; Intentionality; Mental process; Social agents; Social cognition; Virtual robots; Human robot interaction</t>
  </si>
  <si>
    <t>Knaapen F.; Chamilothori K.; Perugia G.</t>
  </si>
  <si>
    <t>Knaapen, Femke (58114363200); Chamilothori, Kynthia (57200366284); Perugia, Giulia (57193757433)</t>
  </si>
  <si>
    <t>58114363200; 57200366284; 57193757433</t>
  </si>
  <si>
    <t>Exploring the Potential of Light-Enhanced HRI to Promote Social Interactions in People with Dementia</t>
  </si>
  <si>
    <t>10.1007/978-3-031-24670-8_33</t>
  </si>
  <si>
    <t>https://www.scopus.com/inward/record.uri?eid=2-s2.0-85148699804&amp;doi=10.1007%2f978-3-031-24670-8_33&amp;partnerID=40&amp;md5=58101d4b4139b291c64976bfe3a47baf</t>
  </si>
  <si>
    <t>Dementia; Human-robot interaction; Social robotics</t>
  </si>
  <si>
    <t>Economic and social effects; Man machine systems; Neurodegenerative diseases; Communications channels; Dementia; Humans-robot interactions; Leverage points; Light projection; Person with dementias; Pet Robots; Social interactions; Social robotics; Triadic relations; Human robot interaction</t>
  </si>
  <si>
    <t>Angelopoulos G.; Rossi A.; L’arco G.; Rossi S.</t>
  </si>
  <si>
    <t>Angelopoulos, Georgios (57215306516); Rossi, Alessandra (57189499587); L’arco, Gianluca (57352244200); Rossi, Silvia (55619320887)</t>
  </si>
  <si>
    <t>57215306516; 57189499587; 57352244200; 55619320887</t>
  </si>
  <si>
    <t>Transparent Interactive Reinforcement Learning Using Emotional Behaviours</t>
  </si>
  <si>
    <t>10.1007/978-3-031-24667-8_27</t>
  </si>
  <si>
    <t>https://www.scopus.com/inward/record.uri?eid=2-s2.0-85149878885&amp;doi=10.1007%2f978-3-031-24667-8_27&amp;partnerID=40&amp;md5=8aba9b0072e948fc0376cfdb354c8141</t>
  </si>
  <si>
    <t>Emotional behaviour; Human-robot interaction; Interactive reinforcement learning; Transparency</t>
  </si>
  <si>
    <t>Anthropomorphic robots; Behavioral research; Human robot interaction; Learning systems; Man machine systems; Reinforcement learning; Emotional behavior; Humanoid robotics; Humans-robot interactions; Interactive Reinforcement Learning; Learning process; Learning scenarios; Learning tasks; Robotics applications; Social learning; Transparency</t>
  </si>
  <si>
    <t>Zhegong S.; Yu C.; Huang W.; Sun Z.; Tapus A.</t>
  </si>
  <si>
    <t>Zhegong, Shangguan (58138333200); Yu, Chuang (57944376500); Huang, Wenjie (57219550823); Sun, Zexuan (58137437500); Tapus, Adriana (23010519200)</t>
  </si>
  <si>
    <t>58138333200; 57944376500; 57219550823; 58137437500; 23010519200</t>
  </si>
  <si>
    <t>What Do I Look Like? A Conditional GAN Based Robot Facial Self-Awareness Approach</t>
  </si>
  <si>
    <t>10.1007/978-3-031-24667-8_28</t>
  </si>
  <si>
    <t>https://www.scopus.com/inward/record.uri?eid=2-s2.0-85149850990&amp;doi=10.1007%2f978-3-031-24667-8_28&amp;partnerID=40&amp;md5=3b7a17f5f3482aeccc39a2a69f69c9db</t>
  </si>
  <si>
    <t>Generative adversarial network; Human-robot interaction; Self-aware robot</t>
  </si>
  <si>
    <t>Deep learning; Generative adversarial networks; Intelligent robots; Cognitive robots; Face perceptions; Facial Expressions; Humans-robot interactions; Learning models; Perception and recognition; Self awareness; Self-aware; Self-aware robot; Social scenarios; Human robot interaction</t>
  </si>
  <si>
    <t>Taveter K.; Kirikal A.</t>
  </si>
  <si>
    <t>Taveter, Kuldar (16234717100); Kirikal, Alar (58137440900)</t>
  </si>
  <si>
    <t>16234717100; 58137440900</t>
  </si>
  <si>
    <t>Prototyping an Architecture of Affective Robotic Systems Based on the Theory of Constructed Emotion</t>
  </si>
  <si>
    <t>10.1007/978-3-031-24667-8_49</t>
  </si>
  <si>
    <t>https://www.scopus.com/inward/record.uri?eid=2-s2.0-85149863709&amp;doi=10.1007%2f978-3-031-24667-8_49&amp;partnerID=40&amp;md5=665bc974848767c27d3bb3a4e638abdc</t>
  </si>
  <si>
    <t>Affective robot; Autonomous agent; Biologically inspired agent architecture; Emotion recognition; Neuroscience</t>
  </si>
  <si>
    <t>Behavioral research; Biomimetics; Computation theory; Emotion Recognition; Affective robot; Agent architectures; Biologically inspired agent architecture; Biologically-inspired; Chatbots; Emotion recognition; Emotional state; Neuroscience; Recognizing emotions; Robotic systems; Autonomous agents</t>
  </si>
  <si>
    <t>Kiciroglu S.; Wang W.; Salzmann M.; Fua P.</t>
  </si>
  <si>
    <t>Kiciroglu, Sena (57219525348); Wang, Wei (57808368700); Salzmann, Mathieu (22235748400); Fua, Pascal (55159125200)</t>
  </si>
  <si>
    <t>57219525348; 57808368700; 22235748400; 55159125200</t>
  </si>
  <si>
    <t>Long Term Motion Prediction Using Keyposes</t>
  </si>
  <si>
    <t>Proceedings - 2022 International Conference on 3D Vision, 3DV 2022</t>
  </si>
  <si>
    <t>10.1109/3DV57658.2022.00014</t>
  </si>
  <si>
    <t>https://www.scopus.com/inward/record.uri?eid=2-s2.0-85149288727&amp;doi=10.1109%2f3DV57658.2022.00014&amp;partnerID=40&amp;md5=db4599f09d144a2f2372d32e3565cb58</t>
  </si>
  <si>
    <t>keyposes; motion prediction</t>
  </si>
  <si>
    <t>Forecasting; Intelligent robots; Motion estimation; Safety engineering; Autonomous driving; Human motions; Human pose; Humans-robot interactions; Keypose; Long-term forecasting; Motion dynamics; Motion prediction; Safety critical applications; Time-periods; Human robot interaction</t>
  </si>
  <si>
    <t>Ma Y.; Wang J.</t>
  </si>
  <si>
    <t>Ma, Yihang (58018228500); Wang, Jirong (25652250000)</t>
  </si>
  <si>
    <t>58018228500; 25652250000</t>
  </si>
  <si>
    <t>Simulation analysis of human-machine model dynamics based onADAMS</t>
  </si>
  <si>
    <t>Proceedings - 2022 International Conference on Artificial Intelligence, Information Processing and Cloud Computing, AIIPCC 2022</t>
  </si>
  <si>
    <t>10.1109/AIIPCC57291.2022.00008</t>
  </si>
  <si>
    <t>https://www.scopus.com/inward/record.uri?eid=2-s2.0-85152134261&amp;doi=10.1109%2fAIIPCC57291.2022.00008&amp;partnerID=40&amp;md5=bfa75ab2b346bf46a1668e07f5183f88</t>
  </si>
  <si>
    <t>ADAMS; human gait; human-robot; interaction; lower limb rehabilitation robot</t>
  </si>
  <si>
    <t>Dynamics; Human computer interaction; Human robot interaction; Joints (anatomy); Man machine systems; Neuromuscular rehabilitation; ADAMS; Human gait; Human robots; Human-machine; Interaction; Lower limbs rehabilitation robots; Machine modelling; Model dynamics; Rehabilitation robot; Simulation analysis; Degrees of freedom (mechanics)</t>
  </si>
  <si>
    <t>Maure R.; Wengle E.A.; Norman U.; Tozadore D.C.; Bruno B.</t>
  </si>
  <si>
    <t>Maure, Romain (58137437100); Wengle, Erik A. (58137880200); Norman, Utku (57211031392); Tozadore, Daniel Carnieto (57188957309); Bruno, Barbara (36922823500)</t>
  </si>
  <si>
    <t>58137437100; 58137880200; 57211031392; 57188957309; 36922823500</t>
  </si>
  <si>
    <t>A Case for the Design of Attention and Gesture Systems for Social Robots</t>
  </si>
  <si>
    <t>10.1007/978-3-031-24667-8_33</t>
  </si>
  <si>
    <t>https://www.scopus.com/inward/record.uri?eid=2-s2.0-85149836125&amp;doi=10.1007%2f978-3-031-24667-8_33&amp;partnerID=40&amp;md5=ebd91c9823041ca9f95f86db477af861</t>
  </si>
  <si>
    <t>Attention system; Gesture system; Social robotics</t>
  </si>
  <si>
    <t>Robots; Attention functions; Attention system; Gesture system; Modular approach; Robot personalities; Runtimes; Simple++; Social robotics; Social robots; Time behavior; Machine design</t>
  </si>
  <si>
    <t>Alarcon G.M.; Capiola A.; Morgan J.; Hamdan I.A.; Lee M.A.</t>
  </si>
  <si>
    <t>Alarcon, Gene M. (35101277300); Capiola, August (55155617300); Morgan, Justin (58179368000); Hamdan, Izz Aldin (57218311304); Lee, Michael A. (57218272211)</t>
  </si>
  <si>
    <t>35101277300; 55155617300; 58179368000; 57218311304; 57218272211</t>
  </si>
  <si>
    <t>Trust Violations in Human-Human and Human-Robot Interactions: The Influence of Ability, Benevolence, and Integrity Violations</t>
  </si>
  <si>
    <t>https://www.scopus.com/inward/record.uri?eid=2-s2.0-85152136200&amp;partnerID=40&amp;md5=239e47d6a569df0db615f70a8df5c3e5</t>
  </si>
  <si>
    <t>Risk management; Risk perception; Human-machine collaboration; Humans-robot interactions; Risk-taking behaviors; Robotic partners; Trust games; Human robot interaction</t>
  </si>
  <si>
    <t>Palinko O.; Junge R.P.; Holm D.G.; Bodenhagen L.</t>
  </si>
  <si>
    <t>Palinko, Oskar (35099082400); Junge, Rasmus P. (7003453184); Holm, Daniel G. (57943885600); Bodenhagen, Leon (35298601500)</t>
  </si>
  <si>
    <t>35099082400; 7003453184; 57943885600; 35298601500</t>
  </si>
  <si>
    <t>A Mobile Social Hand Disinfection Robot for Use in Hospitals</t>
  </si>
  <si>
    <t>10.1007/978-3-031-24670-8_31</t>
  </si>
  <si>
    <t>https://www.scopus.com/inward/record.uri?eid=2-s2.0-85148699397&amp;doi=10.1007%2f978-3-031-24670-8_31&amp;partnerID=40&amp;md5=7cffe7d98bdbbab84ef91975c064bac9</t>
  </si>
  <si>
    <t>Hand disinfection; Healthcare robotics; Human-robot interaction; Social robotics</t>
  </si>
  <si>
    <t>Diseases; Hospitals; Human robot interaction; Mobile robots; Communicable disease; Hand disinfection; Healthcare robotics; Humans-robot interactions; Infectious disease; Mobile service robots; Modulars; Public space; Social robotics; Well being; Disinfection</t>
  </si>
  <si>
    <t>Ghosh S.; Chatterjee A.; Munshi S.</t>
  </si>
  <si>
    <t>Ghosh, Saibal (57209784871); Chatterjee, Amitava (55729343100); Munshi, Sugata (7005735940)</t>
  </si>
  <si>
    <t>57209784871; 55729343100; 7005735940</t>
  </si>
  <si>
    <t>Local Tetra Pattern-based Bilateral LPP in Robot Navigation Guidance Systems: A Robust Approach against Vision Sensor Noises</t>
  </si>
  <si>
    <t>10.1109/CATCON56237.2022.10077630</t>
  </si>
  <si>
    <t>https://www.scopus.com/inward/record.uri?eid=2-s2.0-85152242880&amp;doi=10.1109%2fCATCON56237.2022.10077630&amp;partnerID=40&amp;md5=f02a601411385e26adf70acf6f3ca35e</t>
  </si>
  <si>
    <t>human-robot interaction; locality preserving projections; robust feature extraction; sensor noise; vision sensor</t>
  </si>
  <si>
    <t>Air navigation; Clustering algorithms; Data mining; Graphic methods; Guidance system; High dimensional data; Humans-robot interactions; Locality preserving projections; Navigation guidance; Robot navigation; Robust approaches; Robust feature extractions; Sensors noise; Vision sensors; Human robot interaction</t>
  </si>
  <si>
    <t>Gittens C.; Garnes D.</t>
  </si>
  <si>
    <t>Gittens, Curtis (6505796246); Garnes, Damian (57551913000)</t>
  </si>
  <si>
    <t>6505796246; 57551913000</t>
  </si>
  <si>
    <t>An Exploratory Study to Determine the Effects Conversational Repetition Has on Perceived Workload and User Experience Quality in an Online Human-Robot Interaction</t>
  </si>
  <si>
    <t>https://www.scopus.com/inward/record.uri?eid=2-s2.0-85152224977&amp;partnerID=40&amp;md5=a31a2f1dc87fd5d368bdc06df61f9e65</t>
  </si>
  <si>
    <t>Human robot interaction; Man machine systems; Exploratory studies; Human robots; Humans-robot interactions; Interaction studies; Overall quality; Users' experiences; Video-conferencing; Video conferencing</t>
  </si>
  <si>
    <t>Banerjee A.</t>
  </si>
  <si>
    <t>Banerjee, Anushka (58198005100)</t>
  </si>
  <si>
    <t>The Impact of Soft Robotics In Today's World: Applications, Challenges Faced, And Future Outlook</t>
  </si>
  <si>
    <t>10.1109/SMARTGENCON56628.2022.10084295</t>
  </si>
  <si>
    <t>https://www.scopus.com/inward/record.uri?eid=2-s2.0-85153672410&amp;doi=10.1109%2fSMARTGENCON56628.2022.10084295&amp;partnerID=40&amp;md5=88f69e59dc0d3f692004a307413fad1f</t>
  </si>
  <si>
    <t>autonomous; biological materials; flexible; pneumatic actuation; soft robots; untethered</t>
  </si>
  <si>
    <t>Human robot interaction; 'current; Autonomous; Flexible; Human being; Movement pattern; Pneumatic actuation; Soft matter; Soft robot; Soft robotics; Untethered; Biological materials</t>
  </si>
  <si>
    <t>Sartori A.; Schlette C.</t>
  </si>
  <si>
    <t>Sartori, Alberto (57226697367); Schlette, Christian (6507625910)</t>
  </si>
  <si>
    <t>57226697367; 6507625910</t>
  </si>
  <si>
    <t>Agile Visual Programming of a Multi-robot Cyber-Physical System with Operator Interaction</t>
  </si>
  <si>
    <t>10.1109/ICRAE56463.2022.10056167</t>
  </si>
  <si>
    <t>https://www.scopus.com/inward/record.uri?eid=2-s2.0-85150170087&amp;doi=10.1109%2fICRAE56463.2022.10056167&amp;partnerID=40&amp;md5=2a25053709f70ad526692233e858b372</t>
  </si>
  <si>
    <t>digital twin; human-machine interaction; multi-robot support system; visual programming</t>
  </si>
  <si>
    <t>Embedded systems; Human robot interaction; Industrial robots; Machine components; Man machine systems; Multipurpose robots; Robot programming; Cybe-physical systems; Cyber-physical systems; Human machine interaction; Injection mould; Manufacturing tasks; Multi-robot support system; Multirobots; Programming experience; Support systems; Visual programming; Cyber Physical System</t>
  </si>
  <si>
    <t>Knof M.; Heinisch J.S.; Kirchhoff J.; Rawal N.; David K.; von Stryk O.; Stock-Homburg R.</t>
  </si>
  <si>
    <t>Knof, Merlind (58179274700); Heinisch, Judith S. (57204631286); Kirchhoff, Jérôme (55975975700); Rawal, Niyati (57222865300); David, Klaus (7006358835); von Stryk, Oskar (6602883584); Stock-Homburg, Ruth (56364282100)</t>
  </si>
  <si>
    <t>58179274700; 57204631286; 55975975700; 57222865300; 7006358835; 6602883584; 56364282100</t>
  </si>
  <si>
    <t>Implications from Responsible Human-Robot Interaction with Anthropomorphic Service Robots for Design Science</t>
  </si>
  <si>
    <t>https://www.scopus.com/inward/record.uri?eid=2-s2.0-85152225260&amp;partnerID=40&amp;md5=d1197cde010ecb56ab1760c3ef912f81</t>
  </si>
  <si>
    <t>Anthropomorphic robots; Machine design; Man machine systems; Mobile robots; Daily lives; Design science; Design-science researches; Humans-robot interactions; Interdisciplinary frameworks; Multi-method approach; Privacy compliance; Research cycle; Service robots; Human robot interaction</t>
  </si>
  <si>
    <t>O’reilly Z.; Navare U.P.; Marchesi S.; Wykowska A.</t>
  </si>
  <si>
    <t>O’reilly, Ziggy (57352245100); Navare, Uma Prashant (57945122400); Marchesi, Serena (57200602584); Wykowska, Agnieszka (15924284200)</t>
  </si>
  <si>
    <t>57352245100; 57945122400; 57200602584; 15924284200</t>
  </si>
  <si>
    <t>Does Embodiment and Interaction Affect the Adoption of the Intentional Stance Towards a Humanoid Robot?</t>
  </si>
  <si>
    <t>10.1007/978-3-031-24667-8_32</t>
  </si>
  <si>
    <t>https://www.scopus.com/inward/record.uri?eid=2-s2.0-85149880956&amp;doi=10.1007%2f978-3-031-24667-8_32&amp;partnerID=40&amp;md5=d8654dd1b177483ae73432f4e86c345b</t>
  </si>
  <si>
    <t>Human-robot interaction; Intentional Stance; Physical embodiment</t>
  </si>
  <si>
    <t>Behavioral research; Human robot interaction; Control analysis; Follow-up control; Human like; Humanoid robot; Humans-robot interactions; Intentional stance; Mental state; Physical embodiment; Research tools; Social robots; Anthropomorphic robots</t>
  </si>
  <si>
    <t>Martinez N.; Lopez V.; Albo-Canals J.; Sans O.; Toppin L.</t>
  </si>
  <si>
    <t>Martinez, Nakediryai (58127097600); Lopez, Victor (55507874700); Albo-Canals, Jordi (24586903700); Sans, Olga (58127473000); Toppin, Lydia (56358639100)</t>
  </si>
  <si>
    <t>58127097600; 55507874700; 24586903700; 58127473000; 56358639100</t>
  </si>
  <si>
    <t>Implementation of a Robotic Assistant to Develop and Monitor Learning Activities in Children with Autism; [Implementación de un asistente robótico para desarrollar y monitorizar actividades de aprendizaje en niños con trastorno del espectro autista (TEA).]</t>
  </si>
  <si>
    <t>Proceedings - 2022 8th International Engineering, Sciences and Technology Conference, IESTEC 2022</t>
  </si>
  <si>
    <t>10.1109/IESTEC54539.2022.00112</t>
  </si>
  <si>
    <t>https://www.scopus.com/inward/record.uri?eid=2-s2.0-85149390201&amp;doi=10.1109%2fIESTEC54539.2022.00112&amp;partnerID=40&amp;md5=f7338c712133fd278269e6634850c6ab</t>
  </si>
  <si>
    <t>Autism Spectrum Disorder; Education; Learning; Robot; Robotic Assistant; Social Robotics; Social Skills</t>
  </si>
  <si>
    <t>Educational robots; Autism spectrum disorders; Barcelona; Children with autisms; Learning; Learning Activity; Robotic assistants; Social robotics; Social robots; Social skills; Tufts University; Students</t>
  </si>
  <si>
    <t>Jouaiti M.; Zehnder E.; Charpillet F.</t>
  </si>
  <si>
    <t>Jouaiti, Melanie (57202645483); Zehnder, Eloise (57204390663); Charpillet, François (6603910626)</t>
  </si>
  <si>
    <t>57202645483; 57204390663; 6603910626</t>
  </si>
  <si>
    <t>The Sound of Actuators in Children with ASD, Beneficial or Disruptive?</t>
  </si>
  <si>
    <t>10.1007/978-3-031-24670-8_4</t>
  </si>
  <si>
    <t>https://www.scopus.com/inward/record.uri?eid=2-s2.0-85148697482&amp;doi=10.1007%2f978-3-031-24670-8_4&amp;partnerID=40&amp;md5=1c20ce001903b1078805f2df3363a8d5</t>
  </si>
  <si>
    <t>ASD; Motor coordination; Sensory processing</t>
  </si>
  <si>
    <t>Human computer interaction; Human robot interaction; Sensory perception; ASD; Autistic spectrum disorders; Condition; Gestural interaction; Human robots; Motor co-ordination; Pilot studies; Robot-assisted therapies; Sensory processing; Visual perception; Actuators</t>
  </si>
  <si>
    <t>Schumacher S.; Hall R.; Waldman-Brown A.; Sanneman L.</t>
  </si>
  <si>
    <t>Schumacher, Simon (57202850487); Hall, Roland (57579688500); Waldman-Brown, Anna (57191209945); Sanneman, Lindsay (56743187700)</t>
  </si>
  <si>
    <t>57202850487; 57579688500; 57191209945; 56743187700</t>
  </si>
  <si>
    <t>Technology Adoption Of Collaborative Robots For Welding in Small And Medium-sized Enterprises: A Case Study Analysis</t>
  </si>
  <si>
    <t>Proceedings of the Conference on Production Systems and Logistics</t>
  </si>
  <si>
    <t>10.15488/12176</t>
  </si>
  <si>
    <t>https://www.scopus.com/inward/record.uri?eid=2-s2.0-85152515745&amp;doi=10.15488%2f12176&amp;partnerID=40&amp;md5=cb3e636be1bdd4939df3f6d86cbc55a5</t>
  </si>
  <si>
    <t>Collaborative Robots; Human-Robot Interaction; Industrie 4.0; Small and Medium-sized Enterprises; Technology Adoption</t>
  </si>
  <si>
    <t>Andriella A.; Torras C.; Alenyà G.</t>
  </si>
  <si>
    <t>Andriella, Antonio (57202547412); Torras, Carme (7003421114); Alenyà, Guillem (6508265237)</t>
  </si>
  <si>
    <t>57202547412; 7003421114; 6508265237</t>
  </si>
  <si>
    <t>Implications of Robot Backchannelling in Cognitive Therapy</t>
  </si>
  <si>
    <t>10.1007/978-3-031-24667-8_48</t>
  </si>
  <si>
    <t>https://www.scopus.com/inward/record.uri?eid=2-s2.0-85149813934&amp;doi=10.1007%2f978-3-031-24667-8_48&amp;partnerID=40&amp;md5=c5945f16f9ea8762d8b901a0acc1d07a</t>
  </si>
  <si>
    <t>Backchannelling cues; Cognitive training therapy; Socially assistive robotics; Socially intelligent behaviour</t>
  </si>
  <si>
    <t>Intelligent robots; Assistive robotics; Backchanneling cue; Cognitive therapy; Cognitive training; Cognitive training therapy; Intelligent behavior; Performance; Social abilities; Socially assistive robotic; Socially intelligent behavior; Economic and social effects</t>
  </si>
  <si>
    <t>Xiao F.; Liu R.; Yuan T.; Fan Z.; Wang J.; Zhang J.</t>
  </si>
  <si>
    <t>Xiao, Feng (57206593008); Liu, Ruyu (57202451802); Yuan, Tiantian (34772224900); Fan, Zhimin (57866834800); Wang, Jiajia (58194081400); Zhang, Jianhua (57154210500)</t>
  </si>
  <si>
    <t>57206593008; 57202451802; 34772224900; 57866834800; 58194081400; 57154210500</t>
  </si>
  <si>
    <t>SLRFormer: Continuous Sign Language Recognition Based on Vision Transformer</t>
  </si>
  <si>
    <t>10.1109/ACIIW57231.2022.10086026</t>
  </si>
  <si>
    <t>https://www.scopus.com/inward/record.uri?eid=2-s2.0-85153377255&amp;doi=10.1109%2fACIIW57231.2022.10086026&amp;partnerID=40&amp;md5=abce400e9079821ad5ed4f9ca260d74e</t>
  </si>
  <si>
    <t>Emotion Recognition; Extraction; Context models; Contextual information; Contextual modeling; Extraction modeling; Humans-robot interactions; Main module; Sign language; Sign Language recognition; Visual feature; Visual feature extraction; Human robot interaction</t>
  </si>
  <si>
    <t>Benedictis R.D.; Beraldo G.; Cortellessa G.; Fracasso F.; Cesta A.</t>
  </si>
  <si>
    <t>Benedictis, Riccardo De (57193084754); Beraldo, Gloria (57202942006); Cortellessa, Gabriella (13005616200); Fracasso, Francesca (57193088914); Cesta, Amedeo (6701779736)</t>
  </si>
  <si>
    <t>57193084754; 57202942006; 13005616200; 57193088914; 6701779736</t>
  </si>
  <si>
    <t>A Transformer-Based Approach for Choosing Actions in Social Robotics</t>
  </si>
  <si>
    <t>10.1007/978-3-031-24667-8_18</t>
  </si>
  <si>
    <t>https://www.scopus.com/inward/record.uri?eid=2-s2.0-85149826324&amp;doi=10.1007%2f978-3-031-24667-8_18&amp;partnerID=40&amp;md5=eff2db461873b9497229f49a7572d978</t>
  </si>
  <si>
    <t>Adaptive human-robot interaction; Automated planning and execution; Dynamic adaptation</t>
  </si>
  <si>
    <t>Abstracting; Client server computer systems; Memory architecture; Robot programming; Semantics; Adaptive human-robot interaction; Automated planning; Automated planning and execution; Dynamic adaptations; Dynamic changes; Humans-robot interactions; Planning and execution; Reactive behaviour; Social robotics; Social robots; Human robot interaction</t>
  </si>
  <si>
    <t>Zhao L.; Wei B.; Li L.; Li X.</t>
  </si>
  <si>
    <t>Zhao, Lina (58069046800); Wei, Baoguo (57199906848); Li, Lixin (55730828600); Li, Xu (55273488000)</t>
  </si>
  <si>
    <t>58069046800; 57199906848; 55730828600; 55273488000</t>
  </si>
  <si>
    <t>A Review of Visual SLAM for Dynamic Objects</t>
  </si>
  <si>
    <t>ICIEA 2022 - Proceedings of the 17th IEEE Conference on Industrial Electronics and Applications</t>
  </si>
  <si>
    <t>10.1109/ICIEA54703.2022.10006191</t>
  </si>
  <si>
    <t>https://www.scopus.com/inward/record.uri?eid=2-s2.0-85146869914&amp;doi=10.1109%2fICIEA54703.2022.10006191&amp;partnerID=40&amp;md5=d0d14ed3ae6e8d41834b17135156fd97</t>
  </si>
  <si>
    <t>Dynamic objects; Real Scene; Visual SLAM</t>
  </si>
  <si>
    <t>Autonomous vehicles; Man machine systems; Autonomous driving; Driving navigations; Dynamic objects; Dynamic target; Hotspots; Humans-robot interactions; In-field; Real scene; Robot navigation; Visual SLAM; Human robot interaction</t>
  </si>
  <si>
    <t>Spitale M.; Gunes H.</t>
  </si>
  <si>
    <t>Spitale, Micol (57207908496); Gunes, Hatice (7005067251)</t>
  </si>
  <si>
    <t>57207908496; 7005067251</t>
  </si>
  <si>
    <t>Affective Robotics For Wellbeing: A Scoping Review</t>
  </si>
  <si>
    <t>10.1109/ACIIW57231.2022.10085995</t>
  </si>
  <si>
    <t>https://www.scopus.com/inward/record.uri?eid=2-s2.0-85148579168&amp;doi=10.1109%2fACIIW57231.2022.10085995&amp;partnerID=40&amp;md5=9b513859ad12a705ef121a411c2ceed5</t>
  </si>
  <si>
    <t>affective computing; affective robotics; robots; survey; wellbeing</t>
  </si>
  <si>
    <t>Affective Computing; Affective robotic; Application fields; Health care application; Humans-robot interactions; Multiple applications; Research agenda; Robotics research; Scoping review; Wellbeing; Human robot interaction</t>
  </si>
  <si>
    <t>Nemati M.; Taheri A.; Ghazizadeh A.; Dehkordi M.B.; Meghdari A.</t>
  </si>
  <si>
    <t>Nemati, Mohammad (57290007700); Taheri, Alireza (56513500500); Ghazizadeh, Ali (14018028600); Dehkordi, Milad Banitalebi (58103126700); Meghdari, Ali (7003828407)</t>
  </si>
  <si>
    <t>57290007700; 56513500500; 14018028600; 58103126700; 7003828407</t>
  </si>
  <si>
    <t>Feature Selection Using EEG Signals: A Novel Hybrid Binary Particle Swarm Optimization</t>
  </si>
  <si>
    <t>10th RSI International Conference on Robotics and Mechatronics, ICRoM 2022</t>
  </si>
  <si>
    <t>10.1109/ICRoM57054.2022.10025190</t>
  </si>
  <si>
    <t>https://www.scopus.com/inward/record.uri?eid=2-s2.0-85148104933&amp;doi=10.1109%2fICRoM57054.2022.10025190&amp;partnerID=40&amp;md5=d4a7ba7542f487dc5bec889b93b7a611</t>
  </si>
  <si>
    <t>binary particle swarm optimization; electroencephalogram; feature selection; human robot interaction; k-means clustering method</t>
  </si>
  <si>
    <t>Brain; Feature Selection; Human robot interaction; K-means clustering; Man machine systems; Particle swarm optimization (PSO); Swarm intelligence; Binary particle swarm optimization; Brain activity; Direct links; EEG signals; Features selection; Humans-robot interactions; Interaction area; K-means clustering method; Particle swarm optimization algorithm; Robot interactions; Electroencephalography</t>
  </si>
  <si>
    <t>Samara G.; Alsayyed G.M.; Aljaidi M.; Almatarneh S.; Almashakbah F.; Omar F.</t>
  </si>
  <si>
    <t>Samara, Ghassan (36549085000); Alsayyed, Ghassan M. (58077959100); Aljaidi, Mohammad (57203092682); Almatarneh, Sattam (57195302176); Almashakbah, Feras (57208675132); Omar, Firas (56175429200)</t>
  </si>
  <si>
    <t>36549085000; 58077959100; 57203092682; 57195302176; 57208675132; 56175429200</t>
  </si>
  <si>
    <t>Internet of Robotic Things in Early Childhood Education: Domains and Challenges</t>
  </si>
  <si>
    <t>Proceedings - 2022 23rd International Arab Conference on Information Technology, ACIT 2022</t>
  </si>
  <si>
    <t>10.1109/ACIT57182.2022.9994138</t>
  </si>
  <si>
    <t>https://www.scopus.com/inward/record.uri?eid=2-s2.0-85146892498&amp;doi=10.1109%2fACIT57182.2022.9994138&amp;partnerID=40&amp;md5=46dbb804828cb72365dc0d51d2403130</t>
  </si>
  <si>
    <t>Artificial Intelligence (AI); Behaviour management; Early childhood education; Educational disturbances; Human Robotic Interaction (HRI); Industry 4.0; Internet of Robotic Things (IoRT); Wearable sensors</t>
  </si>
  <si>
    <t>Intelligent robots; Internet of things; Wearable sensors; Artificial intelligence; Behavior management; Digital transformation; Early childhood educations; Education domain; Educational disturbance; Fundamental concepts; Human robotic interaction; Human-Robotic interaction; Internet of robotic thing; Industry 4.0</t>
  </si>
  <si>
    <t>Guidi S.; Boor L.; van der Bij L.; Foppen R.; Rikmenspoel O.; Perugia G.</t>
  </si>
  <si>
    <t>Guidi, Stefano (7003557036); Boor, Latisha (58114282300); van der Bij, Laura (58114326800); Foppen, Robin (58114240000); Rikmenspoel, Okke (58114326900); Perugia, Giulia (57193757433)</t>
  </si>
  <si>
    <t>7003557036; 58114282300; 58114326800; 58114240000; 58114326900; 57193757433</t>
  </si>
  <si>
    <t>Ambivalent Stereotypes Towards Gendered Robots: The (Im)mutability of Bias Towards Female and Neutral Robots</t>
  </si>
  <si>
    <t>10.1007/978-3-031-24670-8_54</t>
  </si>
  <si>
    <t>https://www.scopus.com/inward/record.uri?eid=2-s2.0-85148691170&amp;doi=10.1007%2f978-3-031-24670-8_54&amp;partnerID=40&amp;md5=72af269da059285f148bae4d8cfb718b</t>
  </si>
  <si>
    <t>Social categorization; Social robotics; Stereotypes</t>
  </si>
  <si>
    <t>Gender stereotypes; Social categorization; Social robotics; Stereotype; Study design; Task type; Robots</t>
  </si>
  <si>
    <t>Camp N.; Di Nuovo A.; Hunter K.; Johnston J.; Zecca M.; Lewis M.; Magistro D.</t>
  </si>
  <si>
    <t>Camp, Nicola (57221226089); Di Nuovo, Alessandro (56962754700); Hunter, Kirsty (57197559621); Johnston, Julie (57192251777); Zecca, Massimiliano (7006091761); Lewis, Martin (55472865300); Magistro, Daniele (57200606866)</t>
  </si>
  <si>
    <t>57221226089; 56962754700; 57197559621; 57192251777; 7006091761; 55472865300; 57200606866</t>
  </si>
  <si>
    <t>Perceptions of Socially Assistive Robots Among Community-Dwelling Older Adults</t>
  </si>
  <si>
    <t>10.1007/978-3-031-24670-8_48</t>
  </si>
  <si>
    <t>https://www.scopus.com/inward/record.uri?eid=2-s2.0-85148689932&amp;doi=10.1007%2f978-3-031-24670-8_48&amp;partnerID=40&amp;md5=7999379f94f67679407d637f7184a2db</t>
  </si>
  <si>
    <t>Older adults; Social robots</t>
  </si>
  <si>
    <t>Robots; % reductions; Daily activity; Declining health; Health status; Older adults; Potential benefits; Semi structured interviews; Social robots; Socially assistive robots; Type of technology; Housing</t>
  </si>
  <si>
    <t>Novakovic M.; Alves S.F.R.; Uribe-Quevedo A.; Morris J.</t>
  </si>
  <si>
    <t>Novakovic, Milena (58093758100); Alves, Silas F.R. (36974957900); Uribe-Quevedo, Alvaro (55208144400); Morris, Jon (57221157897)</t>
  </si>
  <si>
    <t>58093758100; 36974957900; 55208144400; 57221157897</t>
  </si>
  <si>
    <t>Prototyping a VR Sandbox for Scene Customization without 3D Authoring Skills</t>
  </si>
  <si>
    <t>2022 IEEE Games, Entertainment, Media Conference, GEM 2022</t>
  </si>
  <si>
    <t>10.1109/GEM56474.2022.10017573</t>
  </si>
  <si>
    <t>https://www.scopus.com/inward/record.uri?eid=2-s2.0-85147547599&amp;doi=10.1109%2fGEM56474.2022.10017573&amp;partnerID=40&amp;md5=57dd7c701818d8c4de0945ea4cce2c2a</t>
  </si>
  <si>
    <t>digital twin; sandbox; service robot; virtual reality</t>
  </si>
  <si>
    <t>Fall detection; Human robot interaction; Mobile robots; Customisation; Elderly care; Fall detection; Fine tuning; Long term care; Mobile service robots; Object Tracking; Robots for elderlies; Sandbox; Service robots; Virtual reality</t>
  </si>
  <si>
    <t>Dobrokvashina A.; Sulaiman S.; Zagirov A.; Chebotareva E.; Kuo-Hsien H.; Magid E.</t>
  </si>
  <si>
    <t>Dobrokvashina, Alexandra (57224482199); Sulaiman, Shifa (57210727817); Zagirov, Aidar (58078611800); Chebotareva, Elvira (56095311100); Kuo-Hsien, Hsia (58078360800); Magid, Evgeni (7006190065)</t>
  </si>
  <si>
    <t>57224482199; 57210727817; 58078611800; 56095311100; 58078360800; 7006190065</t>
  </si>
  <si>
    <t>Human Robot Interaction in Collaborative Manufacturing Scenarios: Prospective Cases</t>
  </si>
  <si>
    <t>2022 International Siberian Conference on Control and Communications, SIBCON 2022 - Proceedings</t>
  </si>
  <si>
    <t>10.1109/SIBCON56144.2022.10002876</t>
  </si>
  <si>
    <t>https://www.scopus.com/inward/record.uri?eid=2-s2.0-85146906990&amp;doi=10.1109%2fSIBCON56144.2022.10002876&amp;partnerID=40&amp;md5=ae7a1a5b17a28a2d8bf43024d38a3691</t>
  </si>
  <si>
    <t>Collaborative robot; Human-robot interaction; Industrial robot; review</t>
  </si>
  <si>
    <t>Accident prevention; Collaborative robots; Man machine systems; Production efficiency; Autonomous mode; Collaborative manufacturing; Collaborative robots; Human operator; Human-robot collaboration; Humans-robot interactions; Manufacturing sector; Optimal working speed; Production process; Prospectives; Industrial robots</t>
  </si>
  <si>
    <t>Wang P.; Yang L.; Wang Y.</t>
  </si>
  <si>
    <t>Wang, Peng (58402294600); Yang, Lingling (58102886100); Wang, Yanran (58102755500)</t>
  </si>
  <si>
    <t>58402294600; 58102886100; 58102755500</t>
  </si>
  <si>
    <t>Research on the Key Technology of Digital Twin-Driven Fracture Reduction Robot Force Control</t>
  </si>
  <si>
    <t>Communications in Computer and Information Science</t>
  </si>
  <si>
    <t>1714 CCIS</t>
  </si>
  <si>
    <t>10.1007/978-981-19-8915-5_24</t>
  </si>
  <si>
    <t>https://www.scopus.com/inward/record.uri?eid=2-s2.0-85147997011&amp;doi=10.1007%2f978-981-19-8915-5_24&amp;partnerID=40&amp;md5=39969d540bb4f5db423e74907fdcc850</t>
  </si>
  <si>
    <t>Error dynamic modeling; Multi-modal fusion control; Robot dynamics mechanism model</t>
  </si>
  <si>
    <t>Controllers; Dynamics; Fracture; Human computer interaction; Human robot interaction; Position control; Surgery; Dynamic mechanism; Dynamics models; Error dynamic modeling; Error dynamics; Fusion control; Mechanism modeling; Multi-modal fusion; Multi-modal fusion control; Robot dynamic mechanism model; Robot dynamics; Data acquisition</t>
  </si>
  <si>
    <t>Frei J.; Ziltener A.; Wüst M.; Havelka A.; Lohan K.</t>
  </si>
  <si>
    <t>Frei, Jonas (57271676800); Ziltener, Andreas (58114255600); Wüst, Markus (57271267700); Havelka, Anina (57219163775); Lohan, Katrin (35194251000)</t>
  </si>
  <si>
    <t>57271676800; 58114255600; 57271267700; 57219163775; 35194251000</t>
  </si>
  <si>
    <t>Iterative Development of a Service Robot for Laundry Transport in Nursing Homes</t>
  </si>
  <si>
    <t>10.1007/978-3-031-24670-8_32</t>
  </si>
  <si>
    <t>https://www.scopus.com/inward/record.uri?eid=2-s2.0-85148695015&amp;doi=10.1007%2f978-3-031-24670-8_32&amp;partnerID=40&amp;md5=b42c5bdffcccebf97d2caa4ec6d0123c</t>
  </si>
  <si>
    <t>Human-centered robotics; Service robotics; Social human robot interaction</t>
  </si>
  <si>
    <t>Cleaning; Hospitals; Human robot interaction; Man machine systems; Mobile robots; Nursing; Elderly care; Human centered robotics; Iterative development; Material transport; Multidisciplinary teams; Nursing homes; Real environments; Service robotics; Service robots; Social human-robot interactions; Machine design</t>
  </si>
  <si>
    <t>Stueben M.; Poeppel A.; Reif W.</t>
  </si>
  <si>
    <t>Stueben, Matthias (57415162700); Poeppel, Alexander (57191589978); Reif, Wolfgang (7005971156)</t>
  </si>
  <si>
    <t>57415162700; 57191589978; 7005971156</t>
  </si>
  <si>
    <t>External Torque Estimation for Mobile Manipulators: A Comparison of Model-based and LSTM Methods</t>
  </si>
  <si>
    <t>Proceedings - 2022 6th IEEE International Conference on Robotic Computing, IRC 2022</t>
  </si>
  <si>
    <t>10.1109/IRC55401.2022.00026</t>
  </si>
  <si>
    <t>https://www.scopus.com/inward/record.uri?eid=2-s2.0-85147550087&amp;doi=10.1109%2fIRC55401.2022.00026&amp;partnerID=40&amp;md5=405a1ae1684f99dfde9347b6d9883d72</t>
  </si>
  <si>
    <t>external force estimation; mobile manipulator; model identification; neural networks; robot dynamics</t>
  </si>
  <si>
    <t>Human robot interaction; Long short-term memory; Torque; Comparison of models; External force estimation; External torque; Fixed base; Mobile manipulator; Model identification; Model-based OPC; Neural-networks; Robot dynamics; Torque estimation; Manipulators</t>
  </si>
  <si>
    <t>Charpentier S.; Chetouani M.; Truck I.; Cohen D.; Anzalone S.M.</t>
  </si>
  <si>
    <t>Charpentier, Samantha (58114253100); Chetouani, Mohamed (8964513700); Truck, Isis (55913313000); Cohen, David (57198586747); Anzalone, Salvatore M. (6507273126)</t>
  </si>
  <si>
    <t>58114253100; 8964513700; 55913313000; 57198586747; 6507273126</t>
  </si>
  <si>
    <t>Social Robots in Learning Scenarios: Useful Tools to Improve Students’ Attention or Potential Sources of Distraction?</t>
  </si>
  <si>
    <t>10.1007/978-3-031-24670-8_12</t>
  </si>
  <si>
    <t>https://www.scopus.com/inward/record.uri?eid=2-s2.0-85148687480&amp;doi=10.1007%2f978-3-031-24670-8_12&amp;partnerID=40&amp;md5=28f58adcd74a8e6088924254eb39d739</t>
  </si>
  <si>
    <t>Neurofeedback; Social robots in education; Sustained attention</t>
  </si>
  <si>
    <t>Educational robots; Electrophysiology; Attention level; Behavioral measures; Improving learning; Learning scenarios; Neurofeedback; Potential sources; Robot in educations; Social robot in education; Social robots; Sustained attention; Students</t>
  </si>
  <si>
    <t>Dos Santos L.F.; Escalante F.M.; Siqueira A.A.G.; Boaventura T.</t>
  </si>
  <si>
    <t>Dos Santos, Leonardo F. (57210156774); Escalante, Felix M. (57195420315); Siqueira, Adriano A. G. (7003788864); Boaventura, Thiago (36349757000)</t>
  </si>
  <si>
    <t>57210156774; 57195420315; 7003788864; 36349757000</t>
  </si>
  <si>
    <t>IMU-based Transparency Control of Exoskeletons Driven by Series Elastic Actuator</t>
  </si>
  <si>
    <t>Proceedings of the IEEE Conference on Decision and Control</t>
  </si>
  <si>
    <t>10.1109/CDC51059.2022.9992650</t>
  </si>
  <si>
    <t>https://www.scopus.com/inward/record.uri?eid=2-s2.0-85147014351&amp;doi=10.1109%2fCDC51059.2022.9992650&amp;partnerID=40&amp;md5=f12e8ce571d83ca08bef778b28345893</t>
  </si>
  <si>
    <t>Actuators; Controllers; Display devices; Exoskeleton (Robotics); Human robot interaction; Man machine systems; Manipulators; Haptic manipulators; Human robots; Mechanical; Operation mode; Physical interactions; Power augmentation; Rehabilitation robot; Series elastic actuators; User action; Wearable devices; Transparency</t>
  </si>
  <si>
    <t>Kawata M.; Maeda M.; Yoshikawa Y.; Kumazaki H.; Kamide H.; Baba J.; Matsuura N.; Ishiguro H.</t>
  </si>
  <si>
    <t>Kawata, Megumi (57204581259); Maeda, Masashi (57406419500); Yoshikawa, Yuichiro (57584543100); Kumazaki, Hirokazu (48461433300); Kamide, Hiroko (55033949100); Baba, Jun (57205597941); Matsuura, Naomi (58114294000); Ishiguro, Hiroshi (26643316500)</t>
  </si>
  <si>
    <t>57204581259; 57406419500; 57584543100; 48461433300; 55033949100; 57205597941; 58114294000; 26643316500</t>
  </si>
  <si>
    <t>Preliminary Investigation of the Acceptance of a Teleoperated Interactive Robot Participating in a Classroom by 5th Grade Students</t>
  </si>
  <si>
    <t>10.1007/978-3-031-24670-8_18</t>
  </si>
  <si>
    <t>https://www.scopus.com/inward/record.uri?eid=2-s2.0-85148686254&amp;doi=10.1007%2f978-3-031-24670-8_18&amp;partnerID=40&amp;md5=e801ad386124a96339a81d9102733b50</t>
  </si>
  <si>
    <t>Education support; Filed trial; Human-robot interaction; Teleoperated interactive robot</t>
  </si>
  <si>
    <t>Educational robots; Students; Education support; Elementary schools; Filed trial; Humans-robot interactions; Interactive robot; Multiple operator; Potential negative effects; Social skills; Teleoperated; Teleoperated interactive robot; Human robot interaction</t>
  </si>
  <si>
    <t>Shoukat M.U.; Yan L.; Liu W.; Hussain F.; Nawaz S.A.; Niaz A.</t>
  </si>
  <si>
    <t>Shoukat, Muhammad Usman (57217055573); Yan, Lirong (57209642697); Liu, Wenjiang (58079663600); Hussain, Farhat (58079663700); Nawaz, Saqib Ali (57207104583); Niaz, Ashfaq (57433215400)</t>
  </si>
  <si>
    <t>57217055573; 57209642697; 58079663600; 58079663700; 57207104583; 57433215400</t>
  </si>
  <si>
    <t>Digital Twin-Driven Virtual Control Technology of Home-Use Robot: Human-Cyber-Physical System</t>
  </si>
  <si>
    <t>2022 17th International Conference on Emerging Technologies, ICET 2022</t>
  </si>
  <si>
    <t>10.1109/ICET56601.2022.10004685</t>
  </si>
  <si>
    <t>https://www.scopus.com/inward/record.uri?eid=2-s2.0-85146856056&amp;doi=10.1109%2fICET56601.2022.10004685&amp;partnerID=40&amp;md5=532ed6798c8181121264d17d5b038ffe</t>
  </si>
  <si>
    <t>digital twin; HMI; home-use robot; human-cyber-physical system; remote intelligent control</t>
  </si>
  <si>
    <t>Digital storage; Embedded systems; Human robot interaction; Intelligent control; Intelligent robots; Man machine systems; Quality control; Virtual reality; Control problems; Control technologies; Cybe-physical systems; Cyber-physical systems; Home use; Home-use robot; Human machine interaction; Human-cybe-physical system; Remote intelligent control; Virtual control; Cyber Physical System</t>
  </si>
  <si>
    <t>Kilina M.; Elia T.; Kareem S.Y.; Carfí A.; Mastrogiovanni F.</t>
  </si>
  <si>
    <t>Kilina, Mariya (58114237500); Elia, Tommaso (58114455900); Kareem, Syed Yusha (57204833179); Carfí, Alessandro (57204949335); Mastrogiovanni, Fulvio (56962745700)</t>
  </si>
  <si>
    <t>58114237500; 58114455900; 57204833179; 57204949335; 56962745700</t>
  </si>
  <si>
    <t>Embodiment Perception of a Smart Home Assistant</t>
  </si>
  <si>
    <t>10.1007/978-3-031-24670-8_45</t>
  </si>
  <si>
    <t>https://www.scopus.com/inward/record.uri?eid=2-s2.0-85148688678&amp;doi=10.1007%2f978-3-031-24670-8_45&amp;partnerID=40&amp;md5=948232c98ea91aa58751e992dbd03c87</t>
  </si>
  <si>
    <t>Agent’s embodiment; Ambient intelligence; Human robot interaction; Vocal interface</t>
  </si>
  <si>
    <t>Human robot interaction; Intelligent robots; Population statistics; Agent’s embodiment; Average ages; Demographic growth; Elderly people; Human activities; Humans-robot interactions; Smart homes; Smart-home system; Users' experiences; Vocal interface; Ambient intelligence</t>
  </si>
  <si>
    <t>Min G.; Yu X.; Yang K.; Li G.; He W.</t>
  </si>
  <si>
    <t>Min, Gaochen (57215970194); Yu, Xinbo (57203040999); Yang, Kuan (58000291600); Li, Guang (57188641035); He, Wei (57218621820)</t>
  </si>
  <si>
    <t>57215970194; 57203040999; 58000291600; 57188641035; 57218621820</t>
  </si>
  <si>
    <t>Neural Impedance Control of Uncertain Robotic Systems with Prescribed Performance</t>
  </si>
  <si>
    <t>Proceedings - 2022 37th Youth Academic Annual Conference of Chinese Association of Automation, YAC 2022</t>
  </si>
  <si>
    <t>10.1109/YAC57282.2022.10023805</t>
  </si>
  <si>
    <t>https://www.scopus.com/inward/record.uri?eid=2-s2.0-85147921606&amp;doi=10.1109%2fYAC57282.2022.10023805&amp;partnerID=40&amp;md5=5886b94ccf4835247e869cedefbc479e</t>
  </si>
  <si>
    <t>barrier Lyapunov functions (BLF); impedance control; neural networks; prescribed performance control</t>
  </si>
  <si>
    <t>Adaptive control systems; Compliance control; Controllers; Errors; Human computer interaction; Human robot interaction; Radial basis function networks; Barrier lyapunov function; Impedance control; Impedance control methods; Lyapunov's functions; Neural-networks; Performance control; Prescribed performance; Prescribed performance control; Robotic systems; Tracking errors; Lyapunov functions</t>
  </si>
  <si>
    <t>Perkins R.; Khavas Z.R.; McCallum K.; Kotturu M.R.; Robinette P.</t>
  </si>
  <si>
    <t>Perkins, Russell (57313502100); Khavas, Zahra Rezaei (57202646373); McCallum, Kalvin (57216691345); Kotturu, Monish Reddy (58114323800); Robinette, Paul (25823528900)</t>
  </si>
  <si>
    <t>57313502100; 57202646373; 57216691345; 58114323800; 25823528900</t>
  </si>
  <si>
    <t>The Reason for an Apology Matters for Robot Trust Repair</t>
  </si>
  <si>
    <t>10.1007/978-3-031-24670-8_56</t>
  </si>
  <si>
    <t>https://www.scopus.com/inward/record.uri?eid=2-s2.0-85148696054&amp;doi=10.1007%2f978-3-031-24670-8_56&amp;partnerID=40&amp;md5=1aa6d40378cae85e902593ffa17aabb2</t>
  </si>
  <si>
    <t>Human robot collaboration; Human robot interaction (HRI); Trust calibration; Trust repair</t>
  </si>
  <si>
    <t>Human robot interaction; Man machine systems; Repair; Human robot interaction; Human-robot collaboration; Humans-robot interactions; Optimal performance; Robot autonomy; Robotic systems; Search and rescue; Trust calibration; Trust repairs; Calibration</t>
  </si>
  <si>
    <t>Tang J.; Tao H.; Zhuang X.; Cheng Y.; Xiao H.; Xu K.; Ding X.</t>
  </si>
  <si>
    <t>Tang, Jianyin (58089460400); Tao, Hong (58089370600); Zhuang, Xinhan (58089400100); Cheng, Yang (58089338700); Xiao, Hang (57203734561); Xu, Kun (54584606300); Ding, Xilun (7401929247)</t>
  </si>
  <si>
    <t>58089460400; 58089370600; 58089400100; 58089338700; 57203734561; 54584606300; 7401929247</t>
  </si>
  <si>
    <t>Design and analysis of cable-driven robotic arm with variable stiffness modular joint</t>
  </si>
  <si>
    <t>10.1109/ROBIO55434.2022.10012009</t>
  </si>
  <si>
    <t>https://www.scopus.com/inward/record.uri?eid=2-s2.0-85147332012&amp;doi=10.1109%2fROBIO55434.2022.10012009&amp;partnerID=40&amp;md5=30f9f8b25644bcd2be72956a224ab237</t>
  </si>
  <si>
    <t>Actuators; Cables; Economic and social effects; Human robot interaction; Kinematics; Stiffness; Cable-driven; Design and analysis; High stiffness; High-strength; Joint mechanism; Modular joints; Performance; Safe human-robot interaction; Torque levels; Variable stiffness; Robotic arms</t>
  </si>
  <si>
    <t>Wang X.; Feng Y.; Gu X.; Long Y.; Mukherjee M.; Fizza K.; Zhang Q.; Guo M.</t>
  </si>
  <si>
    <t>Wang, Xiaolong (57795960600); Feng, Yuchen (57795960700); Gu, Xinjie (57795409600); Long, Yuzhu (57795409700); Mukherjee, Mithun (18038390300); Fizza, Kaneez (57212672598); Zhang, Qi (56230219300); Guo, Mian (55512539600)</t>
  </si>
  <si>
    <t>57795960600; 57795960700; 57795409600; 57795409700; 18038390300; 57212672598; 56230219300; 55512539600</t>
  </si>
  <si>
    <t>Edge Intelligence for Synchronized Human-Robotic Arm Interactions over Unreliable Wireless Channels</t>
  </si>
  <si>
    <t>2022 IEEE Global Communications Conference, GLOBECOM 2022 - Proceedings</t>
  </si>
  <si>
    <t>10.1109/GLOBECOM48099.2022.10001583</t>
  </si>
  <si>
    <t>https://www.scopus.com/inward/record.uri?eid=2-s2.0-85146916956&amp;doi=10.1109%2fGLOBECOM48099.2022.10001583&amp;partnerID=40&amp;md5=ed80b789f066cc11fe5d509b7496fbdf</t>
  </si>
  <si>
    <t>Human computer interaction; Human robot interaction; Intelligent robots; Synchronization; Computing resource; Edge intelligence; Hands movement; Human hands; Interactive system; Packet errors; Pervasive service; Real- time; Robot hand; Unreliable wireless channels; Robotic arms</t>
  </si>
  <si>
    <t>Liang X.; Xiao R.; Zhang J.</t>
  </si>
  <si>
    <t>Liang, Xinquan (58078312800); Xiao, Rui (58078065200); Zhang, Jingbing (58078065300)</t>
  </si>
  <si>
    <t>58078312800; 58078065200; 58078065300</t>
  </si>
  <si>
    <t>A Review on Digital Twin for Robotics in Smart Manufacturing</t>
  </si>
  <si>
    <t>10.1109/ICIEA54703.2022.10006119</t>
  </si>
  <si>
    <t>https://www.scopus.com/inward/record.uri?eid=2-s2.0-85146906122&amp;doi=10.1109%2fICIEA54703.2022.10006119&amp;partnerID=40&amp;md5=809d780d7f2abb60cc536331c656c350</t>
  </si>
  <si>
    <t>digital twin; robotic automation; smart manufacturing; system life cycle</t>
  </si>
  <si>
    <t>Flow control; Human robot interaction; Internet of things; Life cycle; Man machine systems; Aging population; Design development; Human being; Labor shortages; Manufacturing equipment; Repetitive task; Robotic automation; Robotic systems; Smart manufacturing; System life cycle; Machine design</t>
  </si>
  <si>
    <t>Papendorp S.; Iyun O.; Schneider C.; Tekes A.; Ashuri T.; Amiri Moghadam A.A.</t>
  </si>
  <si>
    <t>Papendorp, Sky (58109946100); Iyun, Olukayode (57189695136); Schneider, Christian (57197791314); Tekes, Ayse (15752370900); Ashuri, Turaj (55098644000); Amiri Moghadam, Amir Ali (38862634800)</t>
  </si>
  <si>
    <t>58109946100; 57189695136; 57197791314; 15752370900; 55098644000; 38862634800</t>
  </si>
  <si>
    <t>DEVELOPMENT OF 3D PRINTED SOFT PNEUMATIC HAND MOTION SENSORS</t>
  </si>
  <si>
    <t>ASME International Mechanical Engineering Congress and Exposition, Proceedings (IMECE)</t>
  </si>
  <si>
    <t>v004t05a067</t>
  </si>
  <si>
    <t>10.1115/IMECE2022-94580</t>
  </si>
  <si>
    <t>https://www.scopus.com/inward/record.uri?eid=2-s2.0-85148467217&amp;doi=10.1115%2fIMECE2022-94580&amp;partnerID=40&amp;md5=d070d032129dd403e5c772a581cceabb</t>
  </si>
  <si>
    <t>3D printing; FEA; Hand motion sensor; Kinematic model; Soft vacuum sensor</t>
  </si>
  <si>
    <t>3D printing; Human robot interaction; Kinematics; Medical computing; Pneumatics; Virtual reality; 3-D printing; 3D-printing; Finite element analyse; Hand motion; Hand motion sensor; Kinematics models; Motion sensors; Soft sensors; Soft vacuum sensor; Vacuum sensors; Finite element method</t>
  </si>
  <si>
    <t>Hazra S.; Whitaker S.; Shiakolas P.S.</t>
  </si>
  <si>
    <t>Hazra, Sudip (58109487000); Whitaker, Shane (58109487100); Shiakolas, Panos S. (35615329300)</t>
  </si>
  <si>
    <t>58109487000; 58109487100; 35615329300</t>
  </si>
  <si>
    <t>ON THE DEVELOPMENT AND EVALUATION OF A FRAMEWORK FOR BRAIN-COMPUTER INTERFACE AND VIBROTACTILE FEEDBACK FOR HUMAN-ROBOT-INTERACTION IN VIRTUAL SPACES AND ROBOTIC HARDWARE</t>
  </si>
  <si>
    <t>v004t05a064</t>
  </si>
  <si>
    <t>10.1115/IMECE2022-95828</t>
  </si>
  <si>
    <t>https://www.scopus.com/inward/record.uri?eid=2-s2.0-85148467977&amp;doi=10.1115%2fIMECE2022-95828&amp;partnerID=40&amp;md5=3432cac8d981bd84bd297a9bcd8d2bbe</t>
  </si>
  <si>
    <t>Assistive Robotics; Brain Computer Interface; Human Robot Interaction; Interaction Framework; Process Verification; Vibrotactile Feedback; Virtual Environment</t>
  </si>
  <si>
    <t>Brain computer interface; Man machine systems; Robotic arms; Virtual reality; Visual communication; Visual servoing; Assistive robotics; Facial Expressions; Functional components; Humans-robot interactions; Interaction framework; Interface-feedback; Process verifications; Vibro-tactile feedbacks; Virtual spaces; Visual feedback; Human robot interaction</t>
  </si>
  <si>
    <t>Tsoy T.; Safin R.; Sultanov R.; Saha S.K.; Magid E.</t>
  </si>
  <si>
    <t>Tsoy, Tatyana (57203976124); Safin, Ramil (57216727914); Sultanov, Ramir (58079382300); Saha, Subir Kumar (7403281143); Magid, Evgeni (7006190065)</t>
  </si>
  <si>
    <t>57203976124; 57216727914; 58079382300; 7403281143; 7006190065</t>
  </si>
  <si>
    <t>Recommended Criteria for Qualitative Comparison of Fiducial Markers Performance</t>
  </si>
  <si>
    <t>10.1109/SIBCON56144.2022.10003018</t>
  </si>
  <si>
    <t>https://www.scopus.com/inward/record.uri?eid=2-s2.0-85146852363&amp;doi=10.1109%2fSIBCON56144.2022.10003018&amp;partnerID=40&amp;md5=0f6be9bfe7baa1cdce54ab32185685e6</t>
  </si>
  <si>
    <t>camera calibration; fiducial marker; Gazebo; identification; localization; performance criteria</t>
  </si>
  <si>
    <t>Frequency modulation; Human robot interaction; Camera calibration; Fiducial marker; Fiducial marker systems; Gazebo; Humans-robot interactions; Identification; Localisation; Performance; Performance criterion; Surgery robot; Augmented reality</t>
  </si>
  <si>
    <t>Laity W.; Dossett B.; Mamo R.; Pittman D.; Haring K.</t>
  </si>
  <si>
    <t>Laity, Weston (58114380600); Dossett, Benjamin (57945202600); Mamo, Robel (57218903176); Pittman, Daniel (35574253400); Haring, Kerstin (55639550500)</t>
  </si>
  <si>
    <t>58114380600; 57945202600; 57218903176; 35574253400; 55639550500</t>
  </si>
  <si>
    <t>Active Participatory Social Robot Design Using Mind Perception Attributes</t>
  </si>
  <si>
    <t>10.1007/978-3-031-24670-8_50</t>
  </si>
  <si>
    <t>https://www.scopus.com/inward/record.uri?eid=2-s2.0-85148695882&amp;doi=10.1007%2f978-3-031-24670-8_50&amp;partnerID=40&amp;md5=7d0279e403b501139d9f463d9142965f</t>
  </si>
  <si>
    <t>Mind perception; Participatory design; Robotics; Social robots</t>
  </si>
  <si>
    <t>Social robots; Creatives; Gamification; Is-enabled; Mind perception; Online platforms; Participatory design; Research robots; Robot designs; Social robots; Web-page; Machine design</t>
  </si>
  <si>
    <t>Morris T.; Dodge H.; Cerel-Suhl S.; Zhao X.</t>
  </si>
  <si>
    <t>Morris, Tyler (58114394400); Dodge, Hiroko (7006183742); Cerel-Suhl, Sylvia (57579770900); Zhao, Xiaopeng (55705069200)</t>
  </si>
  <si>
    <t>58114394400; 7006183742; 57579770900; 55705069200</t>
  </si>
  <si>
    <t>Social Robots to Support Assisted Living for Persons with Alzheimer’s and Related Dementias</t>
  </si>
  <si>
    <t>10.1007/978-3-031-24670-8_21</t>
  </si>
  <si>
    <t>https://www.scopus.com/inward/record.uri?eid=2-s2.0-85148684082&amp;doi=10.1007%2f978-3-031-24670-8_21&amp;partnerID=40&amp;md5=97c67da1f1d01495bfce25c6f7c278d3</t>
  </si>
  <si>
    <t>Alzheimer’s; Assistive robots; Dementia; Healthcare; Social robots; Socially assistive robots</t>
  </si>
  <si>
    <t>Assisted living; Robots; Alzheimer; Alzheimer’s; Assistive robots; Dementia; Healthcare; High demand; Nursing staff; Older adults; Social robots; Socially assistive robots; Machine design</t>
  </si>
  <si>
    <t>Zhao K.; Hu Z.; Zhang Q.; Liu J.</t>
  </si>
  <si>
    <t>Zhao, Kunxu (57575211400); Hu, Zhengxi (57219594892); Zhang, Qianyi (57219601121); Liu, Jingtai (7410114768)</t>
  </si>
  <si>
    <t>57575211400; 57219594892; 57219601121; 7410114768</t>
  </si>
  <si>
    <t>RTHG: Towards Real- Time Head Detection and Gaze Estimation</t>
  </si>
  <si>
    <t>10.1109/ROBIO55434.2022.10011802</t>
  </si>
  <si>
    <t>https://www.scopus.com/inward/record.uri?eid=2-s2.0-85147332018&amp;doi=10.1109%2fROBIO55434.2022.10011802&amp;partnerID=40&amp;md5=98eb722ec5e3919cb99cef61c367b49b</t>
  </si>
  <si>
    <t>Feature extraction; Learning systems; 'current; Detection estimation; Features detections; Gaze direction; Gaze estimation; Head detection; Hotspots; Humans-robot interactions; Real- time; Sequential task; Human robot interaction</t>
  </si>
  <si>
    <t>Bray R.; MacDougall L.; Blankenship C.; Mitchell K.; Yuan F.; Cerel-Suhl S.; Zhao X.</t>
  </si>
  <si>
    <t>Bray, Robert (58067717300); MacDougall, Luke (58114231900); Blankenship, Cody (57352230800); Mitchell, Kimberly (57542877900); Yuan, Fengpei (57222106767); Cerel-Suhl, Sylvia (57579770900); Zhao, Xiaopeng (55705069200)</t>
  </si>
  <si>
    <t>58067717300; 58114231900; 57352230800; 57542877900; 57222106767; 57579770900; 55705069200</t>
  </si>
  <si>
    <t>Development and Assessment of a Friendly Robot to Ease Dementia</t>
  </si>
  <si>
    <t>10.1007/978-3-031-24670-8_34</t>
  </si>
  <si>
    <t>https://www.scopus.com/inward/record.uri?eid=2-s2.0-85148694317&amp;doi=10.1007%2f978-3-031-24670-8_34&amp;partnerID=40&amp;md5=b0ca2592b41a30ea87506eedb43672ba</t>
  </si>
  <si>
    <t>Dementia care; Low-cost; Socially assistive robot</t>
  </si>
  <si>
    <t>Costs; Neurodegenerative diseases; Students; User interfaces; Cognitive decline; College students; Dementia cares; Low-costs; New case; Phone calls; Socially assistive robots; Usability studies; User perceptions; Users' experiences; Robots</t>
  </si>
  <si>
    <t>Umbrico A.; Cesta A.; Fracasso F.; Orlandini A.; Cortellessa G.</t>
  </si>
  <si>
    <t>Umbrico, Alessandro (55818734400); Cesta, Amedeo (6701779736); Fracasso, Francesca (57193088914); Orlandini, Andrea (7005587537); Cortellessa, Gabriella (13005616200)</t>
  </si>
  <si>
    <t>55818734400; 6701779736; 57193088914; 7005587537; 13005616200</t>
  </si>
  <si>
    <t>Shaping Cognitive Control for HRI through the Dual Process Theory</t>
  </si>
  <si>
    <t>https://www.scopus.com/inward/record.uri?eid=2-s2.0-85147435948&amp;partnerID=40&amp;md5=49e7e21657ae3faafe43e87ed4a88449</t>
  </si>
  <si>
    <t>Artificial Intelligence; Cognitive Robotics; Dual Process Theory</t>
  </si>
  <si>
    <t>Decision making; Human robot interaction; Intelligent robots; Process control; Artificial intelligence technologies; Cognitive capability; Cognitive control; Cognitive robotics; Decisions makings; Dual-process theories; Knowledge-representation; Problem-solving; Social context; Synergetic integration; Knowledge representation</t>
  </si>
  <si>
    <t>Srivastava R.; Kuts V.; Gouveia E.L.S.; Murray N.; Devine D.; O’Connell E.</t>
  </si>
  <si>
    <t>Srivastava, Rupal (57212752564); Kuts, Vladimir (57198728611); Gouveia, Eber Lawrence Souza (58114183800); Murray, Niall (7201513152); Devine, Declan (10039032000); O’Connell, Eoin (58077826300)</t>
  </si>
  <si>
    <t>57212752564; 57198728611; 58114183800; 7201513152; 10039032000; 58077826300</t>
  </si>
  <si>
    <t>SMA-BASED HAPTIC GLOVES USAGE IN THE SMART FACTORY CONCEPT: XR USE CASE</t>
  </si>
  <si>
    <t>2-B</t>
  </si>
  <si>
    <t>v02bt02a017</t>
  </si>
  <si>
    <t>10.1115/IMECE2022-94305</t>
  </si>
  <si>
    <t>https://www.scopus.com/inward/record.uri?eid=2-s2.0-85148686041&amp;doi=10.1115%2fIMECE2022-94305&amp;partnerID=40&amp;md5=03d8b31ba047447bc5f6f59dd1aa6a55</t>
  </si>
  <si>
    <t>Haptics; Human-Robot Interaction; Industrial Robots; Industry 5.0; Shape Memory Alloy</t>
  </si>
  <si>
    <t>Gesture recognition; Industrial robots; Industry 4.0; Man machine systems; Shape-memory alloy; Wearable technology; Augmented and virtual realities; Gestures recognition; Haptic gloves; Haptics; Human operator; Humans-robot interactions; Industry 5.0; Input methods; Shopfloors; Smooth transitions; Human robot interaction</t>
  </si>
  <si>
    <t>Xue G.; Yao H.; Zhang Y.; Huang J.; Zhu L.; Dai H.</t>
  </si>
  <si>
    <t>Xue, Guang (58089305300); Yao, Hanchen (57330631200); Zhang, Yuanchao (58089361800); Huang, Jiangyin (25927098600); Zhu, Liqi (58089361900); Dai, Houde (24922694900)</t>
  </si>
  <si>
    <t>58089305300; 57330631200; 58089361800; 25927098600; 58089361900; 24922694900</t>
  </si>
  <si>
    <t>UWB-Based Adaptable Side-by-Side Following for Human-Following Robots</t>
  </si>
  <si>
    <t>10.1109/ROBIO55434.2022.10011938</t>
  </si>
  <si>
    <t>https://www.scopus.com/inward/record.uri?eid=2-s2.0-85147325939&amp;doi=10.1109%2fROBIO55434.2022.10011938&amp;partnerID=40&amp;md5=a43e8d05f22bbc3fb0c8618923efd9ad</t>
  </si>
  <si>
    <t>Human robot interaction; Mobile robots; Simulation platform; Ultra-wideband (UWB); Adaptation algorithms; Control performance; Human following; Humans-robot interactions; Mobile robot platforms; Parameter adaptation; Recursive least squares; Side by sides; Ultra wideband system; Ultrawide band; MATLAB</t>
  </si>
  <si>
    <t>Shubham K.; Venkatesan L.N.N.; Jayagopi D.B.; Tumuluri R.</t>
  </si>
  <si>
    <t>Shubham, Kumar (16644093400); Venkatesan, Laxmi Narayen Nagarajan (58099280100); Jayagopi, Dinesh Babu (23135366800); Tumuluri, Raj (56964389200)</t>
  </si>
  <si>
    <t>16644093400; 58099280100; 23135366800; 56964389200</t>
  </si>
  <si>
    <t>Multimodal Embodied Conversational Agents: A discussion of architectures, frameworks and modules for commercial applications</t>
  </si>
  <si>
    <t>Proceedings - 2022 IEEE International Conference on Artificial Intelligence and Virtual Reality, AIVR 2022</t>
  </si>
  <si>
    <t>10.1109/AIVR56993.2022.00013</t>
  </si>
  <si>
    <t>https://www.scopus.com/inward/record.uri?eid=2-s2.0-85147850092&amp;doi=10.1109%2fAIVR56993.2022.00013&amp;partnerID=40&amp;md5=a8737a7c34b534014489d66b06d7d095</t>
  </si>
  <si>
    <t>Avatar; Conversational Agents; Conversational AI; ECA; Human-Robot Interaction; Multimodal Conversational Interaction</t>
  </si>
  <si>
    <t>Behavioral research; Human robot interaction; User interfaces; Avatar; Commercial applications; Conversation agents; Conversational agents; Conversational AI; Conversational interaction; Embodied conversation agent; Humans-robot interactions; Multi-modal; Multimodal conversational interaction; Scalability</t>
  </si>
  <si>
    <t>Liu M.; Yu T.; Zhang S.; Liu Y.; Yang Z.; Liu H.</t>
  </si>
  <si>
    <t>Liu, Meng (57575403700); Yu, Tao (56867999200); Zhang, Shenglin (57212509739); Liu, Yumei (58089438600); Yang, Zhuo (36119512600); Liu, Hao (56075075600)</t>
  </si>
  <si>
    <t>57575403700; 56867999200; 57212509739; 58089438600; 36119512600; 56075075600</t>
  </si>
  <si>
    <t>Force feedback soft endoscope intervention mechanism and its performance evaluation in digestive tract phantom</t>
  </si>
  <si>
    <t>10.1109/ROBIO55434.2022.10011918</t>
  </si>
  <si>
    <t>https://www.scopus.com/inward/record.uri?eid=2-s2.0-85147325931&amp;doi=10.1109%2fROBIO55434.2022.10011918&amp;partnerID=40&amp;md5=12a70fb497403f7fd8d40758fd5067f1</t>
  </si>
  <si>
    <t>Feedback; Human robot interaction; Phantoms; Digestive tract; Force-feedback; Human tissues; Interaction forces; Intraoperative radiation; Manual operations; Performances evaluation; Phantoms; Tactile feedback; Two-dimensional; Endoscopy</t>
  </si>
  <si>
    <t>Mustar M.Y.; Hartanto R.; Santosa P.I.</t>
  </si>
  <si>
    <t>Mustar, Muhamad Yusvin (57207991591); Hartanto, Rudy (57213689477); Santosa, P. Insap (9636895500)</t>
  </si>
  <si>
    <t>57207991591; 57213689477; 9636895500</t>
  </si>
  <si>
    <t>User Interface for Child-Robot Interaction in Education: Perspective and Challenges</t>
  </si>
  <si>
    <t>Proceedings - 2022 2nd International Conference on Electronic and Electrical Engineering and Intelligent System, ICE3IS 2022</t>
  </si>
  <si>
    <t>10.1109/ICE3IS56585.2022.10010156</t>
  </si>
  <si>
    <t>https://www.scopus.com/inward/record.uri?eid=2-s2.0-85147327710&amp;doi=10.1109%2fICE3IS56585.2022.10010156&amp;partnerID=40&amp;md5=da69df3e8f4d7daeef565058db6d67ba</t>
  </si>
  <si>
    <t>child-robot interaction; robot in education; user interface</t>
  </si>
  <si>
    <t>Educational robots; Machine design; Child-robot interactions; Educational performance; Media interface; Modeling designs; Robot in educations; Robot interactions; User interface models; User interfaces</t>
  </si>
  <si>
    <t>Grella F.; Albini A.; Cannata G.</t>
  </si>
  <si>
    <t>Grella, Francesco (57219626827); Albini, Alessandro (57200625396); Cannata, Giorgio (7005466764)</t>
  </si>
  <si>
    <t>57219626827; 57200625396; 7005466764</t>
  </si>
  <si>
    <t>Voluntary Interaction Detection for Safe Human-Robot Collaboration</t>
  </si>
  <si>
    <t>10.1109/IRC55401.2022.00069</t>
  </si>
  <si>
    <t>https://www.scopus.com/inward/record.uri?eid=2-s2.0-85147549911&amp;doi=10.1109%2fIRC55401.2022.00069&amp;partnerID=40&amp;md5=a7401a51bbb49641eb548e15fb94fa32</t>
  </si>
  <si>
    <t>Adaptive Impedance Control; Physical Human-Robot Interaction; Tactile Sensing</t>
  </si>
  <si>
    <t>Adaptive algorithms; Human robot interaction; Man machine systems; Tactile sensors; Adaptive impedance control; Admittance control; Communications channels; Human-robot collaboration; Impedance control; Interaction detection; Physical communications; Physical humanrobot interaction (phri); Tactile sensing; Tactile sensors; Controllers</t>
  </si>
  <si>
    <t>Zore A.; Kinkar K.; Narkhede G.</t>
  </si>
  <si>
    <t>Zore, Anuj (58091319700); Kinkar, Ketki (57644209100); Narkhede, Gaurav (57225129066)</t>
  </si>
  <si>
    <t>58091319700; 57644209100; 57225129066</t>
  </si>
  <si>
    <t>Design and Development of Companion Robot-AIKO v1.0</t>
  </si>
  <si>
    <t>2022 6th International Conference on Computing, Communication, Control and Automation, ICCUBEA 2022</t>
  </si>
  <si>
    <t>10.1109/ICCUBEA54992.2022.10011120</t>
  </si>
  <si>
    <t>https://www.scopus.com/inward/record.uri?eid=2-s2.0-85147423355&amp;doi=10.1109%2fICCUBEA54992.2022.10011120&amp;partnerID=40&amp;md5=b7af777165d9f0833f6af94d64df7705</t>
  </si>
  <si>
    <t>bioinspired; pseudoexpressions; psycho-physiological parameters</t>
  </si>
  <si>
    <t>Emotion Recognition; Face recognition; Human robot interaction; Mammals; Physiological models; Physiology; Bioinspired; Companion robot; Design and Development; Emotion detection; Humans-robot interactions; Physiological parameters; Primary contribution; Pseudoexpression; Psycho-physiological; Psycho-physiological parameter; Machine design</t>
  </si>
  <si>
    <t>Zhong L.; Wang W.; Zhu S.; Ji S.; Zha C.; Wan M.; Gu J.</t>
  </si>
  <si>
    <t>Zhong, Ling (57442039300); Wang, Wen (57783850600); Zhu, Shiqiang (7404391617); Ji, Shanshan (57271224800); Zha, Changhai (57951438000); Wan, Minhong (58089268000); Gu, Jason (7403129930)</t>
  </si>
  <si>
    <t>57442039300; 57783850600; 7404391617; 57271224800; 57951438000; 58089268000; 7403129930</t>
  </si>
  <si>
    <t>Contactless Interaction System Based on Facial Expression Recognition for Humanoid Piano Robot</t>
  </si>
  <si>
    <t>10.1109/ROBIO55434.2022.10011857</t>
  </si>
  <si>
    <t>https://www.scopus.com/inward/record.uri?eid=2-s2.0-85147332589&amp;doi=10.1109%2fROBIO55434.2022.10011857&amp;partnerID=40&amp;md5=cca769bd89d2a192af47e3bbb3a8deb8</t>
  </si>
  <si>
    <t>Anthropomorphic robots; Behavioral research; Emotion Recognition; Face recognition; Human robot interaction; Intelligent robots; Machine design; Music; Visual languages; Cognitive skill; Contact less; Daily lives; Decisions makings; Facial expression recognition; Human being; Interaction systems; Service robots; Sustainable interactions; Wake up; Decision making</t>
  </si>
  <si>
    <t>Prakash V.G.</t>
  </si>
  <si>
    <t>Prakash, Varun Ganjigunte (57215058835)</t>
  </si>
  <si>
    <t>Behavior-Aware Robot Navigation with Deep Reinforcement Learning</t>
  </si>
  <si>
    <t>6th IEEE International Conference on Computational System and Information Technology for Sustainable Solutions, CSITSS 2022</t>
  </si>
  <si>
    <t>10.1109/CSITSS57437.2022.10026363</t>
  </si>
  <si>
    <t>https://www.scopus.com/inward/record.uri?eid=2-s2.0-85147853115&amp;doi=10.1109%2fCSITSS57437.2022.10026363&amp;partnerID=40&amp;md5=952dbea6946281ce376952a307923f0c</t>
  </si>
  <si>
    <t>Behavior Recognition; Deep Reinforcement Learning; Robot Navigation</t>
  </si>
  <si>
    <t>Behavioral research; Deep learning; Human robot interaction; Intelligent robots; Navigation; Reinforcement learning; Risk perception; Behaviour recognition; Context-Aware; Deep reinforcement learning; Human behaviors; Humaninteraction; Natural world; Navigation model; Reinforcement learnings; Robot navigation; Self awareness; Mobile robots</t>
  </si>
  <si>
    <t>Miranda L.; Jimenez D.; Benitez D.; Perez N.; Riofrio D.; Moyano R.F.</t>
  </si>
  <si>
    <t>Miranda, Leonel (58093771700); Jimenez, Daniel (58093887500); Benitez, Diego (56565030800); Perez, Noel (57202763730); Riofrio, Daniel (57188805683); Moyano, Ricardo Flores (57193221503)</t>
  </si>
  <si>
    <t>58093771700; 58093887500; 56565030800; 57202763730; 57188805683; 57193221503</t>
  </si>
  <si>
    <t>Robotic Arm Handling Based on Real-time Gender Recognition Using Convolutional Neural Networks</t>
  </si>
  <si>
    <t>2022 IEEE International Autumn Meeting on Power, Electronics and Computing, ROPEC 2022</t>
  </si>
  <si>
    <t>10.1109/ROPEC55836.2022.10018719</t>
  </si>
  <si>
    <t>https://www.scopus.com/inward/record.uri?eid=2-s2.0-85147538358&amp;doi=10.1109%2fROPEC55836.2022.10018719&amp;partnerID=40&amp;md5=422c9dc4e0ac13006b9573dfa9939ada</t>
  </si>
  <si>
    <t>convolution neural networks; gender recognition; Jetson nano; robotic arm</t>
  </si>
  <si>
    <t>Convolution; Convolutional neural networks; Degrees of freedom (mechanics); Human robot interaction; Convolution neural network; Convolutional neural network; Embedded computers; Gender identification; Gender recognition; Jetson nano; Network-based modeling; Physical humanrobot interaction (phri); Real- time; Six degrees of freedom; Robotic arms</t>
  </si>
  <si>
    <t>Sobhani M.; Smith A.; Giuliani M.; Pipe T.</t>
  </si>
  <si>
    <t>Sobhani, Mehdi (55613122500); Smith, Alex (57718886000); Giuliani, Manuel (23396512600); Pipe, Tony (6506131482)</t>
  </si>
  <si>
    <t>55613122500; 57718886000; 23396512600; 6506131482</t>
  </si>
  <si>
    <t>Usability Study of a Novel Triple-arm Mixed-Reality Robot Teleoperation System</t>
  </si>
  <si>
    <t>SSRR 2022 - IEEE International Symposium on Safety, Security, and Rescue Robotics</t>
  </si>
  <si>
    <t>10.1109/SSRR56537.2022.10018630</t>
  </si>
  <si>
    <t>https://www.scopus.com/inward/record.uri?eid=2-s2.0-85147544638&amp;doi=10.1109%2fSSRR56537.2022.10018630&amp;partnerID=40&amp;md5=596fee3f97febb024b56d6d19884845c</t>
  </si>
  <si>
    <t>Human-Robot Interaction; Mixed-Reality; Remote presence; System Usability; Teleoperation</t>
  </si>
  <si>
    <t>Cameras; Controllers; Human computer interaction; Human robot interaction; Mixed reality; Robotic arms; Stereo image processing; Stereo vision; Usability engineering; Visual servoing; Condition; Humans-robot interactions; Mixed reality; Position controller; Remote presence; Robot teleoperation; System usability; Teleoperation systems; Usability studies; Virtual-reality headsets; Remote control</t>
  </si>
  <si>
    <t>Tuvo E.; Ricciardelli P.; Ciardo F.</t>
  </si>
  <si>
    <t>Tuvo, Erika (58114461900); Ricciardelli, Paola (6602880233); Ciardo, Francesca (57164931800)</t>
  </si>
  <si>
    <t>58114461900; 6602880233; 57164931800</t>
  </si>
  <si>
    <t>The Effect of Anthropomorphism on Diffusion or Responsibility in HRI</t>
  </si>
  <si>
    <t>10.1007/978-3-031-24670-8_43</t>
  </si>
  <si>
    <t>https://www.scopus.com/inward/record.uri?eid=2-s2.0-85148688297&amp;doi=10.1007%2f978-3-031-24670-8_43&amp;partnerID=40&amp;md5=8daad165d140ed22271f4ba09d548093</t>
  </si>
  <si>
    <t>Anthropomorphism; Diffusion of responsibility; Human–Robot Interaction</t>
  </si>
  <si>
    <t>Anthropomorphic robots; Balloons; Diffusion; Risk management; % reductions; Anthropomorphism; Co-agents; Diffusion of responsibility; Human being; Humanoid robot; Humans-robot interactions; Risk taking; Robotic partners; Young adults; Human robot interaction</t>
  </si>
  <si>
    <t>Alves S.F.R.; Uribe-Quevedo A.; Chen D.; Morris J.</t>
  </si>
  <si>
    <t>Alves, Silas F. R. (36974957900); Uribe-Quevedo, Alvaro (55208144400); Chen, Delun (57408401400); Morris, Jon (57221157897)</t>
  </si>
  <si>
    <t>36974957900; 55208144400; 57408401400; 57221157897</t>
  </si>
  <si>
    <t>Developing a VR Socially Assistive Robot Simulator Employing Game Development Tools</t>
  </si>
  <si>
    <t>10.1109/GEM56474.2022.10017982</t>
  </si>
  <si>
    <t>https://www.scopus.com/inward/record.uri?eid=2-s2.0-85147540830&amp;doi=10.1109%2fGEM56474.2022.10017982&amp;partnerID=40&amp;md5=bd33a42ba1c8f8cbd376f04c9ee5231e</t>
  </si>
  <si>
    <t>Developmental Disabilities; Simulation; Socially Assistive Robots; Virtual Reality</t>
  </si>
  <si>
    <t>COVID-19; Economic and social effects; Software design; Access to care; Creative thinking and innovations; Development tools; Developmental disability; Game development; Long term care; Research and development; Robot simulators; Simulation; Socially assistive robots; Virtual reality</t>
  </si>
  <si>
    <t>Moosavian S.A.A.; Mahdizadeh O.; Akbari V.; Nabipour M.; Ghanaat S.; Naeemi S.; Hallajian S.; Beydokhti A.T.</t>
  </si>
  <si>
    <t>Moosavian, S. Ali A. (15926236600); Mahdizadeh, Omid (57207992631); Akbari, Vahid (57216712019); Nabipour, Mahdi (57193914460); Ghanaat, Sina (57216708619); Naeemi, Shahin (58078520100); Hallajian, Sina (58103511900); Beydokhti, Arash T. (57458811700)</t>
  </si>
  <si>
    <t>15926236600; 57207992631; 57216712019; 57193914460; 57216708619; 58078520100; 58103511900; 57458811700</t>
  </si>
  <si>
    <t>Test-Stand Development and Performance Analysis of RoboWalk Assistive Device</t>
  </si>
  <si>
    <t>10.1109/ICRoM57054.2022.10025131</t>
  </si>
  <si>
    <t>https://www.scopus.com/inward/record.uri?eid=2-s2.0-85148103299&amp;doi=10.1109%2fICRoM57054.2022.10025131&amp;partnerID=40&amp;md5=29ac7b0c9ee5f1504db404313dbf2812</t>
  </si>
  <si>
    <t>Lower limb exoskeletons; RoboWalk; Safety; Test-Stand Human-robot interaction</t>
  </si>
  <si>
    <t>Exoskeleton (Robotics); Safety testing; Assistive devices; Humans-robot interactions; Low limb exoskeleton; Lower limb; Performance; Performances analysis; Robowalk; Stand development; Test stands; Test-stand human-robot interaction; Human robot interaction</t>
  </si>
  <si>
    <t>He Q.; Wang W.; Xiao R.</t>
  </si>
  <si>
    <t>He, Qiang (57377769400); Wang, Wang (58079808700); Xiao, RuiFeng (58078046100)</t>
  </si>
  <si>
    <t>57377769400; 58079808700; 58078046100</t>
  </si>
  <si>
    <t>Fast Hand Detection and Tracking for Human-Robot Interaction</t>
  </si>
  <si>
    <t>10.1109/ICIEA54703.2022.10005915</t>
  </si>
  <si>
    <t>https://www.scopus.com/inward/record.uri?eid=2-s2.0-85146899311&amp;doi=10.1109%2fICIEA54703.2022.10005915&amp;partnerID=40&amp;md5=1a7692942a57bddbcf2f027385b73708</t>
  </si>
  <si>
    <t>Difference-of-Gaussian; hand tracking; object detection; particle filtering; scale space</t>
  </si>
  <si>
    <t>Gaussian distribution; Human robot interaction; Monte Carlo methods; Object recognition; Palmprint recognition; Cooperative robots; Detection and tracking; Difference-of-gaussian; Gaussians; Hand-tracking; Hands detections; Human hands; Objects detection; Particle Filtering; Scale spaces; Object detection</t>
  </si>
  <si>
    <t>Liu Z.; Yin W.; Han J.; Zhang J.</t>
  </si>
  <si>
    <t>Liu, Zhaoyuan (58100652100); Yin, Weihao (58101699100); Han, Jianda (55648254200); Zhang, Juanjuan (36464463200)</t>
  </si>
  <si>
    <t>58100652100; 58101699100; 55648254200; 36464463200</t>
  </si>
  <si>
    <t>Design and Evaluation of a Self-Aligning Knee Exoskeleton for Knee Extension Assistance during Walking</t>
  </si>
  <si>
    <t>10.1109/YAC57282.2022.10023614</t>
  </si>
  <si>
    <t>https://www.scopus.com/inward/record.uri?eid=2-s2.0-85147956665&amp;doi=10.1109%2fYAC57282.2022.10023614&amp;partnerID=40&amp;md5=ce7ce6a3e04941036e4fc8b2b493cfa4</t>
  </si>
  <si>
    <t>Human-Robot Interaction; Knee exoskeleton; Walking assistance; Wearable robotics</t>
  </si>
  <si>
    <t>Exoskeleton (Robotics); Human robot interaction; Joints (anatomy); Kinematics; Machine design; Physiological models; Walking aids; Wearable technology; Design and evaluations; Humans-robot interactions; Knee exoskeleton; Knee extension; Knee extensor; Knee joint; Self-aligning; Vastus medialis; Walking assistance; Wearable robotics; Degrees of freedom (mechanics)</t>
  </si>
  <si>
    <t>Guggemos J.; Sonderegger S.; Seufert S.</t>
  </si>
  <si>
    <t>Guggemos, Josef (57200695415); Sonderegger, Stefan (57209238903); Seufert, Sabine (6603394178)</t>
  </si>
  <si>
    <t>57200695415; 57209238903; 6603394178</t>
  </si>
  <si>
    <t>STUDENT ACCEPTANCE OF SOCIAL ROBOTS IN HIGHER EDUCATION - EVIDENCE FROM A VIGNETTE STUDY</t>
  </si>
  <si>
    <t>Proceedings of the 19th International Conference on Cognition and Exploratory Learning in the Digital Age, CELDA 2022</t>
  </si>
  <si>
    <t>https://www.scopus.com/inward/record.uri?eid=2-s2.0-85147526542&amp;partnerID=40&amp;md5=82a030e55c77eb784ead2a0f6bcaf0d1</t>
  </si>
  <si>
    <t>Higher Education; ICAP; Robot Roles; Social Robot; Technology Acceptance; Vignette</t>
  </si>
  <si>
    <t>Computation theory; E-learning; Factor analysis; Students; Active/passive; Educational process; High educations; Interactive, constructive, active, passive; Robot role; Social robots; Teaching assistants; Technology acceptance; University course; Vignette; Robots</t>
  </si>
  <si>
    <t>Wang H.-F.; Shiu S.-L.</t>
  </si>
  <si>
    <t>Wang, Hsiu-Feng (25628597400); Shiu, Shin-Lan (58093369700)</t>
  </si>
  <si>
    <t>25628597400; 58093369700</t>
  </si>
  <si>
    <t>THE IMPACT OF A SOCIAL ROBOT'S VOICE ON CHILDREN'S LEARNING</t>
  </si>
  <si>
    <t>https://www.scopus.com/inward/record.uri?eid=2-s2.0-85147530522&amp;partnerID=40&amp;md5=56e332e22d40735761e808b2260cf23f</t>
  </si>
  <si>
    <t>Children; Learning Motivation; Learning Outcomes; Social Robots; Voice</t>
  </si>
  <si>
    <t>E-learning; Machine design; Motivation; Robots; Child; Children learning; Interaction design; Learn+; Learning materials; Learning motivation; Learning outcome; Single-factor experiments; Social robots; Economic and social effects</t>
  </si>
  <si>
    <t>Huang M.; Wang W.; Lin Z.; Tesema F.B.; Ji S.; Gu J.; Wan M.; Song W.; Li T.; Zhu S.</t>
  </si>
  <si>
    <t>Huang, Min (58089269400); Wang, Wen (57783850600); Lin, Zheyuan (57700994500); Tesema, Fiseha B. (57202442307); Ji, Shanshan (57271224800); Gu, Jason (7403129930); Wan, Minhong (58089268000); Song, Wei (55459523400); Li, Te (57222053939); Zhu, Shiqiang (7404391617)</t>
  </si>
  <si>
    <t>58089269400; 57783850600; 57700994500; 57202442307; 57271224800; 7403129930; 58089268000; 55459523400; 57222053939; 7404391617</t>
  </si>
  <si>
    <t>Real-time Architecture for Audio-Visual Active Speaker Detection</t>
  </si>
  <si>
    <t>10.1109/ROBIO55434.2022.10011692</t>
  </si>
  <si>
    <t>https://www.scopus.com/inward/record.uri?eid=2-s2.0-85147334252&amp;doi=10.1109%2fROBIO55434.2022.10011692&amp;partnerID=40&amp;md5=8c7f2f506284fdba96ae2f9095c84a13</t>
  </si>
  <si>
    <t>Real time systems; Speech recognition; Audio-visual; Detection algorithm; Humans-robot interactions; Interaction quality; Interaction systems; Real time performance; Real-time architecture; Robotic systems; Speaker detection; Time cost; Human robot interaction</t>
  </si>
  <si>
    <t>Abubshait A.; Xie Y.; Lin J.-K.; Toma M.; Wiese E.</t>
  </si>
  <si>
    <t>Abubshait, Abdulaziz (57195436971); Xie, Yicen (58114260300); Lin, Jung-Kuan (58114304500); Toma, Marissa (58114260400); Wiese, Eva (57191244776)</t>
  </si>
  <si>
    <t>57195436971; 58114260300; 58114304500; 58114260400; 57191244776</t>
  </si>
  <si>
    <t>Loneliness During COVID-19 Influences Mind and Likeability Ratings in the Uncanny Valley</t>
  </si>
  <si>
    <t>10.1007/978-3-031-24670-8_23</t>
  </si>
  <si>
    <t>https://www.scopus.com/inward/record.uri?eid=2-s2.0-85148696238&amp;doi=10.1007%2f978-3-031-24670-8_23&amp;partnerID=40&amp;md5=9628fb8d6ef7c99f58df2c71a466e815</t>
  </si>
  <si>
    <t>Likability; Loneliness; Mind perception; Trust; Uncanny valley</t>
  </si>
  <si>
    <t>Landforms; Robots; Viruses; Humanlike robots; Likability; Likeability; Loneliness; Mind perception; Robot images; Social robots; Social support; Trust; Uncanny valley; COVID-19</t>
  </si>
  <si>
    <t>Chen X.; Li Y.; Guan Y.; Shi W.; Wu J.</t>
  </si>
  <si>
    <t>Chen, Xiaohan (54947000300); Li, Yihui (57199742124); Guan, Yisheng (7202924042); Shi, Wenjing (57885096200); Wu, Jiajun (55553991400)</t>
  </si>
  <si>
    <t>54947000300; 57199742124; 7202924042; 57885096200; 55553991400</t>
  </si>
  <si>
    <t>Probabilistic Fusion in Task Space and Joint Space for Human-Robot Interaction</t>
  </si>
  <si>
    <t>10.1109/ROBIO55434.2022.10011691</t>
  </si>
  <si>
    <t>https://www.scopus.com/inward/record.uri?eid=2-s2.0-85147329072&amp;doi=10.1109%2fROBIO55434.2022.10011691&amp;partnerID=40&amp;md5=b7732eb51604f35d73d0d91e882cf089</t>
  </si>
  <si>
    <t>Bayesian networks; Man machine systems; Humans-robot interactions; Imitation learning; Inference methods; Interaction framework; Interaction skills; Joint constraint; Joint space; Learn+; Probabilistics; Task space; Human robot interaction</t>
  </si>
  <si>
    <t>Mary Catherine V.G.; Paul B.; Vinoj P.G.</t>
  </si>
  <si>
    <t>Mary Catherine, V.G. (58081764900); Paul, Binu (7202710679); Vinoj, P.G. (57207347358)</t>
  </si>
  <si>
    <t>58081764900; 7202710679; 57207347358</t>
  </si>
  <si>
    <t>Wearable Fabric Tactile Sensors for Robotic Elderly Assistance</t>
  </si>
  <si>
    <t>Proceedings - 2nd International Conference on Smart Technologies, Communication and Robotics 2022, STCR 2022</t>
  </si>
  <si>
    <t>10.1109/STCR55312.2022.10009305</t>
  </si>
  <si>
    <t>https://www.scopus.com/inward/record.uri?eid=2-s2.0-85147038457&amp;doi=10.1109%2fSTCR55312.2022.10009305&amp;partnerID=40&amp;md5=390a186d36eb0c8486c47f2b5294964c</t>
  </si>
  <si>
    <t>Fabric sensors; Human Robot Interaction; Tactile feedback; Tactile sensing; Wearable sensors</t>
  </si>
  <si>
    <t>3D printing; Feedback; Human robot interaction; Tactile sensors; Fabric sensors; Friendly interaction; Home environment; Human being; Humans-robot interactions; Sense of touch; Tactile feedback; Tactile sensing; Tactile sensor systems; Tactile sensors; Wearable sensors</t>
  </si>
  <si>
    <t>Abbasi N.I.; Spitale M.; Anderson J.; Ford T.; Jones P.B.; Gunes H.</t>
  </si>
  <si>
    <t>Abbasi, Nida Itrat (58256669400); Spitale, Micol (57207908496); Anderson, Joanna (55897352300); Ford, Tamsin (7202760757); Jones, Peter B. (56489064900); Gunes, Hatice (7005067251)</t>
  </si>
  <si>
    <t>58256669400; 57207908496; 55897352300; 7202760757; 56489064900; 7005067251</t>
  </si>
  <si>
    <t>Computational Audio Modelling for Robot-Assisted Assessment of Children’s Mental Wellbeing</t>
  </si>
  <si>
    <t>10.1007/978-3-031-24670-8_3</t>
  </si>
  <si>
    <t>https://www.scopus.com/inward/record.uri?eid=2-s2.0-85148687675&amp;doi=10.1007%2f978-3-031-24670-8_3&amp;partnerID=40&amp;md5=630a886cb86af8c8ab2298cbaaa7247a</t>
  </si>
  <si>
    <t>Affective computing; Children; Robots; Speech features; Wellbeing assessment</t>
  </si>
  <si>
    <t>Learning systems; Video recording; Affective Computing; Audio modeling; Child; Child-robot interactions; Computational modelling; Mental health; Research challenges; Speech features; Wellbeing; Wellbeing assessment; Robots</t>
  </si>
  <si>
    <t>Sun Z.; Fang H.; Chou C.; Yang F.; Zhang J.</t>
  </si>
  <si>
    <t>Sun, Zaichao (58096781400); Fang, Hanliang (57196452183); Chou, Chaosheng (58096682200); Yang, Fufu (36683692100); Zhang, Jun (36505442900)</t>
  </si>
  <si>
    <t>58096781400; 57196452183; 58096682200; 36683692100; 36505442900</t>
  </si>
  <si>
    <t>Design and Development of a Numerical Control System for a Hybrid Machining Robot</t>
  </si>
  <si>
    <t>2022 5th World Conference on Mechanical Engineering and Intelligent Manufacturing, WCMEIM 2022</t>
  </si>
  <si>
    <t>10.1109/WCMEIM56910.2022.10021374</t>
  </si>
  <si>
    <t>https://www.scopus.com/inward/record.uri?eid=2-s2.0-85147731546&amp;doi=10.1109%2fWCMEIM56910.2022.10021374&amp;partnerID=40&amp;md5=8293d33e0d9373fb1b04f0440403d85f</t>
  </si>
  <si>
    <t>5-axis machining; human-machine interaction; hybrid machining robot; numerical control</t>
  </si>
  <si>
    <t>Human robot interaction; Kinematics; Machine design; Man machine systems; 5-Axis machining; Control strategies; Design and Development; Functional modules; Human machine interaction; Hybrid machining; Hybrid machining robot; Machining devices; Machining robot; Numerical control; Numerical control systems</t>
  </si>
  <si>
    <t>Arce D.; Gibaja S.; Urbina F.; Maura C.; Huanca D.; Paredes R.; Cuellar F.; Pérez-Zuniga G.</t>
  </si>
  <si>
    <t>Arce, Diego (57221225591); Gibaja, Sareli (58054959700); Urbina, Fiorella (58055171900); Maura, Camila (58114366600); Huanca, Dario (57324395700); Paredes, Renato (57193762615); Cuellar, Francisco (24437698600); Pérez-Zuniga, Gustavo (57217332188)</t>
  </si>
  <si>
    <t>57221225591; 58054959700; 58055171900; 58114366600; 57324395700; 57193762615; 24437698600; 57217332188</t>
  </si>
  <si>
    <t>Design and Preliminary Validation of Social Assistive Humanoid Robot with Gesture Expression Features for Mental Health Treatment of Isolated Patients in Hospitals</t>
  </si>
  <si>
    <t>10.1007/978-3-031-24670-8_46</t>
  </si>
  <si>
    <t>https://www.scopus.com/inward/record.uri?eid=2-s2.0-85148687034&amp;doi=10.1007%2f978-3-031-24670-8_46&amp;partnerID=40&amp;md5=7164619bc75a60aecf58fb6648733cf3</t>
  </si>
  <si>
    <t>Acceptability and Trust; Gesture expressions; Humanoid robots; Social assistive robots; Telepsychological interventions</t>
  </si>
  <si>
    <t>Human robot interaction; Machine design; Patient treatment; Visual communication; Acceptability and trust; Assistive; Assistive robots; Gesture expression; Humanoid robot; Humans-robot interactions; Mental health treatments; Social assistive robot; Social robots; Telepsychological intervention; Anthropomorphic robots</t>
  </si>
  <si>
    <t>Bai H.; Chen H.; Healy E.; Kemp C.C.; Bhattacharjee T.</t>
  </si>
  <si>
    <t>Bai, Haoping (57224528786); Chen, Haofeng (57207816326); Healy, Elizabeth (57202372289); Kemp, Charles C. (56423300400); Bhattacharjee, Tapomayukh (26322272100)</t>
  </si>
  <si>
    <t>57224528786; 57207816326; 57202372289; 56423300400; 26322272100</t>
  </si>
  <si>
    <t>Analyzing Material Recognition Performance of Thermal Tactile Sensing using a Large Materials Database and a Real Robot</t>
  </si>
  <si>
    <t>10.1109/ROBIO55434.2022.10011756</t>
  </si>
  <si>
    <t>https://www.scopus.com/inward/record.uri?eid=2-s2.0-85147324660&amp;doi=10.1109%2fROBIO55434.2022.10011756&amp;partnerID=40&amp;md5=eea9ec2f677320ba41db69ce42f8753a</t>
  </si>
  <si>
    <t>Database systems; Heat transfer; Human robot interaction; Machine design; F1 scores; Initial temperatures; Material recognition; Materials database; Performance; Real robot; Real-world; Sensors noise; Tactile sensing; Thermal; Support vector machines</t>
  </si>
  <si>
    <t>Hosseini-Zahraei S.; Tali M.S.; Saberi M.H.; Kardan I.; Akbarzadeh A.</t>
  </si>
  <si>
    <t>Hosseini-Zahraei, SeyedHooman (58103381500); Tali, Mohadeseh Shafie (58103514100); Saberi, Mersad Hafifeh (58103126200); Kardan, Iman (55862029500); Akbarzadeh, Alireza (36617133700)</t>
  </si>
  <si>
    <t>58103381500; 58103514100; 58103126200; 55862029500; 36617133700</t>
  </si>
  <si>
    <t>A Simple OpenSim-Simulink Interface for Cascaded Zero-Force Control of Human-Robot Interaction in a Hip Exoskeleton Robot</t>
  </si>
  <si>
    <t>10.1109/ICRoM57054.2022.10025309</t>
  </si>
  <si>
    <t>https://www.scopus.com/inward/record.uri?eid=2-s2.0-85148089770&amp;doi=10.1109%2fICRoM57054.2022.10025309&amp;partnerID=40&amp;md5=4104515d9de933d3e482929e3d6430d5</t>
  </si>
  <si>
    <t>Cascaded Force Controller; Fuzzy Force controller; Human-Exoskeleton Interaction; OpenSim-Simulink Interface; Zero-Force Control</t>
  </si>
  <si>
    <t>Computer aided design; Controllers; Exoskeleton (Robotics); Feedback; Force control; Human robot interaction; Man machine systems; Cascaded force controller; Force controller; Fuzzy force controller; Human-exoskeleton interaction; Interaction forces; OpenSim; Opensim-simulink interface; Simulink; Zero-force control; Simulink</t>
  </si>
  <si>
    <t>Benabbou F.B.E.; Khaldi B.; Benslimane S.M.</t>
  </si>
  <si>
    <t>Benabbou, Fatna Bent Ennebi (58112185000); Khaldi, Belkacem (57190129535); Benslimane, Sidi Mohammed (13606042900)</t>
  </si>
  <si>
    <t>58112185000; 57190129535; 13606042900</t>
  </si>
  <si>
    <t>Human-Swarm Interactions: A Bibliometric Analysis Based on CiteSpace</t>
  </si>
  <si>
    <t>Proceedings of the 2022 1st International Conference on Big Data, IoT, Web Intelligence and Applications, BIWA 2022</t>
  </si>
  <si>
    <t>10.1109/BIWA57631.2022.10037872</t>
  </si>
  <si>
    <t>https://www.scopus.com/inward/record.uri?eid=2-s2.0-85148585480&amp;doi=10.1109%2fBIWA57631.2022.10037872&amp;partnerID=40&amp;md5=07ed027c7c960f032c88078115f06a6d</t>
  </si>
  <si>
    <t>Bibliometric analysis; CiteSpace; Human-Robot Interaction; Human-Swarm Interaction; Swarm Intelligence; Swarm Robotic</t>
  </si>
  <si>
    <t>Human robot interaction; Intelligent robots; Knowledge based systems; Man machine systems; Bibliometrics analysis; Citespace; Focus of researches; Human-swarm interaction; Humans-robot interactions; Network visualization; Robotic computers; Scopus database; Swarm of robots; Swarm robotics; Swarm intelligence</t>
  </si>
  <si>
    <t>Cooper S.; Ros R.</t>
  </si>
  <si>
    <t>Cooper, Sara (57219563175); Ros, Raquel (56187526100)</t>
  </si>
  <si>
    <t>57219563175; 56187526100</t>
  </si>
  <si>
    <t>Towards the Deployment of a Social Robot at an Elderly Day Care Facility</t>
  </si>
  <si>
    <t>10.1007/978-3-031-24670-8_25</t>
  </si>
  <si>
    <t>https://www.scopus.com/inward/record.uri?eid=2-s2.0-85148694760&amp;doi=10.1007%2f978-3-031-24670-8_25&amp;partnerID=40&amp;md5=c341b11e57a303e9dc2f5c805110549a</t>
  </si>
  <si>
    <t>Elderly care; Fostering engagement; Social robot</t>
  </si>
  <si>
    <t>User centered design; 'current; Day care centers; Development process; Elderly care; Fostering engagement; Life expectancies; Prototype development; Social robots; Therapy monitoring; User-centered design approaches; Robots</t>
  </si>
  <si>
    <t>Effects of Beep-Sound Timings on Trust Dynamics in Human-Robot Interaction</t>
  </si>
  <si>
    <t>10.1007/978-3-031-24670-8_57</t>
  </si>
  <si>
    <t>https://www.scopus.com/inward/record.uri?eid=2-s2.0-85148695455&amp;doi=10.1007%2f978-3-031-24670-8_57&amp;partnerID=40&amp;md5=d1704f957742d85c889c672c8129d6b1</t>
  </si>
  <si>
    <t>Artificial subtle expressions; Beep sound; Social robot; Trust dynamics</t>
  </si>
  <si>
    <t>Anthropomorphic robots; Man machine systems; Artificial subtle expression; Beep sound; Humans-robot interactions; Mechanical feature; Performance; Social robots; Task performance; Trust dynamics; Human robot interaction</t>
  </si>
  <si>
    <t>Pérez G.; Rodríguez T.; Bachiller P.; Bustos P.; Núñez P.</t>
  </si>
  <si>
    <t>Pérez, Gerardo (58114416700); Rodríguez, Trinidad (58114198400); Bachiller, Pilar (6602630159); Bustos, Pablo (7004104374); Núñez, Pedro (57192185871)</t>
  </si>
  <si>
    <t>58114416700; 58114198400; 6602630159; 7004104374; 57192185871</t>
  </si>
  <si>
    <t>Introducing the Social Robot EBO: An Interactive and Socially Aware Storyteller Robot for Therapies with Older Adults</t>
  </si>
  <si>
    <t>10.1007/978-3-031-24670-8_41</t>
  </si>
  <si>
    <t>https://www.scopus.com/inward/record.uri?eid=2-s2.0-85148691894&amp;doi=10.1007%2f978-3-031-24670-8_41&amp;partnerID=40&amp;md5=1965ea8b1937c007596e873836acbe19</t>
  </si>
  <si>
    <t>Human-robot interaction; Storytelling robot</t>
  </si>
  <si>
    <t>Social robots; Facial Expressions; Humans-robot interactions; Interactive storytelling; Older adults; Range sensors; Real- time; Robolab; Scientific community; Social robots; Storytelling robot; User interfaces</t>
  </si>
  <si>
    <t>Liu K.; Liu J.; Hou F.; Chen D.; Zhou Y.; Guo S.</t>
  </si>
  <si>
    <t>Liu, Kuo (57193166968); Liu, Jixiao (37034409100); Hou, Funing (57216506514); Chen, Dicai (57232516800); Zhou, Yidi (57209252522); Guo, Shijie (7403650479)</t>
  </si>
  <si>
    <t>57193166968; 37034409100; 57216506514; 57232516800; 57209252522; 7403650479</t>
  </si>
  <si>
    <t>Dexterous robotic hand with humanoid finger structure and large coverage tactile sensing ability for Human-Robot Interactions</t>
  </si>
  <si>
    <t>10.1109/ROBIO55434.2022.10011699</t>
  </si>
  <si>
    <t>https://www.scopus.com/inward/record.uri?eid=2-s2.0-85147331754&amp;doi=10.1109%2fROBIO55434.2022.10011699&amp;partnerID=40&amp;md5=653d05bc7a56d243c6ee25e74600dd67</t>
  </si>
  <si>
    <t>DC motors; Electric power transmission; End effectors; Human robot interaction; 'current; Finger structures; Humans-robot interactions; Objects recognition; Physical contacts; Physical interactions; Sensing abilities; Tactile information; Tactile perception; Tactile sensing; Robotic arms</t>
  </si>
  <si>
    <t>Arce D.; Balbuena J.; Menacho D.; Caballero L.; Cisneros E.; Huanca D.; Alvites M.; Beltran C.; Cuellar F.</t>
  </si>
  <si>
    <t>Arce, Diego (57221225591); Balbuena, Jose (57202404314); Menacho, Daniel (57209399911); Caballero, Luis (57189383492); Cisneros, Enzo (58093741300); Huanca, Dario (57324395700); Alvites, Marcelo (58093929800); Beltran, Cesar (57679611200); Cuellar, Francisco (24437698600)</t>
  </si>
  <si>
    <t>57221225591; 57202404314; 57209399911; 57189383492; 58093741300; 57324395700; 58093929800; 57679611200; 24437698600</t>
  </si>
  <si>
    <t>Design and Implementation of Telemarketing Robot with Emotion Identification for Human-Robot Interaction</t>
  </si>
  <si>
    <t>10.1109/IRC55401.2022.00037</t>
  </si>
  <si>
    <t>https://www.scopus.com/inward/record.uri?eid=2-s2.0-85147552340&amp;doi=10.1109%2fIRC55401.2022.00037&amp;partnerID=40&amp;md5=f5c30dd600f7edd06dd21a7a4a0fe847</t>
  </si>
  <si>
    <t>deep learning; emotion classification; Human-robot interaction; mobile robot</t>
  </si>
  <si>
    <t>Commerce; Deep learning; Machine design; Man machine systems; Mobile robots; Sales; Touch screens; Advertizing; Customer-service; Deep learning; Design and implementations; Design development; Emotion classification; Emotion identifications; Humans-robot interactions; Multiple sensors; Personal spaces; Human robot interaction</t>
  </si>
  <si>
    <t>Aliasghari P.; Ghafurian M.; Nehaniv C.L.; Dautenhahn K.</t>
  </si>
  <si>
    <t>Aliasghari, Pourya (57211147467); Ghafurian, Moojan (57190254083); Nehaniv, Chrystopher L. (6701663176); Dautenhahn, Kerstin (7003305185)</t>
  </si>
  <si>
    <t>57211147467; 57190254083; 6701663176; 7003305185</t>
  </si>
  <si>
    <t>Kinesthetic Teaching of a Robot over Multiple Sessions: Impacts on Speed and Success</t>
  </si>
  <si>
    <t>10.1007/978-3-031-24670-8_15</t>
  </si>
  <si>
    <t>https://www.scopus.com/inward/record.uri?eid=2-s2.0-85148686210&amp;doi=10.1007%2f978-3-031-24670-8_15&amp;partnerID=40&amp;md5=d102f1bbdb503e33500f311584946750</t>
  </si>
  <si>
    <t>Domestic robots; Kinesthetic teaching; Teaching by demonstration</t>
  </si>
  <si>
    <t>Personnel training; Domestic robots; Formal training; Home environment; Human like robots; Humanoid robot; Kinesthetic teachings; Multiple sessions; Physical cleanings; Social robots; Teaching by demonstration; Anthropomorphic robots</t>
  </si>
  <si>
    <t>Tukhtamanov N.; Chebotareva E.; Tsoy T.; Lavrenov R.; Svinin M.; Magid E.</t>
  </si>
  <si>
    <t>Tukhtamanov, Nikita (58079624200); Chebotareva, Elvira (56095311100); Tsoy, Tatyana (57203976124); Lavrenov, Roman (56451087000); Svinin, Mikhail (7003311772); Magid, Evgeni (7006190065)</t>
  </si>
  <si>
    <t>58079624200; 56095311100; 57203976124; 56451087000; 7003311772; 7006190065</t>
  </si>
  <si>
    <t>Open Source Library of Human Models for Gazebo Simulator</t>
  </si>
  <si>
    <t>10.1109/SIBCON56144.2022.10002978</t>
  </si>
  <si>
    <t>https://www.scopus.com/inward/record.uri?eid=2-s2.0-85146837155&amp;doi=10.1109%2fSIBCON56144.2022.10002978&amp;partnerID=40&amp;md5=f8d7357440dc29df2610820e8f90e00c</t>
  </si>
  <si>
    <t>actor; Gazebo; human model; robotics; ROS; simulator</t>
  </si>
  <si>
    <t>Activity modeling; Actor; Different ages; Gazebo; Human modelling; Humans-robot interactions; Interaction activities; Open-source libraries; Realistic human models; ROS; Human robot interaction</t>
  </si>
  <si>
    <t>Suneesh S.; Ruiz Garate V.</t>
  </si>
  <si>
    <t>Suneesh, Shyamli (58114468100); Ruiz Garate, Virginia (58114161700)</t>
  </si>
  <si>
    <t>58114468100; 58114161700</t>
  </si>
  <si>
    <t>An Overview of Socially Assistive Robotics for Special Education</t>
  </si>
  <si>
    <t>10.1007/978-3-031-24670-8_17</t>
  </si>
  <si>
    <t>https://www.scopus.com/inward/record.uri?eid=2-s2.0-85148683467&amp;doi=10.1007%2f978-3-031-24670-8_17&amp;partnerID=40&amp;md5=2d3c6f2956809eac791d261a674333ff</t>
  </si>
  <si>
    <t>Developmental disability; Intellectual disability; Learning difficulties; Learning disability; Rehabilitation; Review; Serious games; Socially assistive robots; Special education needs</t>
  </si>
  <si>
    <t>Economic and social effects; Machine design; Patient rehabilitation; Robots; Assistive robotics; Developmental disability; Health care education; Intellectual disability; Learning difficulties; Learning disabilities; Social robots; Socially assistive robots; Special education; Special education needs; Serious games</t>
  </si>
  <si>
    <t>Tian G.; Zhou Z.; Cui Y.; Jiang Z.; Zhang M.</t>
  </si>
  <si>
    <t>Tian, Guohui (8941104900); Zhou, Zhaoxu (58089367200); Cui, Yongcheng (57904588100); Jiang, Zhengsong (58089308300); Zhang, Mengyang (57193678927)</t>
  </si>
  <si>
    <t>8941104900; 58089367200; 57904588100; 58089308300; 57193678927</t>
  </si>
  <si>
    <t>Instruction Parsing and Action Sequence Generation System for Home Service Task</t>
  </si>
  <si>
    <t>10.1109/ROBIO55434.2022.10011755</t>
  </si>
  <si>
    <t>https://www.scopus.com/inward/record.uri?eid=2-s2.0-85147328234&amp;doi=10.1109%2fROBIO55434.2022.10011755&amp;partnerID=40&amp;md5=03ad71e3a357fbcdb8d596e1f1d1c41d</t>
  </si>
  <si>
    <t>Job analysis; Knowledge based systems; Man machine systems; 'current; Action sequences; Broad application; Generation systems; Home services; Humans-robot interactions; Prior-knowledge; Sequence generation; Service robots; Service strategy; Human robot interaction</t>
  </si>
  <si>
    <t>Javad Ranjbar Kalharoodi M.; Bagher Menhaj M.; Taheri H.</t>
  </si>
  <si>
    <t>Javad Ranjbar Kalharoodi, Mohammad (58104042100); Bagher Menhaj, Mohammad (57458787000); Taheri, Hassan (6601980044)</t>
  </si>
  <si>
    <t>58104042100; 57458787000; 6601980044</t>
  </si>
  <si>
    <t>Social robots: an open-source architecture for personal assistant robots</t>
  </si>
  <si>
    <t>10.1109/ICRoM57054.2022.10025253</t>
  </si>
  <si>
    <t>https://www.scopus.com/inward/record.uri?eid=2-s2.0-85148064480&amp;doi=10.1109%2fICRoM57054.2022.10025253&amp;partnerID=40&amp;md5=0d920b56cc5b06b8a0770cb170e5a009</t>
  </si>
  <si>
    <t>Computer vision; Deep learning; Human-robot interaction; Natural language processing; Social robots</t>
  </si>
  <si>
    <t>Computer vision; Deep learning; Intelligent robots; Machine design; Natural language processing systems; Open source software; Open systems; Assistant robot; Deep learning; Humans-robot interactions; Language processing; Natural language processing; Natural languages; Open source architecture; Personal assistants; Robotic learning; Social robots; Human robot interaction</t>
  </si>
  <si>
    <t>Chen Y.; Bouazizi M.; Ohtsuki T.</t>
  </si>
  <si>
    <t>Chen, Yeyang (58080832400); Bouazizi, Mondher (57188727792); Ohtsuki, Tomoaki (7202417835)</t>
  </si>
  <si>
    <t>58080832400; 57188727792; 7202417835</t>
  </si>
  <si>
    <t>Social Robot Detection Using RoBERTa Classifier and Random Forest Regressor with Similarity Analysis</t>
  </si>
  <si>
    <t>10.1109/GLOBECOM48099.2022.10001445</t>
  </si>
  <si>
    <t>https://www.scopus.com/inward/record.uri?eid=2-s2.0-85146961560&amp;doi=10.1109%2fGLOBECOM48099.2022.10001445&amp;partnerID=40&amp;md5=63b7029cb269ecf1fee903acb030fecf</t>
  </si>
  <si>
    <t>Bot Detection; Random Forest Regressor; RoBERTa; Similarity; Social Media; Voting Classifier</t>
  </si>
  <si>
    <t>Botnet; User profile; Bot detections; Pre-training; Random forest regressor; Random forests; Robot detection; Robustly optimized bidirectional encoder representation from transformer pretraining approach; Similarity; Social media; Social robots; Voting classifiers; Social networking (online)</t>
  </si>
  <si>
    <t>Yin W.; Wang W.; Ding J.; Liu J.; Zhang J.</t>
  </si>
  <si>
    <t>Yin, Weihao (58101699100); Wang, Wei (57192617829); Ding, Jianquan (57424593600); Liu, Jingtai (7410114768); Zhang, Juanjuan (36464463200)</t>
  </si>
  <si>
    <t>58101699100; 57192617829; 57424593600; 7410114768; 36464463200</t>
  </si>
  <si>
    <t>Evaluation of a Bionic Cable-driven Ankle Exoskeleton System for Human Walking Assistance</t>
  </si>
  <si>
    <t>10.1109/YAC57282.2022.10023847</t>
  </si>
  <si>
    <t>https://www.scopus.com/inward/record.uri?eid=2-s2.0-85147926144&amp;doi=10.1109%2fYAC57282.2022.10023847&amp;partnerID=40&amp;md5=29328e70b19e36d84209b5287dd0f64d</t>
  </si>
  <si>
    <t>Ankle exoskeleton; Cable-driven; Human-robot interaction; Walking assistance; Wearable device</t>
  </si>
  <si>
    <t>Biomimetics; Bionics; Cables; Exoskeleton (Robotics); Human robot interaction; Iterative methods; Torque control; Walking aids; Ankle exoskeleton; Assistive; Cable-driven; Exoskeleton systems; Human walking; Humans-robot interactions; Moments of inertia; Performance; Walking assistance; Wearable devices; Wearable technology</t>
  </si>
  <si>
    <t>Xu T.; Zhao T.; Cruz-Garza J.G.; Bhattacharjee T.; Kalantari S.</t>
  </si>
  <si>
    <t>Xu, Tong (57270252000); Zhao, Tianlin (58114485300); Cruz-Garza, Jesus G. (56117169200); Bhattacharjee, Tapomayukh (26322272100); Kalantari, Saleh (56472546100)</t>
  </si>
  <si>
    <t>57270252000; 58114485300; 56117169200; 26322272100; 56472546100</t>
  </si>
  <si>
    <t>Evaluating Human-in-the-Loop Assistive Feeding Robots Under Different Levels of Autonomy with VR Simulation and Physiological Sensors</t>
  </si>
  <si>
    <t>10.1007/978-3-031-24670-8_28</t>
  </si>
  <si>
    <t>https://www.scopus.com/inward/record.uri?eid=2-s2.0-85148696415&amp;doi=10.1007%2f978-3-031-24670-8_28&amp;partnerID=40&amp;md5=118d0865d746f79a271dedfca0a2e441</t>
  </si>
  <si>
    <t>Electroencephalogram (EEG); Human-robot collaboration; Human-robot interaction; Robot autonomy; Virtual reality</t>
  </si>
  <si>
    <t>Electroencephalography; Feeding; Human robot interaction; Physiological models; Physiology; Activities of Daily Living; Assistive; Electroencephalogram; Human-in-the-loop; Human-robot collaboration; Humans-robot interactions; Level of autonomies; Physiological sensors; Robot autonomy; VR simulation; Virtual reality</t>
  </si>
  <si>
    <t>Bourahmoune K.; Ishac K.; Carmichael M.; Amagasa T.</t>
  </si>
  <si>
    <t>Bourahmoune, Katia (57203719522); Ishac, Karlos (56926754000); Carmichael, Marc (36801255200); Amagasa, Toshiyuki (7006482993)</t>
  </si>
  <si>
    <t>57203719522; 56926754000; 36801255200; 7006482993</t>
  </si>
  <si>
    <t>Owro: A Novel Robot For Sitting Posture Training Based On Adaptive Human Robot Interaction</t>
  </si>
  <si>
    <t>Proceedings - 2022 IEEE International Conference on Big Data, Big Data 2022</t>
  </si>
  <si>
    <t>10.1109/BigData55660.2022.10020674</t>
  </si>
  <si>
    <t>https://www.scopus.com/inward/record.uri?eid=2-s2.0-85147944930&amp;doi=10.1109%2fBigData55660.2022.10020674&amp;partnerID=40&amp;md5=1f08d464a7938c79b51a087b984b6a8e</t>
  </si>
  <si>
    <t>Future of Work; Human Robot Interaction; IoT; Posture Recognition</t>
  </si>
  <si>
    <t>Big data; Data handling; Information analysis; Internet of things; Man machine systems; Crowd sourcing; Future of works; Growing bodies; Humans-robot interactions; IoT; Posture recognition; Sitting posture; Time-spent; Well-being at works; Workers'; Human robot interaction</t>
  </si>
  <si>
    <t>Chandra S.; Loucks T.; Castaneda G.C.; Dautenhahn K.</t>
  </si>
  <si>
    <t>Chandra, Shruti (58183329500); Loucks, Torrey (6602591089); Castaneda, Gerardo Chavez (58114210600); Dautenhahn, Kerstin (7003305185)</t>
  </si>
  <si>
    <t>58183329500; 6602591089; 58114210600; 7003305185</t>
  </si>
  <si>
    <t>Social Robots in the Stuttering Clinic: A Human-Centred Exploration with Speech Language Pathologists</t>
  </si>
  <si>
    <t>10.1007/978-3-031-24670-8_27</t>
  </si>
  <si>
    <t>https://www.scopus.com/inward/record.uri?eid=2-s2.0-85148690344&amp;doi=10.1007%2f978-3-031-24670-8_27&amp;partnerID=40&amp;md5=64d1b3e92c8b05cbc0cef1e96a1f99b8</t>
  </si>
  <si>
    <t>Assistive technology; Co-design; Human-centred exploration; Socially assistive robots; Speech language pathologists; Stammering; Stuttering</t>
  </si>
  <si>
    <t>Robots; Assistive technology; Co-designs; Design process modelling; Design tool; Human-centered exploration; Social robots; Socially assistive robots; Speech language pathologists; Stammering; Stuttering; Machine design</t>
  </si>
  <si>
    <t>Effati M.; Nejat G.</t>
  </si>
  <si>
    <t>Effati, Meysam (57224012156); Nejat, Goldie (12789569200)</t>
  </si>
  <si>
    <t>57224012156; 12789569200</t>
  </si>
  <si>
    <t>Deep Learning-Based Multi-modal COVID-19 Screening by Socially Assistive Robots Using Cough and Breathing Symptoms</t>
  </si>
  <si>
    <t>10.1007/978-3-031-24670-8_20</t>
  </si>
  <si>
    <t>https://www.scopus.com/inward/record.uri?eid=2-s2.0-85148685272&amp;doi=10.1007%2f978-3-031-24670-8_20&amp;partnerID=40&amp;md5=944daafdb01597a6168273f5de2d8b25</t>
  </si>
  <si>
    <t>Cough and breathing; COVID-19 audio signals; Deep learning; Real-time detection and classification; Socially assistive robot</t>
  </si>
  <si>
    <t>Deep learning; Human robot interaction; Network architecture; Signal detection; Audio signal; Cough and breathing; COVID-19 audio signal; Deep learning; Learning architectures; Multi-modal; Real- time; Real-time detection; Real-time detection and classification; Socially assistive robots; COVID-19</t>
  </si>
  <si>
    <t>Kim I.; Nepomuceno A.; Jamison S.; Michel J.; Kesavadas T.</t>
  </si>
  <si>
    <t>Kim, Inki (56576840500); Nepomuceno, Anthony (57890208400); Jamison, Shandra (57221372227); Michel, Jon (57890880700); Kesavadas, Thenkurussi (35584725200)</t>
  </si>
  <si>
    <t>56576840500; 57890208400; 57221372227; 57890880700; 35584725200</t>
  </si>
  <si>
    <t>EXTENSIVE SIMULATION OF HUMAN-ROBOT INTERACTION FOR CRITICAL CARE TELEMEDICINE</t>
  </si>
  <si>
    <t>Simulation Series</t>
  </si>
  <si>
    <t>https://www.scopus.com/inward/record.uri?eid=2-s2.0-85146942386&amp;partnerID=40&amp;md5=8c46c0de3b8dec7fbc47f9a88cd3ae8f</t>
  </si>
  <si>
    <t>Digital Twin; Human-Robot Interaction; Immersive Simulation; Tele-ICU</t>
  </si>
  <si>
    <t>Air navigation; Behavioral research; Man machine systems; Telemedicine; Virtual reality; Critical care; Extensive simulations; High-precision; Human behaviors; Humans-robot interactions; Immersive; Immersive simulation; Precision analysis; Simulation framework; Tele-ICU; Human robot interaction</t>
  </si>
  <si>
    <t>Levinson L.; Garcia G.A.; Perez G.; Alvarez-Benito G.; Amores J.G.; Castaño-Ocaña M.; Castro-Malet M.; Gomez R.; Šabanović S.</t>
  </si>
  <si>
    <t>Levinson, Leigh (57218675160); Garcia, Gonzalo A. (58114213500); Perez, Guillermo (57198269449); Alvarez-Benito, Gloria (58114254500); Amores, J. Gabriel (58114432300); Castaño-Ocaña, Mario (58114298200); Castro-Malet, Manuel (58114389000); Gomez, Randy (12806763700); Šabanović, Selma (14036199300)</t>
  </si>
  <si>
    <t>57218675160; 58114213500; 57198269449; 58114254500; 58114432300; 58114298200; 58114389000; 12806763700; 14036199300</t>
  </si>
  <si>
    <t>Living with Haru4Kids: Child and Parent Perceptions of a Co-Habitation Robot for Children</t>
  </si>
  <si>
    <t>10.1007/978-3-031-24670-8_6</t>
  </si>
  <si>
    <t>https://www.scopus.com/inward/record.uri?eid=2-s2.0-85148694707&amp;doi=10.1007%2f978-3-031-24670-8_6&amp;partnerID=40&amp;md5=03f7f0e4ee8d0470ad8685c79f71754d</t>
  </si>
  <si>
    <t>In-home social robotics; Information sharing; Long-term interactions</t>
  </si>
  <si>
    <t>Educational robots; Comfort level; In-home social robotic; Information sharing; Long-term interaction; Risk averse; Robotic design; Robots for children; Sharing information; Social robotics; Teachers'; Information dissemination</t>
  </si>
  <si>
    <t>Lacroix D.; Wullenkord R.; Eyssel F.</t>
  </si>
  <si>
    <t>Lacroix, Dimitri (58114492900); Wullenkord, Ricarda (56730997200); Eyssel, Friederike (9846264800)</t>
  </si>
  <si>
    <t>58114492900; 56730997200; 9846264800</t>
  </si>
  <si>
    <t>I Designed It, So I Trust It: The Influence of Customization on Psychological Ownership and Trust Toward Robots</t>
  </si>
  <si>
    <t>10.1007/978-3-031-24670-8_53</t>
  </si>
  <si>
    <t>https://www.scopus.com/inward/record.uri?eid=2-s2.0-85148685397&amp;doi=10.1007%2f978-3-031-24670-8_53&amp;partnerID=40&amp;md5=c0d1be7efdf79e37d36042ffe59126f3</t>
  </si>
  <si>
    <t>Anthropomorphism; Customization; Psychological ownership; Social robotics; Trust toward robots</t>
  </si>
  <si>
    <t>Anthropomorphism; Customisation; Humans-robot interactions; Interaction context; Interaction quality; Psychological ownership; Social robotics; Trust toward robot; User involvement; Human robot interaction</t>
  </si>
  <si>
    <t>Schoedel S.E.; Fuge A.J.; Kalita B.; Leonessa A.</t>
  </si>
  <si>
    <t>Schoedel, Samuel E. (58109185800); Fuge, Alexander J. (58109185900); Kalita, Bhaben (57192105131); Leonessa, Alexander (7003758699)</t>
  </si>
  <si>
    <t>58109185800; 58109185900; 57192105131; 7003758699</t>
  </si>
  <si>
    <t>DEVELOPMENT OF AN AFFORDABLE AND MODULAR 3D PRINTED QUADRUPED ROBOT</t>
  </si>
  <si>
    <t>v004t06a017</t>
  </si>
  <si>
    <t>10.1115/IMECE2022-95700</t>
  </si>
  <si>
    <t>https://www.scopus.com/inward/record.uri?eid=2-s2.0-85148425310&amp;doi=10.1115%2fIMECE2022-95700&amp;partnerID=40&amp;md5=00ea51b0c99eb311a7187de9357c6cf0</t>
  </si>
  <si>
    <t>3D printing; Biologically inspired robot; Companion robot; Locomotion; Quadruped</t>
  </si>
  <si>
    <t>Degrees of freedom (mechanics); Human robot interaction; Machine design; Multipurpose robots; 3-D printing; 3D-printing; Biologically-inspired; Biologically-inspired robots; Companion robot; Design and Development; Locomotion; Modulars; Quadruped; Quadruped Robots; 3D printing</t>
  </si>
  <si>
    <t>Yang S.; Kang S.; Kim M.; Kim D.</t>
  </si>
  <si>
    <t>Yang, Sungwoo (57930027800); Kang, Sumin (57832042400); Kim, Myunghyun (57222517274); Kim, Donghan (55553741923)</t>
  </si>
  <si>
    <t>57930027800; 57832042400; 57222517274; 55553741923</t>
  </si>
  <si>
    <t>Human-Aware Waypoint Planner for Mobile Robot in Indoor Environments</t>
  </si>
  <si>
    <t>10.1109/IRC55401.2022.00055</t>
  </si>
  <si>
    <t>https://www.scopus.com/inward/record.uri?eid=2-s2.0-85147539636&amp;doi=10.1109%2fIRC55401.2022.00055&amp;partnerID=40&amp;md5=4ce4ae81e4629150abcbc6941179e290</t>
  </si>
  <si>
    <t>Corner-Detection; Corner-Turning; Human-Aware Robot Navigation; Human-Robot Interaction</t>
  </si>
  <si>
    <t>Edge detection; Indoor positioning systems; Mobile robots; Corner detection; Corner turning; Field of views; Human-aware; Human-aware robot navigation; Humans-robot interactions; Indoor environment; Navigation algorithms; Robot navigation; Waypoints; Human robot interaction</t>
  </si>
  <si>
    <t>Lachaux K.; Maitre J.; Bouchard K.; Lussier M.; Bottari C.; Couture M.; Bier N.; Giroux S.; Gaboury S.</t>
  </si>
  <si>
    <t>Lachaux, Killian (58112172100); Maitre, Julien (57188860309); Bouchard, Kevin (36170286900); Lussier, Maxime (36651204700); Bottari, Carolina (14519130400); Couture, Melanie (57222546875); Bier, Nathalie (10242573100); Giroux, Sylvain (14041701600); Gaboury, Sebastien (25627749700)</t>
  </si>
  <si>
    <t>58112172100; 57188860309; 36170286900; 36651204700; 14519130400; 57222546875; 10242573100; 14041701600; 25627749700</t>
  </si>
  <si>
    <t>Managing the Fall Risk in Smart Homes Using Monocular Cameras, Ambient Sensors and an Interactive Social Robot</t>
  </si>
  <si>
    <t>2022 IEEE International Conference on Blockchain, Smart Healthcare and Emerging Technologies, SmartBlock4Health 2022</t>
  </si>
  <si>
    <t>10.1109/SmartBlock4Health56071.2022.10034526</t>
  </si>
  <si>
    <t>https://www.scopus.com/inward/record.uri?eid=2-s2.0-85148626417&amp;doi=10.1109%2fSmartBlock4Health56071.2022.10034526&amp;partnerID=40&amp;md5=d2c4631cc1c2b65bbec3b881bb335053</t>
  </si>
  <si>
    <t>activity recognition; ambient-assisted living; fall detection; fall prevention; robots</t>
  </si>
  <si>
    <t>Accident prevention; Assisted living; Cameras; Intelligent buildings; Robots; Activity recognition; Ambient assisted living; Ambient sensors; Detection rates; Fall detection; Fall prevention; Fall risk; Monocular cameras; Smart homes; Social robots; Fall detection</t>
  </si>
  <si>
    <t>Zheng C.; Wang H.; Zhang L.; Hao J.; Gomez R.; Nakamura K.; Li G.</t>
  </si>
  <si>
    <t>Zheng, Chuanxiong (58114402100); Wang, Hui (57944875200); Zhang, Lei (36078284900); Hao, Jiangshan (58114311000); Gomez, Randy (12806763700); Nakamura, Keisuke (55489762000); Li, Guangliang (56132381600)</t>
  </si>
  <si>
    <t>58114402100; 57944875200; 36078284900; 58114311000; 12806763700; 55489762000; 56132381600</t>
  </si>
  <si>
    <t>Imitating Human Strategy for Social Robot in Real-Time Two-Player Games</t>
  </si>
  <si>
    <t>10.1007/978-3-031-24670-8_38</t>
  </si>
  <si>
    <t>https://www.scopus.com/inward/record.uri?eid=2-s2.0-85148684863&amp;doi=10.1007%2f978-3-031-24670-8_38&amp;partnerID=40&amp;md5=759cc39bb4d1eeb0ff6d527b83373ecd</t>
  </si>
  <si>
    <t>Gaming AI; Human-robot interaction; Imitation learning; Social robot</t>
  </si>
  <si>
    <t>Game theory; Gaming AI; Human players; Human strategy; Humans-robot interactions; Imitation learning; Learn+; Real- time; Social robots; Two-player games; User study; Human robot interaction</t>
  </si>
  <si>
    <t>Zhang Y.; Hui J.; Zhou T.; Zhang K.; Ding K.; Wang W.</t>
  </si>
  <si>
    <t>Zhang, Yaqian (57408713200); Hui, Jizhuang (8230626900); Zhou, Tao (58096691600); Zhang, Kaiyang (58096664700); Ding, Kai (57197803748); Wang, Weiwei (58096762800)</t>
  </si>
  <si>
    <t>57408713200; 8230626900; 58096691600; 58096664700; 57197803748; 58096762800</t>
  </si>
  <si>
    <t>Efficient Skeleton-Based Human Assembly Action Recognition Optimized by Data Augmentation</t>
  </si>
  <si>
    <t>10.1109/WCMEIM56910.2022.10021380</t>
  </si>
  <si>
    <t>https://www.scopus.com/inward/record.uri?eid=2-s2.0-85147730113&amp;doi=10.1109%2fWCMEIM56910.2022.10021380&amp;partnerID=40&amp;md5=d6397f62eb96d0e92021ff432153a8f0</t>
  </si>
  <si>
    <t>3D skeleton; action recognition; data augmentation; human-robot collaborative assembly</t>
  </si>
  <si>
    <t>Complex networks; Human robot interaction; Musculoskeletal system; Topology; 3D skeleton; Action recognition; Assembly model; Assembly tasks; Collaborative assembly; Complex shapes; Data augmentation; Human robots; Human-robot collaborative assembly; Limited space; Assembly</t>
  </si>
  <si>
    <t>Yang P.; Cao L.M.; Zhu L.L.; Luo S.N.</t>
  </si>
  <si>
    <t>Yang, Ping (55868942900); Cao, Li Mei (58087638600); Zhu, Lin Ling (58087723400); Luo, Shun Nian (57484971400)</t>
  </si>
  <si>
    <t>55868942900; 58087638600; 58087723400; 57484971400</t>
  </si>
  <si>
    <t>Design of Attendance System Based on NAO Face, Speech and Emotion Recognition</t>
  </si>
  <si>
    <t>2022 10th International Conference on Orange Technology, ICOT 2022</t>
  </si>
  <si>
    <t>10.1109/ICOT56925.2022.10008155</t>
  </si>
  <si>
    <t>https://www.scopus.com/inward/record.uri?eid=2-s2.0-85147248095&amp;doi=10.1109%2fICOT56925.2022.10008155&amp;partnerID=40&amp;md5=53195e6ddefd05090d6985d4dd1ccf93</t>
  </si>
  <si>
    <t>Attendance system; Emotion recognition; Face recognition; NAO</t>
  </si>
  <si>
    <t>Face recognition; Human computer interaction; Human robot interaction; Machine design; Speech recognition; Attendance systems; Body movements; Emotion recognition; NAO; Speech emotions; Emotion Recognition</t>
  </si>
  <si>
    <t>Zhanatkyzy A.; Telisheva Z.; Amirova A.; Oralbayeva N.; Aimysheva A.; Sandygulova A.</t>
  </si>
  <si>
    <t>Zhanatkyzy, Aida (57212388807); Telisheva, Zhansaule (57212375227); Amirova, Aida (57219564291); Oralbayeva, Nurziya (57219172690); Aimysheva, Arna (58114183100); Sandygulova, Anara (55193519700)</t>
  </si>
  <si>
    <t>57212388807; 57212375227; 57219564291; 57219172690; 58114183100; 55193519700</t>
  </si>
  <si>
    <t>Moveable Älıpbi: The Montessori Method for Robot-Assisted Alphabet Learning</t>
  </si>
  <si>
    <t>10.1007/978-3-031-24670-8_11</t>
  </si>
  <si>
    <t>https://www.scopus.com/inward/record.uri?eid=2-s2.0-85148696680&amp;doi=10.1007%2f978-3-031-24670-8_11&amp;partnerID=40&amp;md5=8f962f9eb6fc455b3d88cc1901f6cfdb</t>
  </si>
  <si>
    <t>Educational robots; Human-robot interaction; Montessori method; Robot-assisted language learning</t>
  </si>
  <si>
    <t>Computer aided instruction; Educational robots; Learning systems; Condition; Hands-on learning; Humans-robot interactions; Learning approach; Literacy development; Montessorus method; Robot-assisted language learning; Social robots; Subject experiment; Teachers'; Human robot interaction</t>
  </si>
  <si>
    <t>Xu R.; Wang W.; Feng W.; Zhou Z.; An B.; Gao R.; Zhou K.</t>
  </si>
  <si>
    <t>Xu, Ruishuo (57203133380); Wang, Weijun (35241350900); Feng, Wei (56496100000); Zhou, Zhaokun (57222667891); An, Boyoung (57207988206); Gao, Ruizhen (15750652100); Zhou, Kaichen (58087707600)</t>
  </si>
  <si>
    <t>57203133380; 35241350900; 56496100000; 57222667891; 57207988206; 15750652100; 58087707600</t>
  </si>
  <si>
    <t>Design of a human-robot interaction system for robot teleoperation based on digital twinning</t>
  </si>
  <si>
    <t>2022 IEEE Conference on Telecommunications, Optics and Computer Science, TOCS 2022</t>
  </si>
  <si>
    <t>10.1109/TOCS56154.2022.10016008</t>
  </si>
  <si>
    <t>https://www.scopus.com/inward/record.uri?eid=2-s2.0-85147251774&amp;doi=10.1109%2fTOCS56154.2022.10016008&amp;partnerID=40&amp;md5=4cce62706480f5b4996fe1d6fc1a97ce</t>
  </si>
  <si>
    <t>digital twin; human pose estimation; human-robot interaction; teleoperation</t>
  </si>
  <si>
    <t>Anthropomorphic robots; Behavioral research; Intelligent robots; Machine design; Man machine systems; Remote control; Three dimensional computer graphics; Virtual reality; Collaborative robots; Human bodies; Human movements; Human pose estimations; Human postures; Human robots; Humanoid robot; Humans-robot interactions; Interaction systems; Robot teleoperation; Human robot interaction</t>
  </si>
  <si>
    <t>Nie J.; Huang D.; Ye R.; Yang H.</t>
  </si>
  <si>
    <t>Nie, Jinji (57314602000); Huang, Da (58026360400); Ye, Ruixing (57279176500); Yang, Huanbing (58101239800)</t>
  </si>
  <si>
    <t>57314602000; 58026360400; 57279176500; 58101239800</t>
  </si>
  <si>
    <t>Teleoperation Control for Mobile Robot via Leap Motion Device</t>
  </si>
  <si>
    <t>10.1109/YAC57282.2022.10023804</t>
  </si>
  <si>
    <t>https://www.scopus.com/inward/record.uri?eid=2-s2.0-85147927487&amp;doi=10.1109%2fYAC57282.2022.10023804&amp;partnerID=40&amp;md5=1aa5f6a22412074a125c65833ca7d284</t>
  </si>
  <si>
    <t>Gesture control; Leap motion; Mobile robotics; Teleoperation control</t>
  </si>
  <si>
    <t>Gesture recognition; Human computer interaction; Human robot interaction; Kinematics; Mobile robots; Control technologies; Gesture control; Hands movement; Leap motion; Mobile robotic; Motion devices; Operations control; Somatosensory; Teleoperation control; Touch technologies; Remote control</t>
  </si>
  <si>
    <t>Wu Y.; Li J.; Jin H.; Zhang J.; Wang Y.</t>
  </si>
  <si>
    <t>Wu, Yunlong (56037377300); Li, Jinghua (57219556174); Jin, Haoxiang (58089268600); Zhang, Jiexin (57191035562); Wang, Yanzhen (53464207200)</t>
  </si>
  <si>
    <t>56037377300; 57219556174; 58089268600; 57191035562; 53464207200</t>
  </si>
  <si>
    <t>RBT-HCI: A Reliable Behavior Tree Planning Method with Human-Computer Interaction</t>
  </si>
  <si>
    <t>10.1109/ROBIO55434.2022.10011651</t>
  </si>
  <si>
    <t>https://www.scopus.com/inward/record.uri?eid=2-s2.0-85147327001&amp;doi=10.1109%2fROBIO55434.2022.10011651&amp;partnerID=40&amp;md5=c785b7c25e6bde887f6eee98b578cf00</t>
  </si>
  <si>
    <t>Human robot interaction; Knowledge based systems; Robot programming; Behaviour Trees; Generation method; Grasping objects; Knowledge based; Planning method; Reliability and robustness; Robot grasping; Robust planning; Tree generation; Tree-based; Human computer interaction</t>
  </si>
  <si>
    <t>He A.-C.; Herron C.W.; Kalita B.; Leonessa A.</t>
  </si>
  <si>
    <t>He, An-Chi (58107267300); Herron, Connor W. (57899763300); Kalita, Bhaben (57192105131); Leonessa, Alexander (7003758699)</t>
  </si>
  <si>
    <t>58107267300; 57899763300; 57192105131; 7003758699</t>
  </si>
  <si>
    <t>IN-HOUSE BUILT ROBUST AND ADAPTABLE SYSTEM ARCHITECTURE FOR VIRTUAL REALITY HAPTIC INTERFACE</t>
  </si>
  <si>
    <t>V005T07A019</t>
  </si>
  <si>
    <t>10.1115/IMECE2022-95054</t>
  </si>
  <si>
    <t>https://www.scopus.com/inward/record.uri?eid=2-s2.0-85148330890&amp;doi=10.1115%2fIMECE2022-95054&amp;partnerID=40&amp;md5=0bd5df75c670212f3cad0c025a4e3db0</t>
  </si>
  <si>
    <t>Haptic Interface; Motor Control Unit; Sensory Feedback; System Architecture; Virtual Reality</t>
  </si>
  <si>
    <t>Computer architecture; Feedback; Human robot interaction; Sensory feedback; Virtual reality; Adaptable system; Build systems; Flexible system architecture; Full body; Haptics interfaces; Human pilots; Motor control unit; Power; Robust systems; Systems architecture; Haptic interfaces</t>
  </si>
  <si>
    <t>Yuan F.; Boltz M.; Kemeny B.; Bowland S.; Wick K.; Zhao X.</t>
  </si>
  <si>
    <t>Yuan, Fengpei (57222106767); Boltz, Marie (14827800000); Kemeny, Betsy (57224572552); Bowland, Sharon (58580550700); Wick, Kristina (58067722600); Zhao, Xiaopeng (55705069200)</t>
  </si>
  <si>
    <t>57222106767; 14827800000; 57224572552; 58580550700; 58067722600; 55705069200</t>
  </si>
  <si>
    <t>Development of Robotic Care for Older Adults with Dementia: Focus Group and Survey Study</t>
  </si>
  <si>
    <t>10.1007/978-3-031-24670-8_30</t>
  </si>
  <si>
    <t>https://www.scopus.com/inward/record.uri?eid=2-s2.0-85148694147&amp;doi=10.1007%2f978-3-031-24670-8_30&amp;partnerID=40&amp;md5=b0f5fc3edea2e2f852de2c497e363d6b</t>
  </si>
  <si>
    <t>Dementia care; Focus groups; Participatory design</t>
  </si>
  <si>
    <t>Behavioral research; Decision making; Life cycle; Machine design; Neurodegenerative diseases; Cognitive deficits; Dementia cares; End-users; Focus groups; Number of peoples; Older adults; Participatory design; Quality of life; Robot development; Socially assistive robots; Robotics</t>
  </si>
  <si>
    <t>Sonderegger S.</t>
  </si>
  <si>
    <t>Sonderegger, Stefan (57209238903)</t>
  </si>
  <si>
    <t>HOW GENERATIVE LANGUAGE MODELS CAN ENHANCE INTERACTIVE LEARNING WITH SOCIAL ROBOTS</t>
  </si>
  <si>
    <t>https://www.scopus.com/inward/record.uri?eid=2-s2.0-85147535042&amp;partnerID=40&amp;md5=2ea018510ad2e2c3486278a0103c701c</t>
  </si>
  <si>
    <t>Generative Language Models; GPT-3; Human-Robot-Interaction; Interactive Learning; Social Robots in Education</t>
  </si>
  <si>
    <t>Computational linguistics; E-learning; Educational robots; Learning systems; Conversational model; Future applications; Generative language model; GPT-3; Humans-robot interactions; Interactive learning; Language model; Robot in educations; Social robot in education; Social robots; Human robot interaction</t>
  </si>
  <si>
    <t>Zheng T.; Yuan Z.; Nayyar M.; Wagner A.R.; Zhu M.; Lin H.</t>
  </si>
  <si>
    <t>Zheng, Tongjia (56949825100); Yuan, Zhenyuan (57197709766); Nayyar, Mollik (56288307900); Wagner, Alan R. (7401456914); Zhu, Minghui (57209693790); Lin, Hai (55871140800)</t>
  </si>
  <si>
    <t>56949825100; 57197709766; 56288307900; 7401456914; 57209693790; 55871140800</t>
  </si>
  <si>
    <t>Multi-Robot-Assisted Human Crowd Evacuation using Navigation Velocity Fields</t>
  </si>
  <si>
    <t>10.1109/CDC51059.2022.9993368</t>
  </si>
  <si>
    <t>https://www.scopus.com/inward/record.uri?eid=2-s2.0-85147002002&amp;doi=10.1109%2fCDC51059.2022.9993368&amp;partnerID=40&amp;md5=b0e5031ca2bbbd9ccfc169db87235342</t>
  </si>
  <si>
    <t>Human robot interaction; Machine design; Navigation; Crowd density; Crowd evacuation; Evacuation problems; Human crowd; Humans-robot interactions; Multirobots; Robot designs; Robots control; Velocity field; Work study; Controllers</t>
  </si>
  <si>
    <t>Neef C.; Linden K.; Killmann S.; Arndt J.; Weßels N.; Richert A.</t>
  </si>
  <si>
    <t>Neef, Caterina (57207199217); Linden, Katharina (58114417600); Killmann, Sophie (58114240800); Arndt, Julia (57216340176); Weßels, Nathalie (56512287700); Richert, Anja (36176257900)</t>
  </si>
  <si>
    <t>57207199217; 58114417600; 58114240800; 57216340176; 56512287700; 36176257900</t>
  </si>
  <si>
    <t>GeneRobot: How Participatory Development of Social Robots for Assisted Living Brings Generations Together</t>
  </si>
  <si>
    <t>10.1007/978-3-031-24670-8_44</t>
  </si>
  <si>
    <t>https://www.scopus.com/inward/record.uri?eid=2-s2.0-85148685820&amp;doi=10.1007%2f978-3-031-24670-8_44&amp;partnerID=40&amp;md5=364fd67071aa12e025586e08f7fe68a3</t>
  </si>
  <si>
    <t>Co-creation; Engineering education; Social robotics</t>
  </si>
  <si>
    <t>Assisted living; Assistive technology; Economic and social effects; Engineering education; Students; Assistive technology; Benefit and challenges; Co-creation; Daily lives; Developed applications; Older adults; Robot development; Social robotics; Social robots; User-centred; Robots</t>
  </si>
  <si>
    <t>Jeston-Fenton L.G.; Abpeikar S.; Kasmarik K.</t>
  </si>
  <si>
    <t>Jeston-Fenton, Laine G. (58089384000); Abpeikar, Shadi (57213678269); Kasmarik, Kathryn (35613933400)</t>
  </si>
  <si>
    <t>58089384000; 57213678269; 35613933400</t>
  </si>
  <si>
    <t>Visualisation of Swarm Metrics on a Handheld Device for Human-Swarm Interaction</t>
  </si>
  <si>
    <t>Proceedings of the International Conference on Information Visualisation</t>
  </si>
  <si>
    <t>10.1109/IV56949.2022.00032</t>
  </si>
  <si>
    <t>https://www.scopus.com/inward/record.uri?eid=2-s2.0-85147328978&amp;doi=10.1109%2fIV56949.2022.00032&amp;partnerID=40&amp;md5=f6489615467216e7ee13ab5d2245d253</t>
  </si>
  <si>
    <t>Boid; Coverage Task; Fragmentation; Human-Swarm Interaction; Metric Visualization; Swarm</t>
  </si>
  <si>
    <t>Human robot interaction; Android platforms; Boid; Coverage task; Fragmentation; Hand held device; Human control; Human-swarm interaction; Metric visualization; Swarm; Swarm behavior; Visualization</t>
  </si>
  <si>
    <t>Azizi N.; Chandra S.; Gray M.; Fane J.; Sager M.; Dautenhahn K.</t>
  </si>
  <si>
    <t>Azizi, Negin (57944935700); Chandra, Shruti (58183329500); Gray, Mike (57944445800); Fane, Jennifer (56268773600); Sager, Melissa (57944935800); Dautenhahn, Kerstin (7003305185)</t>
  </si>
  <si>
    <t>57944935700; 58183329500; 57944445800; 56268773600; 57944935800; 7003305185</t>
  </si>
  <si>
    <t>User Evaluation of Social Robots as a Tool in One-to-One Instructional Settings for Students with Learning Disabilities</t>
  </si>
  <si>
    <t>10.1007/978-3-031-24670-8_14</t>
  </si>
  <si>
    <t>https://www.scopus.com/inward/record.uri?eid=2-s2.0-85147885349&amp;doi=10.1007%2f978-3-031-24670-8_14&amp;partnerID=40&amp;md5=0d15bad0728ae73fd492fbd05d17ad0e</t>
  </si>
  <si>
    <t>Assistive technology; Learning disabilities; Robot-mediated instruction; Socially assistive robots</t>
  </si>
  <si>
    <t>Educational robots; Assistive technology; Condition; Educational tools; Instructional settings; Learning disabilities; Learning support; Robot-mediated instruction; Social robots; Socially assistive robots; User evaluations; Students</t>
  </si>
  <si>
    <t>Huang X.; Cao X.</t>
  </si>
  <si>
    <t>Huang, Xueyou (58100711200); Cao, Xiang (55832945600)</t>
  </si>
  <si>
    <t>58100711200; 55832945600</t>
  </si>
  <si>
    <t>Face Detection and Tracking Using Raspberry Pi based on Haar Cascade Classifier</t>
  </si>
  <si>
    <t>10.1109/YAC57282.2022.10023612</t>
  </si>
  <si>
    <t>https://www.scopus.com/inward/record.uri?eid=2-s2.0-85147980036&amp;doi=10.1109%2fYAC57282.2022.10023612&amp;partnerID=40&amp;md5=19398208b09d2e66a472339d17ea7ade</t>
  </si>
  <si>
    <t>face detection; face tracking; haar cascade classifier; raspberry pi</t>
  </si>
  <si>
    <t>Classification (of information); Human robot interaction; Image enhancement; Intelligent robots; Detection technology; Face detection and tracking; Face Tracking; Faces detection; Haar cascade classifiers; Intelligent Service robots; Key links; Raspberry pi; Tracking technology; Visual perception; Face recognition</t>
  </si>
  <si>
    <t>Lin Z.; Huang M.; Wang W.; Qin M.; Li T.; Wan M.; Gu J.; Zhu S.</t>
  </si>
  <si>
    <t>Lin, Zheyuan (57700994500); Huang, Min (58089269400); Wang, Wen (57783850600); Qin, Mengjie (57207295841); Li, Te (57222053939); Wan, Minhong (58089268000); Gu, Jason (7403129930); Zhu, Shiqiang (7404391617)</t>
  </si>
  <si>
    <t>57700994500; 58089269400; 57783850600; 57207295841; 57222053939; 58089268000; 7403129930; 7404391617</t>
  </si>
  <si>
    <t>HSMR: A Head-Shoulder Mask Aided ResNet to Guide Focus of Re-Identification Implemented on Tour-Guide Robot</t>
  </si>
  <si>
    <t>10.1109/ROBIO55434.2022.10011950</t>
  </si>
  <si>
    <t>https://www.scopus.com/inward/record.uri?eid=2-s2.0-85147329035&amp;doi=10.1109%2fROBIO55434.2022.10011950&amp;partnerID=40&amp;md5=d77c47cb826da9a9abfedce1e11848b2</t>
  </si>
  <si>
    <t>Biomimetics; Computer hardware description languages; Man machine systems; Application scenario; Limited space; Link identities; Pedestrian tracking; Person re identifications; Power demands; Re identifications; Service robots; Tour-guide robot; Two-stream methods; Human robot interaction</t>
  </si>
  <si>
    <t>Alhaddad A.Y.; Al-Ali A.; Pandey A.K.; Cabibihan J.-J.</t>
  </si>
  <si>
    <t>Alhaddad, Ahmad Yaser (57190946524); Al-Ali, Abdulaziz (57209275453); Pandey, Amit Kumar (56260098500); Cabibihan, John-John (8386919800)</t>
  </si>
  <si>
    <t>57190946524; 57209275453; 56260098500; 8386919800</t>
  </si>
  <si>
    <t>A Framework for Assistive Social Robots for Detecting Aggression in Children</t>
  </si>
  <si>
    <t>10.1007/978-3-031-24670-8_8</t>
  </si>
  <si>
    <t>https://www.scopus.com/inward/record.uri?eid=2-s2.0-85148683924&amp;doi=10.1007%2f978-3-031-24670-8_8&amp;partnerID=40&amp;md5=4938a87d06218ae482204199edf88baa</t>
  </si>
  <si>
    <t>Aggression; Autism; Challenging behaviors; Safety; Social robots</t>
  </si>
  <si>
    <t>Aggression; Assistive; Autism; Challenging behavior; Dynamic interaction; Interaction robot; Performance; Physical interactions; Social robots; Robots</t>
  </si>
  <si>
    <t>Yuan F.; Boltz M.; Jao Y.-L.; Casenhiser A.; Siddiqi A.; Bray R.; Duzan J.; Crane M.; Zhao X.</t>
  </si>
  <si>
    <t>Yuan, Fengpei (57222106767); Boltz, Marie (14827800000); Jao, Ying-Ling (56650809800); Casenhiser, Arowyn (58114192000); Siddiqi, Aidan (58114498700); Bray, Robert (58067717300); Duzan, Joshua (58114498800); Crane, Monica (57224014111); Zhao, Xiaopeng (55705069200)</t>
  </si>
  <si>
    <t>57222106767; 14827800000; 56650809800; 58114192000; 58114498700; 58067717300; 58114498800; 57224014111; 55705069200</t>
  </si>
  <si>
    <t>Assessment of a Humanoid Partner for Older Adults and Persons with Dementia During Home-Based Activities</t>
  </si>
  <si>
    <t>10.1007/978-3-031-24670-8_52</t>
  </si>
  <si>
    <t>https://www.scopus.com/inward/record.uri?eid=2-s2.0-85148683929&amp;doi=10.1007%2f978-3-031-24670-8_52&amp;partnerID=40&amp;md5=07582d223fd36384d2db36805a8758a8</t>
  </si>
  <si>
    <t>Dementia care; Home setting; Human-robot interaction</t>
  </si>
  <si>
    <t>Human robot interaction; Cognitive deficits; Dementia cares; Home setting; Home-based; Humans-robot interactions; New case; Older adults; Person with dementias; Quality of life; Socially assistive robots; Neurodegenerative diseases</t>
  </si>
  <si>
    <t>Araujo B.S.; Araujo J.V.F.; Fantinato M.; Cachioni M.; Riga O.H.; Albuquerque O.P.; Giorgi P.A.S.; Melo R.C.; Batistoni S.S.T.; Peres S.M.; Hung P.C.K.</t>
  </si>
  <si>
    <t>Araujo, Bruno S. (57224508623); Araujo, Joao Victor F. (58093983300); Fantinato, Marcelo (15019013300); Cachioni, Meire (36650382400); Riga, Otavio H. (58093910300); Albuquerque, Otavio P. (57212554105); Giorgi, Pedro Augusto S. (58093834400); Melo, Ruth C. (36698967300); Batistoni, Samila S.T. (16312002800); Peres, Sarajane M. (8088491100); Hung, Patrick C.K. (25926392700)</t>
  </si>
  <si>
    <t>57224508623; 58093983300; 15019013300; 36650382400; 58093910300; 57212554105; 58093834400; 36698967300; 16312002800; 8088491100; 25926392700</t>
  </si>
  <si>
    <t>Getting to Know and Interacting with the Social Robot Zenbo™: An Exploratory Study with Brazilian Older Adults</t>
  </si>
  <si>
    <t>10.1109/GEM56474.2022.10017864</t>
  </si>
  <si>
    <t>https://www.scopus.com/inward/record.uri?eid=2-s2.0-85147551483&amp;doi=10.1109%2fGEM56474.2022.10017864&amp;partnerID=40&amp;md5=3c2f96e4aa25eb1b7ac6c0cef5a409a2</t>
  </si>
  <si>
    <t>attitudinal indicators; motivational indicators; older adults; open university for the elderly; social robots</t>
  </si>
  <si>
    <t>Attitudinal indicator; Exploratory studies; Motivational indicator; Older adults; Older People; Open universities; Open university for the elderly; Potential tool; Social robots; Type of technology</t>
  </si>
  <si>
    <t>Telisheva Z.; Zhanatkyzy A.; Oralbayeva N.; Amirova A.; Aimysheva A.; Sandygulova A.</t>
  </si>
  <si>
    <t>Telisheva, Zhansaule (57212375227); Zhanatkyzy, Aida (57212388807); Oralbayeva, Nurziya (57219172690); Amirova, Aida (57219564291); Aimysheva, Arna (58114183100); Sandygulova, Anara (55193519700)</t>
  </si>
  <si>
    <t>57212375227; 57212388807; 57219172690; 57219564291; 58114183100; 55193519700</t>
  </si>
  <si>
    <t>The Effects of Dyadic vs Triadic Interaction on Children’s Cognitive and Affective Gains in Robot-Assisted Alphabet Learning</t>
  </si>
  <si>
    <t>10.1007/978-3-031-24670-8_19</t>
  </si>
  <si>
    <t>https://www.scopus.com/inward/record.uri?eid=2-s2.0-85148695226&amp;doi=10.1007%2f978-3-031-24670-8_19&amp;partnerID=40&amp;md5=e9405bb750d7645b3b544b5077c8faa8</t>
  </si>
  <si>
    <t>Child-robot interaction; dyadic; Montessori method; Multi-party interaction; One-to-one interaction; Robot-assisted alphabet learning; triadic</t>
  </si>
  <si>
    <t>Economic and social effects; Machine design; Child-robot interactions; Condition; Dyadic; Montessorus method; Multiparty interaction; One-to-one interaction; Robot-assisted alphabet learning; Robot-assisted language learning; Social robots; Triadic; Human robot interaction</t>
  </si>
  <si>
    <t>Sharma V.K.; Murthy L.R.D.; Biswas P.</t>
  </si>
  <si>
    <t>Sharma, Vinay Krishna (57211923587); Murthy, L.R.D. (57205505055); Biswas, Pradipta (14007579800)</t>
  </si>
  <si>
    <t>57211923587; 57205505055; 14007579800</t>
  </si>
  <si>
    <t>Enabling Learning Through Play: Inclusive Gaze-Controlled Human-Robot Interface for Joystick-Based Toys</t>
  </si>
  <si>
    <t>10.1007/978-3-031-24670-8_40</t>
  </si>
  <si>
    <t>https://www.scopus.com/inward/record.uri?eid=2-s2.0-85148693960&amp;doi=10.1007%2f978-3-031-24670-8_40&amp;partnerID=40&amp;md5=a0278d90c824a44d0a7c6c21917cb44a</t>
  </si>
  <si>
    <t>Assistive toys; Augmented and mixed reality interfaces; Eye-gaze tracking; Human-Robot Interaction; User interaction design</t>
  </si>
  <si>
    <t>Augmented reality; Eye tracking; Human robot interaction; Machine design; Man machine systems; Mixed reality; User interfaces; Assistive; Assistive toy; Augmented and mixed reality interface; Eye gaze tracking; Gaze-based interaction; Human-Robot Interface; Humans-robot interactions; Mixed reality interfaces; Motor impairments; User interaction design; Toys</t>
  </si>
  <si>
    <t>Sartore C.; Rapetti L.; Pucci D.</t>
  </si>
  <si>
    <t>Sartore, Carlotta (57215559185); Rapetti, Lorenzo (57199999801); Pucci, Daniele (55201907900)</t>
  </si>
  <si>
    <t>57215559185; 57199999801; 55201907900</t>
  </si>
  <si>
    <t>Optimization of Humanoid Robot Designs for Human-Robot Ergonomic Payload Lifting</t>
  </si>
  <si>
    <t>2022-November</t>
  </si>
  <si>
    <t>10.1109/Humanoids53995.2022.10000222</t>
  </si>
  <si>
    <t>https://www.scopus.com/inward/record.uri?eid=2-s2.0-85146349433&amp;doi=10.1109%2fHumanoids53995.2022.10000222&amp;partnerID=40&amp;md5=08d44540e876384201b857b79642e369</t>
  </si>
  <si>
    <t>Ergonomics; Human robot interaction; Intelligent robots; Kinematics; Machine design; Optimization; Energy expenditure; Ergonomy; Hardware parameters; Human robots; Humanoid robot; Key factors; Optimisations; Optimization problems; Robot designs; Robot kinematics; Anthropomorphic robots</t>
  </si>
  <si>
    <t>Belgiovine G.; Gonzlez-Billandon J.; Sciutti A.; Sandini G.; Rea F.</t>
  </si>
  <si>
    <t>Belgiovine, Giulia (57194709146); Gonzlez-Billandon, Jonas (58066249100); Sciutti, Alessandra (36957816700); Sandini, Giulio (35280694500); Rea, Francesco (54386065400)</t>
  </si>
  <si>
    <t>57194709146; 58066249100; 36957816700; 35280694500; 54386065400</t>
  </si>
  <si>
    <t>HRI Framework for Continual Learning in Face Recognition</t>
  </si>
  <si>
    <t>2022-October</t>
  </si>
  <si>
    <t>10.1109/IROS47612.2022.9981671</t>
  </si>
  <si>
    <t>https://www.scopus.com/inward/record.uri?eid=2-s2.0-85146358824&amp;doi=10.1109%2fIROS47612.2022.9981671&amp;partnerID=40&amp;md5=321a7605b5c53b991e3328bf30e4e383</t>
  </si>
  <si>
    <t>Economic and social effects; Human robot interaction; Learning systems; Computational resources; Continual learning; Humans-robot interactions; Incremental learning; Multiple user; Open set face recognition; Real world environments; Sensory evidence; Social skills; Unstructured interactions; Face recognition</t>
  </si>
  <si>
    <t>Li T.; Xing H.; Taghirad H.D.; Tavakoli M.</t>
  </si>
  <si>
    <t>Li, Teng (56959604900); Xing, Hongjun (57191518077); Taghirad, Hamid D. (56152896100); Tavakoli, Mahdi (8668966400)</t>
  </si>
  <si>
    <t>56959604900; 57191518077; 56152896100; 8668966400</t>
  </si>
  <si>
    <t>EMG-based Hybrid Impedance-Force Control for Human-Robot Collaboration on Ultrasound Imaging</t>
  </si>
  <si>
    <t>10.1109/IROS47612.2022.9981615</t>
  </si>
  <si>
    <t>https://www.scopus.com/inward/record.uri?eid=2-s2.0-85146352446&amp;doi=10.1109%2fIROS47612.2022.9981615&amp;partnerID=40&amp;md5=2e1ebe968d93126a2776a3bcbb294612</t>
  </si>
  <si>
    <t>Compliance control; Control systems; Economic and social effects; Force control; Human robot interaction; Man machine systems; Medical imaging; Quality control; Ultrasonic imaging; Force regulation; High quality; Human-robot collaboration; Hybrid controller; Hybrid impedance/force control; Medical fields; Regulation ability; Sonographers; Ultrasound images; Ultrasound imaging; Controllers</t>
  </si>
  <si>
    <t>Vitliemov P.; Bratanov D.</t>
  </si>
  <si>
    <t>Vitliemov, Pavel (34878142000); Bratanov, Daniel (6506688214)</t>
  </si>
  <si>
    <t>34878142000; 6506688214</t>
  </si>
  <si>
    <t>An Approach to Design a Robot Platform with a Web-Based Virtual Reality Remote Control System</t>
  </si>
  <si>
    <t>2022 International Conference on Communications, Information, Electronic and Energy Systems, CIEES 2022 - Proceedings</t>
  </si>
  <si>
    <t>10.1109/CIEES55704.2022.9990877</t>
  </si>
  <si>
    <t>https://www.scopus.com/inward/record.uri?eid=2-s2.0-85146492989&amp;doi=10.1109%2fCIEES55704.2022.9990877&amp;partnerID=40&amp;md5=f4d314c3c1ccbf1ee95f632bc9949303</t>
  </si>
  <si>
    <t>design; robot platform; web-based remote-control system</t>
  </si>
  <si>
    <t>Cognitive systems; Control systems; Human robot interaction; Intelligent robots; Machine design; Mobile robots; Remote control; Robot programming; Virtual reality; Cognitive Sensing; Flexible (mobile) robot; Intelligent action; Intelligent navigation; Remote control systems; Robot platform; Robotic systems; Simple++; Web based; Web-based remote-control system; Websites</t>
  </si>
  <si>
    <t>Yamamoto F.; Ayedoun E.; Tokumaru M.</t>
  </si>
  <si>
    <t>Yamamoto, Fuma (58074538000); Ayedoun, Emmanuel (56826120500); Tokumaru, Masataka (7004698797)</t>
  </si>
  <si>
    <t>58074538000; 56826120500; 7004698797</t>
  </si>
  <si>
    <t>Human-robot interaction environment to enhance the sense of presence in remote sports watching</t>
  </si>
  <si>
    <t>2022 Joint 12th International Conference on Soft Computing and Intelligent Systems and 23rd International Symposium on Advanced Intelligent Systems, SCIS and ISIS 2022</t>
  </si>
  <si>
    <t>10.1109/SCISISIS55246.2022.10002053</t>
  </si>
  <si>
    <t>https://www.scopus.com/inward/record.uri?eid=2-s2.0-85146690981&amp;doi=10.1109%2fSCISISIS55246.2022.10002053&amp;partnerID=40&amp;md5=88298d3eb587be8fab80174e380148ef</t>
  </si>
  <si>
    <t>emotional propagation; presence; sensitivity</t>
  </si>
  <si>
    <t>Human robot interaction; Sports; Emotional propagation; Face-to-face interaction; Humans-robot interactions; Interaction environment; Online video; Presence; Sense of presences; Sensitivity; Video communications; Video meeting; Virtual reality</t>
  </si>
  <si>
    <t>Madani A.; Niaz P.P.; Guler B.; Aydin Y.; Basdogan C.</t>
  </si>
  <si>
    <t>Madani, Alireza (55843985000); Niaz, Pouya P. (57989934200); Guler, Berk (57736196200); Aydin, Yusuf (56084865200); Basdogan, Cagatay (6603706568)</t>
  </si>
  <si>
    <t>55843985000; 57989934200; 57736196200; 56084865200; 6603706568</t>
  </si>
  <si>
    <t>Robot-Assisted Drilling on Curved Surfaces with Haptic Guidance under Adaptive Admittance Control</t>
  </si>
  <si>
    <t>10.1109/IROS47612.2022.9982000</t>
  </si>
  <si>
    <t>https://www.scopus.com/inward/record.uri?eid=2-s2.0-85146352560&amp;doi=10.1109%2fIROS47612.2022.9982000&amp;partnerID=40&amp;md5=51a1ec866a9bd57ed819ca12865e9fff</t>
  </si>
  <si>
    <t>adaptive admittance control; augmented reality; collaborative robotic drilling; haptic guidance; physical human-robot interaction; Robot-assisted manufacturing</t>
  </si>
  <si>
    <t>Augmented reality; Degrees of freedom (mechanics); Haptic interfaces; Human robot interaction; Infill drilling; Motion planning; Adaptive admittance control; Admittance control; Collaborative robotic drilling; Curved surfaces; Desired angles; Haptic guidance; Inherent instability; Physical humanrobot interaction (phri); Robot-assisted manufacturing; Workers'; Drills</t>
  </si>
  <si>
    <t>Silva A.F.F.; MacHaret D.G.</t>
  </si>
  <si>
    <t>Silva, Aline F. F. (57215871328); MacHaret, Douglas G. (33568044800)</t>
  </si>
  <si>
    <t>57215871328; 33568044800</t>
  </si>
  <si>
    <t>A Routing-based Strategy to Socially Approach Multiple Individuals in Cluttered Environments</t>
  </si>
  <si>
    <t>2022 19th Latin American Robotics Symposium, 2022 14th Brazilian Symposium on Robotics and 2022 13th Workshop on Robotics in Education, LARS-SBR-WRE 2022</t>
  </si>
  <si>
    <t>10.1109/LARS/SBR/WRE56824.2022.9995908</t>
  </si>
  <si>
    <t>https://www.scopus.com/inward/record.uri?eid=2-s2.0-85146721296&amp;doi=10.1109%2fLARS%2fSBR%2fWRE56824.2022.9995908&amp;partnerID=40&amp;md5=91a91befeff2e41c6db19600cc71a55a</t>
  </si>
  <si>
    <t>Human robot interaction; Routing algorithms; Traveling salesman problem; Autonomous Mobile Robot; Cluttered environments; Humans-robot interactions; Industrial environments; Interaction fields; Nonverbals; Optimal sequence; Personal spaces; Routings; Social rules; Combinatorial optimization</t>
  </si>
  <si>
    <t>Yazdani A.; Novin R.S.; Merryweather A.; Hermans T.</t>
  </si>
  <si>
    <t>Yazdani, Amir (57208065928); Novin, Roya Sabbagh (56513986100); Merryweather, Andrew (35603782000); Hermans, Tucker (36730868000)</t>
  </si>
  <si>
    <t>57208065928; 56513986100; 35603782000; 36730868000</t>
  </si>
  <si>
    <t>DULA and DEBA: Differentiable Ergonomic Risk Models for Postural Assessment and Optimization in Ergonomically Intelligent pHRI</t>
  </si>
  <si>
    <t>10.1109/IROS47612.2022.9981528</t>
  </si>
  <si>
    <t>https://www.scopus.com/inward/record.uri?eid=2-s2.0-85146318804&amp;doi=10.1109%2fIROS47612.2022.9981528&amp;partnerID=40&amp;md5=c64c1087afa5b54903691f3e1a00b1a2</t>
  </si>
  <si>
    <t>Ergonomics; Human robot interaction; Intelligent robots; Man machine systems; Assessment models; Ergonomic assessment; Ergonomic comfort; Ergonomic models; Human comforts; Optimisations; Physical humanrobot interaction (phri); Practical method; Risk modeling; Risk assessment</t>
  </si>
  <si>
    <t>Wang H.; Lin J.; Ma Z.; Vasylkiv Y.; Brock H.; Nakamura K.; Gomez R.; He B.; Li G.</t>
  </si>
  <si>
    <t>Wang, Hui (57944875200); Lin, Jinying (57215534934); Ma, Zhen (57218215140); Vasylkiv, Yurii (57192275802); Brock, Heike (56006712800); Nakamura, Keisuke (55489762000); Gomez, Randy (12806763700); He, Bo (8355392200); Li, Guangliang (56132381600)</t>
  </si>
  <si>
    <t>57944875200; 57215534934; 57218215140; 57192275802; 56006712800; 55489762000; 12806763700; 8355392200; 56132381600</t>
  </si>
  <si>
    <t>Affective Behavior Learning for Social Robot Haru with Implicit Evaluative Feedback</t>
  </si>
  <si>
    <t>10.1109/IROS47612.2022.9981752</t>
  </si>
  <si>
    <t>https://www.scopus.com/inward/record.uri?eid=2-s2.0-85146334332&amp;doi=10.1109%2fIROS47612.2022.9981752&amp;partnerID=40&amp;md5=09b5559244b0749d363b28f27ad6b57a</t>
  </si>
  <si>
    <t>Emotion Recognition; Feedback; Mammals; Robots; Affective behaviors; Behavior learning; Emotional behavior; Explicit feedback; Human-in-the-loop; Implicit feedback; Learn+; Learning mechanism; Reinforcement learnings; Social robots; Reinforcement learning</t>
  </si>
  <si>
    <t>Liu Y.</t>
  </si>
  <si>
    <t>Liu, Yuan (58075222800)</t>
  </si>
  <si>
    <t>Soft robot review: Actuation and application</t>
  </si>
  <si>
    <t>Proceedings - 2022 International Conference on Electronics and Devices, Computational Science, ICEDCS 2022</t>
  </si>
  <si>
    <t>10.1109/ICEDCS57360.2022.00012</t>
  </si>
  <si>
    <t>https://www.scopus.com/inward/record.uri?eid=2-s2.0-85146661578&amp;doi=10.1109%2fICEDCS57360.2022.00012&amp;partnerID=40&amp;md5=fd6595b052232c3e3ae02ddd94466220</t>
  </si>
  <si>
    <t>Soft material; Soft robot; Soft robot actuation methods</t>
  </si>
  <si>
    <t>Human robot interaction; Intelligent robots; Actuation methods; Flexible materials; Living things; Mode fields; Rigid robots; Shape and size; Soft robot; Soft robot actuation method; Softer materials; Human computer interaction</t>
  </si>
  <si>
    <t>Dubay S.; Melek W.; Nielsen C.</t>
  </si>
  <si>
    <t>Dubay, Shaundell (57203841821); Melek, William (6603485503); Nielsen, Christopher (12775397800)</t>
  </si>
  <si>
    <t>57203841821; 6603485503; 12775397800</t>
  </si>
  <si>
    <t>Path Following Control for Human-Robot Collaborative Tasks</t>
  </si>
  <si>
    <t>2022 17th International Conference on Control, Automation, Robotics and Vision, ICARCV 2022</t>
  </si>
  <si>
    <t>10.1109/ICARCV57592.2022.10004339</t>
  </si>
  <si>
    <t>https://www.scopus.com/inward/record.uri?eid=2-s2.0-85146641204&amp;doi=10.1109%2fICARCV57592.2022.10004339&amp;partnerID=40&amp;md5=c0711bf0fff8023c8ce64514d1d2878e</t>
  </si>
  <si>
    <t>Collaborative tasks; Control objectives; Human robots; Human-robot collaboration; Humans-robot interactions; Path following; Path following control; Simulation example; Task description; Human robot interaction</t>
  </si>
  <si>
    <t>Sorrentino A.; Vezzi N.; La Viola C.; Rovini E.; Cavallo F.; Fiorini L.</t>
  </si>
  <si>
    <t>Sorrentino, Alessandra (57194094756); Vezzi, Niccolò (58069098500); La Viola, Carlo (57216753320); Rovini, Erika (55516869500); Cavallo, Filippo (14628324200); Fiorini, Laura (56902334800)</t>
  </si>
  <si>
    <t>57194094756; 58069098500; 57216753320; 55516869500; 14628324200; 56902334800</t>
  </si>
  <si>
    <t>Please ASTRO, can you follow me? Design of a social assistive robot for monitoring gait parameters</t>
  </si>
  <si>
    <t>https://www.scopus.com/inward/record.uri?eid=2-s2.0-85146437101&amp;partnerID=40&amp;md5=ca06fcd0931021f04edcd91ad91f7458</t>
  </si>
  <si>
    <t>follow-me; gait parameters; socially assistive robot</t>
  </si>
  <si>
    <t>Machine design; Robots; Wearable sensors; 2d lasers; Assistive robots; Controller gain; Follow-me; Gait parameters; Laser sensor; Maximum speed; Performance; Socially assistive robots; Walking speed; Controllers</t>
  </si>
  <si>
    <t>Zou Z.; Mubin O.; Alnajjar F.; Al Mahmud A.; Khan A.; Lwin M.</t>
  </si>
  <si>
    <t>Zou, Zhao (58067795000); Mubin, Omar (25960231600); Alnajjar, Fady (14526943700); Al Mahmud, Abdullah (20336611900); Khan, Aila (56009138800); Lwin, Michael (55635284200)</t>
  </si>
  <si>
    <t>58067795000; 25960231600; 14526943700; 20336611900; 56009138800; 55635284200</t>
  </si>
  <si>
    <t>Research on the Auditory Characteristics of Humanoid Robots to Assist the Older Population with Cognitive Impairments</t>
  </si>
  <si>
    <t>2022 International Conference on Electrical and Computing Technologies and Applications, ICECTA 2022</t>
  </si>
  <si>
    <t>10.1109/ICECTA57148.2022.9990144</t>
  </si>
  <si>
    <t>https://www.scopus.com/inward/record.uri?eid=2-s2.0-85146365475&amp;doi=10.1109%2fICECTA57148.2022.9990144&amp;partnerID=40&amp;md5=a867e0f7610f75ae4681a9d60ab088ba</t>
  </si>
  <si>
    <t>auditory modality; cognitive decline; dementia; human-robot interaction; humanoid robot; older adults; people with MCI</t>
  </si>
  <si>
    <t>Anthropomorphic robots; Population statistics; Auditory modality; Cognitive decline; Cognitive impairment; Cognitive rehabilitation; Dementia; Humanoid robot; Humans-robot interactions; Older adults; Older population; People with MCI; Human robot interaction</t>
  </si>
  <si>
    <t>Holtz J.; Biswas J.</t>
  </si>
  <si>
    <t>Holtz, Jarrett (57200627827); Biswas, Joydeep (35774160500)</t>
  </si>
  <si>
    <t>57200627827; 35774160500</t>
  </si>
  <si>
    <t>SocialGym: A Framework for Benchmarking Social Robot Navigation</t>
  </si>
  <si>
    <t>10.1109/IROS47612.2022.9982021</t>
  </si>
  <si>
    <t>https://www.scopus.com/inward/record.uri?eid=2-s2.0-85146352452&amp;doi=10.1109%2fIROS47612.2022.9982021&amp;partnerID=40&amp;md5=abbe30819513f36e1ae1eeee6ab7e64f</t>
  </si>
  <si>
    <t>Economic and social effects; Learning systems; Reinforcement learning; Robots; Data intensive; Human environment; Learn+; Learning approach; Navigation behavior; Real-world; Robot autonomy; Robot navigation; Social navigation; Social robots; Navigation</t>
  </si>
  <si>
    <t>Alao E.; Martinet P.</t>
  </si>
  <si>
    <t>Alao, Emmanuel (58073834500); Martinet, Philippe (7003843597)</t>
  </si>
  <si>
    <t>58073834500; 7003843597</t>
  </si>
  <si>
    <t>Uncertainty-aware Navigation in Crowded Environment</t>
  </si>
  <si>
    <t>10.1109/ICARCV57592.2022.10004241</t>
  </si>
  <si>
    <t>https://www.scopus.com/inward/record.uri?eid=2-s2.0-85146642709&amp;doi=10.1109%2fICARCV57592.2022.10004241&amp;partnerID=40&amp;md5=909ab20d574601ea87abc7cef9b8a87d</t>
  </si>
  <si>
    <t>Behavioral research; Intelligent robots; Motion planning; Numerical methods; Optimization; Robot programming; Stochastic models; Dynamic environments; Human behaviors; Non-linear modelling; Public places; Robot motion planning; Robot problems; Service robots; Social robots; Stochastics; Uncertainty; Stochastic systems</t>
  </si>
  <si>
    <t>La Viola C.; Fiorini L.; Mancioppi G.; Cavallo F.</t>
  </si>
  <si>
    <t>La Viola, Carlo (57216753320); Fiorini, Laura (56902334800); Mancioppi, Gianmaria (57205157293); Cavallo, Filippo (14628324200)</t>
  </si>
  <si>
    <t>57216753320; 56902334800; 57205157293; 14628324200</t>
  </si>
  <si>
    <t>Investigating the role of different social cues in the human perception of a social robotic arm.</t>
  </si>
  <si>
    <t>https://www.scopus.com/inward/record.uri?eid=2-s2.0-85146417617&amp;partnerID=40&amp;md5=5736aaaee1e1b3e8e5356220a893baff</t>
  </si>
  <si>
    <t>HRI; Laban movement; social cues; Social robots</t>
  </si>
  <si>
    <t>Eye movements; Human robot interaction; Man machine systems; Animacy; HRI; Human perception; Humans-robot interactions; Laban movement; Object manipulation; Robotics capabilities; Social cues; Social robotics; Social robots; Robotic arms</t>
  </si>
  <si>
    <t>Sun J.; Ferguson P.W.; Rosen J.</t>
  </si>
  <si>
    <t>Sun, Jianwei (57210645201); Ferguson, Peter Walker (57195425479); Rosen, Jacob (7402343194)</t>
  </si>
  <si>
    <t>57210645201; 57195425479; 7402343194</t>
  </si>
  <si>
    <t>Suppressing Delay-Induced Oscillations in Physical Human-Robot Interaction with an Upper-Limb Exoskeleton using Rate-Limiting</t>
  </si>
  <si>
    <t>10.1109/IROS47612.2022.9981943</t>
  </si>
  <si>
    <t>https://www.scopus.com/inward/record.uri?eid=2-s2.0-85146333481&amp;doi=10.1109%2fIROS47612.2022.9981943&amp;partnerID=40&amp;md5=b36ce3e8c1724671a9aae21b8a47c14f</t>
  </si>
  <si>
    <t>admittance control; human-in-the-loop; Physical human-robot interaction (pHRI); rate-limiting; rehabilitation robots; safety; upper-limb exoskeleton</t>
  </si>
  <si>
    <t>Delay control systems; Exoskeleton (Robotics); Human robot interaction; Man machine systems; Admittance control; Control delay; Human-in-the-loop; Physical human-robot interaction; Physical humanrobot interaction (phri); Rate limiting; Rehabilitation robot; Time-delays; Upper limbs; Upper-limb exoskeleton; Time delay</t>
  </si>
  <si>
    <t>Kularatne B.M.U.S.; Basnayake B.M.J.N.; Sathmini P.D.L.A.M.; Sewwandi G.V.U.; Rajapaksha S.; Silva D.D.</t>
  </si>
  <si>
    <t>Kularatne, B.M.U.S. (58069057400); Basnayake, B.M.J.N. (58068790100); Sathmini, P.D.L.A.M. (58069057500); Sewwandi, G.V.U. (58068790200); Rajapaksha, Samantha (57204419051); Silva, Dilshan De (58068790300)</t>
  </si>
  <si>
    <t>58069057400; 58068790100; 58069057500; 58068790200; 57204419051; 58068790300</t>
  </si>
  <si>
    <t>Elderly Care Home Robot using Emotion Recognition, Voice Recognition and Medicine Scheduling</t>
  </si>
  <si>
    <t>7th International Conference on Information Technology Research: Digital Resilience and Reinvention, ICITR 2022 - Proceedings</t>
  </si>
  <si>
    <t>10.1109/ICITR57877.2022.9992778</t>
  </si>
  <si>
    <t>https://www.scopus.com/inward/record.uri?eid=2-s2.0-85146430535&amp;doi=10.1109%2fICITR57877.2022.9992778&amp;partnerID=40&amp;md5=2fc386899761a31d0dd4b18908de9ab1</t>
  </si>
  <si>
    <t>Computers; Emotion recognition; Human-robot interaction; Robot vision systems; Web ontology</t>
  </si>
  <si>
    <t>Computer vision; Emotion Recognition; Ontology; Semantics; Speech recognition; Elderly care home; Elderly people; Emotion recognition; Halo effect; Home robot; Humans-robot interactions; Robot vision systems; Thermal image processing; Thermal images; Web ontology; Human robot interaction</t>
  </si>
  <si>
    <t>Tartarisco G.; Bruschetta R.; Marino F.; Capri T.; Minutoli R.; Chila P.; Failla C.; Puglisi A.; Arnao A.A.; Cerasa A.; Pioggia G.</t>
  </si>
  <si>
    <t>Tartarisco, Gennaro (36168586800); Bruschetta, Roberta (57370076600); Marino, Flavia (56719218400); Capri, Tindara (56442731200); Minutoli, Roberta (57219051858); Chila, Paola (56719695100); Failla, Chiara (57207767759); Puglisi, Alessandro (58069013400); Arnao, Antonino Andrea (57212515703); Cerasa, Antonio (6507235102); Pioggia, Giovanni (8957312900)</t>
  </si>
  <si>
    <t>36168586800; 57370076600; 56719218400; 56442731200; 57219051858; 56719695100; 57207767759; 58069013400; 57212515703; 6507235102; 8957312900</t>
  </si>
  <si>
    <t>Exploring behavioural and physiological interactions in a group-based emotional skill social robotic training for autism spectrum disorders</t>
  </si>
  <si>
    <t>International Conference on Electrical, Computer, Communications and Mechatronics Engineering, ICECCME 2022</t>
  </si>
  <si>
    <t>10.1109/ICECCME55909.2022.9988169</t>
  </si>
  <si>
    <t>https://www.scopus.com/inward/record.uri?eid=2-s2.0-85146416525&amp;doi=10.1109%2fICECCME55909.2022.9988169&amp;partnerID=40&amp;md5=19adcbee5b0377060d0569ff5585f694</t>
  </si>
  <si>
    <t>autism; QTrobot; social robotic</t>
  </si>
  <si>
    <t>Patient monitoring; Robotics; Autism; Autism spectrum disorders; Behavioral interactions; Children with autisms; Cognitive-behavioral therapies; Group-based; Physiological interactions; Qtrobot; Social robotics; Socially assistive robots; Diseases</t>
  </si>
  <si>
    <t>Yong L.Y.; Gobee S.; Durairajah V.</t>
  </si>
  <si>
    <t>Yong, Lee Yi (58069162800); Gobee, Suresh (56158305800); Durairajah, Vickneswari (56158399500)</t>
  </si>
  <si>
    <t>58069162800; 56158305800; 56158399500</t>
  </si>
  <si>
    <t>An Interactive System to Control a Humanoid Robot using Vision and Voice</t>
  </si>
  <si>
    <t>6th International Conference on I-SMAC (IoT in Social, Mobile, Analytics and Cloud), I-SMAC 2022 - Proceedings</t>
  </si>
  <si>
    <t>10.1109/I-SMAC55078.2022.9987307</t>
  </si>
  <si>
    <t>https://www.scopus.com/inward/record.uri?eid=2-s2.0-85146431191&amp;doi=10.1109%2fI-SMAC55078.2022.9987307&amp;partnerID=40&amp;md5=eeb8c03cde1ab95896f92d43b64d9320</t>
  </si>
  <si>
    <t>Human robot interaction; Robot vision; Speech recognition; Textures; Tracking (position); Controlled system; Humanoid robot; Humans-robot interactions; Interactive system; Limb movements; Object Tracking; Robot head; Tracking system; Vision systems; Voice-controlled; Anthropomorphic robots</t>
  </si>
  <si>
    <t>Tsai Y.-L.; Bana P.R.; Loiselle S.; Knight H.</t>
  </si>
  <si>
    <t>Tsai, Yao-Lin (57222465097); Bana, Parthasarathy Reddy (57222467675); Loiselle, Sierra (58066887400); Knight, Heather (26321722700)</t>
  </si>
  <si>
    <t>57222465097; 57222467675; 58066887400; 26321722700</t>
  </si>
  <si>
    <t>SanitizerBot: How Human-in-the-Loop Social Robots Can Playfully Support Humans</t>
  </si>
  <si>
    <t>10.1109/IROS47612.2022.9981917</t>
  </si>
  <si>
    <t>https://www.scopus.com/inward/record.uri?eid=2-s2.0-85146312799&amp;doi=10.1109%2fIROS47612.2022.9981917&amp;partnerID=40&amp;md5=b4aff785adc8c676d68a9b015b70839d</t>
  </si>
  <si>
    <t>Entertainment Methods; Human-in-the-loop; Human-Robot-Interaction; Service Robots; Social Robotics</t>
  </si>
  <si>
    <t>Data acquisition; Dispensers; Economic and social effects; Machine design; Man machine systems; Mobile robots; Data collection; Entertainment method; Human-in-the-loop; Humans-robot interactions; Oregon State University; Performance; Public places; Service robots; Social robotics; Social robots; Human robot interaction</t>
  </si>
  <si>
    <t>Smith C.; Wen R.; Elbeleidy S.; Roy S.; Williams T.; Gorgemans C.</t>
  </si>
  <si>
    <t>Smith, Cailyn (58069145400); Wen, Ruchen (57210420554); Elbeleidy, Saad (57208691436); Roy, Sayanti (57193757474); Williams, Tom (7404172627); Gorgemans, Charlotte (58069273200)</t>
  </si>
  <si>
    <t>58069145400; 57210420554; 57208691436; 57193757474; 7404172627; 58069273200</t>
  </si>
  <si>
    <t>Leveraging Intentional Factors and Task Context to Predict Linguistic Norm Adherence</t>
  </si>
  <si>
    <t>Proceedings of the 44th Annual Meeting of the Cognitive Science Society: Cognitive Diversity, CogSci 2022</t>
  </si>
  <si>
    <t>https://www.scopus.com/inward/record.uri?eid=2-s2.0-85146430161&amp;partnerID=40&amp;md5=885cfa7968976f0a81eea801fae812b5</t>
  </si>
  <si>
    <t>Human-Robot Interaction; Linguistic Norms; Politeness</t>
  </si>
  <si>
    <t>Forecasting; Human robot interaction; Man machine systems; Computational modelling; Context-sensitive; Creative Commons; Humaninteraction; Humans-robot interactions; Interaction robot; Linguistic norm; Machine learning models; Natural languages; Politeness; Linguistics</t>
  </si>
  <si>
    <t>Li T.; Badre A.; Taghirad H.D.; Tavakoli M.</t>
  </si>
  <si>
    <t>Li, Teng (56959604900); Badre, Armin (23491387700); Taghirad, Hamid D. (56152896100); Tavakoli, Mahdi (8668966400)</t>
  </si>
  <si>
    <t>56959604900; 23491387700; 56152896100; 8668966400</t>
  </si>
  <si>
    <t>Integrating Impedance Control and Nonlinear Disturbance Observer for Robot-Assisted Arthroscope Control in Elbow Arthroscopic Surgery</t>
  </si>
  <si>
    <t>10.1109/IROS47612.2022.9981208</t>
  </si>
  <si>
    <t>https://www.scopus.com/inward/record.uri?eid=2-s2.0-85146353677&amp;doi=10.1109%2fIROS47612.2022.9981208&amp;partnerID=40&amp;md5=c13bd3d26381fba62315fd382d34d262</t>
  </si>
  <si>
    <t>Controllers; Dynamics; End effectors; Man machine systems; Robotic surgery; Surgical equipment; Control disturbances; Disturbance observer; Essential features; Impedance control; Impedance controllers; Nonlinear disturbance; Orthopaedic surgery; Physical humanrobot interaction (phri); Robot dynamics; Surgical tools; Human robot interaction</t>
  </si>
  <si>
    <t>Hajdu C.; Csapo A.</t>
  </si>
  <si>
    <t>Hajdu, Csaba (35278066400); Csapo, Adam (34771274700)</t>
  </si>
  <si>
    <t>35278066400; 34771274700</t>
  </si>
  <si>
    <t>Defining Synergies Between Robotics, Cognitive Infocommunications and Internet of Digital Reality</t>
  </si>
  <si>
    <t>2022 IEEE 1st International Conference on Internet of Digital Reality, IoD 2022</t>
  </si>
  <si>
    <t>10.1109/IoD55468.2022.9986775</t>
  </si>
  <si>
    <t>https://www.scopus.com/inward/record.uri?eid=2-s2.0-85146421050&amp;doi=10.1109%2fIoD55468.2022.9986775&amp;partnerID=40&amp;md5=cc27a1ae42955958f1a57062f225b9db</t>
  </si>
  <si>
    <t>Human robot interaction; Intelligent agents; Military applications; Semantics; Application area; Cognitive infocommunications; Cognitive internets; Control solutions; Design applications; Design Methodology; High-precision; Mechanical; Robotics applications; Sociocultural context; Intelligent robots</t>
  </si>
  <si>
    <t>Anagnostopoulou D.; Efthymiou N.; Papailiou C.; Maragos P.</t>
  </si>
  <si>
    <t>Anagnostopoulou, Dafni (57471314400); Efthymiou, Niki (56786223800); Papailiou, Christina (6506138094); Maragos, Petros (35243026700)</t>
  </si>
  <si>
    <t>57471314400; 56786223800; 6506138094; 35243026700</t>
  </si>
  <si>
    <t>Child Engagement Estimation in Heterogeneous Child-Robot Interactions Using Spatiotemporal Visual Cues</t>
  </si>
  <si>
    <t>10.1109/IROS47612.2022.9981908</t>
  </si>
  <si>
    <t>https://www.scopus.com/inward/record.uri?eid=2-s2.0-85146356264&amp;doi=10.1109%2fIROS47612.2022.9981908&amp;partnerID=40&amp;md5=2715e7c6f4e133e7f02b88d669f296a7</t>
  </si>
  <si>
    <t>Child-robot interactions; Engagement levels; Temporal information; Visual cues; Educational robots</t>
  </si>
  <si>
    <t>Cangan B.G.; Navarro S.E.; Yang B.; Zhang Y.; Duriez C.; Katzschmann R.K.</t>
  </si>
  <si>
    <t>Cangan, Barnabas Gavin (57221140831); Navarro, Stefan Escaida (36463995800); Yang, Bai (57783048700); Zhang, Yu (57225165975); Duriez, Christian (56416177200); Katzschmann, Robert K. (56031680900)</t>
  </si>
  <si>
    <t>57221140831; 36463995800; 57783048700; 57225165975; 56416177200; 56031680900</t>
  </si>
  <si>
    <t>Model-Based Disturbance Estimation for a Fiber-Reinforced Soft Manipulator using Orientation Sensing</t>
  </si>
  <si>
    <t>10.1109/IROS47612.2022.9981637</t>
  </si>
  <si>
    <t>https://www.scopus.com/inward/record.uri?eid=2-s2.0-85146312400&amp;doi=10.1109%2fIROS47612.2022.9981637&amp;partnerID=40&amp;md5=5a54e953aa94360185403e745432083e</t>
  </si>
  <si>
    <t>End effectors; Human robot interaction; Inverse problems; Manipulators; Reinforcement; A.Fibres; Disturbance estimation; Fibre-reinforced; Force estimation; Model-based OPC; Orientation sensing; Real world situations; Rigid manipulators; Soft manipulator; Soft robot; Quadratic programming</t>
  </si>
  <si>
    <t>Cai J.; Cai J.</t>
  </si>
  <si>
    <t>Cai, Jiayi (57607351300); Cai, Jialiang (57607888300)</t>
  </si>
  <si>
    <t>57607351300; 57607888300</t>
  </si>
  <si>
    <t>Design and performance study of a BMI-based hand-assisted robot</t>
  </si>
  <si>
    <t>2022 IEEE 2nd International Conference on Data Science and Computer Application, ICDSCA 2022</t>
  </si>
  <si>
    <t>10.1109/ICDSCA56264.2022.9987939</t>
  </si>
  <si>
    <t>https://www.scopus.com/inward/record.uri?eid=2-s2.0-85146367839&amp;doi=10.1109%2fICDSCA56264.2022.9987939&amp;partnerID=40&amp;md5=39cecbdb1ae46ba22b85029a7f18e71b</t>
  </si>
  <si>
    <t>brain-computer signals; Hand-assisted robots; human-computer interaction; system design</t>
  </si>
  <si>
    <t>Brain computer interface; Clinical research; Data handling; Human robot interaction; Integrated circuit design; Medical computing; Patient rehabilitation; Patient treatment; Quality control; Brain-computer signal; Design studies; EEG signals; Hand-assisted robot; Performance; Performance study; Quality of life; Rehabilitation devices; Signal collection; Stroke patients; Machine design</t>
  </si>
  <si>
    <t>Cocca U.; Giusti A.; Roveda L.</t>
  </si>
  <si>
    <t>Cocca, Umberto (58068923900); Giusti, Alessandro (23392613000); Roveda, Loris (56031943800)</t>
  </si>
  <si>
    <t>58068923900; 23392613000; 56031943800</t>
  </si>
  <si>
    <t>Hand Gestures-Based Smooth 3D Trajectories Computation Applied to Real-Time Drone Control by Tracking 2D Hand Landmarks</t>
  </si>
  <si>
    <t>10.1109/ICECCME55909.2022.9987798</t>
  </si>
  <si>
    <t>https://www.scopus.com/inward/record.uri?eid=2-s2.0-85146425927&amp;doi=10.1109%2fICECCME55909.2022.9987798&amp;partnerID=40&amp;md5=d340aa04bccea213161bd0b249e0ae8e</t>
  </si>
  <si>
    <t>drone; Human-robot interaction; motion control; tele-operation</t>
  </si>
  <si>
    <t>Human robot interaction; Location; Motion planning; Palmprint recognition; Photography; Remote control; Robot programming; Trajectories; Visual servoing; 3-D trajectory; Complex motion; Hand gesture; High-quality photographs; High-quality videos; Humans-robot interactions; Real- time; Robot motion planning; Robotic systems; Tele-operations; Drones</t>
  </si>
  <si>
    <t>Meme Detection for Sentiment Analysis and Human Robot Interactions Using Multiple Modes</t>
  </si>
  <si>
    <t>9th IEEE Uttar Pradesh Section International Conference on Electrical, Electronics and Computer Engineering, UPCON 2022</t>
  </si>
  <si>
    <t>10.1109/UPCON56432.2022.9986453</t>
  </si>
  <si>
    <t>https://www.scopus.com/inward/record.uri?eid=2-s2.0-85146365931&amp;doi=10.1109%2fUPCON56432.2022.9986453&amp;partnerID=40&amp;md5=0d9ce6cb5f45e6df700ca53e6894ef34</t>
  </si>
  <si>
    <t>Classification; Deep Learning; Hateful Memes Detection; Multimodal</t>
  </si>
  <si>
    <t>Classification (of information); Deep learning; Human robot interaction; Image analysis; Intelligent robots; Modal analysis; Optical character recognition; Social networking (online); Data set; Deep learning; Hateful meme detection; Humans-robot interactions; Multi-modal; Multi-modal approach; Multiple modes; Robot grasping; Sentiment analysis; Sequential approach; Sentiment analysis</t>
  </si>
  <si>
    <t>Proia S.; Cavone G.; Camposeo A.; Ceglie F.; Carli R.; Dotoli M.</t>
  </si>
  <si>
    <t>Proia, Silvia (57295612100); Cavone, Graziana (56423553700); Camposeo, Antonio (58066559300); Ceglie, Fabio (58066243700); Carli, Raffaele (56027814000); Dotoli, Mariagrazia (6603204493)</t>
  </si>
  <si>
    <t>57295612100; 56423553700; 58066559300; 58066243700; 56027814000; 6603204493</t>
  </si>
  <si>
    <t>Safe and Ergonomic Human-Drone Interaction in Warehouses</t>
  </si>
  <si>
    <t>10.1109/IROS47612.2022.9981469</t>
  </si>
  <si>
    <t>https://www.scopus.com/inward/record.uri?eid=2-s2.0-85146319710&amp;doi=10.1109%2fIROS47612.2022.9981469&amp;partnerID=40&amp;md5=61b20f9f8ff557ea77ff2ae551b6207b</t>
  </si>
  <si>
    <t>aerial robotics; ergonomics; Human-drone interaction; quadrotor; safety; speed and separation monitoring; trajectory planning; trajectory tracking</t>
  </si>
  <si>
    <t>Antennas; Ergonomics; Human robot interaction; Inventory control; Iterative methods; Robot programming; Trajectories; Warehouses; Aerial robotics; Human-drone interaction; Inventory management; Operator safety; Production cost; Quad rotors; Speed and separation monitoring; Trajectory Planning; Trajectory-tracking; Well being; Drones</t>
  </si>
  <si>
    <t>Frazier C.R.; McCurry J.M.; Zish K.; Trafton J.G.</t>
  </si>
  <si>
    <t>Frazier, Chelsea R. (58069070800); McCurry, J. Malcolm (25925217600); Zish, Kevin (55446061100); Trafton, J. Gregory (6701827368)</t>
  </si>
  <si>
    <t>58069070800; 25925217600; 55446061100; 6701827368</t>
  </si>
  <si>
    <t>Perceived Agency Changes Performance and Moral Trust in Robots</t>
  </si>
  <si>
    <t>https://www.scopus.com/inward/record.uri?eid=2-s2.0-85146419251&amp;partnerID=40&amp;md5=54077caed5999b3072b7cb73d052f514</t>
  </si>
  <si>
    <t>human-robot interaction; moral trust; perceived agency; performance trust; social norms; trust</t>
  </si>
  <si>
    <t>Creative Commons; Humans-robot interactions; Moral trust; Perceived agency; Performance; Performance trust; Social norm; Trust; Human robot interaction</t>
  </si>
  <si>
    <t>Paez-Granados D.; He Y.; Gonon D.; Jia D.; Leibe B.; Suzuki K.; Billard A.</t>
  </si>
  <si>
    <t>Paez-Granados, Diego (57073913600); He, Yujie (57226694107); Gonon, David (57223015165); Jia, Dan (57219741409); Leibe, Bastian (57203231469); Suzuki, Kenji (22037104400); Billard, Aude (7006389948)</t>
  </si>
  <si>
    <t>57073913600; 57226694107; 57223015165; 57219741409; 57203231469; 22037104400; 7006389948</t>
  </si>
  <si>
    <t>Pedestrian-Robot Interactions on Autonomous Crowd Navigation: Reactive Control Methods and Evaluation Metrics</t>
  </si>
  <si>
    <t>10.1109/IROS47612.2022.9981705</t>
  </si>
  <si>
    <t>https://www.scopus.com/inward/record.uri?eid=2-s2.0-85146332417&amp;doi=10.1109%2fIROS47612.2022.9981705&amp;partnerID=40&amp;md5=4fa356370acdb7fd436fd1928e859889</t>
  </si>
  <si>
    <t>autonomous navigation; Human-Robot Interaction; Mobile Service Robots; People detection and tracking; Reactive Navigation Control</t>
  </si>
  <si>
    <t>Controllers; Efficiency; Human robot interaction; Mobile robots; Autonomous navigation; Detection and tracking; Evaluation metrics; Humans-robot interactions; Mobile service robots; Navigation controls; People detection; People tracking; Reactive navigation; Reactive navigation control; Navigation</t>
  </si>
  <si>
    <t>Svarny P.; Hamad M.; Kurdas A.; Hoffmann M.; Abdolshah S.; Haddadin S.</t>
  </si>
  <si>
    <t>Svarny, Petr (57215560985); Hamad, Mazin (55063010300); Kurdas, Alexander (57223927106); Hoffmann, Matej (34971244000); Abdolshah, Saeed (37071846300); Haddadin, Sami (23008499000)</t>
  </si>
  <si>
    <t>57215560985; 55063010300; 57223927106; 34971244000; 37071846300; 23008499000</t>
  </si>
  <si>
    <t>Functional Mode Switching for Safe and Efficient Human-Robot Interaction</t>
  </si>
  <si>
    <t>10.1109/Humanoids53995.2022.10000070</t>
  </si>
  <si>
    <t>https://www.scopus.com/inward/record.uri?eid=2-s2.0-85146316729&amp;doi=10.1109%2fHumanoids53995.2022.10000070&amp;partnerID=40&amp;md5=480ab08206e17d10acd48979ce30da59</t>
  </si>
  <si>
    <t>Collaborative tasks; Data informations; Human safety; Human-robot collaboration; Humans-robot interactions; Mode-switching; Safety and efficiencies; Task information; Task knowledge; Task-based; Human robot interaction</t>
  </si>
  <si>
    <t>Schwarz S.A.; Thomas U.</t>
  </si>
  <si>
    <t>Schwarz, Stephan Andreas (58067041300); Thomas, Ulrike (7004226574)</t>
  </si>
  <si>
    <t>58067041300; 7004226574</t>
  </si>
  <si>
    <t>Variable Impedance Control for Safety and Usability in Telemanipulation</t>
  </si>
  <si>
    <t>10.1109/IROS47612.2022.9982118</t>
  </si>
  <si>
    <t>https://www.scopus.com/inward/record.uri?eid=2-s2.0-85146343381&amp;doi=10.1109%2fIROS47612.2022.9982118&amp;partnerID=40&amp;md5=e0e240f86f5afd24e50aa21665191be9</t>
  </si>
  <si>
    <t>Compliance control; Human robot interaction; Manipulators; Recovery; Tanks (containers); Control robots; Control strategies; Force-feedback; Haptics; Impedance parameters; Impedance-based control; Input devices; Precise manipulation; Telemanipulation; Variable impedance control; Stiffness</t>
  </si>
  <si>
    <t>Nichols E.; Siskind S.R.; Ivanchuk L.; Perez G.; Kamino W.; Sabanovic S.; Gomez R.</t>
  </si>
  <si>
    <t>Nichols, Eric (57196921189); Siskind, Sarah Rose (57352535900); Ivanchuk, Levko (56919602400); Perez, Guillermo (57198269449); Kamino, Waki (57220182215); Sabanovic, Selma (14036199300); Gomez, Randy (12806763700)</t>
  </si>
  <si>
    <t>57196921189; 57352535900; 56919602400; 57198269449; 57220182215; 14036199300; 12806763700</t>
  </si>
  <si>
    <t>Hey Haru, Let's Be Friends! Using the Tiers of Friendship to Build Rapport through Small Talk with the Tabletop Robot Haru</t>
  </si>
  <si>
    <t>10.1109/IROS47612.2022.9981369</t>
  </si>
  <si>
    <t>https://www.scopus.com/inward/record.uri?eid=2-s2.0-85146343380&amp;doi=10.1109%2fIROS47612.2022.9981369&amp;partnerID=40&amp;md5=f40c1cd43789bf596b9f4fdb7bf9fd8d</t>
  </si>
  <si>
    <t>Robotics; Behaviour Trees; Core design; Creatives; Design elements; Human robots; Information requirement; Novel strategies; Personality traits; Robot behavior; Social robots; Machine design</t>
  </si>
  <si>
    <t>Cespedes N.; Hsu A.; Jones J.M.; Farkhatdinov I.</t>
  </si>
  <si>
    <t>Cespedes, Nathalia (57210636629); Hsu, Anne (58066963400); Jones, Janelle M. (7408057988); Farkhatdinov, Ildar (24482891800)</t>
  </si>
  <si>
    <t>57210636629; 58066963400; 7408057988; 24482891800</t>
  </si>
  <si>
    <t>A Feasibility Study of a Data-Driven Human-Robot Conversational Interface for Reminiscence Therapy</t>
  </si>
  <si>
    <t>10.1109/Humanoids53995.2022.10000119</t>
  </si>
  <si>
    <t>https://www.scopus.com/inward/record.uri?eid=2-s2.0-85146323413&amp;doi=10.1109%2fHumanoids53995.2022.10000119&amp;partnerID=40&amp;md5=5b3d28040cc78c965c9491c0ca886409</t>
  </si>
  <si>
    <t>Assistive robotics; Conventional treatments; Conversational interface; Data driven; Feasibility studies; Human robots; Social robots; User engagement; User interaction; Robots</t>
  </si>
  <si>
    <t>Golech S.B.; Karacan S.B.; Sönmez E.B.; Ayral H.</t>
  </si>
  <si>
    <t>Golech, Sina Berk (58069064700); Karacan, Saltuk Buǧra (58068924000); Sönmez, Elena Battini (36782998200); Ayral, Hakan (46061213000)</t>
  </si>
  <si>
    <t>58069064700; 58068924000; 36782998200; 46061213000</t>
  </si>
  <si>
    <t>A complete human verified Turkish caption dataset for MS COCO and performance evaluation with well-known image caption models trained against it</t>
  </si>
  <si>
    <t>10.1109/ICECCME55909.2022.9988025</t>
  </si>
  <si>
    <t>https://www.scopus.com/inward/record.uri?eid=2-s2.0-85146415457&amp;doi=10.1109%2fICECCME55909.2022.9988025&amp;partnerID=40&amp;md5=51f7680e9061c97815a4e86e8e67a339</t>
  </si>
  <si>
    <t>CNN; Computer Vision; deep neural networks; LSTM; Natural Language Processing; RNN; Transformers; Turkish image captioning; Turkish MS COCO database</t>
  </si>
  <si>
    <t>Computer vision; Database systems; Human robot interaction; Long short-term memory; Natural language processing systems; Petroleum reservoir evaluation; Image captioning; Language processing; LSTM; Natural language processing; Natural languages; RNN; Transformer; Turkish image captioning; Turkish MS COCO database; Turkishs; Deep neural networks</t>
  </si>
  <si>
    <t>Shvo M.; Hari R.; O'Reilly Z.; Abolore S.; Wang S.-Y.N.; McIlraith S.A.</t>
  </si>
  <si>
    <t>Shvo, Maayan (57201775563); Hari, Ruthrash (58066883600); O'Reilly, Ziggy (57207254062); Abolore, Sophia (58066243800); Wang, Sze-Yuh Nina (58066399600); McIlraith, Sheila A. (6602586653)</t>
  </si>
  <si>
    <t>57201775563; 58066883600; 57207254062; 58066243800; 58066399600; 6602586653</t>
  </si>
  <si>
    <t>Proactive Robotic Assistance via Theory of Mind</t>
  </si>
  <si>
    <t>10.1109/IROS47612.2022.9981627</t>
  </si>
  <si>
    <t>https://www.scopus.com/inward/record.uri?eid=2-s2.0-85146319693&amp;doi=10.1109%2fIROS47612.2022.9981627&amp;partnerID=40&amp;md5=3536a713d39ff7a848fba262adff5754</t>
  </si>
  <si>
    <t>Intelligent robots; Robot programming; Cognitive skill; Epistemic planning; Humans-robot interactions; Mental state; Planning techniques; Theory of minds; Human robot interaction</t>
  </si>
  <si>
    <t>Ruggeri F.; Terra A.; Hata A.; Inam R.; Leite I.</t>
  </si>
  <si>
    <t>Ruggeri, Franco (58066244200); Terra, Ahmad (57217302131); Hata, Alberto (35317195500); Inam, Rafia (54381601500); Leite, Iolanda (25031658100)</t>
  </si>
  <si>
    <t>58066244200; 57217302131; 35317195500; 54381601500; 25031658100</t>
  </si>
  <si>
    <t>Safety-based Dynamic Task Offloading for Human-Robot Collaboration using Deep Reinforcement Learning</t>
  </si>
  <si>
    <t>10.1109/IROS47612.2022.9981366</t>
  </si>
  <si>
    <t>https://www.scopus.com/inward/record.uri?eid=2-s2.0-85146360419&amp;doi=10.1109%2fIROS47612.2022.9981366&amp;partnerID=40&amp;md5=e6110d679ee41d972d5befa9a7db6d30</t>
  </si>
  <si>
    <t>Human robot interaction; Reinforcement learning; Safety engineering; Dynamic tasks; Edge computing; Hardware resources; Human-robot collaboration; Multiaccess; Network congestions; Reinforcement learnings; Safety metrics; Safety requirements; Task offloading; Deep learning</t>
  </si>
  <si>
    <t>Lei M.; Lu L.; Laurenzi A.; Rossini L.; Romiti E.; Malzahn J.; Tsagarakis N.G.</t>
  </si>
  <si>
    <t>Lei, Maolin (57852952200); Lu, Liang (58325527900); Laurenzi, Arturo (57194457730); Rossini, Luca (57230156500); Romiti, Edoardo (57471156600); Malzahn, Jorn (36938071900); Tsagarakis, Nikos G. (56275172000)</t>
  </si>
  <si>
    <t>57852952200; 58325527900; 57194457730; 57230156500; 57471156600; 36938071900; 56275172000</t>
  </si>
  <si>
    <t>An MPC-Based Framework for Dynamic Trajectory Re-Planning in Uncertain Environments</t>
  </si>
  <si>
    <t>10.1109/Humanoids53995.2022.10000159</t>
  </si>
  <si>
    <t>https://www.scopus.com/inward/record.uri?eid=2-s2.0-85146328708&amp;doi=10.1109%2fHumanoids53995.2022.10000159&amp;partnerID=40&amp;md5=42e8d6c8de6820aa980fea5b6b7cce13</t>
  </si>
  <si>
    <t>Human robot interaction; Manipulators; Motion estimation; Predictive control systems; Robot programming; Simulation platform; Trajectories; Dynamic trajectories; Human safety; Important features; Model-predictive control; Perception systems; Planning framework; Re-planning; Robotic manipulators; Uncertain environments; Unstructured environments; Model predictive control</t>
  </si>
  <si>
    <t>Luo Z.; Xu Z.; Li J.; Zhu J.</t>
  </si>
  <si>
    <t>Luo, Zhen (58066219000); Xu, Zhipeng (57210290923); Li, Jisen (57140363400); Zhu, Jian (7405693662)</t>
  </si>
  <si>
    <t>58066219000; 57210290923; 57140363400; 7405693662</t>
  </si>
  <si>
    <t>Bioinspired Antagonist-agonist Artificial Muscles for Humanoid Eyeball Motions</t>
  </si>
  <si>
    <t>10.1109/IROS47612.2022.9982226</t>
  </si>
  <si>
    <t>https://www.scopus.com/inward/record.uri?eid=2-s2.0-85146337135&amp;doi=10.1109%2fIROS47612.2022.9982226&amp;partnerID=40&amp;md5=dbac016490fb1597f568401753d7ac36</t>
  </si>
  <si>
    <t>Conducting polymers; Elastomers; Electroactive polymer actuators; Human robot interaction; Muscle; Artificial muscle; Dielectric elastomer actuators; Dielectric elastomers; Fabrication time; Horizontal motion; Humanoid robot; Humans-robot interactions; Minimum-energy structures; Simple structures; Vertical motions; Anthropomorphic robots</t>
  </si>
  <si>
    <t>Flavia B.J.; Priya P.K.; Chandravanshi N.; Amirtham M.V.</t>
  </si>
  <si>
    <t>Flavia, B Judy (58070655200); Priya, P Kamali (58070655300); Chandravanshi, Nayan (58070500700); Amirtham, M Vaishnavi (58070560700)</t>
  </si>
  <si>
    <t>58070655200; 58070655300; 58070500700; 58070560700</t>
  </si>
  <si>
    <t>Hand Gesture Recognition using AI Algorithm for Hearing Impaired</t>
  </si>
  <si>
    <t>4th International Conference on Inventive Research in Computing Applications, ICIRCA 2022 - Proceedings</t>
  </si>
  <si>
    <t>10.1109/ICIRCA54612.2022.9985748</t>
  </si>
  <si>
    <t>https://www.scopus.com/inward/record.uri?eid=2-s2.0-85146491345&amp;doi=10.1109%2fICIRCA54612.2022.9985748&amp;partnerID=40&amp;md5=174350751cc11ed46b2ce1ba5193f7ab</t>
  </si>
  <si>
    <t>Artificial intelligence; classification; Euclidean distance; feature extraction; Fuzzy C; K means algorithm; sign detection</t>
  </si>
  <si>
    <t>Audition; Cluster analysis; Feature extraction; Fuzzy clustering; Gesture recognition; Human robot interaction; AI algorithms; Elderly persons; Euclidean distance; Features extraction; Fuzzy C; Hand-gesture recognition; Hearing impaired; Human language; K-mean algorithms; Sign detection; K-means clustering</t>
  </si>
  <si>
    <t>Valle C.M.C.O.; Kurdas A.; Fortunic E.P.; Abdolshah S.; Haddadin S.</t>
  </si>
  <si>
    <t>Valle, Carlos Magno C. O. (13611071300); Kurdas, Alexander (57223927106); Fortunic, Edmundo Pozo (57195554731); Abdolshah, Saeed (37071846300); Haddadin, Sami (23008499000)</t>
  </si>
  <si>
    <t>13611071300; 57223927106; 57195554731; 37071846300; 23008499000</t>
  </si>
  <si>
    <t>Real-time IMU-Based Learning: a Classification of Contact Materials</t>
  </si>
  <si>
    <t>10.1109/IROS47612.2022.9981139</t>
  </si>
  <si>
    <t>https://www.scopus.com/inward/record.uri?eid=2-s2.0-85146361744&amp;doi=10.1109%2fIROS47612.2022.9981139&amp;partnerID=40&amp;md5=f799bf8e39d28d9c0911f3be66d5769f</t>
  </si>
  <si>
    <t>Classification (of information); Neural networks; Contact material; Data set; Humans-robot interactions; Improve performance; Inertial measurements units; Real- time; Robot manipulation; State of the art; Unit-based; Vibration signal; Human robot interaction</t>
  </si>
  <si>
    <t>Nakamura H.; Hafi L.E.; Taniguchi A.; Hagiwara Y.; Taniguchi T.</t>
  </si>
  <si>
    <t>Nakamura, Hitoshi (57212144620); Hafi, Lotfi El (57188836029); Taniguchi, Akira (57189575562); Hagiwara, Yoshinobu (26648361300); Taniguchi, Tadahiro (35585520600)</t>
  </si>
  <si>
    <t>57212144620; 57188836029; 57189575562; 26648361300; 35585520600</t>
  </si>
  <si>
    <t>Multimodal Object Categorization with Reduced User Load through Human-Robot Interaction in Mixed Reality</t>
  </si>
  <si>
    <t>10.1109/IROS47612.2022.9981374</t>
  </si>
  <si>
    <t>https://www.scopus.com/inward/record.uri?eid=2-s2.0-85146338227&amp;doi=10.1109%2fIROS47612.2022.9981374&amp;partnerID=40&amp;md5=bdd7cb03767b847340e80d4a440e3e50</t>
  </si>
  <si>
    <t>Human robot interaction; Man machine systems; Mixed reality; Statistics; User interfaces; Human users; Humans-robot interactions; Learn+; Mixed reality; Mixed reality interfaces; Multi-modal; Multi-modal information; Object categorization; Speech interaction; Unknown objects; NASA</t>
  </si>
  <si>
    <t>Liu Z.; Collier P.N.; Bray R.; Paek E.J.; Casenhiser D.; Zhou W.; Zhao X.</t>
  </si>
  <si>
    <t>Liu, Ziming (57222116271); Collier, Parker N. (57490202700); Bray, Robert (58067717300); Paek, Eun Jin (57189253454); Casenhiser, Devin (9232912900); Zhou, Wenjun (55475954300); Zhao, Xiaopeng (55705069200)</t>
  </si>
  <si>
    <t>57222116271; 57490202700; 58067717300; 57189253454; 9232912900; 55475954300; 55705069200</t>
  </si>
  <si>
    <t>Estimating Human Attitude during Robot-mediated Referential Communication Tasks</t>
  </si>
  <si>
    <t>Proceedings - 2022 IEEE/ACM International Conference on Connected Health: Applications, Systems and Engineering Technologies, CHASE 2022</t>
  </si>
  <si>
    <t>10.1145/3551455.3559603</t>
  </si>
  <si>
    <t>https://www.scopus.com/inward/record.uri?eid=2-s2.0-85146369106&amp;doi=10.1145%2f3551455.3559603&amp;partnerID=40&amp;md5=c08c6bf1a255e61a43e63885d2a8c9a8</t>
  </si>
  <si>
    <t>Alzheimer's Disease and Related Dementia; Attitude Prediction; Human-Robot Interaction; Social Robots; User Study</t>
  </si>
  <si>
    <t>Human robot interaction; Man machine systems; Neurodegenerative diseases; Software testing; Alzheimer disease and related dementia; Alzheimers disease; Attitude prediction; Communication task; Goal-oriented; Human attitudes; Humans-robot interactions; Referential communications; Social robots; User study; Forecasting</t>
  </si>
  <si>
    <t>Jia Z.; Lin K.; Zhao Y.; Gao Q.; Thattai G.; Sukhatme G.S.</t>
  </si>
  <si>
    <t>Jia, Zhiwei (57207818469); Lin, Kaixiang (57190984782); Zhao, Yizhou (57219792217); Gao, Qiaozi (57155640200); Thattai, Govind (57221117795); Sukhatme, Gaurav S. (7003730870)</t>
  </si>
  <si>
    <t>57207818469; 57190984782; 57219792217; 57155640200; 57221117795; 7003730870</t>
  </si>
  <si>
    <t>Learning to Act with Affordance-Aware Multimodal Neural SLAM</t>
  </si>
  <si>
    <t>10.1109/IROS47612.2022.9981261</t>
  </si>
  <si>
    <t>https://www.scopus.com/inward/record.uri?eid=2-s2.0-85146343532&amp;doi=10.1109%2fIROS47612.2022.9981261&amp;partnerID=40&amp;md5=39ea75df50db12448adb81daeb99ed52</t>
  </si>
  <si>
    <t>Integrated Planning and Learning; Multi-Modal Perception for HRI; SLAM</t>
  </si>
  <si>
    <t>Computer vision; Affordances; Integrated learning; Integrated planning; Language grounding; Multi modal perceptions; Multi-modal; Multi-modal perception for HRI; Paradigm shifts; SLAM; SLAM approach; Semantics</t>
  </si>
  <si>
    <t>Ibrahim A.; Hajj-Hassan M.; Fares H.; Valle M.</t>
  </si>
  <si>
    <t>Ibrahim, Ali (57199654883); Hajj-Hassan, Mohamad (57222722482); Fares, Hoda (57197743964); Valle, Maurizio (57197744325)</t>
  </si>
  <si>
    <t>57199654883; 57222722482; 57197743964; 57197744325</t>
  </si>
  <si>
    <t>Objects Classification based on Hand Grasping in Virtual Reality Environment</t>
  </si>
  <si>
    <t>2022 International Conference on Smart Systems and Power Management, IC2SPM 2022</t>
  </si>
  <si>
    <t>10.1109/IC2SPM56638.2022.9988797</t>
  </si>
  <si>
    <t>https://www.scopus.com/inward/record.uri?eid=2-s2.0-85146427715&amp;doi=10.1109%2fIC2SPM56638.2022.9988797&amp;partnerID=40&amp;md5=d79ca3bfb8017617efa58a02d2190528</t>
  </si>
  <si>
    <t>Deep Neural Networks; Hand Grasping; Machine Learning; Mujoco Haptix; Object Classification; Virtual Reality</t>
  </si>
  <si>
    <t>Deep neural networks; E-learning; Human robot interaction; Learning systems; Long short-term memory; Support vector machines; Applications domains; Artificial intelligence learning; Hand grasping; Human machine interaction; Machine learning methods; Machine-learning; Mujoco haptix; Object classification; Quality of life; Virtual-reality environment; Virtual reality</t>
  </si>
  <si>
    <t>Guo T.; Obidat O.; Rodriguez L.; Parron J.; Wang W.</t>
  </si>
  <si>
    <t>Guo, Tiffany (58074573700); Obidat, Omar (57427575400); Rodriguez, Laury (58061082200); Parron, Jesse (57951882900); Wang, Weitian (57201554862)</t>
  </si>
  <si>
    <t>58074573700; 57427575400; 58061082200; 57951882900; 57201554862</t>
  </si>
  <si>
    <t>Reasoning the Trust of Humans in Robots through Physiological Biometrics in Human-Robot Collaborative Contexts</t>
  </si>
  <si>
    <t>2022 IEEE MIT Undergraduate Research Technology Conference, URTC 2022</t>
  </si>
  <si>
    <t>10.1109/URTC56832.2022.10002210</t>
  </si>
  <si>
    <t>https://www.scopus.com/inward/record.uri?eid=2-s2.0-85146709629&amp;doi=10.1109%2fURTC56832.2022.10002210&amp;partnerID=40&amp;md5=28591119e5c74c0a0b9d0b21b8e307ae</t>
  </si>
  <si>
    <t>computer vision; Extreme Learning Machine; human-robot interaction; Robotics; trust</t>
  </si>
  <si>
    <t>Human robot interaction; Intelligent robots; Learning systems; Effective approaches; Extreme learning machine; Human robots; Human-robot collaboration; Humans-robot interactions; Learning machines; Physiological biometrics; Real-world; Trust; Trust level; Computer vision</t>
  </si>
  <si>
    <t>Shahverdi P.; Tyshka A.; Trombly M.; Louie W.-Y.G.</t>
  </si>
  <si>
    <t>Shahverdi, Pourya (57193922769); Tyshka, Alexander (57944360600); Trombly, Madeline (57943496600); Louie, Wing-Yue Geoffrey (55515613600)</t>
  </si>
  <si>
    <t>57193922769; 57944360600; 57943496600; 55515613600</t>
  </si>
  <si>
    <t>Learning Turn-Taking Behavior from Human Demonstrations for Social Human-Robot Interactions</t>
  </si>
  <si>
    <t>10.1109/IROS47612.2022.9981243</t>
  </si>
  <si>
    <t>https://www.scopus.com/inward/record.uri?eid=2-s2.0-85146329744&amp;doi=10.1109%2fIROS47612.2022.9981243&amp;partnerID=40&amp;md5=c9e2075ef460fd7d130b3ac7b7f02634</t>
  </si>
  <si>
    <t>Behavioral research; Human robot interaction; Long short-term memory; Man machine systems; 'current; General model; Human demonstrations; Human robots; Humaninteraction; Learning from demonstration; Social human-robot interactions; Social interactions; State-of-the-art approach; Turn-taking; Demonstrations</t>
  </si>
  <si>
    <t>Linard A.; Torre I.; Leite I.; Tumova J.</t>
  </si>
  <si>
    <t>Linard, Alexis (57191833754); Torre, Ilaria (56188105900); Leite, Iolanda (25031658100); Tumova, Jana (7801492336)</t>
  </si>
  <si>
    <t>57191833754; 56188105900; 25031658100; 7801492336</t>
  </si>
  <si>
    <t>Inference of Multi-Class STL Specifications for Multi-Label Human-Robot Encounters</t>
  </si>
  <si>
    <t>10.1109/IROS47612.2022.9982088</t>
  </si>
  <si>
    <t>https://www.scopus.com/inward/record.uri?eid=2-s2.0-85146319785&amp;doi=10.1109%2fIROS47612.2022.9982088&amp;partnerID=40&amp;md5=51c5117f5aaa7d501eb818fccf8e3659</t>
  </si>
  <si>
    <t>Human-Robot Interaction; Signal Temporal Logic; Temporal Logic Inference</t>
  </si>
  <si>
    <t>Decision trees; Inference engines; Man machine systems; Specifications; Temporal logic; Completion time; Decision-tree based algorithms; Human robots; Humans-robot interactions; Logic inferences; Multi-labels; Navigation tasks; Robot navigation; Signal temporal logic; Temporal logic inference; Human robot interaction</t>
  </si>
  <si>
    <t>Nocentini O.; Kim J.; Borras J.; Alenyà G.; Cavallo F.</t>
  </si>
  <si>
    <t>Nocentini, Olivia (57211132860); Kim, Jaeseok (57202611686); Borras, Julia (24780683200); Alenyà, Guillem (6508265237); Cavallo, Filippo (14628324200)</t>
  </si>
  <si>
    <t>57211132860; 57202611686; 24780683200; 6508265237; 14628324200</t>
  </si>
  <si>
    <t>Identification of the highest wrinkle grasping point of a folded hospital gown</t>
  </si>
  <si>
    <t>https://www.scopus.com/inward/record.uri?eid=2-s2.0-85146422280&amp;partnerID=40&amp;md5=69a2f3be8bbbd59813ca1781d73dcf62</t>
  </si>
  <si>
    <t>cloth manipulation; convolutional neural networks; social robots; visual servoing</t>
  </si>
  <si>
    <t>Convolution; Convolutional neural networks; Hospitals; Intelligent robots; Automated assistance; Cloth manipulation; Convolutional neural network; Global population; Intelligent robotics; Robotic agents; Service robotics; Social robots; Visual-servoing; World Health Organization; Visual servoing</t>
  </si>
  <si>
    <t>Reich M.; Filho T.F.B.; Frizera A.; Díaz C.A.R.</t>
  </si>
  <si>
    <t>Reich, Marcos (57956349400); Filho, Teodiano Freire Bastos (57437626300); Frizera, Anselmo (57195401878); Díaz, Camilo A. R. (57220704081)</t>
  </si>
  <si>
    <t>57956349400; 57437626300; 57195401878; 57220704081</t>
  </si>
  <si>
    <t>POF Force Sensor for Human-Robot Interaction Strategies in Robotic Walker Assisted Gait</t>
  </si>
  <si>
    <t>Optics InfoBase Conference Papers</t>
  </si>
  <si>
    <t>10.1364/OFS.2022.W4.76</t>
  </si>
  <si>
    <t>https://www.scopus.com/inward/record.uri?eid=2-s2.0-85146736071&amp;doi=10.1364%2fOFS.2022.W4.76&amp;partnerID=40&amp;md5=4da21f0cf292c92e3b6741d19e03379c</t>
  </si>
  <si>
    <t>Assistive technology; Humans-robot interactions; Interaction strategy; Low-costs; Robotic walkers; Smart walkers; Walker-assisted gait; Human robot interaction</t>
  </si>
  <si>
    <t>Prasad V.; Koert D.; Stock-Homburg R.; Peters J.; Chalvatzaki G.</t>
  </si>
  <si>
    <t>Prasad, Vignesh (57201912364); Koert, Dorothea (56682771900); Stock-Homburg, Ruth (56364282100); Peters, Jan (35248912800); Chalvatzaki, Georgia (56237142400)</t>
  </si>
  <si>
    <t>57201912364; 56682771900; 56364282100; 35248912800; 56237142400</t>
  </si>
  <si>
    <t>MILD: Multimodal Interactive Latent Dynamics for Learning Human-Robot Interaction</t>
  </si>
  <si>
    <t>10.1109/Humanoids53995.2022.10000239</t>
  </si>
  <si>
    <t>https://www.scopus.com/inward/record.uri?eid=2-s2.0-85146360265&amp;doi=10.1109%2fHumanoids53995.2022.10000239&amp;partnerID=40&amp;md5=b573bea62faa2f8ffd3604631243c28e</t>
  </si>
  <si>
    <t>Anthropomorphic robots; Clustering algorithms; Deep learning; Demonstrations; Dynamics; Hidden Markov models; Learning algorithms; Learning systems; Man machine systems; Trajectories; Action and intention; Human actions; Human intentions; Human-human interactions; Humans-robot interactions; Interaction dynamics; Learn+; Model interaction; Multi-modal; Robot trajectory; Human robot interaction</t>
  </si>
  <si>
    <t>Dederichs-Koch A.; Zwiers U.</t>
  </si>
  <si>
    <t>Dederichs-Koch, Andrea (57189250486); Zwiers, Ulrich (8403653200)</t>
  </si>
  <si>
    <t>57189250486; 8403653200</t>
  </si>
  <si>
    <t>Developing technical talents as future engineers through humanoid robot as a learning tool in a participative approach</t>
  </si>
  <si>
    <t>2022 IEEE IFEES World Engineering Education Forum - Global Engineering Deans Council, WEEF-GEDC 2022 - Conference Proceedings</t>
  </si>
  <si>
    <t>10.1109/WEEF-GEDC54384.2022.9996266</t>
  </si>
  <si>
    <t>https://www.scopus.com/inward/record.uri?eid=2-s2.0-85146716741&amp;doi=10.1109%2fWEEF-GEDC54384.2022.9996266&amp;partnerID=40&amp;md5=2ac0bfbceb3607b8ac9b7ba56def68f9</t>
  </si>
  <si>
    <t>human-machine interaction; humanoid robots; project-orientation; scenario-based learning</t>
  </si>
  <si>
    <t>Curricula; Engineers; Human robot interaction; Man machine systems; Competence development; Digital transformation; Human machine interaction; Humanoid robot; Industrial processs; Learning tool; Problem solving skills; Projects orientations; Scenario based learning; Technical talent; Anthropomorphic robots</t>
  </si>
  <si>
    <t>Ding Z.; Elibol A.; Chong N.Y.</t>
  </si>
  <si>
    <t>Ding, Zeyu (57224584284); Elibol, Armagan (24733903500); Chong, Nak Young (7007012034)</t>
  </si>
  <si>
    <t>57224584284; 24733903500; 7007012034</t>
  </si>
  <si>
    <t>Leveraging Extended Chat History through Sentence Embedding in Multi-turn Dialogue toward Increasing User Engagement</t>
  </si>
  <si>
    <t>International Conference on Control, Automation and Systems</t>
  </si>
  <si>
    <t>10.23919/ICCAS55662.2022.10003889</t>
  </si>
  <si>
    <t>https://www.scopus.com/inward/record.uri?eid=2-s2.0-85146575494&amp;doi=10.23919%2fICCAS55662.2022.10003889&amp;partnerID=40&amp;md5=89eefd53cc41cc0007b86e3b199109a0</t>
  </si>
  <si>
    <t>Chatbox; Human-Robot Interaction.; Multi-turn Dialogue</t>
  </si>
  <si>
    <t>Human robot interaction; Chatbox; Computational costs; Embeddings; Human-robot interaction.; Humans-robot interactions; Multi-turn; Multi-turn dialog; Response selection; Take-all; User engagement; Embeddings</t>
  </si>
  <si>
    <t>Lombardi M.; Maiettini E.; Tikhanoff V.; Natale L.</t>
  </si>
  <si>
    <t>Lombardi, Maria (57222618203); Maiettini, Elisa (57201364179); Tikhanoff, Vadim (14919826000); Natale, Lorenzo (9737895100)</t>
  </si>
  <si>
    <t>57222618203; 57201364179; 14919826000; 9737895100</t>
  </si>
  <si>
    <t>ICub Knows Where You Look: Exploiting Social Cues for Interactive Object Detection Learning</t>
  </si>
  <si>
    <t>10.1109/Humanoids53995.2022.10000163</t>
  </si>
  <si>
    <t>https://www.scopus.com/inward/record.uri?eid=2-s2.0-85146335863&amp;doi=10.1109%2fHumanoids53995.2022.10000163&amp;partnerID=40&amp;md5=469fe696a1858b08ced1edcb4b2c24ab</t>
  </si>
  <si>
    <t>Face recognition; Learning systems; Man machine systems; Object detection; Speech recognition; Action effect; Effect monitoring; Humans-robot interactions; Interactive objects; Joint actions; Joint attention; Objects detection; Sense of agencies; Social cues; Temporal coordination; Human robot interaction</t>
  </si>
  <si>
    <t>Alcivar N.S.; Chiluiza D.P.; Sierra M.A.; Pozo J.T.</t>
  </si>
  <si>
    <t>Alcivar, Nayeth Solorzano (57192008773); Chiluiza, Dennys Paillacho (58069085700); Sierra, Michael Arce (58069155600); Pozo, Josue Tomala (57908615200)</t>
  </si>
  <si>
    <t>57192008773; 58069085700; 58069155600; 57908615200</t>
  </si>
  <si>
    <t>Metrics for a Human-Robot-Game platform to evaluate attention and emotion in children with ASD</t>
  </si>
  <si>
    <t>10.1109/ICECCME55909.2022.9988747</t>
  </si>
  <si>
    <t>https://www.scopus.com/inward/record.uri?eid=2-s2.0-85146420656&amp;doi=10.1109%2fICECCME55909.2022.9988747&amp;partnerID=40&amp;md5=bffb51dea1bd0e5198e029ca2c019f35</t>
  </si>
  <si>
    <t>autism; control panel; dashboard; digital games; education; metrics; social robot; videogames</t>
  </si>
  <si>
    <t>Computer games; Diseases; E-learning; Human robot interaction; Autism; Autism spectrum disorders; Children with autisms; Control panels; Dashboard; Digital games; Human robots; Metric; Social robots; Video-games; Machine design</t>
  </si>
  <si>
    <t>Bharadvaj B.; Dwarakanath T.A.; Bhutani G.; Swain H.</t>
  </si>
  <si>
    <t>Bharadvaj, Bimmi (58066642000); Dwarakanath, T.A. (6506461432); Bhutani, Gaurav (54781181700); Swain, Hemanta (58066165800)</t>
  </si>
  <si>
    <t>58066642000; 6506461432; 54781181700; 58066165800</t>
  </si>
  <si>
    <t>Visual Wrench Reference and Feedback for Robot-Assisted Minimally Invasive Surgery</t>
  </si>
  <si>
    <t>Proceedings of 4th International Conference on Cybernetics, Cognition and Machine Learning Applications, ICCCMLA 2022</t>
  </si>
  <si>
    <t>10.1109/ICCCMLA56841.2022.9988991</t>
  </si>
  <si>
    <t>https://www.scopus.com/inward/record.uri?eid=2-s2.0-85146324582&amp;doi=10.1109%2fICCCMLA56841.2022.9988991&amp;partnerID=40&amp;md5=22dd7c745702054dec500eac16af6e48</t>
  </si>
  <si>
    <t>Human-Computer Interaction; Robot-Assisted Surgery; Visual Wrench Diagrams; Wrench Guided Surgery</t>
  </si>
  <si>
    <t>Human computer interaction; Human robot interaction; Image segmentation; Robotic surgery; Surgical equipment; Trajectories; Transplantation (surgical); Force moment; Guided surgery; High resolution; Minimally-invasive surgery; Robot-assisted surgery; Target point; Two-dimensional displays; Visual wrench diagram; Wrench guided surgery; Wrench vectors; Graphic methods</t>
  </si>
  <si>
    <t>Arnáez D.; Manco F.; Oliden J.; Kemper G.</t>
  </si>
  <si>
    <t>Arnáez, Daniella (58079561500); Manco, Fiorela (58069284600); Oliden, José (57245143900); Kemper, Guillermo (50161841600)</t>
  </si>
  <si>
    <t>58079561500; 58069284600; 57245143900; 50161841600</t>
  </si>
  <si>
    <t>Robot Arm Control System for Assisted Feeding of People with Disabilities in their Upper Limbs</t>
  </si>
  <si>
    <t>Proceedings of World Multi-Conference on Systemics, Cybernetics and Informatics, WMSCI</t>
  </si>
  <si>
    <t>10.54808/WMSCI2022.01.59</t>
  </si>
  <si>
    <t>https://www.scopus.com/inward/record.uri?eid=2-s2.0-85146833238&amp;doi=10.54808%2fWMSCI2022.01.59&amp;partnerID=40&amp;md5=400c0e4f615751341b6778c0275a0391</t>
  </si>
  <si>
    <t>active feeding; control system; disability; feeding assistance; robot arm; upper limbs</t>
  </si>
  <si>
    <t>Control systems; Human robot interaction; Machine design; Robotic arms; Active feeding; Arms control; Disability; Feeding assistance; Humans-robot interactions; Passive feeding; People with disabilities; Quality of life; Robot arms; Upper limbs; Feeding</t>
  </si>
  <si>
    <t>Ates G.; Stolen M.F.; Kyrkjebo E.</t>
  </si>
  <si>
    <t>Ates, Gizem (57195430395); Stolen, Martin Fodstad (25629052400); Kyrkjebo, Erik (15925412000)</t>
  </si>
  <si>
    <t>57195430395; 25629052400; 15925412000</t>
  </si>
  <si>
    <t>A Framework for Human Motion Estimation using IMUs in Human-Robot Interaction</t>
  </si>
  <si>
    <t>Proceedings of the IEEE International Conference on Industrial Technology</t>
  </si>
  <si>
    <t>2022-August</t>
  </si>
  <si>
    <t>10.1109/ICIT48603.2022.10002746</t>
  </si>
  <si>
    <t>https://www.scopus.com/inward/record.uri?eid=2-s2.0-85146329077&amp;doi=10.1109%2fICIT48603.2022.10002746&amp;partnerID=40&amp;md5=039f14f7f33a86537d79603374c7ef64</t>
  </si>
  <si>
    <t>human motion estimation; human-robot interaction; inertial measurement unit</t>
  </si>
  <si>
    <t>Man machine systems; Medical applications; Motion estimation; Open systems; Robot Operating System; Human gestures; Human motion estimation; Human motions; Human pose; Humans-robot interactions; Inertial measurements units; Open-source; Robotic systems; System package; Unit-based; Human robot interaction</t>
  </si>
  <si>
    <t>Fuse Y.; Nomoto R.; Ayedoun E.; Tokumaru M.</t>
  </si>
  <si>
    <t>Fuse, Yotaro (57201797804); Nomoto, Ryota (58074364400); Ayedoun, Emmanuel (56826120500); Tokumaru, Masataka (7004698797)</t>
  </si>
  <si>
    <t>57201797804; 58074364400; 56826120500; 7004698797</t>
  </si>
  <si>
    <t>Impression of Robots Adaptively Refraining from Actions in Human-Robot Cooperative Scenario</t>
  </si>
  <si>
    <t>10.1109/SCISISIS55246.2022.10001993</t>
  </si>
  <si>
    <t>https://www.scopus.com/inward/record.uri?eid=2-s2.0-85146735669&amp;doi=10.1109%2fSCISISIS55246.2022.10001993&amp;partnerID=40&amp;md5=8e438e36d3278ae97e7d696659a9d4b3</t>
  </si>
  <si>
    <t>Consideration; Human-Agent Interaction; Sociable Robot</t>
  </si>
  <si>
    <t>Behavioral research; Economic and social effects; Virtual reality; Communication robot; Consideration; Cooperative scenarios; Direct interactions; Group members; Human robots; Human-agent interaction; Sociable robots; Social communications; Symbiotics; Human robot interaction</t>
  </si>
  <si>
    <t>Abduljabbar M.; Alnajjar F.</t>
  </si>
  <si>
    <t>Abduljabbar, Mohammed (58067773400); Alnajjar, Fady (14526943700)</t>
  </si>
  <si>
    <t>58067773400; 14526943700</t>
  </si>
  <si>
    <t>Web Platform for General Robot Controlling system</t>
  </si>
  <si>
    <t>10.1109/ICECTA57148.2022.9990192</t>
  </si>
  <si>
    <t>https://www.scopus.com/inward/record.uri?eid=2-s2.0-85146370621&amp;doi=10.1109%2fICECTA57148.2022.9990192&amp;partnerID=40&amp;md5=c853f307bc2e3f53974254b3e413ee21</t>
  </si>
  <si>
    <t>artificial intelligence; Cloud Computing; Humanoid Robot; Social Robot</t>
  </si>
  <si>
    <t>Cloud computing; Intelligent robots; Personal computers; Artificial intelligence algorithms; Cloud-computing; Clusterings; Controlling system; Human like; Humanoid robot; Operational capabilities; Social robots; Web based platform; Anthropomorphic robots</t>
  </si>
  <si>
    <t>Zedda E.; Manca M.; Paternò F.</t>
  </si>
  <si>
    <t>Zedda, Eleonora (57215870693); Manca, Marco (36679099200); Paternò, Fabio (55156557600)</t>
  </si>
  <si>
    <t>57215870693; 36679099200; 55156557600</t>
  </si>
  <si>
    <t>Towards Adaptation of Humanoid Robot Behaviour in Serious Game Scenarios using Reinforcement Learning</t>
  </si>
  <si>
    <t>https://www.scopus.com/inward/record.uri?eid=2-s2.0-85146417777&amp;partnerID=40&amp;md5=6059920a9e68b533714ef641b88d29f0</t>
  </si>
  <si>
    <t>Adaptive Robot Behaviour; Reinforcement learning; Social robot</t>
  </si>
  <si>
    <t>Anthropomorphic robots; Behavioral research; Learning algorithms; Reinforcement learning; Adaptive robot behavior; Cognitive training; Drop-out; Game scenario; Humanoid robot; Older adults; Reinforcement learnings; Robot actions; Robot behavior; Social robots; Serious games</t>
  </si>
  <si>
    <t>Ateş G.; Kyrkjebø E.</t>
  </si>
  <si>
    <t>Ateş, Gizem (57195430395); Kyrkjebø, Erik (15925412000)</t>
  </si>
  <si>
    <t>57195430395; 15925412000</t>
  </si>
  <si>
    <t>Design of a Gamified Training System for Human-Robot Cooperation</t>
  </si>
  <si>
    <t>10.1109/ICECCME55909.2022.9988661</t>
  </si>
  <si>
    <t>https://www.scopus.com/inward/record.uri?eid=2-s2.0-85146436958&amp;doi=10.1109%2fICECCME55909.2022.9988661&amp;partnerID=40&amp;md5=b6b317cfc75010d3e050df7cf543b7c1</t>
  </si>
  <si>
    <t>cooperative lifting; gamified training; Human-robot cooperation; inertial measurement unit (IMU); serious games</t>
  </si>
  <si>
    <t>Efficiency; Human robot interaction; Machine design; Military applications; Open systems; Cooperative lifting; Gamified training; Human-robot-cooperation; Industrial problem; Inertial measurement unit; Inertial measurements units; Optimal efficiency; Real-world task; Training procedures; Training Systems; Serious games</t>
  </si>
  <si>
    <t>Börütecene A.</t>
  </si>
  <si>
    <t>Börütecene, Ahmet (56160253300)</t>
  </si>
  <si>
    <t>Wizard of Oz with Strong Magnets: Exploring Haptic Interactions with Non-Humanoid AI Agents</t>
  </si>
  <si>
    <t>https://www.scopus.com/inward/record.uri?eid=2-s2.0-85146431709&amp;partnerID=40&amp;md5=33c51d95c8693023ece1e573d7f681ab</t>
  </si>
  <si>
    <t>artificial intelligence; embodied interaction; haptic interaction; human-robot interaction; robotic artefacts; Wizard of Oz</t>
  </si>
  <si>
    <t>Anthropomorphic robots; Intelligent robots; Artificial intelligence agent; Embodied artificial intelligence; Embodied interaction; Functional Prototypes; Haptic interactions; Humans-robot interactions; In contexts; Robotic artifact; Sketchings; Wizard of Oz; Human robot interaction</t>
  </si>
  <si>
    <t>Yang D.; Sato W.; Liu Q.; Minato T.; Namba S.; Nishida S.</t>
  </si>
  <si>
    <t>Yang, Dongsheng (57753497900); Sato, Wataru (57584163300); Liu, Qianying (57204393030); Minato, Takashi (7005390640); Namba, Shushi (57189292800); Nishida, Shin'Ya (57462334300)</t>
  </si>
  <si>
    <t>57753497900; 57584163300; 57204393030; 7005390640; 57189292800; 57462334300</t>
  </si>
  <si>
    <t>Optimizing Facial Expressions of an Android Robot Effectively: A Bayesian Optimization Approach</t>
  </si>
  <si>
    <t>10.1109/Humanoids53995.2022.10000154</t>
  </si>
  <si>
    <t>https://www.scopus.com/inward/record.uri?eid=2-s2.0-85146343358&amp;doi=10.1109%2fHumanoids53995.2022.10000154&amp;partnerID=40&amp;md5=9ba5ee1f8be8926ceb3054a64c0bc75c</t>
  </si>
  <si>
    <t>Parameter estimation; Bayesian optimization; Efficient communications; Facial emotions; Facial Expressions; Facial muscles; Human like; Humans-robot interactions; Muscle controls; Optimization approach; Social abilities; Human robot interaction</t>
  </si>
  <si>
    <t>Yang B.; Jiao J.; Wang L.; Liu M.</t>
  </si>
  <si>
    <t>Yang, Bowen (57470639800); Jiao, Jianhao (57196085829); Wang, Lujia (35175084300); Liu, Ming (55512872300)</t>
  </si>
  <si>
    <t>57470639800; 57196085829; 35175084300; 55512872300</t>
  </si>
  <si>
    <t>An Online Interactive Approach for Crowd Navigation of Quadrupedal Robots</t>
  </si>
  <si>
    <t>10.1109/IROS47612.2022.9981697</t>
  </si>
  <si>
    <t>https://www.scopus.com/inward/record.uri?eid=2-s2.0-85146328134&amp;doi=10.1109%2fIROS47612.2022.9981697&amp;partnerID=40&amp;md5=ad7b0d08ddfdbdc7601d28b44fcc0b99</t>
  </si>
  <si>
    <t>Behavioral research; Game theory; Human robot interaction; Human behaviors; Human crowd; Human-friendly; Interactive approach; Navigation commands; Online interaction; Quadrupedal robot; Robot navigation; Social awareness; Static environment; Air navigation</t>
  </si>
  <si>
    <t>Hong S.; Wei Y.; Ma M.; Xie J.; Lu Z.; Zheng X.; Zhang Q.</t>
  </si>
  <si>
    <t>Hong, Shiyao (58075521300); Wei, Yangcheng (58075248500); Ma, Miao (58073669800); Xie, Jianyuan (58074458300); Lu, Zhenying (58075248600); Zheng, Xing (58073931800); Zhang, Qi (57195478337)</t>
  </si>
  <si>
    <t>58075521300; 58075248500; 58073669800; 58074458300; 58075248600; 58073931800; 57195478337</t>
  </si>
  <si>
    <t>Research of robotic arm control system based on deep learning and 3D point cloud target detection algorithm</t>
  </si>
  <si>
    <t>2022 IEEE 5th International Conference on Automation, Electronics and Electrical Engineering, AUTEEE 2022</t>
  </si>
  <si>
    <t>10.1109/AUTEEE56487.2022.9994321</t>
  </si>
  <si>
    <t>https://www.scopus.com/inward/record.uri?eid=2-s2.0-85146645576&amp;doi=10.1109%2fAUTEEE56487.2022.9994321&amp;partnerID=40&amp;md5=b6057959c5d8c117564b4f149bb66460</t>
  </si>
  <si>
    <t>3D point cloud; Human-computer interaction; image recognition; robotic arm control; target detection</t>
  </si>
  <si>
    <t>Automotive industry; Control systems; Human computer interaction; Human robot interaction; Intelligent robots; Learning algorithms; Man machine systems; Production efficiency; Robotic arms; Signal detection; 3D point cloud; Arms control; Human-machine; Industrial robot controls; Industrial upgrading; Intelligent interactions; Robotic arm control; Smart manufacturing; Target detection algorithm; Targets detection; Deep learning</t>
  </si>
  <si>
    <t>Su X.; Yuan F.; Zhang R.; Liu J.; Boltz M.; Zhao X.</t>
  </si>
  <si>
    <t>Su, Xiaowen (57092414800); Yuan, Fengpei (57222106767); Zhang, Ran (57212973522); Liu, Jian (56380662800); Boltz, Marie (14827800000); Zhao, Xiaopeng (55705069200)</t>
  </si>
  <si>
    <t>57092414800; 57222106767; 57212973522; 56380662800; 14827800000; 55705069200</t>
  </si>
  <si>
    <t>Deploying a Human Robot Interaction Model for Dementia Care in Federated Learning</t>
  </si>
  <si>
    <t>10.1145/3551455.3564706</t>
  </si>
  <si>
    <t>https://www.scopus.com/inward/record.uri?eid=2-s2.0-85146370131&amp;doi=10.1145%2f3551455.3564706&amp;partnerID=40&amp;md5=22108da999ac214f58ec0f25194e4cb4</t>
  </si>
  <si>
    <t>Data privacy; Human robot interaction; Man machine systems; Neurodegenerative diseases; Case-studies; Cognitive therapy; Dementia cares; Humans-robot interactions; Interaction modeling; Learning settings; Machine learning methods; Numerical experiments; Person with dementias; Simulated experiments; Learning systems</t>
  </si>
  <si>
    <t>Khanna P.; Bjorkman M.; Smith C.</t>
  </si>
  <si>
    <t>Khanna, Parag (57193813058); Bjorkman, Marten (7005103070); Smith, Christian (23010495200)</t>
  </si>
  <si>
    <t>57193813058; 7005103070; 23010495200</t>
  </si>
  <si>
    <t>Human Inspired Grip-Release Technique for Robot-Human Handovers</t>
  </si>
  <si>
    <t>10.1109/Humanoids53995.2022.10000227</t>
  </si>
  <si>
    <t>https://www.scopus.com/inward/record.uri?eid=2-s2.0-85146331409&amp;doi=10.1109%2fHumanoids53995.2022.10000227&amp;partnerID=40&amp;md5=9c19f287f6ae93a639f62fdc24a06dbd</t>
  </si>
  <si>
    <t>Collaborative tasks; Data driven; Embedded object; Experimentation study; Fluents; Hand over; Human robots; Interaction forces; Human robot interaction</t>
  </si>
  <si>
    <t>Greco A.; Roberto A.; Saggese A.; Vento M.</t>
  </si>
  <si>
    <t>Greco, Antonio (55808071886); Roberto, Antonio (57211170060); Saggese, Alessia (6603396907); Vento, Mario (7006461499)</t>
  </si>
  <si>
    <t>55808071886; 57211170060; 6603396907; 7006461499</t>
  </si>
  <si>
    <t>Efficient Transformers for on-robot Natural Language Understanding</t>
  </si>
  <si>
    <t>10.1109/Humanoids53995.2022.10000085</t>
  </si>
  <si>
    <t>https://www.scopus.com/inward/record.uri?eid=2-s2.0-85146350646&amp;doi=10.1109%2fHumanoids53995.2022.10000085&amp;partnerID=40&amp;md5=85160b220774d5ee9a73545071fc2349</t>
  </si>
  <si>
    <t>Architecture-based; Computational resources; Embedded-system; Experimental analysis; Main tasks; Natural language understanding; Natural languages; Performance; Real- time; Social robots; Embedded systems</t>
  </si>
  <si>
    <t>Hong J.; Hwang Y.; Lee G.; Choi Y.</t>
  </si>
  <si>
    <t>Hong, Juyoung (57226710407); Hwang, Yujin (57219432892); Lee, Gwangjin (58055273900); Choi, Yukyung (55617046700)</t>
  </si>
  <si>
    <t>57226710407; 57219432892; 58055273900; 55617046700</t>
  </si>
  <si>
    <t>Survey on Emotion Recognition Databases</t>
  </si>
  <si>
    <t>10.23919/ICCAS55662.2022.10003935</t>
  </si>
  <si>
    <t>https://www.scopus.com/inward/record.uri?eid=2-s2.0-85146623326&amp;doi=10.23919%2fICCAS55662.2022.10003935&amp;partnerID=40&amp;md5=14765f3ddca9136ffbb2a73f87163321</t>
  </si>
  <si>
    <t>Child Emotional Expression; Emotion Recognition; Facial Expression Dataset; Infant Emotional Expression; Recognition Dataset</t>
  </si>
  <si>
    <t>Computer keyboards; Deep learning; Face recognition; Learning systems; Robots; Speech recognition; Child emotional expression; Emotion recognition; Emotional expressions; Facial Action Coding System; Facial expression dataset; Facial Expressions; Infant emotional expression; Recognition dataset; Social robots; Emotion Recognition</t>
  </si>
  <si>
    <t>Wang R.; Wang W.; Min B.-C.</t>
  </si>
  <si>
    <t>Wang, Ruiqi (57407128300); Wang, Weizheng (57219589739); Min, Byung-Cheol (39161762500)</t>
  </si>
  <si>
    <t>57407128300; 57219589739; 39161762500</t>
  </si>
  <si>
    <t>Feedback-efficient Active Preference Learning for Socially Aware Robot Navigation</t>
  </si>
  <si>
    <t>10.1109/IROS47612.2022.9981616</t>
  </si>
  <si>
    <t>https://www.scopus.com/inward/record.uri?eid=2-s2.0-85146347754&amp;doi=10.1109%2fIROS47612.2022.9981616&amp;partnerID=40&amp;md5=38e13fe50587f865fd147333e52edb06</t>
  </si>
  <si>
    <t>Human robot interaction; Inverse problems; Learning systems; Human demonstrations; Humans-robot interactions; Learning approach; Learning-based methods; Model-based OPC; Performance; Preference learning; Reinforcement learnings; Robot navigation; Spatial interaction; Reinforcement learning</t>
  </si>
  <si>
    <t>Mujica M.; Benoussaad M.; Fourquet J.-Y.</t>
  </si>
  <si>
    <t>Mujica, Martin (57208247021); Benoussaad, Mourad (34167551000); Fourquet, Jean-Yves (7006652015)</t>
  </si>
  <si>
    <t>57208247021; 34167551000; 7006652015</t>
  </si>
  <si>
    <t>Simulated Framework for Physical Human-Robot Collaboration to Co-Manipulate Objects</t>
  </si>
  <si>
    <t>10.1109/ICARCV57592.2022.10004230</t>
  </si>
  <si>
    <t>https://www.scopus.com/inward/record.uri?eid=2-s2.0-85146707365&amp;doi=10.1109%2fICARCV57592.2022.10004230&amp;partnerID=40&amp;md5=4a8709f58a19da0292d9ba700b94a787</t>
  </si>
  <si>
    <t>Human robot interaction; Man machine systems; Manipulators; Robot applications; Frame-work; Human-robot collaboration; Interaction forces; Matlab code; Novel methods; Physical humanrobot interaction (phri); Real robot; Robots control; Robots manipulators; MATLAB</t>
  </si>
  <si>
    <t>Karacan K.; Sadeghian H.; Kirschner R.; Haddadin S.</t>
  </si>
  <si>
    <t>Karacan, Kubra (57496823000); Sadeghian, Hamid (37666660200); Kirschner, Robin (57223928721); Haddadin, Sami (23008499000)</t>
  </si>
  <si>
    <t>57496823000; 37666660200; 57223928721; 23008499000</t>
  </si>
  <si>
    <t>Passivity-Based Skill Motion Learning in Stiffness-Adaptive Unified Force-Impedance Control</t>
  </si>
  <si>
    <t>10.1109/IROS47612.2022.9981728</t>
  </si>
  <si>
    <t>https://www.scopus.com/inward/record.uri?eid=2-s2.0-85146346303&amp;doi=10.1109%2fIROS47612.2022.9981728&amp;partnerID=40&amp;md5=6a7eb8fd45b2cfe7072fdce799aa2464</t>
  </si>
  <si>
    <t>Human robot interaction; Batch sizes; Condition; Dynamic tasks; Impedance control; Motion learning; Passivity-based; Production line; Robot motion; Task executions; Unified force; Stiffness</t>
  </si>
  <si>
    <t>Angelopoulos G.; Rossi A.; Di Napoli C.; Rossi S.</t>
  </si>
  <si>
    <t>Angelopoulos, Georgios (57215306516); Rossi, Alessandra (57189499587); Di Napoli, Claudia (6602374756); Rossi, Silvia (55619320887)</t>
  </si>
  <si>
    <t>57215306516; 57189499587; 6602374756; 55619320887</t>
  </si>
  <si>
    <t>You Are In My Way: Non-verbal Social Cues for Legible Robot Navigation Behaviors</t>
  </si>
  <si>
    <t>10.1109/IROS47612.2022.9981754</t>
  </si>
  <si>
    <t>https://www.scopus.com/inward/record.uri?eid=2-s2.0-85146350125&amp;doi=10.1109%2fIROS47612.2022.9981754&amp;partnerID=40&amp;md5=6b47b7bf16ae7388d1f9df789894bcbe</t>
  </si>
  <si>
    <t>Human robot interaction; Navigation; Social behavior; 'current; Humans-robot interactions; Interaction fields; Narrow spaces; Navigation behavior; Non-verbal behaviours; Robot navigation; Social behaviour; Social cues; Social navigation; Anthropomorphic robots</t>
  </si>
  <si>
    <t>Peng Z.; Hou S.; Yuan Y.</t>
  </si>
  <si>
    <t>Peng, Zhe (57169325400); Hou, Songlin (57226636092); Yuan, Yixuan (55932867600)</t>
  </si>
  <si>
    <t>57169325400; 57226636092; 55932867600</t>
  </si>
  <si>
    <t>EPAR: An Efficient and Privacy-Aware Augmented Reality Framework for Indoor Location-Based Services</t>
  </si>
  <si>
    <t>10.1109/IROS47612.2022.9981149</t>
  </si>
  <si>
    <t>https://www.scopus.com/inward/record.uri?eid=2-s2.0-85146359181&amp;doi=10.1109%2fIROS47612.2022.9981149&amp;partnerID=40&amp;md5=be798ae8ff432f3e363b50cefa89bd40</t>
  </si>
  <si>
    <t>Augmented reality; Efficiency; Human robot interaction; Location; Scalability; Telecommunication services; Computer generated; Indoor locations; Information delivery; Location based; Location-based services; Privacy aware; Real-world; System accuracy; System efficiency; System scalability; Location based services</t>
  </si>
  <si>
    <t>Dave A.; Vaz J.C.; Kim J.; Kosanovic N.; Kassai N.; Oh P.Y.</t>
  </si>
  <si>
    <t>Dave, Akshay (57216313035); Vaz, Jean Chagas (57197726841); Kim, Jeongeun (58066640300); Kosanovic, Nicolas (57782997600); Kassai, Nathan (57783811700); Oh, Paul Y. (7006672667)</t>
  </si>
  <si>
    <t>57216313035; 57197726841; 58066640300; 57782997600; 57783811700; 7006672667</t>
  </si>
  <si>
    <t>Avatar-Darwin a Social Humanoid with Telepresence Abilities Aimed at Embodied Avatar Systems</t>
  </si>
  <si>
    <t>10.1109/Humanoids53995.2022.10000176</t>
  </si>
  <si>
    <t>https://www.scopus.com/inward/record.uri?eid=2-s2.0-85146328919&amp;doi=10.1109%2fHumanoids53995.2022.10000176&amp;partnerID=40&amp;md5=912201943764e704221c8b0bb3f8e633</t>
  </si>
  <si>
    <t>Visual communication; Correspondence problems; Human cognition; Real- time; Scalings; Social robots; System functionality; System usability; Tele-presence systems; Teleoperated; Telepresence; Human robot interaction</t>
  </si>
  <si>
    <t>Laplaza J.; Moreno-Noguer F.; Sanfeliu A.</t>
  </si>
  <si>
    <t>Laplaza, Javier (57262317300); Moreno-Noguer, Francesc (24076818700); Sanfeliu, Alberto (7003840083)</t>
  </si>
  <si>
    <t>57262317300; 24076818700; 7003840083</t>
  </si>
  <si>
    <t>Context and Intention aware 3D Human Body Motion Prediction using an Attention Deep Learning model in Handover Tasks</t>
  </si>
  <si>
    <t>10.1109/IROS47612.2022.9981465</t>
  </si>
  <si>
    <t>https://www.scopus.com/inward/record.uri?eid=2-s2.0-85146353473&amp;doi=10.1109%2fIROS47612.2022.9981465&amp;partnerID=40&amp;md5=d57f2d1432e3140179a18ed51583da09</t>
  </si>
  <si>
    <t>Deep learning; End effectors; Human robot interaction; Motion estimation; 3D human body; Contextual information; Different class; Hand over; Human body motion; Human intentions; Learning models; Model use; Motion prediction; Social robots; Forecasting</t>
  </si>
  <si>
    <t>Kim M.; Kwon Y.; Yoon S.-E.</t>
  </si>
  <si>
    <t>Kim, Mincheul (57919720100); Kwon, Youngsun (57190125731); Yoon, Sung-Eui (7404036142)</t>
  </si>
  <si>
    <t>57919720100; 57190125731; 7404036142</t>
  </si>
  <si>
    <t>Group Estimation for Social Robot Navigation in Crowded Environments</t>
  </si>
  <si>
    <t>10.23919/ICCAS55662.2022.10003761</t>
  </si>
  <si>
    <t>https://www.scopus.com/inward/record.uri?eid=2-s2.0-85146544697&amp;doi=10.23919%2fICCAS55662.2022.10003761&amp;partnerID=40&amp;md5=f1f6a69f5921c1c83564bf61a81bddd0</t>
  </si>
  <si>
    <t>Crowded environments; Human group-aware; Social robot navigation</t>
  </si>
  <si>
    <t>Air navigation; Behavioral research; Collision avoidance; Deep learning; Industrial robots; Multipurpose robots; Collisions avoidance; Crowded environment; Human group-aware; Multirobots; Reinforcement learnings; Robot collisions; Robot navigation; Social groups; Social robot navigation; Social robots; Reinforcement learning</t>
  </si>
  <si>
    <t>Bottega J.A.; Steinmetz R.; Kolling A.H.; Kich V.A.; De Jesus J.C.; Grando R.B.; Gamarra D.F.T.</t>
  </si>
  <si>
    <t>Bottega, Jair Augusto (57216688040); Steinmetz, Raul (57851852700); Kolling, Alisson Henrique (57222759416); Kich, Victor Augusto (57222759373); De Jesus, Junior Costa (57221389599); Grando, Ricardo Bedin (57205729190); Gamarra, Daniel Fernando Tello (26637451500)</t>
  </si>
  <si>
    <t>57216688040; 57851852700; 57222759416; 57222759373; 57221389599; 57205729190; 26637451500</t>
  </si>
  <si>
    <t>Virtual Reality Platform to Develop and Test Applications on Human-Robot Social Interaction</t>
  </si>
  <si>
    <t>10.1109/LARS/SBR/WRE56824.2022.9996025</t>
  </si>
  <si>
    <t>https://www.scopus.com/inward/record.uri?eid=2-s2.0-85146700290&amp;doi=10.1109%2fLARS%2fSBR%2fWRE56824.2022.9996025&amp;partnerID=40&amp;md5=07d6302327af468f5b79d643029ca940</t>
  </si>
  <si>
    <t>Economic and social effects; Human robot interaction; Man machine systems; Human robots; Humans-robot interactions; Integral part; Physical structures; Real robot; Research and development; Robotic simulation; Robotics applications; Social interactions; Test applications; Virtual reality</t>
  </si>
  <si>
    <t>Yuan F.; Bowland S.; Proctor L.; Blackburn J.; Mukherjee N.; Bray R.; Lopez R.P.; Wick K.; Zhao X.</t>
  </si>
  <si>
    <t>Yuan, Fengpei (57222106767); Bowland, Sharon (58580550700); Proctor, Lauren (57538295200); Blackburn, Jordis (57351633900); Mukherjee, Namrata (58067700000); Bray, Robert (58067717300); Lopez, Ruth Palan (16307485800); Wick, Kristina (58067722600); Zhao, Xiaopeng (55705069200)</t>
  </si>
  <si>
    <t>57222106767; 58580550700; 57538295200; 57351633900; 58067700000; 58067717300; 16307485800; 58067722600; 55705069200</t>
  </si>
  <si>
    <t>Robot-assisted Psycho-education to Enhance Alzheimer's Caregiver Health</t>
  </si>
  <si>
    <t>10.1145/3551455.3559597</t>
  </si>
  <si>
    <t>https://www.scopus.com/inward/record.uri?eid=2-s2.0-85146368607&amp;doi=10.1145%2f3551455.3559597&amp;partnerID=40&amp;md5=5d0179128915361b5c3fad798a737f19</t>
  </si>
  <si>
    <t>Alzheimer's disease; caregiver health; human-robot interaction; psychoeducation; social robots</t>
  </si>
  <si>
    <t>Application programs; Health risks; Alzheimer; Alzheimers disease; Caregiver health; Humans-robot interactions; Mental health; Older adults; Physical health; Psychoeducation; Social robots; Users' experiences; Neurodegenerative diseases</t>
  </si>
  <si>
    <t>Affortunati S.; Zagar B.</t>
  </si>
  <si>
    <t>Affortunati, Sabrina (57879542600); Zagar, Bernhard (6701329818)</t>
  </si>
  <si>
    <t>57879542600; 6701329818</t>
  </si>
  <si>
    <t>Tomographic Artificial Skin for Robotic Application</t>
  </si>
  <si>
    <t>10.1109/ICARCV57592.2022.10004242</t>
  </si>
  <si>
    <t>https://www.scopus.com/inward/record.uri?eid=2-s2.0-85146792469&amp;doi=10.1109%2fICARCV57592.2022.10004242&amp;partnerID=40&amp;md5=7931bbed24e489d79d785c14e0dc86a7</t>
  </si>
  <si>
    <t>Artificial organs; End effectors; Human robot interaction; Object detection; Artificial skin; Conductive rubber; Daily lives; Human-robot-cooperation; Integrated electrodes; Proximity detection; Robot's end effectors; Robotics applications; Technology advances; Tomographic; Industrial robots</t>
  </si>
  <si>
    <t>Sugiyama T.; Kanoh M.</t>
  </si>
  <si>
    <t>Sugiyama, Takashi (58036312800); Kanoh, Masayoshi (8641213100)</t>
  </si>
  <si>
    <t>58036312800; 8641213100</t>
  </si>
  <si>
    <t>Meaning of Clothing Colors in Interactive Robots</t>
  </si>
  <si>
    <t>10.1109/SCISISIS55246.2022.10002007</t>
  </si>
  <si>
    <t>https://www.scopus.com/inward/record.uri?eid=2-s2.0-85146637727&amp;doi=10.1109%2fSCISISIS55246.2022.10002007&amp;partnerID=40&amp;md5=eb31143ec59f3cd2b2883ba833fdc34d</t>
  </si>
  <si>
    <t>clothing colors; HRI; interactive robots</t>
  </si>
  <si>
    <t>Robots; Clothing colors; Emotional expressions; Express emotions; HRI; Interactive robot; Simple++; Color</t>
  </si>
  <si>
    <t>Xiao R.; Du Q.; Yang G.; Xiang S.; Zhang C.; Chen C.-Y.</t>
  </si>
  <si>
    <t>Xiao, Ruixin (58078789200); Du, Qinghao (57268716500); Yang, Guilin (7405752170); Xiang, Sitong (55804431600); Zhang, Chi (56428199200); Chen, Chin-Yin (55597280800)</t>
  </si>
  <si>
    <t>58078789200; 57268716500; 7405752170; 55804431600; 56428199200; 55597280800</t>
  </si>
  <si>
    <t>MINLP-Based Design Optimization of Backdrivable 3K Planetary Gear Drive for Robot Actuator</t>
  </si>
  <si>
    <t>10.1109/ICIEA54703.2022.10005930</t>
  </si>
  <si>
    <t>https://www.scopus.com/inward/record.uri?eid=2-s2.0-85146830103&amp;doi=10.1109%2fICIEA54703.2022.10005930&amp;partnerID=40&amp;md5=89590829538be653e0953579ad1b33e5</t>
  </si>
  <si>
    <t>3K planetary gear reducer; Backward-driving efficiencies; Design optimization; Robot actuator</t>
  </si>
  <si>
    <t>Actuators; Exoskeleton (Robotics); Human robot interaction; Integer programming; Machine design; MATLAB; Nonlinear programming; 3k planetary gear reducer; Backward-driving efficiency; Design optimization; Forward-and-backward; Gear reducers; Mixed-integer nonlinear programming; Modification coefficient; Planetary Gears; Reduction ratios; Robot actuators; Efficiency</t>
  </si>
  <si>
    <t>Singamaneni P.T.; Favier A.; Alami R.</t>
  </si>
  <si>
    <t>Singamaneni, Phani Teja (57216331576); Favier, Anthony (57219412264); Alami, Rachid (7003803131)</t>
  </si>
  <si>
    <t>57216331576; 57219412264; 7003803131</t>
  </si>
  <si>
    <t>Watch out! There may be a Human. Addressing Invisible Humans in Social Navigation</t>
  </si>
  <si>
    <t>10.1109/IROS47612.2022.9982186</t>
  </si>
  <si>
    <t>https://www.scopus.com/inward/record.uri?eid=2-s2.0-85146351500&amp;doi=10.1109%2fIROS47612.2022.9982186&amp;partnerID=40&amp;md5=4d0e520d92c3a5f5796c9e00033a9659</t>
  </si>
  <si>
    <t>'current; Field of views; Human-aware; Real world experiment; Robot navigation; Social navigation; Social robots</t>
  </si>
  <si>
    <t>Schwartz M.; Sim J.; Park J.</t>
  </si>
  <si>
    <t>Schwartz, Mathew (56465303700); Sim, Jaehoon (57188687854); Park, Jaeheung (55716930600)</t>
  </si>
  <si>
    <t>56465303700; 57188687854; 55716930600</t>
  </si>
  <si>
    <t>Design and Control of a Humanoid Avatar Head with Realtime Face Animation</t>
  </si>
  <si>
    <t>10.23919/ICCAS55662.2022.10003736</t>
  </si>
  <si>
    <t>https://www.scopus.com/inward/record.uri?eid=2-s2.0-85146620227&amp;doi=10.23919%2fICCAS55662.2022.10003736&amp;partnerID=40&amp;md5=5099e270c20433e88326d021e8ee5ca0</t>
  </si>
  <si>
    <t>Avatar; Design; Graphics; Human-Robot Interaction; Humanoids</t>
  </si>
  <si>
    <t>Audio signal processing; Machine design; Man machine systems; Speech communication; Avatar; Design and control; Face animation; Graphic; Humanoid; Humanoid avatars; Humans-robot interactions; Real- time; Remote avatars; Teleoperated robots; Human robot interaction</t>
  </si>
  <si>
    <t>Stephan B.; Aganian D.; Hinneburg L.; Eisenbach M.; Muller S.; Gross H.-M.</t>
  </si>
  <si>
    <t>Stephan, Benedict (57235224200); Aganian, Dustin (57214595383); Hinneburg, Lars (58066722400); Eisenbach, Markus (57220422464); Muller, Steffen (57199400995); Gross, Horst-Michael (7202668837)</t>
  </si>
  <si>
    <t>57235224200; 57214595383; 58066722400; 57220422464; 57199400995; 7202668837</t>
  </si>
  <si>
    <t>On the Importance of Label Encoding and Uncertainty Estimation for Robotic Grasp Detection</t>
  </si>
  <si>
    <t>10.1109/IROS47612.2022.9981866</t>
  </si>
  <si>
    <t>https://www.scopus.com/inward/record.uri?eid=2-s2.0-85146361946&amp;doi=10.1109%2fIROS47612.2022.9981866&amp;partnerID=40&amp;md5=7b6ac11b3ec303520533d6af489a2809</t>
  </si>
  <si>
    <t>Degrees of freedom (mechanics); Encoding (symbols); Image enhancement; Signal encoding; Uncertainty analysis; Arbitrary objects; Depth image; Encodings; Humans-robot interactions; Label encoding; Robotic grasp; Robotic systems; Smart manufacturing; Uncertainty; Uncertainty estimation; Human robot interaction</t>
  </si>
  <si>
    <t>Dorzhieva E.; Baza A.; Gupta A.; Fedoseev A.; Cabrera M.A.; Karmanova E.; Tsetserukou D.</t>
  </si>
  <si>
    <t>Dorzhieva, Ekaterina (57325524700); Baza, Ahmed (57767599100); Gupta, Ayush (57768817400); Fedoseev, Aleksey (57212199900); Cabrera, Miguel Altamirano (57202532442); Karmanova, Ekaterina (57222478244); Tsetserukou, Dzmitry (15726820800)</t>
  </si>
  <si>
    <t>57325524700; 57767599100; 57768817400; 57212199900; 57202532442; 57222478244; 15726820800</t>
  </si>
  <si>
    <t>DroneARchery: Human-Drone Interaction through Augmented Reality with Haptic Feedback and Multi-UAV Collision Avoidance Driven by Deep Reinforcement Learning</t>
  </si>
  <si>
    <t>Proceedings - 2022 IEEE International Symposium on Mixed and Augmented Reality, ISMAR 2022</t>
  </si>
  <si>
    <t>10.1109/ISMAR55827.2022.00042</t>
  </si>
  <si>
    <t>https://www.scopus.com/inward/record.uri?eid=2-s2.0-85146430913&amp;doi=10.1109%2fISMAR55827.2022.00042&amp;partnerID=40&amp;md5=a4bc6153fac650b966d3f09bfb83db70</t>
  </si>
  <si>
    <t>Haptic devices; Human computer interaction (HCI); Human-centered computing; Interaction devices; Interaction paradigms; Mixed/augmented reality</t>
  </si>
  <si>
    <t>Antennas; Augmented reality; Deep learning; Drones; Feedback; Haptic interfaces; Human computer interaction; Human robot interaction; Personnel training; Stiffness; Virtual reality; Haptic devices; Haptic display; Haptic feedbacks; Human computer interaction; Human-centered computing; Interaction devices; Interaction paradigm; Mixed/augmented reality; Reinforcement learnings; Tactile patterns; Reinforcement learning</t>
  </si>
  <si>
    <t>Kim S.; Choi J.; Lim Y.; Kwak S.S.</t>
  </si>
  <si>
    <t>Kim, Sangmin (57446373900); Choi, Jongsuk (55994218300); Lim, Yoonseob (24740711800); Kwak, Sonya S. (24491889000)</t>
  </si>
  <si>
    <t>57446373900; 55994218300; 24740711800; 24491889000</t>
  </si>
  <si>
    <t>Should a Robot Follow Social Norms? Human-Robot Interaction Design for Social Relations in Mixed Age Group</t>
  </si>
  <si>
    <t>10.1109/IROS47612.2022.9981755</t>
  </si>
  <si>
    <t>https://www.scopus.com/inward/record.uri?eid=2-s2.0-85146347807&amp;doi=10.1109%2fIROS47612.2022.9981755&amp;partnerID=40&amp;md5=7403d857276bd9cc0fcb401b7238fa11</t>
  </si>
  <si>
    <t>Machine design; Man machine systems; Age groups; Condition; Humans-robot interactions; Interaction design; Service behaviors; Service evaluation; Social context; Social norm; Social relations; Type of services; Human robot interaction</t>
  </si>
  <si>
    <t>Singamaneni P.T.; Umbrico A.; Orlandini A.; Alami R.</t>
  </si>
  <si>
    <t>Singamaneni, Phani Teja (57216331576); Umbrico, Alessandro (55818734400); Orlandini, Andrea (7005587537); Alami, Rachid (7003803131)</t>
  </si>
  <si>
    <t>57216331576; 55818734400; 7005587537; 7003803131</t>
  </si>
  <si>
    <t>Towards Enhancing Social Navigation through Contextual and Human-related Knowledge</t>
  </si>
  <si>
    <t>https://www.scopus.com/inward/record.uri?eid=2-s2.0-85146422586&amp;partnerID=40&amp;md5=5e3ea421053fd01a6f146701c4d347b0</t>
  </si>
  <si>
    <t>Assistive Robotics; Cognitive Robotics; Knowledge Representation and Reasoning; Social Navigation; Task and Motion Planning</t>
  </si>
  <si>
    <t>Human robot interaction; Knowledge management; Knowledge representation; Navigation; Robot programming; Assistive robotics; Cognitive robotics; Contextualize; Knowledge representation and reasoning; Motion-planning; Real world environments; Research challenges; Social navigation; Task allocation; Task planning; Motion planning</t>
  </si>
  <si>
    <t>Paplu S.; Navarro R.F.; Berns K.</t>
  </si>
  <si>
    <t>Paplu, Sarwar (57204053864); Navarro, Raul Fernandez (58066659600); Berns, Karsten (7006119626)</t>
  </si>
  <si>
    <t>57204053864; 58066659600; 7006119626</t>
  </si>
  <si>
    <t>Harnessing Long-Term Memory for Personalized Human-Robot Interactions</t>
  </si>
  <si>
    <t>10.1109/Humanoids53995.2022.10000213</t>
  </si>
  <si>
    <t>https://www.scopus.com/inward/record.uri?eid=2-s2.0-85146359501&amp;doi=10.1109%2fHumanoids53995.2022.10000213&amp;partnerID=40&amp;md5=0e9862b3af69c9e74070df82194893cc</t>
  </si>
  <si>
    <t>Man machine systems; Auditory cues; Human like; Humans-robot interactions; Interaction process; Long term memory; Memory systems; Robot behavior; Simple++; Visual cues; Working memory; Human robot interaction</t>
  </si>
  <si>
    <t>Hu B.; Luo Y.; Chen Y.</t>
  </si>
  <si>
    <t>Hu, Boyi (55860392700); Luo, Yue (57217862179); Chen, Yuhao (57225143868)</t>
  </si>
  <si>
    <t>55860392700; 57217862179; 57225143868</t>
  </si>
  <si>
    <t>Evaluating Human Locomotion Safety in Mobile Robots Populated Environments</t>
  </si>
  <si>
    <t>Proceedings - 2022 IEEE International Symposium on Software Reliability Engineering Workshops, ISSREW 2022</t>
  </si>
  <si>
    <t>10.1109/ISSREW55968.2022.00096</t>
  </si>
  <si>
    <t>https://www.scopus.com/inward/record.uri?eid=2-s2.0-85146319921&amp;doi=10.1109%2fISSREW55968.2022.00096&amp;partnerID=40&amp;md5=1c657160ead6d4899690d7db7d923889</t>
  </si>
  <si>
    <t>Human-centered Path Planning; Human-Robot Interaction; Locomotion Safety; Mobile Robots</t>
  </si>
  <si>
    <t>Accident prevention; Intelligent systems; Mobile robots; Motion planning; Robot programming; Sales; Collaborative robots; Design guidance; Human locomotions; Human-centered path planning; Human-centred designs; Humans-robot interactions; Locomotion safety; Retail trade; Robots system; Well being; Human robot interaction</t>
  </si>
  <si>
    <t>Moon H.; Boubezoul A.; Oukhellou L.; Amirat Y.; Mohammed S.</t>
  </si>
  <si>
    <t>Moon, Huiseok (57255588700); Boubezoul, Abderrahmane (23466466400); Oukhellou, Latifa (6506923629); Amirat, Yacine (7003336093); Mohammed, Samer (7102894395)</t>
  </si>
  <si>
    <t>57255588700; 23466466400; 6506923629; 7003336093; 7102894395</t>
  </si>
  <si>
    <t>Online Human Intention Detection through Machine-learning based Algorithm for the Control of Lower-limbs Wearable Robot</t>
  </si>
  <si>
    <t>10.1109/Humanoids53995.2022.10000150</t>
  </si>
  <si>
    <t>https://www.scopus.com/inward/record.uri?eid=2-s2.0-85146344545&amp;doi=10.1109%2fHumanoids53995.2022.10000150&amp;partnerID=40&amp;md5=53be0222b800cecf6a37967a1b097eb1</t>
  </si>
  <si>
    <t>E-learning; Electrocatalysts; Forestry; Human robot interaction; Joints (anatomy); Learning algorithms; Machine learning; Stairs; Torque; Walking aids; Wearable sensors; Actuated ankles; Ankle foot orthose; Ankle joints; Gait modes; Healthy subjects; Human intentions; Intention detection; Learning-based algorithms; Level walking; Machine-learning; Classification (of information)</t>
  </si>
  <si>
    <t>Park M.-W.</t>
  </si>
  <si>
    <t>Park, Moon-Woo (57214780665)</t>
  </si>
  <si>
    <t>Structural Analysis on Flexible Skin of Emotional Support Robot</t>
  </si>
  <si>
    <t>10.23919/ICCAS55662.2022.10003873</t>
  </si>
  <si>
    <t>https://www.scopus.com/inward/record.uri?eid=2-s2.0-85146620070&amp;doi=10.23919%2fICCAS55662.2022.10003873&amp;partnerID=40&amp;md5=478f96eee03bfa2abe479370af01284d</t>
  </si>
  <si>
    <t>emotional support robot; finite element method; social robot; structural analysis</t>
  </si>
  <si>
    <t>Finite element method; Machine design; Robots; Analysis models; Design elements; Emotional support robot; Emotional supports; Robot head; Single parts; Skin deformation; Social robots; Urethane materials; Structural analysis</t>
  </si>
  <si>
    <t>Tahamipour-Z S.M.; Petrovic G.R.; Mattila J.</t>
  </si>
  <si>
    <t>Tahamipour-Z, S. Mohammad (57204457906); Petrovic, Goran R. (57227016100); Mattila, Jouni (7004402283)</t>
  </si>
  <si>
    <t>57204457906; 57227016100; 7004402283</t>
  </si>
  <si>
    <t>Robust Model Predictive Control for Robot Manipulators</t>
  </si>
  <si>
    <t>10.1109/Humanoids53995.2022.10000136</t>
  </si>
  <si>
    <t>https://www.scopus.com/inward/record.uri?eid=2-s2.0-85146326330&amp;doi=10.1109%2fHumanoids53995.2022.10000136&amp;partnerID=40&amp;md5=095563ac206ba57f138e126f062e5389</t>
  </si>
  <si>
    <t>Constrained optimization; Control nonlinearities; Controllers; Exoskeleton (Robotics); Flexible manipulators; Human robot interaction; Industrial robots; Modular robots; Predictive control systems; Robot applications; Robust control; State feedback; Uncertainty analysis; Control methods; Exoskeleton robots; External disturbances; Model prediction; Model-predictive control; Modeling uncertainties; Prediction-based; Robots manipulators; Robust model predictive control; Robust modeling; Model predictive control</t>
  </si>
  <si>
    <t>Bevilacqua R.; Benadduci M.; Riccardi G.R.; Melone G.; La Forgia A.; MacChiarulo N.; Rossetti L.; Marzorati M.; Rizzo G.; Di Bitonto P.; Potenza A.; Fiorini L.; Loizzo F.G.C.; La Viola C.; Cavallo F.; Leone A.; Rescio G.; Caroppo A.; Manni A.; Cesta A.; Cortellessa G.; Fracasso F.; Orlandini A.; Umbrico A.; Amabili G.; Rossi L.; Maranesi E.</t>
  </si>
  <si>
    <t>Bevilacqua, Roberta (55079342600); Benadduci, Marco (57397746300); Riccardi, Giovanni Renato (57211870506); Melone, Giovanni (57264281700); La Forgia, Angela (57264461800); MacChiarulo, Nicola (57204515186); Rossetti, Luca (57265219100); Marzorati, Mauro (6603415819); Rizzo, Giovanna (7102724260); Di Bitonto, Pierpaolo (24472566600); Potenza, Ada (57210444107); Fiorini, Laura (56902334800); Loizzo, Federica Gabriella Cornacchia (57215863947); La Viola, Carlo (57216753320); Cavallo, Filippo (14628324200); Leone, Alessandro (7102613483); Rescio, Gabriele (26768330400); Caroppo, Andrea (15845020000); Manni, Andrea (17346389100); Cesta, Amedeo (6701779736); Cortellessa, Gabriella (13005616200); Fracasso, Francesca (57193088914); Orlandini, Andrea (7005587537); Umbrico, Alessandro (55818734400); Amabili, Giulio (57290714700); Rossi, Lorena (56426752000); Maranesi, Elvira (55859858500)</t>
  </si>
  <si>
    <t>55079342600; 57397746300; 57211870506; 57264281700; 57264461800; 57204515186; 57265219100; 6603415819; 7102724260; 24472566600; 57210444107; 56902334800; 57215863947; 57216753320; 14628324200; 7102613483; 26768330400; 15845020000; 17346389100; 6701779736; 13005616200; 57193088914; 7005587537; 55818734400; 57290714700; 56426752000; 55859858500</t>
  </si>
  <si>
    <t>SI-ROBOTICS System: A preliminary study on usability of a rehabilitation program in patients with Parkinson's disease</t>
  </si>
  <si>
    <t>https://www.scopus.com/inward/record.uri?eid=2-s2.0-85146427512&amp;partnerID=40&amp;md5=0ebc3bd29950e5c8bd37c06b0de9e691</t>
  </si>
  <si>
    <t>balance; gait; Irish dancing; Parkinson's disease; rehabilitation; social robotics; technological approach</t>
  </si>
  <si>
    <t>Intelligent robots; Neurodegenerative diseases; Patient treatment; Wearable sensors; Artificial intelligence algorithms; Environmental sensor; Gait; Irish dancing; Parkinson's disease; Primary objective; Rehabilitation projects; Robotic platforms; Social robotics; Technological approach; Patient rehabilitation</t>
  </si>
  <si>
    <t>Docekal J.; Rozlivek J.; Matas J.; Hoffmann M.</t>
  </si>
  <si>
    <t>Docekal, Jan (57819699900); Rozlivek, Jakub (57221141397); Matas, Jiri (7006443210); Hoffmann, Matej (34971244000)</t>
  </si>
  <si>
    <t>57819699900; 57221141397; 7006443210; 34971244000</t>
  </si>
  <si>
    <t>Human Keypoint Detection for Close Proximity Human-Robot Interaction</t>
  </si>
  <si>
    <t>10.1109/Humanoids53995.2022.10000133</t>
  </si>
  <si>
    <t>https://www.scopus.com/inward/record.uri?eid=2-s2.0-85146322370&amp;doi=10.1109%2fHumanoids53995.2022.10000133&amp;partnerID=40&amp;md5=6b9205a5eb56b2e0919b81e685ccbd51</t>
  </si>
  <si>
    <t>Human robot interaction; Man machine systems; Palmprint recognition; Body parts; Close proximity; Field of views; Humanoid robot; Humans-robot interactions; Key-point detectors; Keypoint detection; Performance; State of the art; Whole-body; Anthropomorphic robots</t>
  </si>
  <si>
    <t>Bottega J.A.; Kich V.A.; Kolling A.H.; Dyonisio J.D.S.; Corcaque P.L.; Guerra R.D.S.; Gamarra D.F.T.</t>
  </si>
  <si>
    <t>Bottega, Jair A. (57216688040); Kich, Victor A. (57222759373); Kolling, Alisson H. (57222759416); Dyonisio, Jardel D. S. (57913828500); Corcaque, Pedro L. (57912542800); Guerra, Rodrigo Da S. (57212481488); Gamarra, Daniel F. T. (26637451500)</t>
  </si>
  <si>
    <t>57216688040; 57222759373; 57222759416; 57913828500; 57912542800; 57212481488; 26637451500</t>
  </si>
  <si>
    <t>Jubileo: An Open-Source Robot and Framework for Research in Human-Robot Social Interaction</t>
  </si>
  <si>
    <t>10.1109/Humanoids53995.2022.10000224</t>
  </si>
  <si>
    <t>https://www.scopus.com/inward/record.uri?eid=2-s2.0-85146329682&amp;doi=10.1109%2fHumanoids53995.2022.10000224&amp;partnerID=40&amp;md5=81a3439b39c0d3f23d766960f2a4ec43</t>
  </si>
  <si>
    <t>Economic and social effects; Man machine systems; Virtual reality; Animatronics; Daily lives; Human civilization; Human robots; Humans-robot interactions; Open-source; Real-world; Simulated robot; Social interactions; Visual cues; Human robot interaction</t>
  </si>
  <si>
    <t>Higashinaka R.; Minato T.; Sakai K.; Funayama T.; Nishizaki H.; Nagai T.</t>
  </si>
  <si>
    <t>Higashinaka, Ryuichiro (12238977400); Minato, Takashi (7005390640); Sakai, Kurima (55369257800); Funayama, Tomo (57192436219); Nishizaki, Hiromitsu (7004310832); Nagai, Takayuki (55624470947)</t>
  </si>
  <si>
    <t>12238977400; 7005390640; 55369257800; 57192436219; 7004310832; 55624470947</t>
  </si>
  <si>
    <t>Dialogue Robot Competition for the Development of an Android Robot with Hospitality</t>
  </si>
  <si>
    <t>GCCE 2022 - 2022 IEEE 11th Global Conference on Consumer Electronics</t>
  </si>
  <si>
    <t>10.1109/GCCE56475.2022.10014410</t>
  </si>
  <si>
    <t>https://www.scopus.com/inward/record.uri?eid=2-s2.0-85146315726&amp;doi=10.1109%2fGCCE56475.2022.10014410&amp;partnerID=40&amp;md5=956992a6646367b6a385380a95101458</t>
  </si>
  <si>
    <t>competition; Human-robot interaction; spoken language processing</t>
  </si>
  <si>
    <t>Android (operating system); Destination recommendations; Humans-robot interactions; Research and development; Robot competitions; Spoken language processing; Tourist destinations; Travel agency; Human robot interaction</t>
  </si>
  <si>
    <t>Xu J.; Li L.; Dong X.; Yin Z.; Jiang X.; Hu H.</t>
  </si>
  <si>
    <t>Xu, Jiawei (57212137450); Li, Lvzhou (57191833548); Dong, Xu (56531164200); Yin, Zijian (58042917900); Jiang, Xinyu (58042195100); Hu, Hongwei (55614010300)</t>
  </si>
  <si>
    <t>57212137450; 57191833548; 56531164200; 58042917900; 58042195100; 55614010300</t>
  </si>
  <si>
    <t>FEM-Based N-Net Control of a Flexible Dexterous Finger</t>
  </si>
  <si>
    <t>10.1088/1742-6596/2402/1/012003</t>
  </si>
  <si>
    <t>https://www.scopus.com/inward/record.uri?eid=2-s2.0-85145595535&amp;doi=10.1088%2f1742-6596%2f2402%2f1%2f012003&amp;partnerID=40&amp;md5=ece29abda2169cb3c44b64f1e7c06e62</t>
  </si>
  <si>
    <t>Complex networks; Human robot interaction; Robotic arms; Structure (composition); Control methods; Distributed Actuation; Fast neural networks; Human machine interaction; Light weight; Nonlinear deformations; Open loop control; Rigid robots; Soft robot; Soft-bodies; Finite element method</t>
  </si>
  <si>
    <t>Vellingiri J.; Trisheela S.</t>
  </si>
  <si>
    <t>Vellingiri, J. (48662836900); Trisheela, S. (58038901900)</t>
  </si>
  <si>
    <t>48662836900; 58038901900</t>
  </si>
  <si>
    <t>Humanoid Robot for Disaster Detection using Machine Learning</t>
  </si>
  <si>
    <t>MysuruCon 2022 - 2022 IEEE 2nd Mysore Sub Section International Conference</t>
  </si>
  <si>
    <t>10.1109/MysuruCon55714.2022.9972607</t>
  </si>
  <si>
    <t>https://www.scopus.com/inward/record.uri?eid=2-s2.0-85145353561&amp;doi=10.1109%2fMysuruCon55714.2022.9972607&amp;partnerID=40&amp;md5=6623a776c13829b455aaf655af29ea51</t>
  </si>
  <si>
    <t>Global System for Mobile Communications (GSM); LM35 Sensor; Mobile robotic vehicle; Passive Infrared Sensor (PIR); Radio Frequency Identification (RFID)</t>
  </si>
  <si>
    <t>Anthropomorphic robots; Global system for mobile communications; Human computer interaction; Human robot interaction; Machine design; Machine learning; Man machine systems; Product design; Radio frequency identification (RFID); Global system for mobile communication; Humans-robot interactions; Lm35 sensor; Mobile robotic; Mobile robotic vehicle; Passive infrared sensor; Passive infrared sensors; Radio frequency identification; Radio-frequency-identification; Robotic vehicles; Infrared detectors</t>
  </si>
  <si>
    <t>Lin Y.; Chiasson D.; Shull P.B.</t>
  </si>
  <si>
    <t>Lin, Yuan (58367149400); Chiasson, David (57207947652); Shull, Peter B. (12753198500)</t>
  </si>
  <si>
    <t>58367149400; 57207947652; 12753198500</t>
  </si>
  <si>
    <t>Wearable Water-filled Soft Transparent Pressure Sensor Based on Acoustic Guided Waves</t>
  </si>
  <si>
    <t>IEEE International Ultrasonics Symposium, IUS</t>
  </si>
  <si>
    <t>10.1109/IUS54386.2022.9958814</t>
  </si>
  <si>
    <t>https://www.scopus.com/inward/record.uri?eid=2-s2.0-85143777938&amp;doi=10.1109%2fIUS54386.2022.9958814&amp;partnerID=40&amp;md5=02d2d5738912f7a27e4d28ab2440a8e4</t>
  </si>
  <si>
    <t>Acoustic guided wave; Pressure sensing mechanism; Soft pressure sensor; Wearable</t>
  </si>
  <si>
    <t>Capacitive sensors; Guided electromagnetic wave propagation; Human robot interaction; Piezoelectricity; Polydimethylsiloxane; Silicones; Tactile sensors; Ultrasonic applications; Ultrasonic effects; Ultrasonic waves; Vibrations (mechanical); Wearable sensors; Acoustic guided wave; Electronic skin; Haptics; Pressure sensing; Pressure sensing mechanism; Sensing mechanism; Sensing performance; Soft pressure sensor; Soft robotics; Wearable; Pressure sensors</t>
  </si>
  <si>
    <t>Ranieri A.; Ruggiero A.</t>
  </si>
  <si>
    <t>Ranieri, Angelo (58412832800); Ruggiero, Andrea (57218611195)</t>
  </si>
  <si>
    <t>58412832800; 57218611195</t>
  </si>
  <si>
    <t>Complementary role of conversational agents in e-health services</t>
  </si>
  <si>
    <t>2022 IEEE International Workshop on Metrology for Extended Reality, Artificial Intelligence and Neural Engineering, MetroXRAINE 2022 - Proceedings</t>
  </si>
  <si>
    <t>10.1109/MetroXRAINE54828.2022.9967603</t>
  </si>
  <si>
    <t>https://www.scopus.com/inward/record.uri?eid=2-s2.0-85144600442&amp;doi=10.1109%2fMetroXRAINE54828.2022.9967603&amp;partnerID=40&amp;md5=28f282085e3e2577f570ad389b6be924</t>
  </si>
  <si>
    <t>artificial intelligence; chatbots; conversational agents; e-health; healthcare</t>
  </si>
  <si>
    <t>Human robot interaction; Mobile robots; Business environments; Chatbots; Contextual understanding; Conversational agents; E health; E-health services; Ehealth; Healthcare; Healthcare sectors; Service robots; Behavioral research</t>
  </si>
  <si>
    <t>Yang P.; Yan H.; Yang B.; Li J.; Li K.; Leng Y.; Fu C.</t>
  </si>
  <si>
    <t>Yang, Ping (58000183800); Yan, Haoyun (58066861800); Yang, Bowen (57825903600); Li, Jianquan (58067179400); Li, Kailin (57204188943); Leng, Yuquan (55376585000); Fu, Chenglong (57208278421)</t>
  </si>
  <si>
    <t>58000183800; 58066861800; 57825903600; 58067179400; 57204188943; 55376585000; 57208278421</t>
  </si>
  <si>
    <t>A Centaur System for Assisting Human Walking with Load Carriage</t>
  </si>
  <si>
    <t>10.1109/IROS47612.2022.9981394</t>
  </si>
  <si>
    <t>https://www.scopus.com/inward/record.uri?eid=2-s2.0-85146307635&amp;doi=10.1109%2fIROS47612.2022.9981394&amp;partnerID=40&amp;md5=263ab9153e6b0d522235d795c4f33157</t>
  </si>
  <si>
    <t>biped locomotion; human walking; load carriage; Supernumerary robotic limbs; wearable robot</t>
  </si>
  <si>
    <t>Biped locomotion; Degrees of freedom (mechanics); Exoskeleton (Robotics); Human robot interaction; Loads (forces); Robot programming; Walking aids; Wearable technology; Control strategies; Daily lives; Disaster rescue; Human walking; Irreversible damage; Load carriage; Load weights; Long term load; Supernumerary robotic limb; Wearable robots; Energy utilization</t>
  </si>
  <si>
    <t>Zhou Z.; Zhu S.; Zhu K.; Cheng C.; Gu J.</t>
  </si>
  <si>
    <t>Zhou, Zhihui (57656305200); Zhu, Shiqiang (7404391617); Zhu, Kaiyuan (58017078700); Cheng, Chao (57782047400); Gu, Jason (57420224100)</t>
  </si>
  <si>
    <t>57656305200; 7404391617; 58017078700; 57782047400; 57420224100</t>
  </si>
  <si>
    <t>A small family service robot system with uncalibrated monocular camera for visual servoing tracking fast moving family targets in short range</t>
  </si>
  <si>
    <t>Procedia Computer Science</t>
  </si>
  <si>
    <t>10.1016/j.procs.2022.10.098</t>
  </si>
  <si>
    <t>https://www.scopus.com/inward/record.uri?eid=2-s2.0-85144054785&amp;doi=10.1016%2fj.procs.2022.10.098&amp;partnerID=40&amp;md5=d8147028e4e6f109bec4a3188b9ccc43</t>
  </si>
  <si>
    <t>Fast target tracking; Image-based visual servoing; Small family robotic for service; Target detection</t>
  </si>
  <si>
    <t>Biomimetics; Clutter (information theory); Human robot interaction; Intelligent robots; Mobile robots; Robot vision; Visual servoing; Fast target; Fast target tracking; Image based visual servoing; Moving targets; Service robot system; Service robots; Small family robotic for service; Targets detection; Targets tracking; Visual-servoing; Target tracking</t>
  </si>
  <si>
    <t>Smith J.B.; Baskaran P.; Adams J.A.</t>
  </si>
  <si>
    <t>Smith, Joshua Bhagat (58434848100); Baskaran, Prakash (57219750263); Adams, Julie A. (35546747200)</t>
  </si>
  <si>
    <t>58434848100; 57219750263; 35546747200</t>
  </si>
  <si>
    <t>Decomposed Physical Workload Estimation for Human-Robot Teams</t>
  </si>
  <si>
    <t>10.1109/ICHMS56717.2022.9980647</t>
  </si>
  <si>
    <t>https://www.scopus.com/inward/record.uri?eid=2-s2.0-85146261033&amp;doi=10.1109%2fICHMS56717.2022.9980647&amp;partnerID=40&amp;md5=fa49f8b36fdd25edd40e819ca7b9c5e2</t>
  </si>
  <si>
    <t>Human-Machine Teaming; Physical Workload; Wearable Computing</t>
  </si>
  <si>
    <t>Human robot interaction; Patient monitoring; Uncertainty analysis; Fine motors; Fluid interactions; Human-machine; Human-machine teaming; Human-robot-team; Physical workloads; Team members; Uncertain environments; Visual speech; Wearable computing; Wearable sensors</t>
  </si>
  <si>
    <t>Bose A.; Bai L.</t>
  </si>
  <si>
    <t>Bose, Anway (57215562231); Bai, Li (55521756900)</t>
  </si>
  <si>
    <t>57215562231; 55521756900</t>
  </si>
  <si>
    <t>DARwIn-OP: A Smart Elderly-Assistant and Companion</t>
  </si>
  <si>
    <t>Proceedings - 2022 IEEE 19th International Conference on Mobile Ad Hoc and Smart Systems, MASS 2022</t>
  </si>
  <si>
    <t>10.1109/MASS56207.2022.00126</t>
  </si>
  <si>
    <t>https://www.scopus.com/inward/record.uri?eid=2-s2.0-85146116576&amp;doi=10.1109%2fMASS56207.2022.00126&amp;partnerID=40&amp;md5=935d48a3a49e00b4f331fef858163ce4</t>
  </si>
  <si>
    <t>Elderly Assistive Robot; Emergency response by Humanoid in ROS; Humanoid Application in ROS</t>
  </si>
  <si>
    <t>Emergency services; Fall detection; Human robot interaction; Intelligent robots; Internet of things; Robot Operating System; 'lacuna'; Assistive robots; Elderly assistive robot; Elderly populations; Emergency response; Emergency response by humanoid in robot operating system; Humanoid application in robot operating system; Machine-learning; Open platforms; Scientific community; Anthropomorphic robots</t>
  </si>
  <si>
    <t>Tafrishi S.A.; Ravankar A.A.; Hirata Y.</t>
  </si>
  <si>
    <t>Tafrishi, Seyed Amir (57193651897); Ravankar, Ankit A. (55032275000); Hirata, Yasuhisa (7402006534)</t>
  </si>
  <si>
    <t>57193651897; 55032275000; 7402006534</t>
  </si>
  <si>
    <t>PSM: A Predictive Safety Model for Body Motion Based On the Spring-Damper Pendulum</t>
  </si>
  <si>
    <t>10.1109/IROS47612.2022.9981274</t>
  </si>
  <si>
    <t>https://www.scopus.com/inward/record.uri?eid=2-s2.0-85146308730&amp;doi=10.1109%2fIROS47612.2022.9981274&amp;partnerID=40&amp;md5=75ad177b4be97761b912afc020041ad8</t>
  </si>
  <si>
    <t>Air navigation; Human robot interaction; Pendulums; Safety engineering; Body motions; Body orientation; Cooperative robot systems; Human bodies; Human motions; Humans-robot interactions; Monitoring system; Physical constraints; Real-time risk assessments; Safety modelling; Risk assessment</t>
  </si>
  <si>
    <t>Levonevskiy D.; Motienko A.; Vinogradov M.</t>
  </si>
  <si>
    <t>Levonevskiy, Dmitriy (57144612500); Motienko, Anna (57190251781); Vinogradov, Mikhail (57216767141)</t>
  </si>
  <si>
    <t>57144612500; 57190251781; 57216767141</t>
  </si>
  <si>
    <t>Complex User Identification and Behavior Anomaly Detection in Corporate Smart Spaces</t>
  </si>
  <si>
    <t>13719 LNCS</t>
  </si>
  <si>
    <t>10.1007/978-3-031-23609-9_18</t>
  </si>
  <si>
    <t>https://www.scopus.com/inward/record.uri?eid=2-s2.0-85145251406&amp;doi=10.1007%2f978-3-031-23609-9_18&amp;partnerID=40&amp;md5=b149384acd6e32e953793cc4d2917b72</t>
  </si>
  <si>
    <t>Authentication; Cyber-physical systems; Data modeling; Human-robot interaction; Physical access control system; Physical security; Security anomalies; Smart space; User behavior; User identification</t>
  </si>
  <si>
    <t>Anomaly detection; Authentication; Behavioral research; Cybersecurity; Data structures; Embedded systems; Face recognition; Human robot interaction; Man machine systems; Radio frequency identification (RFID); Access control systems; Cybe-physical systems; Cyber-physical systems; Data modeling; Humans-robot interactions; Physical access control system; Physical security; Security anomaly; Smart space; User behaviors; User identification; Cyber Physical System</t>
  </si>
  <si>
    <t>Tur A.D.; Traum D.R.</t>
  </si>
  <si>
    <t>Tur, Ada D. (58023644700); Traum, David R. (6603622906)</t>
  </si>
  <si>
    <t>58023644700; 6603622906</t>
  </si>
  <si>
    <t>Comparing Approaches to Language Understanding for Human-Robot Dialogue: An Error Taxonomy and Analysis</t>
  </si>
  <si>
    <t>2022 Language Resources and Evaluation Conference, LREC 2022</t>
  </si>
  <si>
    <t>https://www.scopus.com/inward/record.uri?eid=2-s2.0-85144469952&amp;partnerID=40&amp;md5=e451cf1089ae99c370835463d975ac06</t>
  </si>
  <si>
    <t>Dialogue; Error Taxonomy; Evaluation; Human-Robot Interaction</t>
  </si>
  <si>
    <t>Errors; Man machine systems; Taxonomies; Dialog; Error taxonomy; Evaluation; Human-robot dialogue; Humans-robot interactions; Input-output; Interaction domain; Language understanding; Training data; Upper Bound; Human robot interaction</t>
  </si>
  <si>
    <t>Jouaiti M.; Dautenhahn K.</t>
  </si>
  <si>
    <t>Jouaiti, Melanie (57202645483); Dautenhahn, Kerstin (7003305185)</t>
  </si>
  <si>
    <t>57202645483; 7003305185</t>
  </si>
  <si>
    <t>What Kind of Player are You? Continuous Learning of a Player Profile for Adaptive Robot Teleoperation</t>
  </si>
  <si>
    <t>10.1109/ICDL53763.2022.9962211</t>
  </si>
  <si>
    <t>https://www.scopus.com/inward/record.uri?eid=2-s2.0-85143966524&amp;doi=10.1109%2fICDL53763.2022.9962211&amp;partnerID=40&amp;md5=3d2b44334c3c2a91781b947a90a2a0dd</t>
  </si>
  <si>
    <t>Man machine systems; Remote control; Adaptive games; Child's development; Continuous learning; Game plays; Humans-robot interactions; Research fields; Robot navigation; Robot teleoperation; User need; User study; Human robot interaction</t>
  </si>
  <si>
    <t>Strutz N.; Perotti L.</t>
  </si>
  <si>
    <t>Strutz, Nicole (57374275200); Perotti, Luis (57785889000)</t>
  </si>
  <si>
    <t>57374275200; 57785889000</t>
  </si>
  <si>
    <t>Adaptation of a Study Design to the COVID-19 Pandemic Regulations - Evaluation of a Voice-Controlled Robotic Kitchen Assistance System for the Support of Older Adults in Need of Care</t>
  </si>
  <si>
    <t>1655 CCIS</t>
  </si>
  <si>
    <t>10.1007/978-3-031-19682-9_70</t>
  </si>
  <si>
    <t>https://www.scopus.com/inward/record.uri?eid=2-s2.0-85144604090&amp;doi=10.1007%2f978-3-031-19682-9_70&amp;partnerID=40&amp;md5=eade784c9c369c6d9b3f7239d55e867d</t>
  </si>
  <si>
    <t>COVID-19; Older adults; Risk management; Study design</t>
  </si>
  <si>
    <t>Human resource management; Human robot interaction; Iterative methods; Risk management; Safety engineering; Assistance system; Aurorae; Face to face; Multidisciplinary teams; Older adults; Personnel safety; Risks management; Study design; Target group; Voice-controlled; COVID-19</t>
  </si>
  <si>
    <t>Popov D.; Klimchik A.; Pashkevich A.</t>
  </si>
  <si>
    <t>Popov, Dmitry (57206536564); Klimchik, Alexandr (37016245900); Pashkevich, Anatol (6701582655)</t>
  </si>
  <si>
    <t>57206536564; 37016245900; 6701582655</t>
  </si>
  <si>
    <t>Analytical Estimation of Interaction Force and its Application Point for Collaborative Robots</t>
  </si>
  <si>
    <t>10.1016/j.ifacol.2022.10.076</t>
  </si>
  <si>
    <t>https://www.scopus.com/inward/record.uri?eid=2-s2.0-85144493761&amp;doi=10.1016%2fj.ifacol.2022.10.076&amp;partnerID=40&amp;md5=b46180a75cc5fc7bc809945a22323a31</t>
  </si>
  <si>
    <t>collaboration; Collaborative robots; cooperation; Human-Automation Integration; Human-robot interaction; Robotics in manufacturing</t>
  </si>
  <si>
    <t>Man machine systems; Automation integration; Collaboration; Collaborative robots; Cooperation; Force application; Human-automation integration; Humans-robot interactions; Interaction forces; ITS applications; Robotic in manufacturing; Collaborative robots</t>
  </si>
  <si>
    <t>Luo Y.; Chen Y.; Yerebakan M.O.; Hao S.; Grimaldi N.; Yang C.; Hayes R.; Hu B.</t>
  </si>
  <si>
    <t>Luo, Yue (57217862179); Chen, Yuhao (57225143868); Yerebakan, Mustafa Ozkan (57412274500); Hao, Shuai (57665055800); Grimaldi, Nicolas (57268368200); Yang, Chizhao (57201391161); Hayes, Read (44461444000); Hu, Boyi (55860392700)</t>
  </si>
  <si>
    <t>57217862179; 57225143868; 57412274500; 57665055800; 57268368200; 57201391161; 44461444000; 55860392700</t>
  </si>
  <si>
    <t>How Do Humans Adjust Their Motion Patterns in Mobile Robots Populated Retail Environments?</t>
  </si>
  <si>
    <t>10.1109/ICHMS56717.2022.9980607</t>
  </si>
  <si>
    <t>https://www.scopus.com/inward/record.uri?eid=2-s2.0-85146267880&amp;doi=10.1109%2fICHMS56717.2022.9980607&amp;partnerID=40&amp;md5=18edc2f75eae876169b73b17aa0504b3</t>
  </si>
  <si>
    <t>Biomechanics Analysis; Locomotion; Retail Environment; Robot Interaction; Safety</t>
  </si>
  <si>
    <t>Biomechanics; Human robot interaction; Sales; Walking aids; Biomechanic analyse; Humans-robot interactions; Locomotion; Motion pattern; Physical response; Retail environment; Robot interactions; Shopping task; System productivity; Workers'; Mobile robots</t>
  </si>
  <si>
    <t>Rodriguez L.; Przedworska Z.; Obidat O.; Parron J.; Wang W.</t>
  </si>
  <si>
    <t>Rodriguez, Laury (58061082200); Przedworska, Zofia (58061104100); Obidat, Omar (57427575400); Parron, Jesse (57951882900); Wang, Weitian (57201554862)</t>
  </si>
  <si>
    <t>58061082200; 58061104100; 57427575400; 57951882900; 57201554862</t>
  </si>
  <si>
    <t>Development and Implementation of an AI-Embedded and ROS-Compatible Smart Glove System in Human-Robot Interaction</t>
  </si>
  <si>
    <t>10.1109/MASS56207.2022.00103</t>
  </si>
  <si>
    <t>https://www.scopus.com/inward/record.uri?eid=2-s2.0-85146118465&amp;doi=10.1109%2fMASS56207.2022.00103&amp;partnerID=40&amp;md5=f0d58fcf4d21992cf10732a0ee78d680</t>
  </si>
  <si>
    <t>artificial intelligence (AI); human-robot interaction; machine learning; robot operating system (ROS); sensors; smart glove</t>
  </si>
  <si>
    <t>Human robot interaction; Intelligent robots; Machine learning; Man machine systems; Artificial intelligence; Collaborative tasks; Human-robot collaboration; Humans-robot interactions; Learning machines; Machine-learning; Real- time; Robot operating system; Robotic technologies; Smart glove; Robot Operating System</t>
  </si>
  <si>
    <t>Beck B.R.G.; Tipper J.; Su S.</t>
  </si>
  <si>
    <t>Beck, Bradley R.G. (58028598500); Tipper, Joanne (7006155920); Su, Steven (7402029883)</t>
  </si>
  <si>
    <t>58028598500; 7006155920; 7402029883</t>
  </si>
  <si>
    <t>Comparison of Constant PID Controller and Adaptive PID Controller via Reinforcement Learning for a Rehabilitation Robot</t>
  </si>
  <si>
    <t>2022 Australian and New Zealand Control Conference, ANZCC 2022</t>
  </si>
  <si>
    <t>10.1109/ANZCC56036.2022.9966949</t>
  </si>
  <si>
    <t>https://www.scopus.com/inward/record.uri?eid=2-s2.0-85144599637&amp;doi=10.1109%2fANZCC56036.2022.9966949&amp;partnerID=40&amp;md5=0c24e97b7dee9510047d3c38945abf1a</t>
  </si>
  <si>
    <t>Adaptive Control; Human-Machine Interactions; Rehabilitation Robotics; Reinforcement Learning</t>
  </si>
  <si>
    <t>Controllers; Degrees of freedom (mechanics); Electric control equipment; Human robot interaction; Mean square error; Proportional control systems; Three term control systems; Tuning; Adaptive Control; Adaptive PID controller; Human machine interaction; PID controllers; PID tuning; Prior experience; Prior-knowledge; Rehabilitation robot; Rehabilitation robotics; Reinforcement learnings; Reinforcement learning</t>
  </si>
  <si>
    <t>Dong Y.</t>
  </si>
  <si>
    <t>Dong, Yuheng (58036710900)</t>
  </si>
  <si>
    <t>Machine Learning Amplified Control System for HASEL Actuator Soft Robot System</t>
  </si>
  <si>
    <t>10.1088/1742-6596/2405/1/012026</t>
  </si>
  <si>
    <t>https://www.scopus.com/inward/record.uri?eid=2-s2.0-85145227164&amp;doi=10.1088%2f1742-6596%2f2405%2f1%2f012026&amp;partnerID=40&amp;md5=6741a8e20d4f1bb8c91814d6448dc15c</t>
  </si>
  <si>
    <t>Behavioral research; Human robot interaction; Multilayer neural networks; Recurrent neural networks; Cutting edges; Dynamic environments; Humans-robot interactions; Input voltages; Machine-learning; Nonlinear relations; Pattern-matching; Robots system; Soft robot; Voltage output; Actuators</t>
  </si>
  <si>
    <t>Maruyama Y.</t>
  </si>
  <si>
    <t>Maruyama, Yoshihiro (35604207400)</t>
  </si>
  <si>
    <t>Human-Computer Interaction and Coevolution in Science AI Robotics</t>
  </si>
  <si>
    <t>10.1007/978-3-031-19682-9_66</t>
  </si>
  <si>
    <t>https://www.scopus.com/inward/record.uri?eid=2-s2.0-85144633382&amp;doi=10.1007%2f978-3-031-19682-9_66&amp;partnerID=40&amp;md5=2f59e546758923b400e37d530c9197e2</t>
  </si>
  <si>
    <t>Categorical AI; Efficiency of human/machine intelligence; Energy problem; Ethical AI; HCI in science; Human-robot coevolution in science; Integrative AI; Intensional AI; Science AI Robotics; Sustainability</t>
  </si>
  <si>
    <t>Ethical technology; Human robot interaction; Intelligent robots; Machine learning; Categorical AI; Co-evolution; Efficiency of human/machine intelligence; Energy problem; Ethical AI; HCI in science; Human robots; Human-machine; Human-robot coevolution in science; Integrative AI; Intensional AI; Machine intelligence; Science AI robotic; Human computer interaction</t>
  </si>
  <si>
    <t>Thippeswamy B.M.; Ghouse M.; Deksiso A.; Prasad B.M.P.; Pramod T.C.; Kumar B.N.P.</t>
  </si>
  <si>
    <t>Thippeswamy, B.M. (57224997576); Ghouse, Mohammed (48761279600); Deksiso, Adugna (58040255800); Prasad, B M Prabhu (16422542100); Pramod, T.C. (56046287500); Kumar, B N Pavan (57205198898)</t>
  </si>
  <si>
    <t>57224997576; 48761279600; 58040255800; 16422542100; 56046287500; 57205198898</t>
  </si>
  <si>
    <t>Pilot DroneUI: An User Interface to Control UAV using Robot Operating System</t>
  </si>
  <si>
    <t>2022 IEEE 3rd Global Conference for Advancement in Technology, GCAT 2022</t>
  </si>
  <si>
    <t>10.1109/GCAT55367.2022.9971987</t>
  </si>
  <si>
    <t>https://www.scopus.com/inward/record.uri?eid=2-s2.0-85145431761&amp;doi=10.1109%2fGCAT55367.2022.9971987&amp;partnerID=40&amp;md5=8bf8ede450b8ef93cdbab082142f8cb8</t>
  </si>
  <si>
    <t>Drone; GUI; Human Robot Interaction; Robot Operating System; UAV; User Interface</t>
  </si>
  <si>
    <t>Aircraft control; Drones; Graphical user interfaces; Maneuverability; Robot Operating System; 3-dimensional spaces; Application development; Autonomous Vehicles; Ground stations; Humans-robot interactions; Robot vehicles; Robotics applications; Simple++; User study; Work complexity; Human robot interaction</t>
  </si>
  <si>
    <t>Peled A.; Leinonen T.; Hasler B.S.</t>
  </si>
  <si>
    <t>Peled, Avner (57224642034); Leinonen, Teemu (24071228000); Hasler, Béatrice S. (22135034000)</t>
  </si>
  <si>
    <t>57224642034; 24071228000; 22135034000</t>
  </si>
  <si>
    <t>The Telerobot Contact Hypothesis</t>
  </si>
  <si>
    <t>1609 CCIS</t>
  </si>
  <si>
    <t>10.1007/978-3-031-22015-9_5</t>
  </si>
  <si>
    <t>https://www.scopus.com/inward/record.uri?eid=2-s2.0-85144822921&amp;doi=10.1007%2f978-3-031-22015-9_5&amp;partnerID=40&amp;md5=fc6051664e72001eef25771de99d96f6</t>
  </si>
  <si>
    <t>Conflict resolution; Human-robot interaction; Intergroup contact; Telepresence; Telerobots</t>
  </si>
  <si>
    <t>Industrial robots; Machine design; Man machine systems; Visual communication; Conflict Resolution; Contact theory; Humans-robot interactions; Interaction design; Intergroup contacts; On-line communication; Physical interactions; Robot interactions; Telepresence; Telerobot; Human robot interaction</t>
  </si>
  <si>
    <t>Maroto-Gómez M.; Villarroya S.M.; Malfaz M.; Castro-Gonzalez Á.; Castillo J.C.; Salichs M.Á.</t>
  </si>
  <si>
    <t>Maroto-Gómez, Marcos (57203536791); Villarroya, Sara Marqués (58009919600); Malfaz, María (8613265500); Castro-Gonzalez, Álvaro (36655483500); Castillo, José Carlos (7202601719); Salichs, Miguel Ángel (6603829011)</t>
  </si>
  <si>
    <t>57203536791; 58009919600; 8613265500; 36655483500; 7202601719; 6603829011</t>
  </si>
  <si>
    <t>A Preference Learning System for the Autonomous Selection and Personalization of Entertainment Activities during Human-Robot Interaction</t>
  </si>
  <si>
    <t>10.1109/ICDL53763.2022.9962204</t>
  </si>
  <si>
    <t>https://www.scopus.com/inward/record.uri?eid=2-s2.0-85143984864&amp;doi=10.1109%2fICDL53763.2022.9962204&amp;partnerID=40&amp;md5=decb44afcc12625de8e7266a76687820</t>
  </si>
  <si>
    <t>Autonomous Decision-making; Preference Learning; Reinforcement Learning; Robot personalization; Social robots; User Profiling</t>
  </si>
  <si>
    <t>Human robot interaction; Learning algorithms; Learning systems; Man machine systems; Reinforcement learning; Autonomous decision; Autonomous decision-making; Decisions makings; Humans-robot interactions; Personalizations; Preference learning; Reinforcement learnings; Robot personalization; Social robots; User's profiling; Decision making</t>
  </si>
  <si>
    <t>Wu G.; Pak L.; Shereuzhev M.; Serebrenny V.</t>
  </si>
  <si>
    <t>Wu, Guo (58037455700); Pak, Leonard (58037288600); Shereuzhev, Madin (57201883203); Serebrenny, Vladimir (57201879038)</t>
  </si>
  <si>
    <t>58037455700; 58037288600; 57201883203; 57201879038</t>
  </si>
  <si>
    <t>Supervisory System for a Collaborative Robotic Cell Based on RGBD Camera</t>
  </si>
  <si>
    <t>10.1007/978-3-031-23609-9_2</t>
  </si>
  <si>
    <t>https://www.scopus.com/inward/record.uri?eid=2-s2.0-85145262293&amp;doi=10.1007%2f978-3-031-23609-9_2&amp;partnerID=40&amp;md5=d1a5933551541cb9535059e20b9e9a17</t>
  </si>
  <si>
    <t>Dynamic task allocation; Human robot collaboration; Human robot interaction</t>
  </si>
  <si>
    <t>Behavioral research; Cameras; Collaborative robots; Man machine systems; Cell-based; Condition; Dynamic allocations; Dynamic task allocation; Human-robot collaboration; Humans-robot interactions; Robotic cell; Robotic systems; Safe human-robot interaction; Supervisory systems; Face recognition</t>
  </si>
  <si>
    <t>Fan J.; Xu H.; Du Y.; Jin J.; Wang Q.</t>
  </si>
  <si>
    <t>Fan, Jianyin (57220743858); Xu, Haoran (57218214090); Du, Yuwei (57222006146); Jin, Jing (56768579700); Wang, Qiang (57199479168)</t>
  </si>
  <si>
    <t>57220743858; 57218214090; 57222006146; 56768579700; 57199479168</t>
  </si>
  <si>
    <t>Design and Control of a Muscle-skeleton Robot Elbow based on Reinforcement Learning</t>
  </si>
  <si>
    <t>Proceedings of 2022 Asia-Pacific Signal and Information Processing Association Annual Summit and Conference, APSIPA ASC 2022</t>
  </si>
  <si>
    <t>10.23919/APSIPAASC55919.2022.9980219</t>
  </si>
  <si>
    <t>https://www.scopus.com/inward/record.uri?eid=2-s2.0-85146286992&amp;doi=10.23919%2fAPSIPAASC55919.2022.9980219&amp;partnerID=40&amp;md5=7a3d14bbda17c825971214b67c497019</t>
  </si>
  <si>
    <t>Human robot interaction; Learning algorithms; Machine design; Reinforcement learning; Simulation platform; Body structure; Complex environments; Control policy; Design and control; Elbow joints; Humans-robot interactions; Learn+; Learning abilities; Reinforcement learnings; Steady state errors; Muscle</t>
  </si>
  <si>
    <t>Sasser J.A.; McConnell D.S.; Smither J.A.</t>
  </si>
  <si>
    <t>Sasser, Jordan A. (58064987400); McConnell, Daniel S. (7101708894); Smither, Janan A. (6603999134)</t>
  </si>
  <si>
    <t>58064987400; 7101708894; 6603999134</t>
  </si>
  <si>
    <t>Investigation of Aspects of Embodiment on User Perceptions in Human-Robot Interactions.</t>
  </si>
  <si>
    <t>10.1109/ICHMS56717.2022.9980611</t>
  </si>
  <si>
    <t>https://www.scopus.com/inward/record.uri?eid=2-s2.0-85146267119&amp;doi=10.1109%2fICHMS56717.2022.9980611&amp;partnerID=40&amp;md5=90c63f2b3ce0bb18552e0aa7f8b45819</t>
  </si>
  <si>
    <t>Animacy; Anthropomorphic; Embodiment; Expressiveness; Social robot</t>
  </si>
  <si>
    <t>Anthropomorphic robots; Intelligent robots; Animacy; Anthropomorphic; Embodiment; Expressiveness; Humans-robot interactions; Likeability; Nonverbals; Social robots; Tactile interaction; User perceptions; Human robot interaction</t>
  </si>
  <si>
    <t>Voronin V.; Zhdanova M.; Khamidullin I.; Semenishchev E.; Zelensky A.; Ilyukhin Yu.</t>
  </si>
  <si>
    <t>Voronin, V. (55802371401); Zhdanova, M. (58036763000); Khamidullin, I. (57768163700); Semenishchev, E. (56572834900); Zelensky, A. (57204649388); Ilyukhin, Yu. (36544752200)</t>
  </si>
  <si>
    <t>55802371401; 58036763000; 57768163700; 56572834900; 57204649388; 36544752200</t>
  </si>
  <si>
    <t>Action Recognition Algorithm from Visual Sensor Data for Contactless Robot Control Systems</t>
  </si>
  <si>
    <t>Proceedings of SPIE - The International Society for Optical Engineering</t>
  </si>
  <si>
    <t>10.1117/12.2642003</t>
  </si>
  <si>
    <t>https://www.scopus.com/inward/record.uri?eid=2-s2.0-85145214011&amp;doi=10.1117%2f12.2642003&amp;partnerID=40&amp;md5=dd23a39cc1bd10cd8a39a6aa8e67b298</t>
  </si>
  <si>
    <t>action recognition; Human-Robot Collaboration; human-robot interaction; neural network; remote control</t>
  </si>
  <si>
    <t>Human robot interaction; Industrial robots; Man machine systems; Action recognition; Action recognition algorithms; Contact less; Gesture commands; Human-robot collaboration; Humans-robot interactions; Neural-networks; Production process; Sensors data; Visual sensor; Remote control</t>
  </si>
  <si>
    <t>Zheng J.; Xie C.; Song R.; Xu T.</t>
  </si>
  <si>
    <t>Zheng, Jianlin (57219415144); Xie, Chenglin (57219420301); Song, Rong (26431599600); Xu, Ting (57282459600)</t>
  </si>
  <si>
    <t>57219415144; 57219420301; 26431599600; 57282459600</t>
  </si>
  <si>
    <t>A Statistical Learning Approach for Cable-driven Robot in Rehabilitation Training</t>
  </si>
  <si>
    <t>10.1109/ICARM54641.2022.9959237</t>
  </si>
  <si>
    <t>https://www.scopus.com/inward/record.uri?eid=2-s2.0-85143745606&amp;doi=10.1109%2fICARM54641.2022.9959237&amp;partnerID=40&amp;md5=2b3b09dc3bf100e1ae41576cd812461a</t>
  </si>
  <si>
    <t>Cables; Forecasting; Human robot interaction; Learning systems; Patient rehabilitation; Cable driven robots; Cable-driven; Hemiplegia patient; Interaction forces; Learning approach; Rehabilitation robot; Rehabilitation training; Robot interactions; Statistical learning; Upper limbs; Gaussian distribution</t>
  </si>
  <si>
    <t>Bhattacharyya A.; Mauceri C.; Palmer M.; Heckman C.</t>
  </si>
  <si>
    <t>Bhattacharyya, Abhidip (57201335786); Mauceri, Cecilia (57188298300); Palmer, Martha (7401916649); Heckman, Christoffer (35976340800)</t>
  </si>
  <si>
    <t>57201335786; 57188298300; 7401916649; 35976340800</t>
  </si>
  <si>
    <t>Aligning Images and Text with Semantic Role Labels for Fine-Grained Cross-Modal Understanding</t>
  </si>
  <si>
    <t>https://www.scopus.com/inward/record.uri?eid=2-s2.0-85144448027&amp;partnerID=40&amp;md5=bee8579c6542a8b9369bdb530feac9d4</t>
  </si>
  <si>
    <t>cross-modal retrieval; semantic role labeling</t>
  </si>
  <si>
    <t>Abstracting; Image enhancement; Image retrieval; Natural language processing systems; Recurrent neural networks; Semantics; Surface structure; Cross-modal; Cross-modal retrieval; Fine grained; Humans-robot interactions; Language processing; Multimodal application; Natural languages; Semantic role labeling; Semantic roles; Vision processing; Human robot interaction</t>
  </si>
  <si>
    <t>Omer K.; Ferracuti F.; Freddi A.; Iarlori S.; Monteriu A.; Porcaro C.</t>
  </si>
  <si>
    <t>Omer, Karameldeen (58003272300); Ferracuti, Francesco (54381628300); Freddi, Alessandro (36682153900); Iarlori, Sabrina (56027864000); Monteriu, Andrea (16638623100); Porcaro, Camillo (6603111837)</t>
  </si>
  <si>
    <t>58003272300; 54381628300; 36682153900; 56027864000; 16638623100; 6603111837</t>
  </si>
  <si>
    <t>Human-in-the-Loop Approach for Enhanced Mobile Robot Navigation</t>
  </si>
  <si>
    <t>10.1109/MetroXRAINE54828.2022.9967516</t>
  </si>
  <si>
    <t>https://www.scopus.com/inward/record.uri?eid=2-s2.0-85144608101&amp;doi=10.1109%2fMetroXRAINE54828.2022.9967516&amp;partnerID=40&amp;md5=39cc4948c50ccb22d228b65bafe8f8ea</t>
  </si>
  <si>
    <t>Brain Computer Interface; EEG; Human-Robot Interaction; Mobile Robot</t>
  </si>
  <si>
    <t>Air navigation; Electroencephalography; Electrophysiology; Human robot interaction; Machine learning; Man machine systems; Mobile robots; Obstacle detectors; Control actions; Disabled people; Healthy people; Human-in-the-loop; Humans-robot interactions; Interaction studies; Mobile Robot Navigation; Real- time; Recording systems; Signal recording; Brain computer interface</t>
  </si>
  <si>
    <t>Bdiwi M.; Krusche S.; Halim J.; Eichler P.; Hou S.; Rashid A.; Naser I.A.; Ihlenfeldt S.</t>
  </si>
  <si>
    <t>Bdiwi, Mohamad (55233674100); Krusche, Sebastian (57193763253); Halim, Jayanto (57261430800); Eichler, Paul (57261726200); Hou, Shuxiao (57226845686); Rashid, Aquib (57224171651); Naser, Ibrahim Al (57852991500); Ihlenfeldt, Steffen (6506721503)</t>
  </si>
  <si>
    <t>55233674100; 57193763253; 57261430800; 57261726200; 57226845686; 57224171651; 57852991500; 6506721503</t>
  </si>
  <si>
    <t>Situational zone-based robot control for heterogeneous safety sensors in agile HRI applications</t>
  </si>
  <si>
    <t>IEEE International Symposium on Robotic and Sensors Environments, ROSE 2022 - Proceedings</t>
  </si>
  <si>
    <t>10.1109/ROSE56499.2022.9977419</t>
  </si>
  <si>
    <t>https://www.scopus.com/inward/record.uri?eid=2-s2.0-85146300789&amp;doi=10.1109%2fROSE56499.2022.9977419&amp;partnerID=40&amp;md5=a632c2977b4ab4844c03dbff9bee448a</t>
  </si>
  <si>
    <t>human robot collaboration; industry 4.0; robot control; safety sensors</t>
  </si>
  <si>
    <t>Automotive industry; Collaborative robots; Industrial robots; Industry 4.0; Risk assessment; Human robot Interaction (HRI); Human robots; Human safety; Human-robot collaboration; Operation mode; Risks assessments; Robots control; Safety sensor; Shared-workspace; Zone-based; Accident prevention</t>
  </si>
  <si>
    <t>Ostanin M.; Zaitsev S.; Sabirova A.; Klimchik A.</t>
  </si>
  <si>
    <t>Ostanin, Mikhail (57203783042); Zaitsev, Stanislav (58025682200); Sabirova, Adelia (57209074888); Klimchik, Alexandr (37016245900)</t>
  </si>
  <si>
    <t>57203783042; 58025682200; 57209074888; 37016245900</t>
  </si>
  <si>
    <t>Interactive Industrial Robot Programming based on Mixed Reality and Full Hand Tracking</t>
  </si>
  <si>
    <t>10.1016/j.ifacol.2022.10.153</t>
  </si>
  <si>
    <t>https://www.scopus.com/inward/record.uri?eid=2-s2.0-85144582100&amp;doi=10.1016%2fj.ifacol.2022.10.153&amp;partnerID=40&amp;md5=bedbc04326a4570c7f2d79269f30df3b</t>
  </si>
  <si>
    <t>hand tracking; human-robot interaction; industrial robots; mixed reality</t>
  </si>
  <si>
    <t>End effectors; Industrial robots; Interface states; Man machine systems; Manipulators; Mixed reality; Palmprint recognition; Robot programming; Cartesians; Hand-tracking; Humans-robot interactions; Industrial robotics; MicroSoft; Mixed reality; Robot motion; Robot movements; Robotic manipulators; State-of-the-art approach; Human robot interaction</t>
  </si>
  <si>
    <t>Wang J.-H.; Cheng M.-Y.; Chien S.-H.</t>
  </si>
  <si>
    <t>Wang, Jyun-Hsiang (57221294493); Cheng, Ming-Yang (56326622700); Chien, Shih-Hsuan (57221287244)</t>
  </si>
  <si>
    <t>57221294493; 56326622700; 57221287244</t>
  </si>
  <si>
    <t>Adaptive Hybrid Variable Impedance Control of Industrial Manipulators</t>
  </si>
  <si>
    <t>2022 International Automatic Control Conference, CACS 2022</t>
  </si>
  <si>
    <t>10.1109/CACS55319.2022.9969799</t>
  </si>
  <si>
    <t>https://www.scopus.com/inward/record.uri?eid=2-s2.0-85144628903&amp;doi=10.1109%2fCACS55319.2022.9969799&amp;partnerID=40&amp;md5=664bc9159c79c064b353bfeaddc8bb93</t>
  </si>
  <si>
    <t>Compliance control; Errors; Flexible manipulators; Grinding (machining); Human robot interaction; Industrial manipulators; Modular robots; Robot applications; Control schemes; Force tracking; Grinding robots; Hole deburring; Hybrid variables; Milling robots; Peg-in-hole; Robots manipulators; Tracking errors; Variable impedance control; Position control</t>
  </si>
  <si>
    <t>Gerget O.; Kravchenko A.; Meshcheryakov R.; Lysunets T.; Galin R.; Volf D.; Mamchenko M.</t>
  </si>
  <si>
    <t>Gerget, Olga (37067294200); Kravchenko, Andrey (56957806900); Meshcheryakov, Roman (23035794100); Lysunets, Tatiana (58037431300); Galin, Rinat (57209776926); Volf, Daniiar (56938667300); Mamchenko, Mark (57212309079)</t>
  </si>
  <si>
    <t>37067294200; 56957806900; 23035794100; 58037431300; 57209776926; 56938667300; 57212309079</t>
  </si>
  <si>
    <t>Software Library for KUKA Iiwa Robot to Improve the Efficiency of Human-Robot Interaction in Robotic Medical Applications</t>
  </si>
  <si>
    <t>10.1007/978-3-031-23609-9_25</t>
  </si>
  <si>
    <t>https://www.scopus.com/inward/record.uri?eid=2-s2.0-85145261310&amp;doi=10.1007%2f978-3-031-23609-9_25&amp;partnerID=40&amp;md5=f6a8748ace3b78952540e2500822db56</t>
  </si>
  <si>
    <t>Collaborative robot; Collaborative robotic system; KUKA iiwa; MATLAB; Medical robot; Sunrise.OS</t>
  </si>
  <si>
    <t>Application programs; Collaborative robots; Controllers; Inverse kinematics; Inverse problems; Man machine systems; Medical applications; Motion planning; Personal computers; Robot programming; Collaborative robotic system; Collaborative robots; Humans-robot interactions; KUKA iiwa; Medical robots; OS; Remote personal computers; Robotic systems; Software libraries; Sunrise.; MATLAB</t>
  </si>
  <si>
    <t>Villa L.; Hervás R.; Dobrescu C.C.; Cruz-Sandoval D.; Favela J.</t>
  </si>
  <si>
    <t>Villa, Laura (58028557700); Hervás, Ramón (14832566100); Dobrescu, Cosmin C. (57562107300); Cruz-Sandoval, Dagoberto (57193760366); Favela, Jesús (6701593883)</t>
  </si>
  <si>
    <t>58028557700; 14832566100; 57562107300; 57193760366; 6701593883</t>
  </si>
  <si>
    <t>Incorporating Affective Proactive Behavior to a Social Companion Robot for Community Dwelling Older Adults</t>
  </si>
  <si>
    <t>10.1007/978-3-031-19682-9_72</t>
  </si>
  <si>
    <t>https://www.scopus.com/inward/record.uri?eid=2-s2.0-85144600697&amp;doi=10.1007%2f978-3-031-19682-9_72&amp;partnerID=40&amp;md5=2f06f26c80a5fa1779dc74047fc4f8a2</t>
  </si>
  <si>
    <t>Affective computing; Ambient interfaces; Cognitive computing; Natural interaction; Proactivity; Social Robot; Wakeface</t>
  </si>
  <si>
    <t>Robots; Affective Computing; Ambient interfaces; Cognitive Computing; Companion robot; Natural interactions; Older adults; Proactive behaviours; Proactivity; Social robots; Wakeface; Economic and social effects</t>
  </si>
  <si>
    <t>Villaroya S.M.; Gamboa-Montero J.J.; Bernardino A.; Maroto-Gómez M.; Castillo J.C.; Salichs M.Á.</t>
  </si>
  <si>
    <t>Villaroya, Sara Marqués (57201262011); Gamboa-Montero, Juan José (57194276023); Bernardino, Alexandre (7003407125); Maroto-Gómez, Marcos (57203536791); Castillo, José Carlos (7202601719); Salichs, Miguel Ángel (6603829011)</t>
  </si>
  <si>
    <t>57201262011; 57194276023; 7003407125; 57203536791; 7202601719; 6603829011</t>
  </si>
  <si>
    <t>Real-time Engagement Detection from Facial Features</t>
  </si>
  <si>
    <t>10.1109/ICDL53763.2022.9962228</t>
  </si>
  <si>
    <t>https://www.scopus.com/inward/record.uri?eid=2-s2.0-85143967898&amp;doi=10.1109%2fICDL53763.2022.9962228&amp;partnerID=40&amp;md5=1dc9e6e31b43666d0a96a6cc56b5c520</t>
  </si>
  <si>
    <t>Engagement detection; Facial features detection; Machine Learning; Real-time system</t>
  </si>
  <si>
    <t>Face recognition; Feature extraction; Human robot interaction; Interactive computer systems; E - learning; Engagement detection; Facial feature; Facial feature detection; Human-agent interaction; Machine-learning; Non-verbal features; Real - Time system; Real- time; Recognition systems; Real time systems</t>
  </si>
  <si>
    <t>Montalvo F.; Thai P.; Stephens P.; Jones L.; McConnell D.; Smither J.</t>
  </si>
  <si>
    <t>Montalvo, Fernando (57190622112); Thai, Phuoc (58065665700); Stephens, Promise (58065808400); Jones, Luciana (58065808500); McConnell, Daniel (7101708894); Smither, Janan (6603999134)</t>
  </si>
  <si>
    <t>57190622112; 58065665700; 58065808400; 58065808500; 7101708894; 6603999134</t>
  </si>
  <si>
    <t>User and Robot Personality Interactions in Parasocial Presence and Intention to Use Social Robots</t>
  </si>
  <si>
    <t>10.1109/ICHMS56717.2022.9980632</t>
  </si>
  <si>
    <t>https://www.scopus.com/inward/record.uri?eid=2-s2.0-85146292077&amp;doi=10.1109%2fICHMS56717.2022.9980632&amp;partnerID=40&amp;md5=a88e0a31cfb6728438a0da6ff51ce5cb</t>
  </si>
  <si>
    <t>Human-Robot Interaction; Parasocial Friendship; Parasocial Presence; Personality; Social Robots; Use Intention</t>
  </si>
  <si>
    <t>Economic and social effects; Continued use; Humans-robot interactions; Intention to use; Parasocial friendship; Parasocial presence; Personality; Robot personalities; Social robots; Use intentions; User personalities; Human robot interaction</t>
  </si>
  <si>
    <t>Duan X.; Ma Z.; Liu Z.; Liu Y.; Bai L.</t>
  </si>
  <si>
    <t>Duan, Xiaolong (58003519500); Ma, Zhiqiang (57189493751); Liu, Zhengxiong (24450548800); Liu, Yu (57759014100); Bai, Lifei (58380715400)</t>
  </si>
  <si>
    <t>58003519500; 57189493751; 24450548800; 57759014100; 58380715400</t>
  </si>
  <si>
    <t>Fractional-order Non-singular Terminal Sliding Mode Control for Bilateral Teleoperation System</t>
  </si>
  <si>
    <t>IECON Proceedings (Industrial Electronics Conference)</t>
  </si>
  <si>
    <t>10.1109/IECON49645.2022.9968699</t>
  </si>
  <si>
    <t>https://www.scopus.com/inward/record.uri?eid=2-s2.0-85143897961&amp;doi=10.1109%2fIECON49645.2022.9968699&amp;partnerID=40&amp;md5=a185380279f45928a9e2a407e2ab6521</t>
  </si>
  <si>
    <t>fractional-order sliding mode control; Fractional-order system; physical human-robot interaction; sliding mode control; teleoperation system</t>
  </si>
  <si>
    <t>Closed loop systems; Control nonlinearities; Human robot interaction; Remote control; Bilateral teleoperation; Fractional calculus; Fractional order; Fractional-order sliding mode control; Fractional-order systems; Non-singular terminal sliding mode controls; Physical humanrobot interaction (phri); Sliding-mode control; Teleoperation systems; Sliding mode control</t>
  </si>
  <si>
    <t>Glavan J.J.; Bass E.J.; Adams J.A.; Sanchez C.A.</t>
  </si>
  <si>
    <t>Glavan, Joseph J. (57205225213); Bass, Ellen J. (7102747858); Adams, Julie A. (35546747200); Sanchez, Christopher A. (14030380400)</t>
  </si>
  <si>
    <t>57205225213; 7102747858; 35546747200; 14030380400</t>
  </si>
  <si>
    <t>Measures of Attention in Autonomous and Semi-Autonomous Multi-Vehicle Supervision</t>
  </si>
  <si>
    <t>10.1109/ICHMS56717.2022.9980754</t>
  </si>
  <si>
    <t>https://www.scopus.com/inward/record.uri?eid=2-s2.0-85146258491&amp;doi=10.1109%2fICHMS56717.2022.9980754&amp;partnerID=40&amp;md5=d06e61b9020dbe14870c259923f82e4d</t>
  </si>
  <si>
    <t>Attention; Human Factors; Human-Autonomy Teaming; Human-Robot Interaction</t>
  </si>
  <si>
    <t>Color vision; Control theory; Eye tracking; Human engineering; Human robot interaction; Man machine systems; Personnel training; Remotely operated vehicles; User interfaces; Attention; Control station; Eye-tracking; Human-autonomy teaming; Humans-robot interactions; Multi-vehicles; Multiple object tracking; Semi-autonomous vehicles; Vehicle monitoring; Visual search; Interface states</t>
  </si>
  <si>
    <t>Birkle J.; Vogel A.; Wagner-Hartl V.</t>
  </si>
  <si>
    <t>Birkle, Jonas (58028392700); Vogel, Annika (58028474100); Wagner-Hartl, Verena (57002533000)</t>
  </si>
  <si>
    <t>58028392700; 58028474100; 57002533000</t>
  </si>
  <si>
    <t>Impact of Distance and Movement Speed on the Acceptance of Human-Robot Interaction – Method and First Evaluation</t>
  </si>
  <si>
    <t>10.1007/978-3-031-19682-9_61</t>
  </si>
  <si>
    <t>https://www.scopus.com/inward/record.uri?eid=2-s2.0-85144617848&amp;doi=10.1007%2f978-3-031-19682-9_61&amp;partnerID=40&amp;md5=482e3bebfb1c76bab4673df944d7aa01</t>
  </si>
  <si>
    <t>Human-robot interaction; Psychophysiological responses; Subjective assessment</t>
  </si>
  <si>
    <t>Man machine systems; 'current; Electrodermal activity; Hand over; Humans-robot interactions; Interaction methods; Movement speed; Multi-dimensional approach; Psychophysiological response; Simple++; Subjective assessments; Human robot interaction</t>
  </si>
  <si>
    <t>Gargano A.; Cominelli L.; Vannucci C.; Cecchetti L.; Scilingo E.P.</t>
  </si>
  <si>
    <t>Gargano, Andrea (57887940500); Cominelli, Lorenzo (56303460500); Vannucci, Caterina (57934135100); Cecchetti, Luca (56625136900); Scilingo, Enzo Pasquale (6601971636)</t>
  </si>
  <si>
    <t>57887940500; 56303460500; 57934135100; 56625136900; 6601971636</t>
  </si>
  <si>
    <t>Preliminary personality model for social robots based on the Cognitive-Affective Processing System theory</t>
  </si>
  <si>
    <t>10.1109/MetroXRAINE54828.2022.9967695</t>
  </si>
  <si>
    <t>https://www.scopus.com/inward/record.uri?eid=2-s2.0-85144609047&amp;doi=10.1109%2fMetroXRAINE54828.2022.9967695&amp;partnerID=40&amp;md5=417fcf446b73ecb44e6f528e4302080f</t>
  </si>
  <si>
    <t>Cognitive-Affective Processing System Theory; Expert Systems; Robot Personality; Social Robotics</t>
  </si>
  <si>
    <t>Behavioral research; Cognitive systems; Economic and social effects; Expert systems; Human robot interaction; Bottom up approach; Cognitive-affective processing system theory; Formalisation; Human behaviors; Personality modeling; Processing systems; Robot personalities; Social interactions; Social robotics; Social robots; System theory</t>
  </si>
  <si>
    <t>Santoro L.; Nardello M.; Calliari M.; Guarienti W.C.</t>
  </si>
  <si>
    <t>Santoro, Luca (57226606751); Nardello, Matteo (57197767089); Calliari, Marco (58066045100); Guarienti, William Cechin (57192421516)</t>
  </si>
  <si>
    <t>57226606751; 57197767089; 58066045100; 57192421516</t>
  </si>
  <si>
    <t>Catch-Me-If-You-Can Infrastructure-less UWB-based Leader-Follower System for Compact UAVs</t>
  </si>
  <si>
    <t>10.1109/ROSE56499.2022.9977417</t>
  </si>
  <si>
    <t>https://www.scopus.com/inward/record.uri?eid=2-s2.0-85146288665&amp;doi=10.1109%2fROSE56499.2022.9977417&amp;partnerID=40&amp;md5=a0c2caa94802e556db64f8754ae9bd53</t>
  </si>
  <si>
    <t>Global Positioning System; Indoor positioning; Ranging-based positioning; Ultra-Wide Band</t>
  </si>
  <si>
    <t>Costs; Global positioning system; Human robot interaction; Indoor positioning systems; Ultra-wideband (UWB); Unmanned aerial vehicles (UAV); Aerial vehicle; Complex environments; Disaster rescue; Dynamic environments; Indoor positioning; Leader-follower; Ranging-based positioning; Ultra-wide; Ultra-wide band; Wide-band; Antennas</t>
  </si>
  <si>
    <t>Cardoso C.; Bernardino A.</t>
  </si>
  <si>
    <t>Cardoso, Carlos (57196512376); Bernardino, Alexandre (7003407125)</t>
  </si>
  <si>
    <t>57196512376; 7003407125</t>
  </si>
  <si>
    <t>Exploiting a Statistical Body Model for Handover Interaction Primitives</t>
  </si>
  <si>
    <t>10.1109/ICDL53763.2022.9962217</t>
  </si>
  <si>
    <t>https://www.scopus.com/inward/record.uri?eid=2-s2.0-85143964491&amp;doi=10.1109%2fICDL53763.2022.9962217&amp;partnerID=40&amp;md5=4ee6fda4ecc99f5cd577e42ef8072b8b</t>
  </si>
  <si>
    <t>BIP; handover; HRI; interaction; object-handover; pHRI; primitives</t>
  </si>
  <si>
    <t>Barium compounds; Bayesian; Bayesian interaction primitive; Body models; Hand over; HRI; Interaction; Object-handover; PHRI; Primitive; Human robot interaction</t>
  </si>
  <si>
    <t>Panagopoulos D.; Petousakis G.; Ramesh A.; Ruan T.; Nikolaou G.; Stolkin R.; Chiou M.</t>
  </si>
  <si>
    <t>Panagopoulos, Dimitris (57289701700); Petousakis, Giannis (57219572188); Ramesh, Aniketh (57213300838); Ruan, Tianshu (57933712800); Nikolaou, Grigoris (57201394613); Stolkin, Rustam (16025500800); Chiou, Manolis (57188977049)</t>
  </si>
  <si>
    <t>57289701700; 57219572188; 57213300838; 57933712800; 57201394613; 16025500800; 57188977049</t>
  </si>
  <si>
    <t>A Hierarchical Variable Autonomy Mixed-Initiative Framework for Human-Robot Teaming in Mobile Robotics</t>
  </si>
  <si>
    <t>10.1109/ICHMS56717.2022.9980686</t>
  </si>
  <si>
    <t>https://www.scopus.com/inward/record.uri?eid=2-s2.0-85146298464&amp;doi=10.1109%2fICHMS56717.2022.9980686&amp;partnerID=40&amp;md5=ee757001149f5512c73f820df7824132</t>
  </si>
  <si>
    <t>Cognitive Availability; Human state; Human-in-the-Loop; Human-Robot Interaction; Human-Robot Teaming; Intent Recognition; Mixed-Initiative; Transfer of Control; Variable Autonomy</t>
  </si>
  <si>
    <t>Control theory; Man machine systems; Mobile robots; Cognitive availability; Human robots; Human state; Human-in-the-loop; Human-robot teaming; Humans-robot interactions; Intent recognition; Mixed-initiative; Transfer of controls; Variable autonomy; Human robot interaction</t>
  </si>
  <si>
    <t>Malanchuk I.G.</t>
  </si>
  <si>
    <t>Malanchuk, Irina G. (57219199669)</t>
  </si>
  <si>
    <t>Cognitive Mechanism of Temporal Transspective and Dynamics of Natural Cognitive Architectures Providing Speech Communication</t>
  </si>
  <si>
    <t>C</t>
  </si>
  <si>
    <t>10.1016/j.procs.2022.11.072</t>
  </si>
  <si>
    <t>https://www.scopus.com/inward/record.uri?eid=2-s2.0-85146113281&amp;doi=10.1016%2fj.procs.2022.11.072&amp;partnerID=40&amp;md5=1751a87a1754bec7ddd9226bb19a65d8</t>
  </si>
  <si>
    <t>cognitive mechanisms; natural cognitive architectures; speech; temporal transspective (TTs)</t>
  </si>
  <si>
    <t>Architecture; Intelligent robots; Artificial intelligence technologies; Cognitive architectures; Cognitive mechanisms; Different ages; Human speech communications; Natural cognitive architecture; Psychological analysis; Social robots; Temporal aspects; Temporal transspective; Speech communication</t>
  </si>
  <si>
    <t>Ruff C.; Henderson I.; Vetter T.; Horch A.</t>
  </si>
  <si>
    <t>Ruff, Christopher (56019368200); Henderson, Isaac (58062858600); Vetter, Tibor (58062871200); Horch, Andrea (54405628600)</t>
  </si>
  <si>
    <t>56019368200; 58062858600; 58062871200; 54405628600</t>
  </si>
  <si>
    <t>Mental and Physical Training for Elderly Population using Service Robots</t>
  </si>
  <si>
    <t>ICETE International Conference on E-Business and Telecommunication Networks (International Joint Conference on Computational Intelligence)</t>
  </si>
  <si>
    <t>https://www.scopus.com/inward/record.uri?eid=2-s2.0-85146197685&amp;partnerID=40&amp;md5=43d9620ae1fe391fdde06d9c447f20fe</t>
  </si>
  <si>
    <t>Artificial Intelligence; Biography Work; Companion Robots; Elderly Care; Health-Care; Mental Exercise; Personalization; Physical Exercise; Robot Vision; Robotics; Social Human-Robot Interaction; Social Robot</t>
  </si>
  <si>
    <t>Computer games; Human robot interaction; Intelligent robots; Mobile robots; Sports; Biography work; Companion robot; Elderly care; Mental exercise; Mental trainings; Personalizations; Physical exercise; Service robots; Social human-robot interactions; Social robots; Computer vision</t>
  </si>
  <si>
    <t>Peng H.; Zhou J.; Song R.</t>
  </si>
  <si>
    <t>Peng, Huanfeng (57282197400); Zhou, Jie (57219424421); Song, Rong (26431599600)</t>
  </si>
  <si>
    <t>57282197400; 57219424421; 26431599600</t>
  </si>
  <si>
    <t>An Adaptive Fractional-order Admittance Model for a Lower Limb Rehabilitation Robot</t>
  </si>
  <si>
    <t>10.1109/ICARM54641.2022.9959589</t>
  </si>
  <si>
    <t>https://www.scopus.com/inward/record.uri?eid=2-s2.0-85143708052&amp;doi=10.1109%2fICARM54641.2022.9959589&amp;partnerID=40&amp;md5=f3704dcb38241a63e93b7da5de28c168</t>
  </si>
  <si>
    <t>Compliance control; Human robot interaction; Man machine systems; Neuromuscular rehabilitation; Admittance control; Compliance strategies; Fractional order; Late stage; Lower limbs rehabilitation robots; Mass-damping; Model-based OPC; Physical humanrobot interaction (phri); Rehabilitation robot; Second-order models; Stiffness</t>
  </si>
  <si>
    <t>Chen Y.; Li J.; Ni R.; Liu X.</t>
  </si>
  <si>
    <t>Chen, Yizhou (57655185900); Li, Jie (56542084400); Ni, Rongrong (57200014809); Liu, Xiaofeng (56996540700)</t>
  </si>
  <si>
    <t>57655185900; 56542084400; 57200014809; 56996540700</t>
  </si>
  <si>
    <t>Design and Implementation of an Interactive Docent Robot for Exhibitions</t>
  </si>
  <si>
    <t>10.1007/978-3-031-23609-9_3</t>
  </si>
  <si>
    <t>https://www.scopus.com/inward/record.uri?eid=2-s2.0-85145253367&amp;doi=10.1007%2f978-3-031-23609-9_3&amp;partnerID=40&amp;md5=68085e02fcbeebe9803c22ec845711d1</t>
  </si>
  <si>
    <t>Anthropomorphic; Cloud platform; Docent robot; Human-robot interaction; Multi-point navigation</t>
  </si>
  <si>
    <t>Anthropomorphic robots; Face recognition; Human robot interaction; Intelligent robots; Machine design; Man machine systems; Mobile robots; Motion planning; Robot programming; Anthropomorphic; Cloud platforms; Design and implementations; Docent robot; Exhibition halls; Humans-robot interactions; Multi-point navigation; Multi-points; Robotic head; Service robots; Navigation</t>
  </si>
  <si>
    <t>Yellewa M.E.; Mohamed A.; Ishii H.; Assal S.F.M.</t>
  </si>
  <si>
    <t>Yellewa, Mwayi E (58003595400); Mohamed, Abdelfatah (57188815691); Ishii, Hiroyuki (55540329100); Assal, Samy F. M. (8571391800)</t>
  </si>
  <si>
    <t>58003595400; 57188815691; 55540329100; 8571391800</t>
  </si>
  <si>
    <t>Design and Hybrid Impedance Control of a Compliant and Balanced Wrist Rehabilitation Device</t>
  </si>
  <si>
    <t>10.1109/IECON49645.2022.9968839</t>
  </si>
  <si>
    <t>https://www.scopus.com/inward/record.uri?eid=2-s2.0-85143893653&amp;doi=10.1109%2fIECON49645.2022.9968839&amp;partnerID=40&amp;md5=df92355ece8bda1e0e15205d0ca20d8e</t>
  </si>
  <si>
    <t>balancing; hybrid impedance control; Wrist rehabilitation</t>
  </si>
  <si>
    <t>Balancing; Human robot interaction; Machine design; Servomotors; Balancing; Force tracking; Hybrid impedance control; Rehabilitation devices; Rehabilitation robotics; Robotic devices; Simple++; Therapeutic exercise; Wrist joints; Wrist Rehabilitation; Degrees of freedom (mechanics)</t>
  </si>
  <si>
    <t>Keppler S.; Habakuk Israel J.; Wiese E.</t>
  </si>
  <si>
    <t>Keppler, Sebastian (57912615900); Habakuk Israel, Johann (57300791000); Wiese, Eva (57191244776)</t>
  </si>
  <si>
    <t>57912615900; 57300791000; 57191244776</t>
  </si>
  <si>
    <t>Collaborative manual tasks in distributed virtual environments</t>
  </si>
  <si>
    <t>Proceedings - 2022 IEEE International Symposium on Mixed and Augmented Reality Adjunct, ISMAR-Adjunct 2022</t>
  </si>
  <si>
    <t>10.1109/ISMAR-Adjunct57072.2022.00213</t>
  </si>
  <si>
    <t>https://www.scopus.com/inward/record.uri?eid=2-s2.0-85146049178&amp;doi=10.1109%2fISMAR-Adjunct57072.2022.00213&amp;partnerID=40&amp;md5=f2ddf4294de834495c471571e042baf0</t>
  </si>
  <si>
    <t>Human-centered computing; Visualization; Visualization design and evaluation methods; Visualization techniques</t>
  </si>
  <si>
    <t>Coordination reactions; Human computer interaction; Human robot interaction; Sensory feedback; Virtual reality; Coordinated actions; Design and evaluation methods; Distributed Virtual Environments; Hand over; Human-centered computing; Humans-robot interactions; Interdisciplinary fields; Visualization design and evaluation method; Visualization designs; Visualization technique; Visualization</t>
  </si>
  <si>
    <t>Jimenez-Rodriguez A.; Robillard J.; Prescott T.</t>
  </si>
  <si>
    <t>Jimenez-Rodriguez, Alejandro (57224211398); Robillard, Julie (55216196900); Prescott, Tony (6603749094)</t>
  </si>
  <si>
    <t>57224211398; 55216196900; 6603749094</t>
  </si>
  <si>
    <t>Cognitive Architecture as a Service: Scaffolded Integration of Heterogeneous Models Through Event Streams</t>
  </si>
  <si>
    <t>13548 LNAI</t>
  </si>
  <si>
    <t>10.1007/978-3-031-20470-8_34</t>
  </si>
  <si>
    <t>https://www.scopus.com/inward/record.uri?eid=2-s2.0-85144294371&amp;doi=10.1007%2f978-3-031-20470-8_34&amp;partnerID=40&amp;md5=51ea55006f18f1f2a93143ebbbc64a3f</t>
  </si>
  <si>
    <t>Brain-based robots; Cognitive architectures; Cognitive architectures as a Service; Distributed Systems; Socially-assistive robots</t>
  </si>
  <si>
    <t>Biomimetics; Brain; Cognitive systems; Integration; Bio-mimetic robot; Brain-based robot; Cognitive architecture as a service; Cognitive architectures; Distributed systems; Event streams; Heterogeneous modelling; Robot platform; Socially assistive robots; Robots</t>
  </si>
  <si>
    <t>Dogan A.; Kanero J.</t>
  </si>
  <si>
    <t>Dogan, Ayse (58010209600); Kanero, Junko (56178767700)</t>
  </si>
  <si>
    <t>58010209600; 56178767700</t>
  </si>
  <si>
    <t>Robots or Peers? Evaluating Young Children's Attitudes Towards Robots Using the Intergroup Contact Theory</t>
  </si>
  <si>
    <t>10.1109/ICDL53763.2022.9962233</t>
  </si>
  <si>
    <t>https://www.scopus.com/inward/record.uri?eid=2-s2.0-85143985537&amp;doi=10.1109%2fICDL53763.2022.9962233&amp;partnerID=40&amp;md5=cab33d4ce423facdd9c9b52253db07ee</t>
  </si>
  <si>
    <t>attitudes; child-robot interaction (CRI); humanoid robots; intergroup contact theory</t>
  </si>
  <si>
    <t>Human robot interaction; Machine design; Attitude; Child-robot interaction; Child-robot interactions; Condition; Contact theory; Humanoid robot; Intergroup contact theory; Intergroup contacts; Pilot studies; Young children; Anthropomorphic robots</t>
  </si>
  <si>
    <t>Mongile S.; Tanevska A.; Rea F.; Sciutti A.</t>
  </si>
  <si>
    <t>Mongile, Sara (57604665900); Tanevska, Ana (57194323352); Rea, Francesco (54386065400); Sciutti, Alessandra (36957816700)</t>
  </si>
  <si>
    <t>57604665900; 57194323352; 54386065400; 36957816700</t>
  </si>
  <si>
    <t>Validating a Cortisol-Inspired Framework for Human-Robot Interaction with a Replication of the Still Face Paradigm</t>
  </si>
  <si>
    <t>10.1109/ICDL53763.2022.9962184</t>
  </si>
  <si>
    <t>https://www.scopus.com/inward/record.uri?eid=2-s2.0-85143977071&amp;doi=10.1109%2fICDL53763.2022.9962184&amp;partnerID=40&amp;md5=811eec07f135bb21f880700815e6ec38</t>
  </si>
  <si>
    <t>adaptation; attachment style; hormonal motivation; human-robot-interaction</t>
  </si>
  <si>
    <t>Anthropomorphic robots; Cortisol; Man machine systems; Adaptation; Attachment style; Cognitive frameworks; Hormonal motivation; Human-human interactions; Humanoid robot; Humans-robot interactions; Ways of thinking; Human robot interaction</t>
  </si>
  <si>
    <t>Duan J.; Yu S.; Poria S.; Wen B.; Tan C.</t>
  </si>
  <si>
    <t>Duan, Jiafei (57221152560); Yu, Samson (57221155938); Poria, Soujanya (55316592700); Wen, Bihan (56396097300); Tan, Cheston (55965626200)</t>
  </si>
  <si>
    <t>57221152560; 57221155938; 55316592700; 56396097300; 55965626200</t>
  </si>
  <si>
    <t>PIP: Physical Interaction Prediction via Mental Simulation with Span Selection</t>
  </si>
  <si>
    <t>13695 LNCS</t>
  </si>
  <si>
    <t>10.1007/978-3-031-19833-5_24</t>
  </si>
  <si>
    <t>https://www.scopus.com/inward/record.uri?eid=2-s2.0-85144515297&amp;doi=10.1007%2f978-3-031-19833-5_24&amp;partnerID=40&amp;md5=14d3dbc5cfc2561dce82c678ca480997</t>
  </si>
  <si>
    <t>Computer vision; Physical reasoning; Scene understanding</t>
  </si>
  <si>
    <t>Deep learning; Forecasting; Human robot interaction; Intelligent robots; Large dataset; Accurate prediction; Human intelligence; Interaction prediction; Mental simulation; Physical interactions; Physical reasoning; Physics modeling; Real-world; Scene understanding; Vision based; Computer vision</t>
  </si>
  <si>
    <t>Wang Y.</t>
  </si>
  <si>
    <t>Wang, Yuxuan (58611184500)</t>
  </si>
  <si>
    <t>Mechanical Design and Analysis of a 3D-printed Planar Compliant-Rigid Hybrid Robot Prototype</t>
  </si>
  <si>
    <t>10.1088/1742-6596/2386/1/012083</t>
  </si>
  <si>
    <t>https://www.scopus.com/inward/record.uri?eid=2-s2.0-85145441270&amp;doi=10.1088%2f1742-6596%2f2386%2f1%2f012083&amp;partnerID=40&amp;md5=9b000682b8e0d3a0ff4c7d64f1f3c70c</t>
  </si>
  <si>
    <t>compliant robots; compliant-rigid hybrid robots; Jacobian matrix method; rigid robots; robot control</t>
  </si>
  <si>
    <t>3D printers; Human robot interaction; Industrial robots; Inverse kinematics; Jacobian matrices; Machine design; Motion compensation; Motion planning; Rigid structures; Robot programming; Compliant robot; Compliant-rigid hybrid robot; Hybrid robots; Jacobian matrix method; Matrix methods; Mechanical design; Rigid body; Rigid robots; Robot prototypes; Robots control; Stiffness</t>
  </si>
  <si>
    <t>Ferreira M.J.; Paradeda R.B.; Oliveira R.; Nisi V.; Paiva A.</t>
  </si>
  <si>
    <t>Ferreira, Maria José (56159560400); Paradeda, Raul Benites (14028916600); Oliveira, Raquel (57201501871); Nisi, Valentina (22433754200); Paiva, Ana (7102683774)</t>
  </si>
  <si>
    <t>56159560400; 14028916600; 57201501871; 22433754200; 7102683774</t>
  </si>
  <si>
    <t>Using Storytelling to Teach Children Biodiversity</t>
  </si>
  <si>
    <t>13762 LNCS</t>
  </si>
  <si>
    <t>10.1007/978-3-031-22298-6_1</t>
  </si>
  <si>
    <t>https://www.scopus.com/inward/record.uri?eid=2-s2.0-85144260875&amp;doi=10.1007%2f978-3-031-22298-6_1&amp;partnerID=40&amp;md5=e05f091c976b22deb6be18437200fcd6</t>
  </si>
  <si>
    <t>Biodiversity; Human-agent interaction; Learning; Storytelling; Virtual robot</t>
  </si>
  <si>
    <t>E-learning; Human robot interaction; Human-agent interaction; Interactive gaming; Interactive storytelling; Learning; Performance; Species identification; Storytelling; User study; Virtual robots; Biodiversity</t>
  </si>
  <si>
    <t>Islam M.R.; Rahman M.H.</t>
  </si>
  <si>
    <t>Islam, Md Rasedul (57193765453); Rahman, Mohammad Habibur (57210856870)</t>
  </si>
  <si>
    <t>57193765453; 57210856870</t>
  </si>
  <si>
    <t>A New Compound Model-based Control (NCMC) of an Upper Limb Robot for Rehabilitation</t>
  </si>
  <si>
    <t>International Conference of Control, Dynamic Systems, and Robotics</t>
  </si>
  <si>
    <t>10.11159/cdsr22.107</t>
  </si>
  <si>
    <t>https://www.scopus.com/inward/record.uri?eid=2-s2.0-85145301754&amp;doi=10.11159%2fcdsr22.107&amp;partnerID=40&amp;md5=eb5541334a2629aff58a9528c460a7b2</t>
  </si>
  <si>
    <t>compound control; Human-Robot interaction; interaction forces; rehabilitation; upper limb robot</t>
  </si>
  <si>
    <t>Philamore H.; Garrad M.; Grao M.; Jones M.</t>
  </si>
  <si>
    <t>Philamore, Hemma (55803581800); Garrad, Martin (57206774127); Grao, Martin (58545253400); Jones, Max (56921002300)</t>
  </si>
  <si>
    <t>55803581800; 57206774127; 58545253400; 56921002300</t>
  </si>
  <si>
    <t>Gut Feelings: Towards Robotic Personality Generation with Microbial Fuel Cells</t>
  </si>
  <si>
    <t>10.1007/978-3-031-20470-8_13</t>
  </si>
  <si>
    <t>https://www.scopus.com/inward/record.uri?eid=2-s2.0-85144265363&amp;doi=10.1007%2f978-3-031-20470-8_13&amp;partnerID=40&amp;md5=f7f8a3440fd5f54e1496f3339abcfbe5</t>
  </si>
  <si>
    <t>Bio-hybrid; Human-robot interaction; Robot personality</t>
  </si>
  <si>
    <t>Human robot interaction; Bio-hybrids; History dependence; Humans-robot interactions; Hybrid generation; Interpretability; Power; Robot personalities; Robotic systems; User interaction; Microbial fuel cells</t>
  </si>
  <si>
    <t>Lemhaouri Z.; Cohen L.; Canamero L.</t>
  </si>
  <si>
    <t>Lemhaouri, Zakaria (58010490200); Cohen, Laura (56340947900); Canamero, Lola (6602322296)</t>
  </si>
  <si>
    <t>58010490200; 56340947900; 6602322296</t>
  </si>
  <si>
    <t>The Role of the Caregiver's Responsiveness in Affect-Grounded Language Learning by a Robot: Architecture and First Experiments</t>
  </si>
  <si>
    <t>10.1109/ICDL53763.2022.9962197</t>
  </si>
  <si>
    <t>https://www.scopus.com/inward/record.uri?eid=2-s2.0-85143985383&amp;doi=10.1109%2fICDL53763.2022.9962197&amp;partnerID=40&amp;md5=e8f668209eda98e8323bec7c59330baa</t>
  </si>
  <si>
    <t>Developmental robotics; Language acquisition; Social affective robotics; Symbol grounding</t>
  </si>
  <si>
    <t>Association reactions; Computation theory; Economic and social effects; Learning systems; Mergers and acquisitions; Robots; Active Learning; Computational modelling; Developmental robotics; Language acquisition; Language development; Language learning; Robot architecture; Robot modeling; Social affective robotic; Symbol grounding; Motivation</t>
  </si>
  <si>
    <t>Komatsu M.; Takeuchi M.; Unoki T.; Shikida M.</t>
  </si>
  <si>
    <t>Komatsu, Mako (57222705688); Takeuchi, Masato (58010116600); Unoki, Teruhiko (57203460019); Shikida, Mikifumi (55486279400)</t>
  </si>
  <si>
    <t>57222705688; 58010116600; 57203460019; 55486279400</t>
  </si>
  <si>
    <t>The Evaluation of Interviewer's Presentation Styles for Interview Practice with a Communicative Robot</t>
  </si>
  <si>
    <t>International Joint Conference 2022 - 17th International Joint Symposium on Artificial Intelligence and Natural Language Processing, iSAI-NLP 2022 and 3rd International Conference on Artificial Intelligence and Internet of Things, AIoT 2022</t>
  </si>
  <si>
    <t>10.1109/iSAI-NLP56921.2022.9960273</t>
  </si>
  <si>
    <t>https://www.scopus.com/inward/record.uri?eid=2-s2.0-85143980091&amp;doi=10.1109%2fiSAI-NLP56921.2022.9960273&amp;partnerID=40&amp;md5=a3c61d1df08757b4d1c770ea887fbd65</t>
  </si>
  <si>
    <t>communication; communicative robot; interview; practice support</t>
  </si>
  <si>
    <t>Human robot interaction; Communication robot; Communicative robots; Condition; Face to face; Face-to-face interview; Interview; Job interviews; Practice support; Presentation style; Teleoperated robots; COVID-19</t>
  </si>
  <si>
    <t>Arpaia P.; Criscuolo S.; Benedetto E.D.; Donato N.; Duraccio L.</t>
  </si>
  <si>
    <t>Arpaia, Pasquale (7006199525); Criscuolo, Sabatina (57419367000); Benedetto, Egidio De (24471322500); Donato, Nicola (7004078412); Duraccio, Luigi (57218210774)</t>
  </si>
  <si>
    <t>7006199525; 57419367000; 24471322500; 7004078412; 57218210774</t>
  </si>
  <si>
    <t>Evaluation of the Effectiveness of a Wearable, AR-based BCI for Robot Control in ADHD Treatment</t>
  </si>
  <si>
    <t>10.1109/MetroXRAINE54828.2022.9967655</t>
  </si>
  <si>
    <t>https://www.scopus.com/inward/record.uri?eid=2-s2.0-85144619385&amp;doi=10.1109%2fMetroXRAINE54828.2022.9967655&amp;partnerID=40&amp;md5=1d9add363bd482b607b2c0ee32b17107</t>
  </si>
  <si>
    <t>ADHD Therapies; Augmented Reality; Brain-Computer Interfaces; Health 4.0; Robot-Assisted Therapies; Wearable Systems</t>
  </si>
  <si>
    <t>Brain computer interface; Electrophysiology; Interface states; Patient rehabilitation; Robots; Wearable technology; Attention deficit hyperactivity disorder; Attention deficit hyperactivity disorder therapy; Health 4.0; Real- time; Robot-assisted therapies; Robots control; Single channels; Social robots; Steady-state visually evoked potential; Wearable systems; Augmented reality</t>
  </si>
  <si>
    <t>Gamboa-Montero J.J.; Basiri M.; Castillo J.C.; Marques-Villarroya S.; Salichs M.A.</t>
  </si>
  <si>
    <t>Gamboa-Montero, Juan José (57194276023); Basiri, Meysam (35423322500); Castillo, José Carlos (7202601719); Marques-Villarroya, Sara (57204553474); Salichs, Miguel Angel (6603829011)</t>
  </si>
  <si>
    <t>57194276023; 35423322500; 7202601719; 57204553474; 6603829011</t>
  </si>
  <si>
    <t>Real-Time Acoustic Touch Localization in Human-Robot Interaction based on Steered Response Power</t>
  </si>
  <si>
    <t>10.1109/ICDL53763.2022.9962225</t>
  </si>
  <si>
    <t>https://www.scopus.com/inward/record.uri?eid=2-s2.0-85143968361&amp;doi=10.1109%2fICDL53763.2022.9962225&amp;partnerID=40&amp;md5=2ef2eae413035fefd0d4da56cd665394</t>
  </si>
  <si>
    <t>Human-Robot Interaction; social robotics; sound source localization; Steered Response Power; touch interaction</t>
  </si>
  <si>
    <t>Acoustic generators; Man machine systems; Humans-robot interactions; Localisation; Real- time; Response power; Sense of touch; Social convention; Social robotics; Sound source localization; Steered response power; Touch interaction; Human robot interaction</t>
  </si>
  <si>
    <t>Stewart K.; Qiao Z.; Zhang W.</t>
  </si>
  <si>
    <t>Stewart, Kyle (58061689000); Qiao, Zhi (57209172553); Zhang, Wenlong (55325002000)</t>
  </si>
  <si>
    <t>58061689000; 57209172553; 55325002000</t>
  </si>
  <si>
    <t>State Estimation and Control with a Robust Extended Kalman Filter for a Fabric Soft Robot</t>
  </si>
  <si>
    <t>10.1016/j.ifacol.2022.11.156</t>
  </si>
  <si>
    <t>https://www.scopus.com/inward/record.uri?eid=2-s2.0-85146146865&amp;doi=10.1016%2fj.ifacol.2022.11.156&amp;partnerID=40&amp;md5=27109358c8a6357ed2b8e1a786894da7</t>
  </si>
  <si>
    <t>Extended Kalman Filter; Linear Quadratic Gaussian Control; Pneumatic Actuator; Soft Robotics; State Estimation</t>
  </si>
  <si>
    <t>Extended Kalman filters; Human robot interaction; Pneumatic actuators; Uncertainty analysis; Bending angle; Filter-based; Fusion methods; Linear quadratic Gaussian control; Posture measurement; Robust extended Kalman filters; Safe human-robot interaction; Sensor fusion; Soft robot; Soft robotics; State estimation</t>
  </si>
  <si>
    <t>Lastrico L.; Garello L.; Rea F.; Noceti N.; Mastrogiovanni F.; Sciutti A.; Carfi A.</t>
  </si>
  <si>
    <t>Lastrico, Linda (57222811380); Garello, Luca (57219626207); Rea, Francesco (54386065400); Noceti, Nicoletta (24462257200); Mastrogiovanni, Fulvio (56962745700); Sciutti, Alessandra (36957816700); Carfi, Alessandro (57204949335)</t>
  </si>
  <si>
    <t>57222811380; 57219626207; 54386065400; 24462257200; 56962745700; 36957816700; 57204949335</t>
  </si>
  <si>
    <t>Robots with Different Embodiments Can Express and Influence Carefulness in Object Manipulation</t>
  </si>
  <si>
    <t>10.1109/ICDL53763.2022.9962196</t>
  </si>
  <si>
    <t>https://www.scopus.com/inward/record.uri?eid=2-s2.0-85143969177&amp;doi=10.1109%2fICDL53763.2022.9962196&amp;partnerID=40&amp;md5=f346c32cd519066dcc0882b4679aba9e</t>
  </si>
  <si>
    <t>Human-Robot Interaction; Implicit Communication; Motor Adaptation; Object Manipulation; Robot Communicative Movements; Robot Motion Generation</t>
  </si>
  <si>
    <t>Anthropomorphic robots; Collaborative robots; Direct modulation; Fragile objects; Humans-robot interactions; Implicit communications; Motor adaptation; Object manipulation; Property; Robot communicative movement; Robot motion generations; Human robot interaction</t>
  </si>
  <si>
    <t>Torres-Fonseca J.; Kennington C.</t>
  </si>
  <si>
    <t>Torres-Fonseca, Josue (58023847500); Kennington, Casey (55792290300)</t>
  </si>
  <si>
    <t>58023847500; 55792290300</t>
  </si>
  <si>
    <t>HADREB: Human Appraisals and (English) Descriptions of Robot Emotional Behaviors</t>
  </si>
  <si>
    <t>https://www.scopus.com/inward/record.uri?eid=2-s2.0-85144356430&amp;partnerID=40&amp;md5=5cc3ca244a5258f5883a359a004a7861</t>
  </si>
  <si>
    <t>emotion; human-robot interaction; language learning</t>
  </si>
  <si>
    <t>Behavioral research; Scaffolds; Emotion; Emotional behavior; Emotional state; Human emotion; Human language; Human like; Humans-robot interactions; Integral part; Language learning; Robot behavior; Human robot interaction</t>
  </si>
  <si>
    <t>Bernsteiner A.; Pollmann K.; Neuhold L.</t>
  </si>
  <si>
    <t>Bernsteiner, Angelika (58028568500); Pollmann, Kathrin (57128090300); Neuhold, Leopold (57221392164)</t>
  </si>
  <si>
    <t>58028568500; 57128090300; 57221392164</t>
  </si>
  <si>
    <t>Comparative Study on the Impact of Cultural Background on the Perception of Different Types of Social Robots</t>
  </si>
  <si>
    <t>10.1007/978-3-031-19682-9_65</t>
  </si>
  <si>
    <t>https://www.scopus.com/inward/record.uri?eid=2-s2.0-85144632526&amp;doi=10.1007%2f978-3-031-19682-9_65&amp;partnerID=40&amp;md5=d0018a466cd834ad4e430123d87cfc92</t>
  </si>
  <si>
    <t>Cross-cultural study; Cultural robotics; Human-robot interaction; Robot acceptance</t>
  </si>
  <si>
    <t>Man machine systems; Austria; Azerbaijan; Comparatives studies; Cross-cultural study; Cultural backgrounds; Cultural factors; Cultural robotic; Humans-robot interactions; Robot acceptances; Social robots; Human robot interaction</t>
  </si>
  <si>
    <t>Putro M.D.; Nguyen D.-L.; Priadana A.; Jo K.-H.</t>
  </si>
  <si>
    <t>Putro, Muhamad Dwisnanto (57189328179); Nguyen, Duy-Linh (57214528479); Priadana, Adri (57211256316); Jo, Kang-Hyun (56978116100)</t>
  </si>
  <si>
    <t>57189328179; 57214528479; 57211256316; 56978116100</t>
  </si>
  <si>
    <t>An Efficient Multi-view Facial Expression Classifier Implementing on Edge Device</t>
  </si>
  <si>
    <t>1716 CCIS</t>
  </si>
  <si>
    <t>10.1007/978-981-19-8234-7_40</t>
  </si>
  <si>
    <t>https://www.scopus.com/inward/record.uri?eid=2-s2.0-85144221268&amp;doi=10.1007%2f978-981-19-8234-7_40&amp;partnerID=40&amp;md5=4cf2575bd1ba87974614f64ac69f60b9</t>
  </si>
  <si>
    <t>Classification (of information); Data handling; Emotion Recognition; Human robot interaction; Convolutional neural network; Facial emotions; Facial Expressions; Facial feature; Frontal faces; Humans-robot interactions; Multi-views; Pose variation; Real- time; Robotic technologies; Convolution</t>
  </si>
  <si>
    <t>Comai S.; Finocchi J.; Fugini M.G.; Mastos T.; Papadopoulos A.</t>
  </si>
  <si>
    <t>Comai, Sara (6602944532); Finocchi, Jacopo (57192233466); Fugini, Maria Grazia (35614277100); Mastos, Theofilos (57195537283); Papadopoulos, Angelos (57215291796)</t>
  </si>
  <si>
    <t>6602944532; 57192233466; 35614277100; 57195537283; 57215291796</t>
  </si>
  <si>
    <t>Sharing Semantic Knowledge for Autonomous Robots: Cooperation for Social Robotic Systems</t>
  </si>
  <si>
    <t>13635 LNCS</t>
  </si>
  <si>
    <t>10.1007/978-3-031-21047-1_4</t>
  </si>
  <si>
    <t>https://www.scopus.com/inward/record.uri?eid=2-s2.0-85145010103&amp;doi=10.1007%2f978-3-031-21047-1_4&amp;partnerID=40&amp;md5=601656e304e0ecbef18e4d0f6e38ba32</t>
  </si>
  <si>
    <t>Intelligent manufacturing systems; Knowledge representation; Social robotic systems</t>
  </si>
  <si>
    <t>Automatic guided vehicles; Floors; Human robot interaction; Intelligent robots; Semantics; Industrial scenarios; Intelligent manufacturing system; Knowledge-representation; Robot cooperation; Robotic systems; Semantics knowledge; Shopfloors; Social robotic system; Social robotics; Specific tasks; Knowledge representation</t>
  </si>
  <si>
    <t>Jin J.; Wang W.; Xu Y.; Zhou X.; Cai S.; Bao G.</t>
  </si>
  <si>
    <t>Jin, Jiacheng (57999737400); Wang, Wenbiao (57210414457); Xu, Yufeng (58000173100); Zhou, Xuanyi (57190885661); Cai, Shibo (55960159100); Bao, Guanjun (7103074542)</t>
  </si>
  <si>
    <t>57999737400; 57210414457; 58000173100; 57190885661; 55960159100; 7103074542</t>
  </si>
  <si>
    <t>Control of Rigid-Soft-Coupled Continuum Arm Driven by Pneumatic Muscles</t>
  </si>
  <si>
    <t>10.1109/ICARM54641.2022.9959560</t>
  </si>
  <si>
    <t>https://www.scopus.com/inward/record.uri?eid=2-s2.0-85143721829&amp;doi=10.1109%2fICARM54641.2022.9959560&amp;partnerID=40&amp;md5=8543d4587e4fe81fde0e541ac7b1aef3</t>
  </si>
  <si>
    <t>continuum robots; PID control; position measurement; rigid-soft-coupled continuum arm</t>
  </si>
  <si>
    <t>Closed loop control systems; Human robot interaction; Muscle; Closed-loop; Continuum arms; Continuum robot; Hotspots; Joint angle; Pneumatic muscle; Rigid robots; Rigid-soft-coupled continuum arm; Smooth motions; Soft robot; Three term control systems</t>
  </si>
  <si>
    <t>Bilalpur M.; Hinduja S.; Goodrich K.; Cohn J.F.</t>
  </si>
  <si>
    <t>Bilalpur, Maneesh (57202011238); Hinduja, Saurabh (57210364585); Goodrich, Kenneth (58002040700); Cohn, Jeffrey F. (55423536000)</t>
  </si>
  <si>
    <t>57202011238; 57210364585; 58002040700; 55423536000</t>
  </si>
  <si>
    <t>Ballistic Timing of Smiles is Robust to Context, Gender, Ethnicity, and National Differences</t>
  </si>
  <si>
    <t>2022 10th International Conference on Affective Computing and Intelligent Interaction, ACII 2022</t>
  </si>
  <si>
    <t>10.1109/ACII55700.2022.9953828</t>
  </si>
  <si>
    <t>https://www.scopus.com/inward/record.uri?eid=2-s2.0-85143773424&amp;doi=10.1109%2fACII55700.2022.9953828&amp;partnerID=40&amp;md5=fa3edfaf7b4a451706ccaaeeb8ad932b</t>
  </si>
  <si>
    <t>ballistic timing; smiles; Social signaling; virtual humans and social robots</t>
  </si>
  <si>
    <t>Intelligent robots; Timing circuits; Virtual reality; Ballistic timing; Human robots; Individual Differences; Non-linear correlations; Orbicularis; Smile; Social robots; Social signaling; Virtual human and social robot; Virtual humans; Ballistics</t>
  </si>
  <si>
    <t>Wang H.; Kang X.; Ren F.</t>
  </si>
  <si>
    <t>Wang, Haoyu (58037291700); Kang, Xin (36634123200); Ren, Fuji (57197721795)</t>
  </si>
  <si>
    <t>58037291700; 36634123200; 57197721795</t>
  </si>
  <si>
    <t>Emotion-Sentence-DistilBERT: A Sentence-BERT-Based Distillation Model for Text Emotion Classification</t>
  </si>
  <si>
    <t>1701 CCIS</t>
  </si>
  <si>
    <t>10.1007/978-981-19-7943-9_27</t>
  </si>
  <si>
    <t>https://www.scopus.com/inward/record.uri?eid=2-s2.0-85145253184&amp;doi=10.1007%2f978-981-19-7943-9_27&amp;partnerID=40&amp;md5=f26445f7e72a6a29950ca69513701949</t>
  </si>
  <si>
    <t>DistilBERT; Sentence-BERT; SST2; Text emotion classification</t>
  </si>
  <si>
    <t>Classification (of information); Human computer interaction; Human robot interaction; Natural language processing systems; Semantics; Text processing; Distilbert; Emotion classification; Emotional representations; Language processing; Modeling complexity; Natural languages; Research areas; Sentence-BERT; SST2; Text emotion classification; Distillation</t>
  </si>
  <si>
    <t>Kuschan J.; Filaretov H.; Kruger J.</t>
  </si>
  <si>
    <t>Kuschan, Jan (57190881589); Filaretov, Hristo (57416278300); Kruger, Jorg (36190849500)</t>
  </si>
  <si>
    <t>57190881589; 57416278300; 36190849500</t>
  </si>
  <si>
    <t>Inertial Measurement Unit based Human Action Recognition Dataset for Cyclic Overhead Car Assembly and Disassembly</t>
  </si>
  <si>
    <t>IEEE International Conference on Industrial Informatics (INDIN)</t>
  </si>
  <si>
    <t>10.1109/INDIN51773.2022.9976078</t>
  </si>
  <si>
    <t>https://www.scopus.com/inward/record.uri?eid=2-s2.0-85145772991&amp;doi=10.1109%2fINDIN51773.2022.9976078&amp;partnerID=40&amp;md5=f6fd68d4ff3b10506c1ecf5731ca68b0</t>
  </si>
  <si>
    <t>Exoskeleton (Robotics); Industrial research; Activities of Daily Living; Assembly tasks; Car assembly; Car disassembly; Human-action recognition; Humans-robot interactions; Industrial context; Industrial environments; Inertial measurements units; Unit-based; Human robot interaction</t>
  </si>
  <si>
    <t>Bdiwi M.; Krusche S.; Halim J.; Ihlenfeldt S.</t>
  </si>
  <si>
    <t>Bdiwi, Mohamad (55233674100); Krusche, Sebastian (57193763253); Halim, Jayanto (57261430800); Ihlenfeldt, Steffen (6506721503)</t>
  </si>
  <si>
    <t>55233674100; 57193763253; 57261430800; 6506721503</t>
  </si>
  <si>
    <t>Superordinate Safety System for Human Robot Interaction in Complex Industrial Environment</t>
  </si>
  <si>
    <t>10.1109/ROSE56499.2022.9977410</t>
  </si>
  <si>
    <t>https://www.scopus.com/inward/record.uri?eid=2-s2.0-85146277647&amp;doi=10.1109%2fROSE56499.2022.9977410&amp;partnerID=40&amp;md5=6cadab85e761e86522b04e5c085f0d35</t>
  </si>
  <si>
    <t>Human detection; Human-Robot-Collaboration; Interaction with heavy-duty robot; Safety</t>
  </si>
  <si>
    <t>Human robot interaction; Man machine systems; Object detection; Security systems; Collaborative workspace; Heavy duty; Human detection; Human-robot collaboration; Humans-robot interactions; Industrial environments; Interaction with heavy-duty robot; Lost object; Object based; Objects-based; Accident prevention</t>
  </si>
  <si>
    <t>Bhattacharya A.; Butail S.</t>
  </si>
  <si>
    <t>Bhattacharya, Arunim (57209882333); Butail, Sachit (35408719100)</t>
  </si>
  <si>
    <t>57209882333; 35408719100</t>
  </si>
  <si>
    <t>Designing a Virtual Reality Testbed for Direct Human-Swarm Interaction in Aquatic Species Monitoring</t>
  </si>
  <si>
    <t>10.1016/j.ifacol.2022.11.200</t>
  </si>
  <si>
    <t>https://www.scopus.com/inward/record.uri?eid=2-s2.0-85146144976&amp;doi=10.1016%2fj.ifacol.2022.11.200&amp;partnerID=40&amp;md5=9a783ad4620247e1294e82b51d9871e4</t>
  </si>
  <si>
    <t>cognitive load; EEG; fish collective behavior; Great lakes; Human-swarm interaction; pupillometry</t>
  </si>
  <si>
    <t>Behavioral research; Brain; Human robot interaction; Lakes; Object recognition; Swarm intelligence; Testbeds; Virtual reality; Aquatic species; Cognitive loads; Collective behaviour; Fish collective behavior; Great lakes; Human actions; Human-swarm interaction; Pupillometry; Real- time; Swarm robotics; Fish</t>
  </si>
  <si>
    <t>Wen L.; Li D.; Pei X.; Zhang Y.; Wang J.</t>
  </si>
  <si>
    <t>Wen, Liqun (57940324100); Li, Donglin (57215351417); Pei, Xinglong (57939977500); Zhang, Yan (58042052000); Wang, Jianhui (55904629000)</t>
  </si>
  <si>
    <t>57940324100; 57215351417; 57939977500; 58042052000; 55904629000</t>
  </si>
  <si>
    <t>Continuous Estimation of Upper Limb Joint Angle Based on Stacked Denoising Autoencoder</t>
  </si>
  <si>
    <t>10.1088/1742-6596/2402/1/012043</t>
  </si>
  <si>
    <t>https://www.scopus.com/inward/record.uri?eid=2-s2.0-85145589312&amp;doi=10.1088%2f1742-6596%2f2402%2f1%2f012043&amp;partnerID=40&amp;md5=281a80bb7cf3d29be785020a472a23e9</t>
  </si>
  <si>
    <t>Joints (anatomy); Learning systems; Long short-term memory; Time domain analysis; Angle estimation; Auto encoders; De-noising; Humans-robot interactions; Interaction systems; Joint angle; Rehabilitation robot; Stroke rehabilitation; Surface electromyography; Upper limbs; Human robot interaction</t>
  </si>
  <si>
    <t>Sun Y.; Li X.; Wang J.; Li D.; Zhu Y.</t>
  </si>
  <si>
    <t>Sun, Yuechao (58017286500); Li, Xing (56811045500); Wang, Jianhui (55904629000); Li, Donglin (57215351417); Zhu, Yuxuan (58017950900)</t>
  </si>
  <si>
    <t>58017286500; 56811045500; 55904629000; 57215351417; 58017950900</t>
  </si>
  <si>
    <t>Research on Upper Limb Rehabilitation Action Recognition Method of Unsupervised Contrast Learning Based on Time-domain Multi-scale Feature Fusion</t>
  </si>
  <si>
    <t>5th International Conference on Intelligent Robotics and Control Engineering, IRCE 2022</t>
  </si>
  <si>
    <t>10.1109/IRCE55557.2022.9963106</t>
  </si>
  <si>
    <t>https://www.scopus.com/inward/record.uri?eid=2-s2.0-85144089541&amp;doi=10.1109%2fIRCE55557.2022.9963106&amp;partnerID=40&amp;md5=aace01559a0e8a1754dd72774df962d8</t>
  </si>
  <si>
    <t>multi-scale feature fusion; SimCLR; unsupervised comparative learning; upper limb rehabilitation action recognition</t>
  </si>
  <si>
    <t>Convolutional neural networks; Extraction; Human robot interaction; Learning systems; Neuromuscular rehabilitation; Action recognition; Features fusions; Multi-scale feature fusion; Multi-scale features; Recognition methods; Rehabilitation actions; SimCLR; Unsupervised comparative learning; Upper limb rehabilitation action recognition; Upper-limb rehabilitation; Time domain analysis</t>
  </si>
  <si>
    <t>Ramirez-Zamora J.D.; Dominguez-Ramirez O.A.; Sepulveda-Cervantes G.; Ramos-Velasco L.E.; Fernandez-Ramirez J.M.</t>
  </si>
  <si>
    <t>Ramirez-Zamora, Juan D. (57188963402); Dominguez-Ramirez, Omar A. (8108960500); Sepulveda-Cervantes, Gabriel (25929578700); Ramos-Velasco, Luis E. (18038297400); Fernandez-Ramirez, José M. (58010303600)</t>
  </si>
  <si>
    <t>57188963402; 8108960500; 25929578700; 18038297400; 58010303600</t>
  </si>
  <si>
    <t>NASA-TLX Assessment for a Haptic Adaptive Platform for Upper Extremity Motor Rehabilitation</t>
  </si>
  <si>
    <t>Proceedings of the 24th Robotics Mexican Congress, COMRob 2022</t>
  </si>
  <si>
    <t>10.1109/COMRob57154.2022.9962313</t>
  </si>
  <si>
    <t>https://www.scopus.com/inward/record.uri?eid=2-s2.0-85143980989&amp;doi=10.1109%2fCOMRob57154.2022.9962313&amp;partnerID=40&amp;md5=e22797260f5e4a6afa0aad02d8f66492</t>
  </si>
  <si>
    <t>CyberForce; Force Feedback; Haptic Interface; NASA TLX</t>
  </si>
  <si>
    <t>Electric loads; Exoskeleton (Robotics); Feedback; Human robot interaction; NASA; Patient rehabilitation; Three term control systems; Wavelet transforms; Cerebrovascular accident; Cyberforce; Force-feedback; Haptic devices; Haptics; Haptics interfaces; Lower extremity; Motor rehabilitation; NASA-TLX; Upper-extremity; Haptic interfaces</t>
  </si>
  <si>
    <t>Schiff S.; Bender M.; Möller R.</t>
  </si>
  <si>
    <t>Schiff, Simon (57205018777); Bender, Magnus (57212379193); Möller, Ralf (57205092803)</t>
  </si>
  <si>
    <t>57205018777; 57212379193; 57205092803</t>
  </si>
  <si>
    <t>Embodiment of an Agent by a Pepper Robot for Explaining Retrieval Results</t>
  </si>
  <si>
    <t>https://www.scopus.com/inward/record.uri?eid=2-s2.0-85144198191&amp;partnerID=40&amp;md5=d6652588c71580b40e5a0350e481b041</t>
  </si>
  <si>
    <t>Agent; Curated Datasets; Demonstration; Information Retrieval; Information System; Robot</t>
  </si>
  <si>
    <t>Anthropomorphic robots; Human robot interaction; Information retrieval; Information use; Search engines; Curated dataset; Humanoid robot; MicroSoft; Running-in; Speech module; State sequences; Text to speech; WEB application; Web applications; Information systems</t>
  </si>
  <si>
    <t>Spevak K.; Han Z.; Williams T.; Dantam N.T.</t>
  </si>
  <si>
    <t>Spevak, Kevin (58066729900); Han, Zhao (57208162674); Williams, Tom (7404172627); Dantam, Neil T. (36463242500)</t>
  </si>
  <si>
    <t>58066729900; 57208162674; 7404172627; 36463242500</t>
  </si>
  <si>
    <t>Givenness Hierarchy Informed Optimal Document Planning for Situated Human-Robot Interaction</t>
  </si>
  <si>
    <t>10.1109/IROS47612.2022.9981811</t>
  </si>
  <si>
    <t>https://www.scopus.com/inward/record.uri?eid=2-s2.0-85146311992&amp;doi=10.1109%2fIROS47612.2022.9981811&amp;partnerID=40&amp;md5=0b02d40f3f2454d391b4fc414dec96b4</t>
  </si>
  <si>
    <t>Integer programming; Linguistics; Man machine systems; Natural language processing systems; Robot programming; Collaborative robots; Collaborative tasks; Content and structure; Humans-robot interactions; Linguistic theory; Natural language generation; Natural languages; Object reference; Referring expressions; Situated human; Human robot interaction</t>
  </si>
  <si>
    <t>Kou Y.; Liu Y.; Tian B.</t>
  </si>
  <si>
    <t>Kou, Yuanjin (58018288300); Liu, Yilong (58018070700); Tian, Baolian (58017849000)</t>
  </si>
  <si>
    <t>58018288300; 58018070700; 58017849000</t>
  </si>
  <si>
    <t>Research on System Integration Architecture of Industrial Robot Design Platform</t>
  </si>
  <si>
    <t>124560V</t>
  </si>
  <si>
    <t>10.1117/12.2659327</t>
  </si>
  <si>
    <t>https://www.scopus.com/inward/record.uri?eid=2-s2.0-85144045365&amp;doi=10.1117%2f12.2659327&amp;partnerID=40&amp;md5=c80d892fc2ac693bb3eee072278a9046</t>
  </si>
  <si>
    <t>artificialpsychology; controlarchitecture; emotionexpression; emotionmodel; servicerobot</t>
  </si>
  <si>
    <t>Computation theory; Computer architecture; Human computer interaction; Human robot interaction; Machine design; Man machine systems; Mobile robots; Artificialpsychology; Controlarchitecture; Design platform; Emotionexpression; Emotionmodel; Integration architecture; Robot designs; Service robots; Servicerobot; System integration; Industrial research</t>
  </si>
  <si>
    <t>Loncar I.; Obradovic J.; Krasevac N.; Mandic L.; Kvasic I.; Ferreira F.; Slosic V.; Nad D.; Miskovic N.</t>
  </si>
  <si>
    <t>Loncar, Ivan (57217336932); Obradovic, Juraj (57734366700); Krasevac, Natko (58043442300); Mandic, Luka (57280778300); Kvasic, Igor (57214990710); Ferreira, Fausto (46461222300); Slosic, Vladimir (58045067300); Nad, Dula (36462647500); Miskovic, Nikola (14422443900)</t>
  </si>
  <si>
    <t>57217336932; 57734366700; 58043442300; 57280778300; 57214990710; 46461222300; 58045067300; 36462647500; 14422443900</t>
  </si>
  <si>
    <t>MARUS - A Marine Robotics Simulator</t>
  </si>
  <si>
    <t>Oceans Conference Record (IEEE)</t>
  </si>
  <si>
    <t>10.1109/OCEANS47191.2022.9976969</t>
  </si>
  <si>
    <t>https://www.scopus.com/inward/record.uri?eid=2-s2.0-85145774269&amp;doi=10.1109%2fOCEANS47191.2022.9976969&amp;partnerID=40&amp;md5=a1884f8db78e15aae57e9978863a8fe7</t>
  </si>
  <si>
    <t>dataset generation; marine robotics; open-source; simulation; underwater robotics</t>
  </si>
  <si>
    <t>Multipurpose robots; Open source software; Open systems; Dataset generation; High quality; Humans-robot interactions; Marine robotics; Open-source; Robotic simulator; Simulation; Underwater robotics; Unity3d; Visual fidelity; Human robot interaction</t>
  </si>
  <si>
    <t>Feng J.; Yoshikawa T.; Toda T.</t>
  </si>
  <si>
    <t>Feng, Jingyi (58065010200); Yoshikawa, Tomohiro (7402718078); Toda, Tomoki (7202683282)</t>
  </si>
  <si>
    <t>58065010200; 7402718078; 7202683282</t>
  </si>
  <si>
    <t>Interpretable Control for Emotional Text-to-Speech System toward Development of Sympathetic Educational-Support Robots</t>
  </si>
  <si>
    <t>10.23919/APSIPAASC55919.2022.9980201</t>
  </si>
  <si>
    <t>https://www.scopus.com/inward/record.uri?eid=2-s2.0-85146275331&amp;doi=10.23919%2fAPSIPAASC55919.2022.9980201&amp;partnerID=40&amp;md5=3f6009bd1859045cde3e27f8842230e8</t>
  </si>
  <si>
    <t>educational-support robots; human-robot interaction; prosody control; speech synthesis</t>
  </si>
  <si>
    <t>Educational robots; Speech synthesis; Body motions; Educational-support robot; Emotional expressions; Facial Expressions; Humans-robot interactions; Interactivity; Motion expression; Prosody control; Synthesized speech; Text-to-speech system; Human robot interaction</t>
  </si>
  <si>
    <t>Maroger I.; Stasse O.; Watier B.</t>
  </si>
  <si>
    <t>Maroger, Isabelle (57218760730); Stasse, Olivier (23010554900); Watier, Bruno (7801355129)</t>
  </si>
  <si>
    <t>57218760730; 23010554900; 7801355129</t>
  </si>
  <si>
    <t>From the Study of Table Trajectories during Collaborative Carriages toward Pro-Active Human-Robot Table Handling Tasks</t>
  </si>
  <si>
    <t>10.1109/Humanoids53995.2022.10000081</t>
  </si>
  <si>
    <t>https://www.scopus.com/inward/record.uri?eid=2-s2.0-85146311595&amp;doi=10.1109%2fHumanoids53995.2022.10000081&amp;partnerID=40&amp;md5=d522e77d6c6e62932b9575df23852def</t>
  </si>
  <si>
    <t>Behavioral research; Human robot interaction; Optimal control systems; Trajectories; Collaborative tasks; Embeddings; Human behaviors; Human robots; Human-human interactions; Human-robot collaboration; Humanoid robot; Life-sciences; Prediction process; Robotic science; Anthropomorphic robots</t>
  </si>
  <si>
    <t>Di Bernardo I.; Marzullo M.; Mele C.; Spena T.R.; Russo S.P.</t>
  </si>
  <si>
    <t>Di Bernardo, Irene (57321470200); Marzullo, Marialuisa (57219162994); Mele, Cristina (16319261200); Spena, Tiziana Russo (36027112300); Russo, Stefano Paolo (58028420400)</t>
  </si>
  <si>
    <t>57321470200; 57219162994; 16319261200; 36027112300; 58028420400</t>
  </si>
  <si>
    <t>Minimal robot to foster well-being: the HIRO project</t>
  </si>
  <si>
    <t>10.1109/MetroXRAINE54828.2022.9967534</t>
  </si>
  <si>
    <t>https://www.scopus.com/inward/record.uri?eid=2-s2.0-85144622963&amp;doi=10.1109%2fMetroXRAINE54828.2022.9967534&amp;partnerID=40&amp;md5=31ec7e8cc29ebbe2c75ad59f3797eaa1</t>
  </si>
  <si>
    <t>healthcare; service interaction; service robot; well-being</t>
  </si>
  <si>
    <t>Human robot interaction; Machine design; Mobile robots; Design services; Healthcare; Humans-robot interactions; Minimal designs; Research focus; Service interaction; Service researches; Service robots; Social well-being; Well being; Diseases</t>
  </si>
  <si>
    <t>Baskaran P.; Smith J.B.; Adams J.A.</t>
  </si>
  <si>
    <t>Baskaran, Prakash (57219750263); Smith, Joshua Bhagat (58434848100); Adams, Julie A. (35546747200)</t>
  </si>
  <si>
    <t>57219750263; 58434848100; 35546747200</t>
  </si>
  <si>
    <t>Visual Task Recognition for Human-Robot Teams</t>
  </si>
  <si>
    <t>10.1109/ICHMS56717.2022.9980659</t>
  </si>
  <si>
    <t>https://www.scopus.com/inward/record.uri?eid=2-s2.0-85146305761&amp;doi=10.1109%2fICHMS56717.2022.9980659&amp;partnerID=40&amp;md5=d0389a210d84bdefabeda642de803bda</t>
  </si>
  <si>
    <t>Human-machine teams; Human-robot interaction; Visual task recognition; Wearable sensors</t>
  </si>
  <si>
    <t>Eye tracking; Machine learning; Man machine systems; Wearable sensors; Fine grained; Human-machine; Human-machine team; Human-robot-team; Humans-robot interactions; Motor components; Recognition algorithm; Task recognition; Visual task recognition; Visual tasks; Human robot interaction</t>
  </si>
  <si>
    <t>Pham D.; Menon V.; Tenhundfeld N.; Weger K.; Mesmer B.; Gholston S.; Davis T.</t>
  </si>
  <si>
    <t>Pham, Daniel (58065665000); Menon, Vineetha (56785263300); Tenhundfeld, Nathan (56922112100); Weger, Kristin (54581864700); Mesmer, Bryan (37761692800); Gholston, Sampson (6508133887); Davis, Thomas (58065665100)</t>
  </si>
  <si>
    <t>58065665000; 56785263300; 56922112100; 54581864700; 37761692800; 6508133887; 58065665100</t>
  </si>
  <si>
    <t>A Case Study of Human-AI Interactions Using Transparent AI-Driven Autonomous Systems for Improved Human-AI Trust Factors</t>
  </si>
  <si>
    <t>10.1109/ICHMS56717.2022.9980662</t>
  </si>
  <si>
    <t>https://www.scopus.com/inward/record.uri?eid=2-s2.0-85146304034&amp;doi=10.1109%2fICHMS56717.2022.9980662&amp;partnerID=40&amp;md5=38c9c3e2bf79d4da61ea72ca36b82d33</t>
  </si>
  <si>
    <t>AI; Big Data Analytics; Deep Learning; Human-AI interaction; Human-AI teaming; Human-AI Trust Factors; Human-Machine Interface; Human-Robot Interaction; Machine Learning; Object Detection; Supervised Classification</t>
  </si>
  <si>
    <t>Aircraft detection; Big data; Data Analytics; Decision making; Deep learning; Drones; Human robot interaction; Supervised learning; Big data analytic; Data analytics; Deep learning; Human Machine Interface; Human-artificial intelligence interaction; Human-artificial intelligence teaming; Human-artificial intelligence trust factor; Humans-robot interactions; Machine-learning; Objects detection; Supervised classification; Trust factor; Object detection</t>
  </si>
  <si>
    <t>Mendez J.; Aplin R.; Wang Y.-K.</t>
  </si>
  <si>
    <t>Mendez, Joshua (58064538100); Aplin, Richard (58064766500); Wang, Yu-Kai (41262423500)</t>
  </si>
  <si>
    <t>58064538100; 58064766500; 41262423500</t>
  </si>
  <si>
    <t>Remote Guided Robotics via Leap Motion and Mixed Reality</t>
  </si>
  <si>
    <t>SeGAH 2022 - 2022 IEEE 10th International Conference on Serious Games and Applications for Health</t>
  </si>
  <si>
    <t>10.1109/SEGAH54908.2022.9978587</t>
  </si>
  <si>
    <t>https://www.scopus.com/inward/record.uri?eid=2-s2.0-85146233177&amp;doi=10.1109%2fSEGAH54908.2022.9978587&amp;partnerID=40&amp;md5=3b4c414811236cbc61c6e2fa023790e3</t>
  </si>
  <si>
    <t>Human Robot Interaction; Leap Motion; Mixed Reality; Remote Guided Robot</t>
  </si>
  <si>
    <t>Accident prevention; Cameras; Commerce; Human robot interaction; Stereo image processing; Hands movement; Humans-robot interactions; Leap motion; Mixed reality; Real- time; Remote areas; Remote guided robot; Robotic systems; Tele-robotics; Teleoperated robots; Mixed reality</t>
  </si>
  <si>
    <t>Nad D.; Ferreira F.; Kvasic I.; Mandic L.; Slosic V.; Walker C.; Antillon D.O.; Anderson I.</t>
  </si>
  <si>
    <t>Nad, Dula (36462647500); Ferreira, Fausto (46461222300); Kvasic, Igor (57214990710); Mandic, Luka (57280778300); Slosic, Vladimir (58045067300); Walker, Christopher (57191372530); Antillon, Derek Orbaugh (57214997786); Anderson, Iain (7201352701)</t>
  </si>
  <si>
    <t>36462647500; 46461222300; 57214990710; 57280778300; 58045067300; 57191372530; 57214997786; 7201352701</t>
  </si>
  <si>
    <t>Towards Robot-Aided Diver Navigation in Mapped Environments (ROADMAP)</t>
  </si>
  <si>
    <t>10.1109/OCEANS47191.2022.9977173</t>
  </si>
  <si>
    <t>https://www.scopus.com/inward/record.uri?eid=2-s2.0-85145771713&amp;doi=10.1109%2fOCEANS47191.2022.9977173&amp;partnerID=40&amp;md5=82efd35888e5a573741c18cf92f6c39d</t>
  </si>
  <si>
    <t>diver; human robot interaction; underwater robotics; wearable</t>
  </si>
  <si>
    <t>Human robot interaction; Physiology; Wearable technology; Cluttered environments; Diver; External disturbances; Humans-robot interactions; Localisation; Mapped environments; Novel concept; Real- time; Underwater robotics; Wearable; Navigation</t>
  </si>
  <si>
    <t>Pautrat-Lertora A.; Perez-Lozano R.; Ugarte W.</t>
  </si>
  <si>
    <t>Pautrat-Lertora, Andres (58062825000); Perez-Lozano, Renzo (58062835700); Ugarte, Willy (55440420500)</t>
  </si>
  <si>
    <t>58062825000; 58062835700; 55440420500</t>
  </si>
  <si>
    <t>EGAN: Generatives Adversarial Networks for Text Generation with Sentiments</t>
  </si>
  <si>
    <t>International Joint Conference on Knowledge Discovery, Knowledge Engineering and Knowledge Management, IC3K - Proceedings</t>
  </si>
  <si>
    <t>https://www.scopus.com/inward/record.uri?eid=2-s2.0-85146199491&amp;partnerID=40&amp;md5=30785d8a031b6b3af059839988a7f9ef</t>
  </si>
  <si>
    <t>GAN; NAO; Text Generation</t>
  </si>
  <si>
    <t>Computer vision; Generative adversarial networks; Adversarial networks; GAN; Humaninteraction; Machine learning models; NAO; Optimal solutions; Text generations; Voice command; Human robot interaction</t>
  </si>
  <si>
    <t>Tzes A.</t>
  </si>
  <si>
    <t>Tzes, Anthony (7005121367)</t>
  </si>
  <si>
    <t>Human-Robot Interactions Using Affective Computing</t>
  </si>
  <si>
    <t>https://www.scopus.com/inward/record.uri?eid=2-s2.0-85146222318&amp;partnerID=40&amp;md5=68a9e90cbd52cac7f68bc3f7d733480e</t>
  </si>
  <si>
    <t>affective computing; EEG; Human-robot interaction; wireless sensor networks</t>
  </si>
  <si>
    <t>Behavioral research; Human robot interaction; Intelligent robots; Man machine systems; Affective Computing; Cognitive science; Emotional intelligence; Human emotion; Humans-robot interactions; Perception/action; Public acceptance; Public trust; Robot platform; System development; Wireless sensor networks</t>
  </si>
  <si>
    <t>Cui Z.; Zhou G.; Qi J.; Wang H.; Ding X.</t>
  </si>
  <si>
    <t>Cui, Zhenchao (56012935600); Zhou, Guoyu (58034794200); Qi, Jing (57195515733); Wang, Huimin (58034850600); Ding, Xilun (7401929247)</t>
  </si>
  <si>
    <t>56012935600; 58034794200; 57195515733; 58034850600; 7401929247</t>
  </si>
  <si>
    <t>A Multi-branch Cascade Transformer Network (MBCT–Net) for Hand Gesture Segmentation in Cluttered Background</t>
  </si>
  <si>
    <t>13604 LNAI</t>
  </si>
  <si>
    <t>10.1007/978-3-031-20497-5_44</t>
  </si>
  <si>
    <t>https://www.scopus.com/inward/record.uri?eid=2-s2.0-85145006981&amp;doi=10.1007%2f978-3-031-20497-5_44&amp;partnerID=40&amp;md5=aa1c1e27f6afed1da197b6e65f38636a</t>
  </si>
  <si>
    <t>Deep learning; Hand gesture segmentation; Transformer</t>
  </si>
  <si>
    <t>Convolution; Convolutional neural networks; Deep neural networks; Human computer interaction; Human robot interaction; Signal encoding; Cascade transformers; Cluttered backgrounds; Convolutional neural network; Deep learning; Gesture segmentation; Hand gesture; Hand gesture segmentation; Multi-Windows; Simple++; Transformer; Semantics</t>
  </si>
  <si>
    <t>Seghiri S.E.; Mansouri N.; Chemori A.</t>
  </si>
  <si>
    <t>Seghiri, Seif Eddine (58002172000); Mansouri, Noura (24528928400); Chemori, Ahmed (6507120306)</t>
  </si>
  <si>
    <t>58002172000; 24528928400; 6507120306</t>
  </si>
  <si>
    <t>Implementation of SARL∗ Algorithm for A Differential Drive Robot in a Gazebo Crowded Simulation Environment</t>
  </si>
  <si>
    <t>2022 2nd International Conference on Advanced Electrical Engineering, ICAEE 2022</t>
  </si>
  <si>
    <t>10.1109/ICAEE53772.2022.9962010</t>
  </si>
  <si>
    <t>https://www.scopus.com/inward/record.uri?eid=2-s2.0-85143789036&amp;doi=10.1109%2fICAEE53772.2022.9962010&amp;partnerID=40&amp;md5=c6bcfdbdad0c170860d2d395c10d18a7</t>
  </si>
  <si>
    <t>Deep Reinforcement Learning; Navigation; ROS; SARL; Social Robotics</t>
  </si>
  <si>
    <t>Behavioral research; Deep learning; Learning algorithms; Reinforcement learning; Robot Operating System; Robots; Autonomous navigation; Deep reinforcement learning; Differential drive robots; Effectiveness evaluation; People behavior; Reinforcement learnings; SARL; Simulation environment; Social robotics; Stochasticity; Navigation</t>
  </si>
  <si>
    <t>Washburn A.; Shrestha K.; Ahmed H.; Feil-Seifer D.; La H.M.</t>
  </si>
  <si>
    <t>Washburn, Andrew (58065661000); Shrestha, Kripash (57222479292); Ahmed, Habib (56242651000); Feil-Seifer, Dave (14033850500); La, Hung Manh (34881978000)</t>
  </si>
  <si>
    <t>58065661000; 57222479292; 56242651000; 14033850500; 34881978000</t>
  </si>
  <si>
    <t>Exploring Human Compliance Toward a Package Delivery Robot</t>
  </si>
  <si>
    <t>10.1109/ICHMS56717.2022.9980806</t>
  </si>
  <si>
    <t>https://www.scopus.com/inward/record.uri?eid=2-s2.0-85146263864&amp;doi=10.1109%2fICHMS56717.2022.9980806&amp;partnerID=40&amp;md5=7199b0b3baa21bc5b8d9b69bf8954be4</t>
  </si>
  <si>
    <t>Cognitive dissonance; Condition; Emergency exit; Humans-robot interactions; Interaction studies; Package delivery; Selective attention; University libraries; Human robot interaction</t>
  </si>
  <si>
    <t>Lee D.; Choi K.; Yun W.; Oh S.</t>
  </si>
  <si>
    <t>Lee, Deokjin (57218550737); Choi, Kiyoung (58003602700); Yun, Wonbum (57209274362); Oh, Sehoon (8709753900)</t>
  </si>
  <si>
    <t>57218550737; 58003602700; 57209274362; 8709753900</t>
  </si>
  <si>
    <t>Human-Robot Interaction Force based Power Assistive Algorithm of Upper Limb Exoskeleton Robots Driven by a Series Elastic Actuator</t>
  </si>
  <si>
    <t>10.1109/IECON49645.2022.9968363</t>
  </si>
  <si>
    <t>https://www.scopus.com/inward/record.uri?eid=2-s2.0-85143908723&amp;doi=10.1109%2fIECON49645.2022.9968363&amp;partnerID=40&amp;md5=b5faf53cc0d87a173a6419aa4ade9055</t>
  </si>
  <si>
    <t>Exoskeleton (Robotics); Man machine systems; Assistive; Exoskeleton robots; Force-based; Human intentions; Human-robot interaction control; Humans-robot interactions; Interaction forces; Power; Series elastic actuators; Upper limbs; Human robot interaction</t>
  </si>
  <si>
    <t>Yang J.; Zhu N.; Ji H.; He B.</t>
  </si>
  <si>
    <t>Yang, Jianbing (57208581016); Zhu, Na (58410898500); Ji, Haojun (58040112900); He, Bin (57956601200)</t>
  </si>
  <si>
    <t>57208581016; 58410898500; 58040112900; 57956601200</t>
  </si>
  <si>
    <t>Rubber Tyred Gantry Automatic Alignment System based on Computer Vision</t>
  </si>
  <si>
    <t>Proceedings - 2022 8th International Symposium on System Security, Safety, and Reliability, ISSSR 2022</t>
  </si>
  <si>
    <t>10.1109/ISSSR56778.2022.00021</t>
  </si>
  <si>
    <t>https://www.scopus.com/inward/record.uri?eid=2-s2.0-85145440201&amp;doi=10.1109%2fISSSR56778.2022.00021&amp;partnerID=40&amp;md5=580adb62eab6d409814cac5a91cec134</t>
  </si>
  <si>
    <t>automatic alignment; computer vision; Mask-RCNN; RTG</t>
  </si>
  <si>
    <t>Computer control systems; Computer operating systems; Cranes; Decision making; Human computer interaction; Human robot interaction; Image segmentation; Alignment system; Automatic alignment; Decision modules; Limited information; Mask-RCNN; Module-based; Rubber tyred gantries; Single use; Target segmentation; Targets detection; Computer vision</t>
  </si>
  <si>
    <t>Li J.</t>
  </si>
  <si>
    <t>Li, Junmei (57227965300)</t>
  </si>
  <si>
    <t>Personalized Dialogue Generation Method of Chat Robot Based on Topic Perception</t>
  </si>
  <si>
    <t>Lecture Notes of the Institute for Computer Sciences, Social-Informatics and Telecommunications Engineering, LNICST</t>
  </si>
  <si>
    <t>446 LNICST</t>
  </si>
  <si>
    <t>10.1007/978-3-031-18123-8_43</t>
  </si>
  <si>
    <t>https://www.scopus.com/inward/record.uri?eid=2-s2.0-85144562446&amp;doi=10.1007%2f978-3-031-18123-8_43&amp;partnerID=40&amp;md5=ee2228c05ab4b436abf7455836872745</t>
  </si>
  <si>
    <t>Chatbot; Dialogue generation; Personalization</t>
  </si>
  <si>
    <t>Human robot interaction; Semantics; Analysis similarity; Chatbots; Dialogue generations; Generation method; Human-computer interaction system; Model-based OPC; Personalizations; Semantic analysis; Similarity calculation; Text similarity; Human computer interaction</t>
  </si>
  <si>
    <t>Sasidharan S.; Prabha P.; Pasupuleti D.; Das A.M.; Kapoor C.; Manikutty G.; Pankajakshan P.; Rao B.</t>
  </si>
  <si>
    <t>Sasidharan, Sreejith (57760895900); Prabha, Pranav (57435714400); Pasupuleti, Devasena (57189013998); Das, Anand M (57872085700); Kapoor, Chaitanya (55752592700); Manikutty, Gayathri (57192382360); Pankajakshan, Praveen (57938182400); Rao, Bhavani (57215213684)</t>
  </si>
  <si>
    <t>57760895900; 57435714400; 57189013998; 57872085700; 55752592700; 57192382360; 57938182400; 57215213684</t>
  </si>
  <si>
    <t>Handwashing Action Detection System for an Autonomous Social Robot</t>
  </si>
  <si>
    <t>IEEE Region 10 Annual International Conference, Proceedings/TENCON</t>
  </si>
  <si>
    <t>10.1109/TENCON55691.2022.9977684</t>
  </si>
  <si>
    <t>https://www.scopus.com/inward/record.uri?eid=2-s2.0-85145661394&amp;doi=10.1109%2fTENCON55691.2022.9977684&amp;partnerID=40&amp;md5=80c51662801f981c79e1612d57cb39df</t>
  </si>
  <si>
    <t>Attention; Deep Learning; Hand Washing; Human Action Recognition; Video Classification</t>
  </si>
  <si>
    <t>Autonomous agents; COVID-19; Network architecture; Robotics; Washing; Attention; Contagious disease; Deep learning; Detection system; Hand washing; Human-action recognition; Social agents; Social robots; Video classification; Young children; Deep learning</t>
  </si>
  <si>
    <t>Bah J.-M.; Mostafaoui G.; Cohen L.</t>
  </si>
  <si>
    <t>Bah, Jean-Marc (58009948800); Mostafaoui, Ghiles (25641665800); Cohen, Laura (56340947900)</t>
  </si>
  <si>
    <t>58009948800; 25641665800; 56340947900</t>
  </si>
  <si>
    <t>A kinematic study on social intention during a human-robot interaction</t>
  </si>
  <si>
    <t>10.1109/ICDL53763.2022.9962213</t>
  </si>
  <si>
    <t>https://www.scopus.com/inward/record.uri?eid=2-s2.0-85143973278&amp;doi=10.1109%2fICDL53763.2022.9962213&amp;partnerID=40&amp;md5=c576468ceb8f066a53877cc49abdfb44</t>
  </si>
  <si>
    <t>human movement analysis; human-robot interaction; social cognition; social robotics</t>
  </si>
  <si>
    <t>Economic and social effects; Human robot interaction; Kinematics; Man machine systems; Social behavior; Condition; Human movement analysis; Human movements; Humanoid robot; Humans-robot interactions; Movement kinematics; Rectangular box; Robot Partners; Social cognition; Social robotics; Anthropomorphic robots</t>
  </si>
  <si>
    <t>Teshima H.; Wake N.; Thomas D.; Nakashima Y.; Kawasaki H.; Ikeuchi K.</t>
  </si>
  <si>
    <t>Teshima, Hitoshi (57484990800); Wake, Naoki (56735885700); Thomas, Diego (36100817900); Nakashima, Yuta (56022946900); Kawasaki, Hiroshi (55335068200); Ikeuchi, Katsushi (35208602900)</t>
  </si>
  <si>
    <t>57484990800; 56735885700; 36100817900; 56022946900; 55335068200; 35208602900</t>
  </si>
  <si>
    <t>Deep Gesture Generation for Social Robots Using Type-Specific Libraries</t>
  </si>
  <si>
    <t>10.1109/IROS47612.2022.9981734</t>
  </si>
  <si>
    <t>https://www.scopus.com/inward/record.uri?eid=2-s2.0-85146307431&amp;doi=10.1109%2fIROS47612.2022.9981734&amp;partnerID=40&amp;md5=178eaee8bb557b2bb38e58d9ab3802cf</t>
  </si>
  <si>
    <t>Semantics; Body language; Comparative experiments; Conversational agents; Human like; Humanoid robot; Social robots; User study; Virtual avatar; Anthropomorphic robots</t>
  </si>
  <si>
    <t>Pillai J.J.; Prakash P.; Gayathri G.</t>
  </si>
  <si>
    <t>Pillai, Jishnu Jaikumar (58038852100); Prakash, Pratheesh (58038890000); Gayathri, G. (57202805847)</t>
  </si>
  <si>
    <t>58038852100; 58038890000; 57202805847</t>
  </si>
  <si>
    <t>A Study on Intuitive Interaction between Mobile Robots and Humans</t>
  </si>
  <si>
    <t>10.1109/MysuruCon55714.2022.9972672</t>
  </si>
  <si>
    <t>https://www.scopus.com/inward/record.uri?eid=2-s2.0-85145349445&amp;doi=10.1109%2fMysuruCon55714.2022.9972672&amp;partnerID=40&amp;md5=a0f0dd922a1bee04c56b722e5b040115</t>
  </si>
  <si>
    <t>Application Programming Interface; Autonomous Mobile Robots; Cloud robotics; Dynamic Window Approach; Human-Robot Interaction; Intuitive interaction; Robot operating system; User interface; Web applications; Websockets</t>
  </si>
  <si>
    <t>Human robot interaction; Man machine systems; Navigation; Robot Operating System; Robot programming; User interfaces; Websites; Applications programming interfaces; Autonomous Mobile Robot; Cloud robotics; Dynamic window approach; Humans-robot interactions; Intuitive interaction; Robotics research; WEB application; Web applications; Websocket; Mobile robots</t>
  </si>
  <si>
    <t>Paul V.S.; Nelson P.A.</t>
  </si>
  <si>
    <t>Paul, Vlad S. (57222505880); Nelson, Philip A. (7402247080)</t>
  </si>
  <si>
    <t>57222505880; 7402247080</t>
  </si>
  <si>
    <t>ANALYSIS OF COMPLEX-VALUED NEURAL NETWORKS FOR AUDIO SOURCE LOCALISATION</t>
  </si>
  <si>
    <t>Proceedings of the Institute of Acoustics</t>
  </si>
  <si>
    <t>https://www.scopus.com/inward/record.uri?eid=2-s2.0-85144612085&amp;partnerID=40&amp;md5=73b53abd1ed76798d7ae858b01d9e947</t>
  </si>
  <si>
    <t>Acoustic generators; Complex networks; Human robot interaction; Microphone array; Speech recognition; Teleconferencing; Acoustic events; Audio sources; Complex-valued neural networks; Directionof-arrival (DOA); Humans-robot interactions; Localization method; Neural-networks; Novel methods; Sound source; Source localization; Source separation</t>
  </si>
  <si>
    <t>Atici E.; Gokberk B.; Akarun L.</t>
  </si>
  <si>
    <t>Atici, Efehan (57246247000); Gokberk, Berk (8895785900); Akarun, Lale (35618091300)</t>
  </si>
  <si>
    <t>57246247000; 8895785900; 35618091300</t>
  </si>
  <si>
    <t>Detection of Free-Standing Conversational Groups with Graph Convolutional Networks</t>
  </si>
  <si>
    <t>Proceedings - International Conference on Pattern Recognition</t>
  </si>
  <si>
    <t>10.1109/ICPR56361.2022.9956536</t>
  </si>
  <si>
    <t>https://www.scopus.com/inward/record.uri?eid=2-s2.0-85143633550&amp;doi=10.1109%2fICPR56361.2022.9956536&amp;partnerID=40&amp;md5=edfc586e89f77a2ed70af2147793f99e</t>
  </si>
  <si>
    <t>Benchmarking; Convolution; Convolutional neural networks; Human robot interaction; Convolutional networks; Detection problems; Free standings; Group detection; Interaction analysis; Research areas; Social groups; Social robotics; Video analysis; Video footage; Human computer interaction</t>
  </si>
  <si>
    <t>Gerdenitsch C.; Weinhofer M.; Puthenkalam J.; Kriglstein S.</t>
  </si>
  <si>
    <t>Gerdenitsch, Cornelia (36170369500); Weinhofer, Matthias (57983447900); Puthenkalam, Jaison (57246322800); Kriglstein, Simone (24802062000)</t>
  </si>
  <si>
    <t>36170369500; 57983447900; 57246322800; 24802062000</t>
  </si>
  <si>
    <t>Upward Influence Tactics: Playful Virtual Reality Approach for Analysing Human Multi-robot Interaction</t>
  </si>
  <si>
    <t>13477 LNCS</t>
  </si>
  <si>
    <t>10.1007/978-3-031-20212-4_6</t>
  </si>
  <si>
    <t>https://www.scopus.com/inward/record.uri?eid=2-s2.0-85142727064&amp;doi=10.1007%2f978-3-031-20212-4_6&amp;partnerID=40&amp;md5=734af10c43a89e788d965ec4820e1910</t>
  </si>
  <si>
    <t>Human robot interaction; Influence tactics; Leadership; Robot; Virtual reality</t>
  </si>
  <si>
    <t>Behavioral research; Industrial robots; Man machine systems; Multipurpose robots; Virtual reality; Blockings; Future of works; Human behaviors; Human emotion; Human multi-robot interactions; Humans-robot interactions; Influence tactics; Leadership; Technical development; Upward influences; Human robot interaction</t>
  </si>
  <si>
    <t>Bennett C.C.; Stanojevic C.; Kim S.; Lee J.; Yu J.; Oh J.; Sabanovic S.; Piatt J.A.</t>
  </si>
  <si>
    <t>Bennett, Casey C. (15764315800); Stanojevic, Cedomir (57218338907); Kim, Seongcheol (55718730600); Lee, Jinjae (57964512200); Yu, Janghoon (57964324300); Oh, Jiyeong (57963779800); Sabanovic, Selma (14036199300); Piatt, Jennifer A. (56963650700)</t>
  </si>
  <si>
    <t>15764315800; 57218338907; 55718730600; 57964512200; 57964324300; 57963779800; 14036199300; 56963650700</t>
  </si>
  <si>
    <t>Comparison of In-home Robotic Companion Pet Use in South Korea and the United States: A Case Study</t>
  </si>
  <si>
    <t>10.1109/BioRob52689.2022.9925468</t>
  </si>
  <si>
    <t>https://www.scopus.com/inward/record.uri?eid=2-s2.0-85141852341&amp;doi=10.1109%2fBioRob52689.2022.9925468&amp;partnerID=40&amp;md5=45ea5d874301df1a3c431ab6e333dce0</t>
  </si>
  <si>
    <t>Deep learning; Man machine systems; Case-studies; Cultural settings; Humans-robot interactions; Learning models; Machine-learning; Qualitative data; Qualitative interviews; Quantitative data; Robotic pet; South Korea; Human robot interaction</t>
  </si>
  <si>
    <t>Persiani M.; Hellström T.</t>
  </si>
  <si>
    <t>Persiani, Michele (57202026166); Hellström, Thomas (55926741800)</t>
  </si>
  <si>
    <t>57202026166; 55926741800</t>
  </si>
  <si>
    <t>Informative Communication of Robot Plans</t>
  </si>
  <si>
    <t>13616 LNAI</t>
  </si>
  <si>
    <t>10.1007/978-3-031-18192-4_27</t>
  </si>
  <si>
    <t>https://www.scopus.com/inward/record.uri?eid=2-s2.0-85141818392&amp;doi=10.1007%2f978-3-031-18192-4_27&amp;partnerID=40&amp;md5=5f47a5c7deac7f9b438bbc5052a07d53</t>
  </si>
  <si>
    <t>Bayesian network; Human-robot interaction; Mirror agent model; Plan verbalization</t>
  </si>
  <si>
    <t>Human robot interaction; Agent modeling; Bayesia n networks; Humans-robot interactions; Information gain; Informative communication; Mirror agent model; Plan verbalization; Planned action; Robot plan; Second-order theory; Bayesian networks</t>
  </si>
  <si>
    <t>John V.; Kawanishi Y.</t>
  </si>
  <si>
    <t>John, Vijay (56402704100); Kawanishi, Yasutomo (36188305700)</t>
  </si>
  <si>
    <t>56402704100; 36188305700</t>
  </si>
  <si>
    <t>Audio and Video-based Emotion Recognition using Multimodal Transformers</t>
  </si>
  <si>
    <t>10.1109/ICPR56361.2022.9956730</t>
  </si>
  <si>
    <t>https://www.scopus.com/inward/record.uri?eid=2-s2.0-85143601289&amp;doi=10.1109%2fICPR56361.2022.9956730&amp;partnerID=40&amp;md5=2695334a67394c6fbc3dcf3ebddc7f25</t>
  </si>
  <si>
    <t>Ablation; Embeddings; Human robot interaction; Long short-term memory; Speech recognition; Audio and video; Audio videos; Audio-visual; Embeddings; Emotion recognition; Human emotion; Humans-robot interactions; Multi-modal; Performance; Research problems; Emotion Recognition</t>
  </si>
  <si>
    <t>Cantucci F.; Falcone R.</t>
  </si>
  <si>
    <t>Cantucci, Filippo (57205735711); Falcone, Rino (57213828373)</t>
  </si>
  <si>
    <t>57205735711; 57213828373</t>
  </si>
  <si>
    <t>Autonomous Critical Help provided by an Artificial Agent in the field of Cultural Heritage</t>
  </si>
  <si>
    <t>https://www.scopus.com/inward/record.uri?eid=2-s2.0-85142516682&amp;partnerID=40&amp;md5=7569a212034a1bfbb133888989cb682f</t>
  </si>
  <si>
    <t>Adjustable Social Autonomy; Cultural Heritage; Human-Agent Interaction; User Modelling</t>
  </si>
  <si>
    <t>Anthropomorphic robots; Computation theory; Computational methods; Exhibitions; Human robot interaction; Intelligent agents; Intelligent robots; Adjustable social autonomy; Agent-oriented programming; Artificial agents; Computational cognitive modeling; Computational modelling; Cultural heritages; Human-agent interaction; Personalizations; User Modelling; Virtual assistants; Autonomous agents</t>
  </si>
  <si>
    <t>Asai S.; Yoshino K.; Shinagawa S.; Sakti S.; Nakamura S.</t>
  </si>
  <si>
    <t>Asai, Sara (57220041408); Yoshino, Koichiro (57045301700); Shinagawa, Seitaro (57217078764); Sakti, Sakriani (12807978200); Nakamura, Satoshi (55628545896)</t>
  </si>
  <si>
    <t>57220041408; 57045301700; 57217078764; 12807978200; 55628545896</t>
  </si>
  <si>
    <t>Eliciting Cooperative Persuasive Dialogue by Multimodal Emotional Robot</t>
  </si>
  <si>
    <t>Lecture Notes in Electrical Engineering</t>
  </si>
  <si>
    <t>10.1007/978-981-19-5538-9_10</t>
  </si>
  <si>
    <t>https://www.scopus.com/inward/record.uri?eid=2-s2.0-85142682901&amp;doi=10.1007%2f978-981-19-5538-9_10&amp;partnerID=40&amp;md5=313a823cb013bd31f358fd1aad6e1fc4</t>
  </si>
  <si>
    <t>Agent systems; Emotional agents; Emotional expressions; Emotional robots; Human dialogues; Humans-robot interactions; Interactive interfaces; Multi-modal; Persuasive dialogues; Wizard of Oz; Human robot interaction</t>
  </si>
  <si>
    <t>Muema C.; Lawrence S.; Anjum T.; Shabani A.</t>
  </si>
  <si>
    <t>Muema, Chanzo (57982326900); Lawrence, Steven (57983970200); Anjum, Taif (57975118800); Shabani, Amir (57971374100)</t>
  </si>
  <si>
    <t>57982326900; 57983970200; 57975118800; 57971374100</t>
  </si>
  <si>
    <t>Social Embodiment of Companion Robots in Smart Spaces: IoRT for Independent Living</t>
  </si>
  <si>
    <t>1667 CCIS</t>
  </si>
  <si>
    <t>10.1007/978-3-031-19650-8_8</t>
  </si>
  <si>
    <t>https://www.scopus.com/inward/record.uri?eid=2-s2.0-85142670092&amp;doi=10.1007%2f978-3-031-19650-8_8&amp;partnerID=40&amp;md5=dc0ba903447db711b080a591f4f46876</t>
  </si>
  <si>
    <t>Affective computing; Human-robot-interaction; Independent living; Internet of Robotic Things (IoRT); Mixed/augmented reality; Smart home automation; Social companion robots; Social embodiment</t>
  </si>
  <si>
    <t>Augmented reality; Deep learning; Emotion Recognition; Glass; Mixed reality; Population statistics; Affective Computing; Companion robot; Home automation; Humans-robot interactions; Independent living; Internet of robotic thing; Mixed/augmented reality; Smart home automation; Smart homes; Social companion robot; Social embodiment; Human robot interaction</t>
  </si>
  <si>
    <t>Malik A.A.; Pandey V.</t>
  </si>
  <si>
    <t>Malik, Ali Ahmad (57200309159); Pandey, Vijitashwa (15073331100)</t>
  </si>
  <si>
    <t>57200309159; 15073331100</t>
  </si>
  <si>
    <t>DRIVE THE COBOTS ARIGHT: GUIDELINES FOR INDUSTRIAL APPLICATION OF COBOTS</t>
  </si>
  <si>
    <t>Proceedings of the ASME Design Engineering Technical Conference</t>
  </si>
  <si>
    <t>V005T05A015</t>
  </si>
  <si>
    <t>10.1115/DETC2022-90777</t>
  </si>
  <si>
    <t>https://www.scopus.com/inward/record.uri?eid=2-s2.0-85142516447&amp;doi=10.1115%2fDETC2022-90777&amp;partnerID=40&amp;md5=3a9ff80eabf7faf056dd8aeab10c25d2</t>
  </si>
  <si>
    <t>Assembly; Automation; Cobots; Industry 4.0</t>
  </si>
  <si>
    <t>Assembly; Collaborative robots; Industrial robots; Collaborative robots; High potential; Humans-robot interactions; Inter-dependent tasks; Lightweight structures; Manual operations; Program interface; Repetitive task; Simple++; Task-needs; Industry 4.0</t>
  </si>
  <si>
    <t>Matsuzakil S.; Masuzawa H.; Miura J.</t>
  </si>
  <si>
    <t>Matsuzakil, Shigemichi (57983211400); Masuzawa, Hiroaki (35590443100); Miura, Jun (7007070630)</t>
  </si>
  <si>
    <t>57983211400; 35590443100; 7007070630</t>
  </si>
  <si>
    <t>Online Refinement of a Scene Recognition Model for Mobile Robots by Observing Human's Interaction with Environments</t>
  </si>
  <si>
    <t>10.1109/SMC53654.2022.9945283</t>
  </si>
  <si>
    <t>https://www.scopus.com/inward/record.uri?eid=2-s2.0-85142701126&amp;doi=10.1109%2fSMC53654.2022.9945283&amp;partnerID=40&amp;md5=1a325c434eac49c07904348faca2da4d</t>
  </si>
  <si>
    <t>Human robot interaction; Semantic Segmentation; Semantics; Estimation methods; Humaninteraction; Misclassifications; Plants growing; Recognition models; Recognition systems; Robot navigation; Scene recognition; Segmentation models; Semantic segmentation; Distillation</t>
  </si>
  <si>
    <t>Rezayati M.; Zanni G.; Zaoshi Y.; Scaramuzza D.; Van De Venn H.W.</t>
  </si>
  <si>
    <t>Rezayati, Maryam (57194195377); Zanni, Grammatiki (57004519500); Zaoshi, Ying (57954848200); Scaramuzza, Davide (16550950000); Van De Venn, Hans Wernher (23971812800)</t>
  </si>
  <si>
    <t>57194195377; 57004519500; 57954848200; 16550950000; 23971812800</t>
  </si>
  <si>
    <t>Improving safety in physical human-robot collaboration via deep metric learning</t>
  </si>
  <si>
    <t>IEEE International Conference on Emerging Technologies and Factory Automation, ETFA</t>
  </si>
  <si>
    <t>10.1109/ETFA52439.2022.9921623</t>
  </si>
  <si>
    <t>https://www.scopus.com/inward/record.uri?eid=2-s2.0-85141410529&amp;doi=10.1109%2fETFA52439.2022.9921623&amp;partnerID=40&amp;md5=e00d68000c3c7b7a9d8ad802b9dfb963</t>
  </si>
  <si>
    <t>contact detection; human safety; Physical human-robot collaboration; robot perception</t>
  </si>
  <si>
    <t>Deep learning; Human robot interaction; Learning algorithms; Learning systems; Man machine systems; Risk perception; Safety engineering; Contact detection; Flexible production; Human safety; Human-robot collaboration; Metric learning; Physical contacts; Physical human-robot collaboration; Physical interactions; Robot movements; Robot perception; Risk assessment</t>
  </si>
  <si>
    <t>Yan X.; Zhong X.; Yang Z.; Zhang R.; Huang W.; Wang Z.</t>
  </si>
  <si>
    <t>Yan, Xu (58428984500); Zhong, Xian (57188758270); Yang, Zhengwei (57343570800); Zhang, Rui (57220962739); Huang, Wenxin (57071979700); Wang, Zheng (57990114700)</t>
  </si>
  <si>
    <t>58428984500; 57188758270; 57343570800; 57220962739; 57071979700; 57990114700</t>
  </si>
  <si>
    <t>Global Temporal Attention Optimization for Human Trajectory Prediction</t>
  </si>
  <si>
    <t>10.1109/SMC53654.2022.9945387</t>
  </si>
  <si>
    <t>https://www.scopus.com/inward/record.uri?eid=2-s2.0-85142726269&amp;doi=10.1109%2fSMC53654.2022.9945387&amp;partnerID=40&amp;md5=77445684f5c26d849ac5e035b847920e</t>
  </si>
  <si>
    <t>Global temporal attention; Global temporal guidance; Human trajectory prediction; Optimization; Transformer</t>
  </si>
  <si>
    <t>Forecasting; Intelligent robots; Iterative methods; Autonomous driving; Global temporal attention; Global temporal guidance; Human trajectory prediction; Optimisations; Optimization models; Social behaviour; Social robots; Trajectory prediction; Transformer; Trajectories</t>
  </si>
  <si>
    <t>Locklin A.; Artelt M.; Ruppert T.; Vietz H.; Jazdi N.; Weyrich M.</t>
  </si>
  <si>
    <t>Locklin, Andreas (57201988897); Artelt, Maurice (57752233400); Ruppert, Tamas (57203063137); Vietz, Hannes (57219503631); Jazdi, Nasser (24491873600); Weyrich, Michael (6507626557)</t>
  </si>
  <si>
    <t>57201988897; 57752233400; 57203063137; 57219503631; 24491873600; 6507626557</t>
  </si>
  <si>
    <t>Trajectory Prediction of Moving Workers for Autonomous Mobile Robots on the Shop Floor</t>
  </si>
  <si>
    <t>10.1109/ETFA52439.2022.9921493</t>
  </si>
  <si>
    <t>https://www.scopus.com/inward/record.uri?eid=2-s2.0-85141405155&amp;doi=10.1109%2fETFA52439.2022.9921493&amp;partnerID=40&amp;md5=d3eaa1e29a0c8990fc0f2d5926c5e36b</t>
  </si>
  <si>
    <t>AGV; AMR; HRI; Industry 5.0; Operator 4.0; trajectory prediction</t>
  </si>
  <si>
    <t>Automatic guided vehicles; Floors; Forecasting; Industry 4.0; Navigation; Trajectories; Ultra-wideband (UWB); AGV; AMR; Automated Manufacturing; Autonomous Mobile Robot; HRI; Industry 5.0; Operator 4.0; Shopfloors; Trajectory prediction; Workers'; Mobile robots</t>
  </si>
  <si>
    <t>Fu J.; Lin H.; Xu W.; Gan D.</t>
  </si>
  <si>
    <t>Fu, Jiaming (57354533200); Lin, Han (57847531300); Xu, Wei (57979412700); Gan, Dongming (23060288900)</t>
  </si>
  <si>
    <t>57354533200; 57847531300; 57979412700; 23060288900</t>
  </si>
  <si>
    <t>A NOVEL VARIABLE STIFFNESS COMPLIANT ROBOTIC LINK BASED ON DISCRETE VARIABLE STIFFNESS UNITS FOR SAFE HUMAN-ROBOT INTERACTION</t>
  </si>
  <si>
    <t>V007T07A009</t>
  </si>
  <si>
    <t>10.1115/DETC2022-89825</t>
  </si>
  <si>
    <t>https://www.scopus.com/inward/record.uri?eid=2-s2.0-85142479215&amp;doi=10.1115%2fDETC2022-89825&amp;partnerID=40&amp;md5=d6373a28f0d38d1d3ff7bfe1b619b20e</t>
  </si>
  <si>
    <t>compliant mechanism; discrete variable stiffness; parallel beam; stiffness modeling; variable stiffness link</t>
  </si>
  <si>
    <t>Analytical models; Compliant mechanisms; Economic and social effects; Human robot interaction; Life cycle; Man machine systems; Manipulators; Mechanisms; Modular construction; Thin walled structures; Discrete variable stiffness; Discrete variables; Link-based; Parallel beams; Safe human-robot interaction; Stiffness changes; Stiffness modeling; Variable stiffness; Variable stiffness link; Stiffness</t>
  </si>
  <si>
    <t>Mohin M.; Deb S.; Tareeq S.M.</t>
  </si>
  <si>
    <t>Mohin, Mirajul (57960088100); Deb, Sourav (57214030491); Tareeq, Saifuddin Md. (16041050600)</t>
  </si>
  <si>
    <t>57960088100; 57214030491; 16041050600</t>
  </si>
  <si>
    <t>Behavior Exploration of Humanoid Robot NAO and Comparative Interaction Study of Autistic Children with the Robot and Human</t>
  </si>
  <si>
    <t>2022 30th International Conference on Software, Telecommunications and Computer Networks, SoftCOM 2022</t>
  </si>
  <si>
    <t>10.23919/SoftCOM55329.2022.9911443</t>
  </si>
  <si>
    <t>https://www.scopus.com/inward/record.uri?eid=2-s2.0-85141614568&amp;doi=10.23919%2fSoftCOM55329.2022.9911443&amp;partnerID=40&amp;md5=e0759a64d32ce3421ff7910b3a3d9dcf</t>
  </si>
  <si>
    <t>Autism Spectrum Dis-order; Humanoid Robot; Socially Assistive Robot; Typically Developing</t>
  </si>
  <si>
    <t>Economic and social effects; Human robot interaction; Intelligent robots; Autism spectrum dis-order; Autistic children; Behavioral changes; Human being; Humanoid robot; Humanoid robot NAO; Interaction studies; Socially assistive robots; Spectra's; Typically developing; Anthropomorphic robots</t>
  </si>
  <si>
    <t>Stuttaford-Fowler A.; Samani H.; Yang C.-Y.</t>
  </si>
  <si>
    <t>Stuttaford-Fowler, Angus (57425290000); Samani, Hooman (24922070800); Yang, Chan-Yun (57552492900)</t>
  </si>
  <si>
    <t>57425290000; 24922070800; 57552492900</t>
  </si>
  <si>
    <t>Biomimicry in Soft Robotics Actuation and Locomotion</t>
  </si>
  <si>
    <t>ICSSE 2022 - 2022 International Conference on System Science and Engineering</t>
  </si>
  <si>
    <t>10.1109/ICSSE55923.2022.9948246</t>
  </si>
  <si>
    <t>https://www.scopus.com/inward/record.uri?eid=2-s2.0-85143435423&amp;doi=10.1109%2fICSSE55923.2022.9948246&amp;partnerID=40&amp;md5=4c8d16f00aa3f39db809672ece9eeb1a</t>
  </si>
  <si>
    <t>Actuators; Artificial Muscles; Biomimicry; Locomotion; Soft Robotics</t>
  </si>
  <si>
    <t>Biomimetics; Biped locomotion; Degrees of freedom (mechanics); Human robot interaction; 'current; Artificial muscle; Bio-inspiration; Biomimicry; Engineering problems; Future challenges; Locomotion; Natural selection; Soft robotics; Biological systems</t>
  </si>
  <si>
    <t>Majima T.; Takashio K.</t>
  </si>
  <si>
    <t>Majima, Taiki (57963587300); Takashio, Kazunori (6602393885)</t>
  </si>
  <si>
    <t>57963587300; 6602393885</t>
  </si>
  <si>
    <t>Soft Tactile skIn: Tactile Sensor System to Soften Robots</t>
  </si>
  <si>
    <t>10.1109/BioRob52689.2022.9925404</t>
  </si>
  <si>
    <t>https://www.scopus.com/inward/record.uri?eid=2-s2.0-85141853435&amp;doi=10.1109%2fBioRob52689.2022.9925404&amp;partnerID=40&amp;md5=dac1b62f5fcfc50c93525696b8cfeb5c</t>
  </si>
  <si>
    <t>Cells; Human robot interaction; Optical sensors; Tactile sensors; Contact position; Convolutional neural network; Multiple cells; Performance; Photoreflector; Sensor values; Soft robot; Sponge structures; Tactile sensor systems; Tactile sensors; Image recognition</t>
  </si>
  <si>
    <t>Tchappi I.; Mboula J.E.N.; Najjar A.; Mualla Y.; Galland S.</t>
  </si>
  <si>
    <t>Tchappi, Igor (57203995511); Mboula, Jean Etienne Ndamlabin (57194213507); Najjar, Amro (55821733600); Mualla, Yazan (57196025561); Galland, Stéphane (23008496500)</t>
  </si>
  <si>
    <t>57203995511; 57194213507; 55821733600; 57196025561; 23008496500</t>
  </si>
  <si>
    <t>A Decentralized Multilevel Agent Based Explainable Model for Fleet Management of Remote Drones</t>
  </si>
  <si>
    <t>10.1016/j.procs.2022.07.025</t>
  </si>
  <si>
    <t>https://www.scopus.com/inward/record.uri?eid=2-s2.0-85141721777&amp;doi=10.1016%2fj.procs.2022.07.025&amp;partnerID=40&amp;md5=59fb0d37c1acf1db7f9776cf2cfb53f7</t>
  </si>
  <si>
    <t>Decentralized approach; Drones; eXplainable Artificial Intelligence; Holonic Multi-Agent System</t>
  </si>
  <si>
    <t>Behavioral research; Fleet operations; Human robot interaction; Intelligent agents; Intelligent robots; Multi agent systems; Agent based; Decentralised; Decentralized approach; Explainable artificial intelligence; Fleet management; Holonic multi-agent system; Holonics; Human users; Human-agent interaction; Multilevels; Drones</t>
  </si>
  <si>
    <t>Xue B.; Xue W.; Huang Q.</t>
  </si>
  <si>
    <t>Xue, Boyang (57282666600); Xue, Wei (57999520400); Huang, Qinghua (7403634614)</t>
  </si>
  <si>
    <t>57282666600; 57999520400; 7403634614</t>
  </si>
  <si>
    <t>A Robotic Ultrasound System Controlled by Human sEMG Signals</t>
  </si>
  <si>
    <t>10.1109/ICARM54641.2022.9959421</t>
  </si>
  <si>
    <t>https://www.scopus.com/inward/record.uri?eid=2-s2.0-85143685390&amp;doi=10.1109%2fICARM54641.2022.9959421&amp;partnerID=40&amp;md5=4fefff90a718b52a592d95e8842264c6</t>
  </si>
  <si>
    <t>Biomedical signal processing; Human robot interaction; Ultrasonics; Bioelectric signals; Classification and recognition; Classification methods; Communication and interaction; Electromyography signals; Human arm; Research object; Seamless communication; Signal-processing; Ultrasound system; Computer control systems</t>
  </si>
  <si>
    <t>Prinsen J.; Pruss E.; Vrins A.; Ceccato C.; Alimardani M.</t>
  </si>
  <si>
    <t>Prinsen, Jos (57982950300); Pruss, Ethel (57983887400); Vrins, Anita (57983887500); Ceccato, Caterina (57983417200); Alimardani, Maryam (55836794100)</t>
  </si>
  <si>
    <t>57982950300; 57983887400; 57983887500; 57983417200; 55836794100</t>
  </si>
  <si>
    <t>A Passive Brain-Computer Interface for Monitoring Engagement during Robot-Assisted Language Learning</t>
  </si>
  <si>
    <t>10.1109/SMC53654.2022.9945182</t>
  </si>
  <si>
    <t>https://www.scopus.com/inward/record.uri?eid=2-s2.0-85142738592&amp;doi=10.1109%2fSMC53654.2022.9945182&amp;partnerID=40&amp;md5=4b8293613b6cf966a9e9426d6eea4fb5</t>
  </si>
  <si>
    <t>Adaptive learning; Brain computer interface (BCI); Educational agents; EEG Engagement Index; Human-robot interaction (HRI); Robot-assisted Language Learning (RALL)</t>
  </si>
  <si>
    <t>Brain; Electroencephalography; Human robot interaction; Learning systems; Man machine systems; Adaptive learning; Brain computer interface; Educational agents; EEG engagement index; Human-robot interaction; Humans-robot interactions; Learning tasks; Robot-assisted language learning; User engagement; Brain computer interface</t>
  </si>
  <si>
    <t>Zeng X.; Kuo C.-H.</t>
  </si>
  <si>
    <t>Zeng, Xiangxian (57979340200); Kuo, Chin-Hsing (13004969400)</t>
  </si>
  <si>
    <t>57979340200; 13004969400</t>
  </si>
  <si>
    <t>ON THE EFFECTIVENESS AND OPTIMAL PERFORMANCE OF GRAVITY COMPENSATION DESIGN OF AN INVERTED SLIDER-CRANK MECHANISM USING REALISTIC SPRINGS</t>
  </si>
  <si>
    <t>V007T07A023</t>
  </si>
  <si>
    <t>10.1115/DETC2022-89695</t>
  </si>
  <si>
    <t>https://www.scopus.com/inward/record.uri?eid=2-s2.0-85142473081&amp;doi=10.1115%2fDETC2022-89695&amp;partnerID=40&amp;md5=779021d40886c552c6ab200c243e2318</t>
  </si>
  <si>
    <t>gravity balancing; gravity compensation; physical human-robot interaction; static balancing</t>
  </si>
  <si>
    <t>Balancing; Human robot interaction; Machine design; Structural design; Driving torques; Free length springs; Gravity compensation; Gravity-balancing; Mechanism structure; Physical humanrobot interaction (phri); Slider crank; Slider-crank mechanism; Static balancing; Zero-free; Energy utilization</t>
  </si>
  <si>
    <t>Stiber M.; Taylor R.; Huang C.-M.</t>
  </si>
  <si>
    <t>Stiber, Maia (57193574275); Taylor, Russell (7405756438); Huang, Chien-Ming (55193383300)</t>
  </si>
  <si>
    <t>57193574275; 7405756438; 55193383300</t>
  </si>
  <si>
    <t>Modeling Human Response to Robot Errors for Timely Error Detection</t>
  </si>
  <si>
    <t>10.1109/IROS47612.2022.9981726</t>
  </si>
  <si>
    <t>https://www.scopus.com/inward/record.uri?eid=2-s2.0-85142833855&amp;doi=10.1109%2fIROS47612.2022.9981726&amp;partnerID=40&amp;md5=34279d98afa0aacd7cb8549198e87fa4</t>
  </si>
  <si>
    <t>Economic and social effects; Error detection; Signal detection; Automatic Detection; Data collection; Human response; Human-robot collaboration; Organics; Physical humanrobot interaction (phri); Real-time detection; Social interactions; Social responses to robots; Task performance; Human robot interaction</t>
  </si>
  <si>
    <t>Silva S.; Paillacho D.; Verdezoto N.; Hernandez J.D.</t>
  </si>
  <si>
    <t>Silva, Steven (57199416455); Paillacho, Dennys (56084736200); Verdezoto, Nervo (55053598600); Hernandez, Juan David (56742631800)</t>
  </si>
  <si>
    <t>57199416455; 56084736200; 55053598600; 56742631800</t>
  </si>
  <si>
    <t>Towards Online Socially Acceptable Robot Navigation</t>
  </si>
  <si>
    <t>IEEE International Conference on Automation Science and Engineering</t>
  </si>
  <si>
    <t>10.1109/CASE49997.2022.9926686</t>
  </si>
  <si>
    <t>https://www.scopus.com/inward/record.uri?eid=2-s2.0-85141666510&amp;doi=10.1109%2fCASE49997.2022.9926686&amp;partnerID=40&amp;md5=1ff34f31a6ac43ec8a1dac74ccbb31e3</t>
  </si>
  <si>
    <t>Air navigation; Economic and social effects; Intelligent robots; Alternative solutions; Collision-free; Comfort zone; Local minimums; Robot navigation; Robot navigation frameworks; Sampling-based; Social force models; Social robots; Social spaces; Social aspects</t>
  </si>
  <si>
    <t>Junchao L.; Junfeng H.; Jiaji Z.; Guokung Z.</t>
  </si>
  <si>
    <t>Junchao, Li (57980078700); Junfeng, Hu (57208987136); Jiaji, Zhang (57979148300); Guokung, Zou (57979343500)</t>
  </si>
  <si>
    <t>57980078700; 57208987136; 57979148300; 57979343500</t>
  </si>
  <si>
    <t>Research on parameter optimization of rehabilitation robot based on human upper limb comfortability</t>
  </si>
  <si>
    <t>10.1117/12.2641403</t>
  </si>
  <si>
    <t>https://www.scopus.com/inward/record.uri?eid=2-s2.0-85142530445&amp;doi=10.1117%2f12.2641403&amp;partnerID=40&amp;md5=31cee89634710fa4ebcfd9572e6d5157</t>
  </si>
  <si>
    <t>biomechanics; human comfortability; OpenSim; rehabilitation robot; structural optimization</t>
  </si>
  <si>
    <t>Dynamics; Genetic algorithms; Human robot interaction; Kinematics; Machine design; Manipulators; MATLAB; Musculoskeletal system; Simulation platform; Comfortability; Human bodies; Human comfortability; Kinematics and dynamics; Mechanism design; OpenSim; Rehabilitation robot; Robot mechanism; Structural optimisations; Upper-limb rehabilitation; Structural optimization</t>
  </si>
  <si>
    <t>Le T.-H.; Tran T.-H.; Pham C.</t>
  </si>
  <si>
    <t>Le, Trung-Hieu (58150186200); Tran, Thanh-Hai (56024813000); Pham, Cuong (36647896300)</t>
  </si>
  <si>
    <t>58150186200; 56024813000; 36647896300</t>
  </si>
  <si>
    <t>Human action recognition from inertial sensors with Transformer</t>
  </si>
  <si>
    <t>2022 International Conference on Multimedia Analysis and Pattern Recognition, MAPR 2022 - Proceedings</t>
  </si>
  <si>
    <t>10.1109/MAPR56351.2022.9924794</t>
  </si>
  <si>
    <t>https://www.scopus.com/inward/record.uri?eid=2-s2.0-85141935874&amp;doi=10.1109%2fMAPR56351.2022.9924794&amp;partnerID=40&amp;md5=79b366c03dca93302559e03e4b605f24</t>
  </si>
  <si>
    <t>Classification; Convolutional Neural Networks; Human activity recognition; inertial sensor; Sequence Analysis; Transformers</t>
  </si>
  <si>
    <t>Convolution; Deep learning; Human robot interaction; Inertial navigation systems; Natural language processing systems; Pattern recognition; Time series; Time series analysis; Convolutional neural network; Human activity recognition; Human-action recognition; Inertial sensor; Performance; Research topics; Robot interactions; Sequence analysis; Transformer; Transformer modeling; Convolutional neural networks</t>
  </si>
  <si>
    <t>Jayawardana J.T.H.; Dilshan H.V.V.; Wijethilaka R.G.K.H.; Balasooriya T.D.; Rajapaksha U.U.S.; Harshanath S.M.B.; Jayawardena C.</t>
  </si>
  <si>
    <t>Jayawardana, J.T.H. (57968942400); Dilshan, H.V.V. (57968639300); Wijethilaka, R.G.K.H (57967865800); Balasooriya, T.D. (57968329300); Rajapaksha, U.U.S. (57204419051); Harshanath, S.M.B. (55820737200); Jayawardena, Chandimal (15848351900)</t>
  </si>
  <si>
    <t>57968942400; 57968639300; 57967865800; 57968329300; 57204419051; 55820737200; 15848351900</t>
  </si>
  <si>
    <t>Train a Robot to Climb Staircase Using Vision-Base System</t>
  </si>
  <si>
    <t>IEEE Region 10 Humanitarian Technology Conference, R10-HTC</t>
  </si>
  <si>
    <t>10.1109/R10-HTC54060.2022.9930098</t>
  </si>
  <si>
    <t>https://www.scopus.com/inward/record.uri?eid=2-s2.0-85142025134&amp;doi=10.1109%2fR10-HTC54060.2022.9930098&amp;partnerID=40&amp;md5=a10a47c7fd7c1ecdbe7b3b73d2a8fb21</t>
  </si>
  <si>
    <t>motion sensor; robot; sonar sensor; staircase</t>
  </si>
  <si>
    <t>Computer vision; Deep learning; Floors; Human robot interaction; 'current; Base systems; Hotel industry; Humaninteraction; Image-analysis; Making decision; Manufacturing industries; Motion sensors; Sonar sensor; Staircase; Stairs</t>
  </si>
  <si>
    <t>Nguyen S.-H.; Le T.-T.-H.; Nguyen H.-B.; Phan T.-T.; Nguyen C.-T.; Vu H.</t>
  </si>
  <si>
    <t>Nguyen, Sinh-Huy (57221760670); Le, Thi-Thu-Hong (57440810000); Nguyen, Hoang-Bach (57966294600); Phan, Thanh-Tung (57966206700); Nguyen, Chi-Thanh (57435485000); Vu, Hai (56104446200)</t>
  </si>
  <si>
    <t>57221760670; 57440810000; 57966294600; 57966206700; 57435485000; 56104446200</t>
  </si>
  <si>
    <t>Improving the Hand Pose Estimation from Egocentric Vision via HOPE-Net and Mask R-CNN</t>
  </si>
  <si>
    <t>10.1109/MAPR56351.2022.9924768</t>
  </si>
  <si>
    <t>https://www.scopus.com/inward/record.uri?eid=2-s2.0-85141935755&amp;doi=10.1109%2fMAPR56351.2022.9924768&amp;partnerID=40&amp;md5=cecc01bca47ce3a2876865988d4d4928</t>
  </si>
  <si>
    <t>2D hand pose estimation; Egocentric vision; HOPE-Net; Mask R-CNN</t>
  </si>
  <si>
    <t>Computer vision; Convolutional neural networks; Deep neural networks; Forecasting; Human computer interaction; Human robot interaction; Image segmentation; 2d hand pose estimation; Co-ordinate system; Convolutional neural network; Egocentric vision; Hand pose; Hand pose estimations; HOPE-net; Low-costs; Mask R-CNN; Position and orientations; Pixels</t>
  </si>
  <si>
    <t>Zhang Z.; Li G.; Huang G.; Li J.</t>
  </si>
  <si>
    <t>Zhang, ZhiXiong (57577567500); Li, GuiFeng (57968336200); Huang, GuoKun (57968803300); Li, Jie (57542556300)</t>
  </si>
  <si>
    <t>57577567500; 57968336200; 57968803300; 57542556300</t>
  </si>
  <si>
    <t>A Study of Human-Computer Interaction and Intimacy in the Era of Big Data and Artificial Intelligence</t>
  </si>
  <si>
    <t>124515A</t>
  </si>
  <si>
    <t>10.1117/12.2656573</t>
  </si>
  <si>
    <t>https://www.scopus.com/inward/record.uri?eid=2-s2.0-85142062526&amp;doi=10.1117%2f12.2656573&amp;partnerID=40&amp;md5=b5a8b5685bfa430a89e3d6e4d76af506</t>
  </si>
  <si>
    <t>Artificial Intelligence; Big Data; Human-Computer Interaction (HCI); Intelligent Robots(IRs); Intimacy</t>
  </si>
  <si>
    <t>Big data; Ethical technology; Human computer interaction; Human robot interaction; Application scenario; Human-computer dialogues; Human-computer interaction; In-depth understanding; Interaction modeling; Intimacy; Measurement items; Primary factors; Technical applications; Intelligent robots</t>
  </si>
  <si>
    <t>Dai C.; Fu P.; Zhong B.; Guo K.; Zhang M.</t>
  </si>
  <si>
    <t>Dai, Cunxi (57955820200); Fu, Peiwen (57998880300); Zhong, Bin (57205877887); Guo, Kaiqi (57213609079); Zhang, Mingming (57203987000)</t>
  </si>
  <si>
    <t>57955820200; 57998880300; 57205877887; 57213609079; 57203987000</t>
  </si>
  <si>
    <t>Human-Exoskeleton Misalignment Reduction on Knee Joint via an RPR Mechanism-Based Device</t>
  </si>
  <si>
    <t>10.1109/ICARM54641.2022.9959600</t>
  </si>
  <si>
    <t>https://www.scopus.com/inward/record.uri?eid=2-s2.0-85143696103&amp;doi=10.1109%2fICARM54641.2022.9959600&amp;partnerID=40&amp;md5=47a0910615552b78010acd0058fb5da4</t>
  </si>
  <si>
    <t>Human-robot interaction; Knee; Misalignment; Rehabilitation</t>
  </si>
  <si>
    <t>Alignment; Exoskeleton (Robotics); Joints (anatomy); Man machine systems; % reductions; Humans-robot interactions; Knee; Knee joint; Lower limb; Mechanism-based; Misalignment; Revolute mechanism; Robot-assisted rehabilitation; Safety concerns; Human robot interaction</t>
  </si>
  <si>
    <t>Velasco-Guillen R.J.; Grosu V.; Vanderborght B.; Font-Llagunes J.M.; Beckerle P.</t>
  </si>
  <si>
    <t>Velasco-Guillen, Rodrigo J. (57219802929); Grosu, Victor (36727530600); Vanderborght, Bram (57191490554); Font-Llagunes, Josep M. (26534251200); Beckerle, Philipp (36964076200)</t>
  </si>
  <si>
    <t>57219802929; 36727530600; 57191490554; 26534251200; 36964076200</t>
  </si>
  <si>
    <t>Experimental Evaluation of a Stiffness-Fault-Tolerant Control Strategy on an Elastic Actuator for Wearable Robotics</t>
  </si>
  <si>
    <t>10.1109/BioRob52689.2022.9925448</t>
  </si>
  <si>
    <t>https://www.scopus.com/inward/record.uri?eid=2-s2.0-85141821144&amp;doi=10.1109%2fBioRob52689.2022.9925448&amp;partnerID=40&amp;md5=cb55be2d94fd3c1787ca16ae5a3e461d</t>
  </si>
  <si>
    <t>Actuators; Energy efficiency; Exoskeleton (Robotics); Fault tolerance; Machine design; Stiffness; Wearable technology; Actuator design; Control strategies; Direct drive; Elastic actuators; Experimental evaluation; Faults tolerant controls; Humans-robot interactions; Non linear; Technical fault; Wearable robotics; Human robot interaction</t>
  </si>
  <si>
    <t>Zhang Q.; Wallbridge C.; Morgan P.L.; Jones D.M.</t>
  </si>
  <si>
    <t>Zhang, Qiyuan (57209338225); Wallbridge, Christopher (57195286485); Morgan, Phillip L. (22950989300); Jones, Dylan M. (55810217200)</t>
  </si>
  <si>
    <t>57209338225; 57195286485; 22950989300; 55810217200</t>
  </si>
  <si>
    <t>Using Simulation-software-generated Animations to Investigate Attitudes Towards Autonomous Vehicles Accidents</t>
  </si>
  <si>
    <t>10.1016/j.procs.2022.09.410</t>
  </si>
  <si>
    <t>https://www.scopus.com/inward/record.uri?eid=2-s2.0-85143304704&amp;doi=10.1016%2fj.procs.2022.09.410&amp;partnerID=40&amp;md5=b1649415d0d78b67b8a465f25fb25da1</t>
  </si>
  <si>
    <t>Autonomous driving; autonomous systems; autonomous vehicles accidents; blame attribution; drivinng simulation; human-robot interaction, artificial intelligence; liability; road accidents; trust in automation</t>
  </si>
  <si>
    <t>Accidents; Computer software; Cost effectiveness; Human robot interaction; Intelligent robots; Roads and streets; Autonomous driving; Autonomous system; Autonomous vehicle accident; Autonomous Vehicles; Blame attribution; Drivinng simulation; Human-robot interaction, artificial intelligence; Humans-robot interactions; Liability; Trust in automation; Vehicle accidents; Autonomous vehicles</t>
  </si>
  <si>
    <t>All Open Access; Gold Open Access; Green Open Access</t>
  </si>
  <si>
    <t>Song Q.; Kubota N.; Zhang Y.</t>
  </si>
  <si>
    <t>Song, Qingwei (57984321200); Kubota, Naoyuki (7202158579); Zhang, Yuqi (58610736300)</t>
  </si>
  <si>
    <t>57984321200; 7202158579; 58610736300</t>
  </si>
  <si>
    <t>Posture Recognition for Human-robot Interaction Based on High Speed Camera</t>
  </si>
  <si>
    <t>World Automation Congress Proceedings</t>
  </si>
  <si>
    <t>10.23919/WAC55640.2022.9934159</t>
  </si>
  <si>
    <t>https://www.scopus.com/inward/record.uri?eid=2-s2.0-85142815595&amp;doi=10.23919%2fWAC55640.2022.9934159&amp;partnerID=40&amp;md5=9b19168f486da6cf712f2fbf4c45456b</t>
  </si>
  <si>
    <t>deep learning; high speed camera; posture recognition; posture speculation</t>
  </si>
  <si>
    <t>Deep learning; Human computer interaction; Human robot interaction; Speed; Communication robot; Deep learning; High-speed cameras; Human posture recognition; Humans-robot interactions; Physical movements; Posture recognition; Posture speculation; Recognition speed; Upper limbs; High speed cameras</t>
  </si>
  <si>
    <t>Ozcevik Y.</t>
  </si>
  <si>
    <t>Ozcevik, Yusuf (55848336100)</t>
  </si>
  <si>
    <t>Android Local Data Storage for Enhanced Quality of Experience: Performance Benchmark of Different Approaches on a Transactional Application</t>
  </si>
  <si>
    <t>Proceedings - 2022 Innovations in Intelligent Systems and Applications Conference, ASYU 2022</t>
  </si>
  <si>
    <t>10.1109/ASYU56188.2022.9925388</t>
  </si>
  <si>
    <t>https://www.scopus.com/inward/record.uri?eid=2-s2.0-85142699299&amp;doi=10.1109%2fASYU56188.2022.9925388&amp;partnerID=40&amp;md5=a11c89aeb72b9d9419aa64affe4291c0</t>
  </si>
  <si>
    <t>Android programming; human robot interaction; local data storage; quality of experience; SQLite</t>
  </si>
  <si>
    <t>Benchmarking; Data handling; Digital storage; Man machine systems; Quality of service; Robot programming; User interfaces; Android programming; Data characteristics; Data storage; End-users; Humans-robot interactions; Local data; Local data storage; Performance; Quality of experience; Sqlite; Human robot interaction</t>
  </si>
  <si>
    <t>Wu M.; Qiu Y.; Ueda J.; Ting L.H.</t>
  </si>
  <si>
    <t>Wu, Mengnan (57216796974); Qiu, Yingxin (57203988494); Ueda, Jun (35594285800); Ting, Lena H. (7102389009)</t>
  </si>
  <si>
    <t>57216796974; 57203988494; 35594285800; 7102389009</t>
  </si>
  <si>
    <t>A Versatile Emulator for Haptic Communication to Alter Human Gait Parameters</t>
  </si>
  <si>
    <t>10.1109/BioRob52689.2022.9925268</t>
  </si>
  <si>
    <t>https://www.scopus.com/inward/record.uri?eid=2-s2.0-85141846122&amp;doi=10.1109%2fBioRob52689.2022.9925268&amp;partnerID=40&amp;md5=7c58649aa73edab60b5db8d7ee0121ab</t>
  </si>
  <si>
    <t>hand interactions during walking; haptic communication; physical human-robot interaction; robotic emulator</t>
  </si>
  <si>
    <t>Controllers; Position control; Gait parameters; Hand interaction during walking; Haptic communications; High-fidelity; Human gait; Mechanical power transmission; Physical humanrobot interaction (phri); Robot controller; Robotic devices; Robotic emulator; Human robot interaction</t>
  </si>
  <si>
    <t>Poddar S.; Kang J.</t>
  </si>
  <si>
    <t>Poddar, Souvik (57405201400); Kang, Jiyeon (56640206400)</t>
  </si>
  <si>
    <t>57405201400; 56640206400</t>
  </si>
  <si>
    <t>A Lightweight Transradial Prosthetic Emulator for Optimizing Prosthetic Wrist Design</t>
  </si>
  <si>
    <t>10.1109/BioRob52689.2022.9925286</t>
  </si>
  <si>
    <t>https://www.scopus.com/inward/record.uri?eid=2-s2.0-85141863385&amp;doi=10.1109%2fBioRob52689.2022.9925286&amp;partnerID=40&amp;md5=1410f6666e1725dd75355dcc84e50f41</t>
  </si>
  <si>
    <t>Artificial limbs; Physiology; Control parameters; Design parameters; Human-centred designs; Lower limb; Performance; Prosthetic arm; Prosthetic wrists; Quantitative method; Quantitative tool; Upper limbs; Human robot interaction</t>
  </si>
  <si>
    <t>Ning Y.; Cai J.; Li Y.; Zhang Z.; Wang C.</t>
  </si>
  <si>
    <t>Ning, Yeyan (57408911200); Cai, Jun (57963807200); Li, Yunji (57409078900); Zhang, Zhenyu (57409078800); Wang, Chunlei (56168828700)</t>
  </si>
  <si>
    <t>57408911200; 57963807200; 57409078900; 57409078800; 56168828700</t>
  </si>
  <si>
    <t>Design and power-assistance analysis of a bending-over exoskeleton robot</t>
  </si>
  <si>
    <t>123440Q</t>
  </si>
  <si>
    <t>10.1117/12.2655660</t>
  </si>
  <si>
    <t>https://www.scopus.com/inward/record.uri?eid=2-s2.0-85141847330&amp;doi=10.1117%2f12.2655660&amp;partnerID=40&amp;md5=2025b3a512165db19762f58437f4fa94</t>
  </si>
  <si>
    <t>boosting efficiency; electromyography experiment; Exoskeleton robot; lumbar spine force change</t>
  </si>
  <si>
    <t>Efficiency; Human computer interaction; Human robot interaction; Intelligent robots; Machine design; Wear of materials; Wearable technology; Boosting efficiency; Development directions; Electromyography experiment; Exoskeleton robots; Field technology; Lumbar spine force change; Lumbar spines; Multi-field; Power assistance; Research and development; Exoskeleton (Robotics)</t>
  </si>
  <si>
    <t>Tong T.; Setchi R.; Hicks Y.</t>
  </si>
  <si>
    <t>Tong, Tong (57993530400); Setchi, Rossitza (6603499046); Hicks, Yulia (6603310869)</t>
  </si>
  <si>
    <t>57993530400; 6603499046; 6603310869</t>
  </si>
  <si>
    <t>Context change and triggers for human intention recognition</t>
  </si>
  <si>
    <t>10.1016/j.procs.2022.09.444</t>
  </si>
  <si>
    <t>https://www.scopus.com/inward/record.uri?eid=2-s2.0-85143378491&amp;doi=10.1016%2fj.procs.2022.09.444&amp;partnerID=40&amp;md5=090f931017eb2271f7a9f61ec64bc55a</t>
  </si>
  <si>
    <t>context change; human intention recognition; multimodal perception; triggers</t>
  </si>
  <si>
    <t>Human computer interaction; Man machine systems; 'current; Context change; Human intention recognition; Human intentions; Humans-robot interactions; Intention predictions; Intention recognition; Multimodal perception; Trigger; Human robot interaction</t>
  </si>
  <si>
    <t>Gamberini L.; Pernice G.F.A.; Orso V.; Mapelli D.</t>
  </si>
  <si>
    <t>Gamberini, Luciano (6603650210); Pernice, Gabriella Francesca Amalia (57467299500); Orso, Valeria (55548523000); Mapelli, Daniela (6602424020)</t>
  </si>
  <si>
    <t>6603650210; 57467299500; 55548523000; 6602424020</t>
  </si>
  <si>
    <t>TELEINCLUSIVE LEARNING: AN EXPLORATORY STUDY ON STUDENTS’ EXPECTATIONS OF USING TELEPRESENCE ROBOT FOR ATTENDING CLASSES</t>
  </si>
  <si>
    <t>16th International Conference on Interfaces and Human Computer Interaction, IHCI 2022, and 15th International Conference on Game and Entertainment Technologies 2022, GET 2022 - Held at the 16th Multi Conference on Computer Science and Information Systems, MCCSIS 2022</t>
  </si>
  <si>
    <t>https://www.scopus.com/inward/record.uri?eid=2-s2.0-85142301579&amp;partnerID=40&amp;md5=6403e0832582b9ec105e5380327e4020</t>
  </si>
  <si>
    <t>Accessibility; Inclusion; Technology Acceptance; Telepresence Robots</t>
  </si>
  <si>
    <t>Human computer interaction; Human robot interaction; Visual communication; Accessibility; Exploratory studies; Health issues; Learning process; Robot movements; Student expectations; Technology acceptance; Telepresence robots; Undergraduate students; Users' experiences; Students</t>
  </si>
  <si>
    <t>Nguyen D.-L.; Putro M.D.; Vo X.-T.; Tran T.-D.; Jo K.-H.</t>
  </si>
  <si>
    <t>Nguyen, Duy-Linh (57214528479); Putro, Muhamad Dwisnanto (57189328179); Vo, Xuan-Thuy (57219131416); Tran, Tien-Dat (57220159914); Jo, Kang-Hyun (56978116100)</t>
  </si>
  <si>
    <t>57214528479; 57189328179; 57219131416; 57220159914; 56978116100</t>
  </si>
  <si>
    <t>Robust Hand Detection Based on Convolutional Neural Network and Attention Module</t>
  </si>
  <si>
    <t>Proceedings - IWIS 2022: 2nd International Workshop on Intelligent Systems</t>
  </si>
  <si>
    <t>10.1109/IWIS56333.2022.9920913</t>
  </si>
  <si>
    <t>https://www.scopus.com/inward/record.uri?eid=2-s2.0-85141821772&amp;doi=10.1109%2fIWIS56333.2022.9920913&amp;partnerID=40&amp;md5=c43fe26677c64c4f4592dabe0457242c</t>
  </si>
  <si>
    <t>Bottleneck attention module; convolutional neu-ral network; hand detection</t>
  </si>
  <si>
    <t>Computer control systems; Computer hardware; Computer vision; Convolution; Convolutional neural networks; Human robot interaction; Man machine systems; Palmprint recognition; Action recognition; Bottleneck attention module; Convolutional neu-ral network; Convolutional neural network; Gesture detections; Hand gesture; Hands detections; Hands positions; Position detection; Surrounding environment; Human computer interaction</t>
  </si>
  <si>
    <t>Alcaraz B.; Hosseini-Kivanani N.; Najjar A.</t>
  </si>
  <si>
    <t>Alcaraz, Benoît (57865857700); Hosseini-Kivanani, Nina (57216589927); Najjar, Amro (55821733600)</t>
  </si>
  <si>
    <t>57865857700; 57216589927; 55821733600</t>
  </si>
  <si>
    <t>IRRMA: An Image Recommender Robot Meeting Assistant</t>
  </si>
  <si>
    <t>10.1007/978-3-031-18192-4_36</t>
  </si>
  <si>
    <t>https://www.scopus.com/inward/record.uri?eid=2-s2.0-85141816071&amp;doi=10.1007%2f978-3-031-18192-4_36&amp;partnerID=40&amp;md5=5144ecf1a96876a33efcf21cdc964bf0</t>
  </si>
  <si>
    <t>Meeting assistant; Recommender system; Robot assistant</t>
  </si>
  <si>
    <t>Natural language processing systems; Robots; Computation power; Language processing techniques; Meeting assistant; Natural languages; Number of peoples; Real- time; Robot assistant; Social robots; Virtual meetings; Recommender systems</t>
  </si>
  <si>
    <t>Duan E.; Bryant M.</t>
  </si>
  <si>
    <t>Duan, Emily (57314492900); Bryant, Matthew (57203196529)</t>
  </si>
  <si>
    <t>57314492900; 57203196529</t>
  </si>
  <si>
    <t>EFFECTS OF PENNATE ANGLE ON FAM BUNDLE HYDRAULIC EFFICIENCY FOR ROBOT ARM MOTION</t>
  </si>
  <si>
    <t>Proceedings of ASME 2022 Conference on Smart Materials, Adaptive Structures and Intelligent Systems, SMASIS 2022</t>
  </si>
  <si>
    <t>V001T06A008</t>
  </si>
  <si>
    <t>10.1115/SMASIS2022-92022</t>
  </si>
  <si>
    <t>https://www.scopus.com/inward/record.uri?eid=2-s2.0-85143158903&amp;doi=10.1115%2fSMASIS2022-92022&amp;partnerID=40&amp;md5=e4af9a330ff13be200df89dea26df7f4</t>
  </si>
  <si>
    <t>bioinspired; McKibben muscle; muscle topology; pennate muscle; soft actuators</t>
  </si>
  <si>
    <t>Efficiency; Fibers; Histology; Human robot interaction; Mechanical actuators; Robotic arms; Topology; Arm motions; Bioinspired; Fluidic artificial muscles; Hydraulic efficiency; McKibben muscle; Muscle tissues; Muscle topology; Pennate muscle; Robot arms; Soft actuators; Muscle</t>
  </si>
  <si>
    <t>Munguia-Galeano F.; Setchi R.</t>
  </si>
  <si>
    <t>Munguia-Galeano, Francisco (57993063100); Setchi, Rossitza (6603499046)</t>
  </si>
  <si>
    <t>57993063100; 6603499046</t>
  </si>
  <si>
    <t>Context-Sensitive Personalities and Behaviors for Robots</t>
  </si>
  <si>
    <t>10.1016/j.procs.2022.09.291</t>
  </si>
  <si>
    <t>https://www.scopus.com/inward/record.uri?eid=2-s2.0-85143374965&amp;doi=10.1016%2fj.procs.2022.09.291&amp;partnerID=40&amp;md5=fabdf7962b5d10353f067296690cdff6</t>
  </si>
  <si>
    <t>Affective Computing; Human-Robot-Interaction; Personality; Robotics; Social Robotics</t>
  </si>
  <si>
    <t>Intelligent robots; Knowledge based systems; Man machine systems; Affective Computing; Context-sensitive; Humans-robot interactions; Information engineerings; Intelligent engineerings; Intelligent information systems; Knowledge based; Peer review; Personality; Social robotics; Human robot interaction</t>
  </si>
  <si>
    <t>Ostan I.; Goncalves Siqucira A.A.</t>
  </si>
  <si>
    <t>Ostan, Icaro (57219801717); Goncalves Siqucira, Adriano Almeida (57964136200)</t>
  </si>
  <si>
    <t>57219801717; 57964136200</t>
  </si>
  <si>
    <t>Haptic Feedback Interface based on Cascade Admittance-Impedance Controller</t>
  </si>
  <si>
    <t>10.1109/BioRob52689.2022.9925314</t>
  </si>
  <si>
    <t>https://www.scopus.com/inward/record.uri?eid=2-s2.0-85141835126&amp;doi=10.1109%2fBioRob52689.2022.9925314&amp;partnerID=40&amp;md5=5fd7e86cd673faeb498b8bb73acfa6a5</t>
  </si>
  <si>
    <t>Feedback; Haptic interfaces; Human robot interaction; Virtual reality; Assistive robots; Assistive technology; Control architecture; Feedback interfaces; Haptic devices; Haptic feedbacks; Impedance controllers; Quality of life; Rehabili-tation; Robotic devices; Controllers</t>
  </si>
  <si>
    <t>Wang X.; Dou X.</t>
  </si>
  <si>
    <t>Wang, Xi (57219602074); Dou, Xiao (57210156826)</t>
  </si>
  <si>
    <t>57219602074; 57210156826</t>
  </si>
  <si>
    <t>Designing a More Inclusive Healthcare Robot: The Relationship Between Healthcare Robot Tasks and User Capability</t>
  </si>
  <si>
    <t>13521 LNCS</t>
  </si>
  <si>
    <t>10.1007/978-3-031-17902-0_41</t>
  </si>
  <si>
    <t>https://www.scopus.com/inward/record.uri?eid=2-s2.0-85141727216&amp;doi=10.1007%2f978-3-031-17902-0_41&amp;partnerID=40&amp;md5=7fcd3b0bcb721d0fe927a6709b56d03e</t>
  </si>
  <si>
    <t>Healthcare robot; Human-robot interaction; Inclusive design; User acceptance; User capability</t>
  </si>
  <si>
    <t>Health care; Machine design; Healthcare robot; Humans-robot interactions; Inclusive design; Robot functions; Robot tasks; User capability; Users' acceptance; Human robot interaction</t>
  </si>
  <si>
    <t>Cheng J.</t>
  </si>
  <si>
    <t>Cheng, Jianjun (57987654300)</t>
  </si>
  <si>
    <t>Football Trajectory Monitoring System based on Improved RRT-FN Algorithm</t>
  </si>
  <si>
    <t>Proceedings - 2022 International Conference on Artificial Intelligence and Autonomous Robot Systems, AIARS 2022</t>
  </si>
  <si>
    <t>10.1109/AIARS57204.2022.00022</t>
  </si>
  <si>
    <t>https://www.scopus.com/inward/record.uri?eid=2-s2.0-85143066915&amp;doi=10.1109%2fAIARS57204.2022.00022&amp;partnerID=40&amp;md5=403948de5ff390dd496633a9e1d079a3</t>
  </si>
  <si>
    <t>detection system and motion; football trajectory; Improved RRT-FN algorithm; prediction of almanac filter</t>
  </si>
  <si>
    <t>Human computer interaction; Human robot interaction; Intelligent robots; Motion analysis; Robot applications; Target tracking; Detection system; Detection system and motion; Football trajectory; Images processing; Improved RRT; Improved RRT-FN algorithm; Monitoring system; Prediction of almanac filter; Research platforms; Soccer robot; Sports</t>
  </si>
  <si>
    <t>Wu Y.</t>
  </si>
  <si>
    <t>Wu, Yuzheng (57729272800)</t>
  </si>
  <si>
    <t>Researches Advanced in Multi-agent Credit Assignment in Reinforcement Learning</t>
  </si>
  <si>
    <t>123482U</t>
  </si>
  <si>
    <t>10.1117/12.2641860</t>
  </si>
  <si>
    <t>https://www.scopus.com/inward/record.uri?eid=2-s2.0-85142473387&amp;doi=10.1117%2f12.2641860&amp;partnerID=40&amp;md5=6522f05122a8e1e179536b527ac44a5c</t>
  </si>
  <si>
    <t>Credit Assignment; Multi-agent; Reinforcement Learning; Reward; Value Function</t>
  </si>
  <si>
    <t>Automobile drivers; Complex networks; Deep learning; Fertilizers; Human robot interaction; Learning systems; Multi agent systems; Computer match; Computing community; Credit assignment; Multi agent; Multi-agent environment; Multi-agent reinforcement learning; Real-time tasks; Reinforcement learnings; Reward; Value functions; Reinforcement learning</t>
  </si>
  <si>
    <t>Romero M.</t>
  </si>
  <si>
    <t>Romero, Margarida (36698221700)</t>
  </si>
  <si>
    <t>Older Adults’ Activity on Creative Problem Solving with Modular Robotics</t>
  </si>
  <si>
    <t>10.1007/978-3-031-17902-0_37</t>
  </si>
  <si>
    <t>https://www.scopus.com/inward/record.uri?eid=2-s2.0-85141662174&amp;doi=10.1007%2f978-3-031-17902-0_37&amp;partnerID=40&amp;md5=3a9aa8d62229141987c8149ca024292e</t>
  </si>
  <si>
    <t>Creative problem solving; Divergent thinking; Flexibility; Fluidity; Human-robot interactions; Modular robotics; Originality</t>
  </si>
  <si>
    <t>Augmented reality; Fluidity; Augmented reality technology; Creative problem-solving; Divergent thinkings; Flexibility; Humans-robot interactions; Modular robotics; Older adults; Originality; Problem solving process; Robotic technologies; Human robot interaction</t>
  </si>
  <si>
    <t>Bennett C.C.; Weiss B.</t>
  </si>
  <si>
    <t>Bennett, Casey C. (15764315800); Weiss, Benjamin (35560095400)</t>
  </si>
  <si>
    <t>15764315800; 35560095400</t>
  </si>
  <si>
    <t>Purposeful Failures as a Form of Culturally-Appropriate Intelligent Disobedience During Human-Robot Social Interaction</t>
  </si>
  <si>
    <t>13441 LNAI</t>
  </si>
  <si>
    <t>10.1007/978-3-031-20179-0_5</t>
  </si>
  <si>
    <t>https://www.scopus.com/inward/record.uri?eid=2-s2.0-85142692912&amp;doi=10.1007%2f978-3-031-20179-0_5&amp;partnerID=40&amp;md5=94f7235040e8e50723f24e36dac96e65</t>
  </si>
  <si>
    <t>Autonomous agents; Culture; Failures; Human robot interaction; Inhibition of return; Social interaction</t>
  </si>
  <si>
    <t>Economic and social effects; Human robot interaction; Intelligent robots; Machine design; Man machine systems; Culture; Culture environments; Design features; Human robots; Humans-robot interactions; Inhibition of returns; Intelligent behavior; Linguistic environment; Recent researches; Social interactions; Autonomous agents</t>
  </si>
  <si>
    <t>Risiglione M.; Barasuol V.; Caldwell D.G.; Semini C.</t>
  </si>
  <si>
    <t>Risiglione, Mattia (57224444211); Barasuol, Victor (55819930600); Caldwell, Darwin G. (7202685497); Semini, Claudio (24924037600)</t>
  </si>
  <si>
    <t>57224444211; 55819930600; 7202685497; 24924037600</t>
  </si>
  <si>
    <t>A Whole-Body Controller Based on a Simplified Template for Rendering Impedances in Quadruped Manipulators</t>
  </si>
  <si>
    <t>10.1109/IROS47612.2022.9981895</t>
  </si>
  <si>
    <t>https://www.scopus.com/inward/record.uri?eid=2-s2.0-85141811431&amp;doi=10.1109%2fIROS47612.2022.9981895&amp;partnerID=40&amp;md5=9941aa17f505a3f4e0ce89f9033a5ad4</t>
  </si>
  <si>
    <t>Anthropomorphic robots; Compliance control; Constraint satisfaction problems; Human robot interaction; Manipulators; Quadratic programming; Robot programming; Robotic arms; Autonomous manipulation; Cartesian impedance control; External force; Friction cones; Manipulator arms; Optimization problems; Physical humanrobot interaction (phri); Tele-operations; Tracking performance; Whole-body; Controllers</t>
  </si>
  <si>
    <t>Draghici B.G.; Dobre A.E.; Misaros M.; Stan O.P.; Miclea L.-C.</t>
  </si>
  <si>
    <t>Draghici, Bogdan Gabriel (57797859400); Dobre, Alexandra Elena (57798091500); Misaros, Marius (57229729400); Stan, Ovidiu Petru (55998341100); Miclea, Liviu-Cristian (6508329176)</t>
  </si>
  <si>
    <t>57797859400; 57798091500; 57229729400; 55998341100; 6508329176</t>
  </si>
  <si>
    <t>From Pepper's Photographic Lessons to Appointment Application</t>
  </si>
  <si>
    <t>2022 26th International Conference on System Theory, Control and Computing, ICSTCC 2022 - Proceedings</t>
  </si>
  <si>
    <t>10.1109/ICSTCC55426.2022.9931823</t>
  </si>
  <si>
    <t>https://www.scopus.com/inward/record.uri?eid=2-s2.0-85142491538&amp;doi=10.1109%2fICSTCC55426.2022.9931823&amp;partnerID=40&amp;md5=d7efa713b7c13b8b40b9a945a11799b5</t>
  </si>
  <si>
    <t>Appointment System; Human factors; Human-Robot interaction; Humanoid Robot; Pepper; Robotics; Service Robot</t>
  </si>
  <si>
    <t>Human robot interaction; Man machine systems; Appointment system; Daily routines; Humanoid robot; Humans-robot interactions; Optimal approaches; Sensory information; Service robots; Anthropomorphic robots</t>
  </si>
  <si>
    <t>Shirakura N.; Takase R.; Yamanobe N.; Domae Y.; Ogata T.</t>
  </si>
  <si>
    <t>Shirakura, Naoki (57202848185); Takase, Ryuichi (56615457600); Yamanobe, Natsuki (6507370973); Domae, Yukiyasu (12786772100); Ogata, Tetsuya (7402000772)</t>
  </si>
  <si>
    <t>57202848185; 56615457600; 6507370973; 12786772100; 7402000772</t>
  </si>
  <si>
    <t>Time Pressure Based Human Workload and Productivity Compatible System for Human-Robot Collaboration</t>
  </si>
  <si>
    <t>10.1109/CASE49997.2022.9926685</t>
  </si>
  <si>
    <t>https://www.scopus.com/inward/record.uri?eid=2-s2.0-85141741760&amp;doi=10.1109%2fCASE49997.2022.9926685&amp;partnerID=40&amp;md5=99cfb238722421490101a76313680b8e</t>
  </si>
  <si>
    <t>Human robot interaction; Physiological models; Collaboration systems; Compatible systems; Human-robot collaboration; Interaction systems; Physiological signals; Pressure-based; Real robot; Subjective experiments; System productivity; Time pressures; Productivity</t>
  </si>
  <si>
    <t>Yang P.; Leng Y.; Fu C.</t>
  </si>
  <si>
    <t>Yang, Ping (58000183800); Leng, Yuquan (55376585000); Fu, Chenglong (57208278421)</t>
  </si>
  <si>
    <t>58000183800; 55376585000; 57208278421</t>
  </si>
  <si>
    <t>Research on Interaction Force for the Human-robot System based on Double People Walking Experiments</t>
  </si>
  <si>
    <t>10.1109/ICARM54641.2022.9959182</t>
  </si>
  <si>
    <t>https://www.scopus.com/inward/record.uri?eid=2-s2.0-85143676478&amp;doi=10.1109%2fICARM54641.2022.9959182&amp;partnerID=40&amp;md5=c2e75cde4a3dc55af2ff56b5c199e11f</t>
  </si>
  <si>
    <t>Control systems; Energy conservation; Exoskeleton (Robotics); Human robot interaction; Metabolism; Motion control; Walking aids; Centers-of-mass; Cooperative walking; Human walking; Human-robot systems; Interaction controls; Interaction forces; Load carriage; Metabolic energy; Physical interactions; Walking pattern; Machine design</t>
  </si>
  <si>
    <t>Braun C.A.; Prezdnyakov R.; Rothfus S.; Hohmann S.</t>
  </si>
  <si>
    <t>Braun, Christian Alexander (57194324617); Prezdnyakov, Rinat (57209829654); Rothfus, Simon (56236786400); Hohmann, Soren (56027574000)</t>
  </si>
  <si>
    <t>57194324617; 57209829654; 56236786400; 56027574000</t>
  </si>
  <si>
    <t>Belief Space Control with Intention Recognition for Human-Robot Cooperation</t>
  </si>
  <si>
    <t>10.1109/SMC53654.2022.9945170</t>
  </si>
  <si>
    <t>https://www.scopus.com/inward/record.uri?eid=2-s2.0-85142734087&amp;doi=10.1109%2fSMC53654.2022.9945170&amp;partnerID=40&amp;md5=944a4edd2eac4b488ec88b94655ce34c</t>
  </si>
  <si>
    <t>Control of Uncertain Systems; Human-Robot Interaction; Robotic Systems; System Modeling and Control</t>
  </si>
  <si>
    <t>Man machine systems; Robot programming; Uncertainty analysis; Belief space; Control of uncertain system; Human-robot-cooperation; Humans-robot interactions; Intention recognition; Robotic systems; Services applications; Space control; Systems modeling and control; Uncertainty; Human robot interaction</t>
  </si>
  <si>
    <t>Zou W.; Chen X.; Li S.; Duan P.; Yu N.; Shi L.</t>
  </si>
  <si>
    <t>Zou, Wulin (57191196344); Chen, Xiang (8937786000); Li, Shilei (57271486000); Duan, Pu (57219796718); Yu, Ningbo (23096713200); Shi, Ling (35230888900)</t>
  </si>
  <si>
    <t>57191196344; 8937786000; 57271486000; 57219796718; 23096713200; 35230888900</t>
  </si>
  <si>
    <t>Multi-Objective Admittance Control: An LMI-Based Method</t>
  </si>
  <si>
    <t>10.1109/ICARM54641.2022.9959352</t>
  </si>
  <si>
    <t>https://www.scopus.com/inward/record.uri?eid=2-s2.0-85143675423&amp;doi=10.1109%2fICARM54641.2022.9959352&amp;partnerID=40&amp;md5=26258f500824fe463a44755b2cb6f20f</t>
  </si>
  <si>
    <t>Human robot interaction; Intelligent robots; Linear matrix inequalities; Robustness (control systems); Admittance control; Control framework; Controller gain; Design freedom; Multi objective; Multi-objective optimization problem; Optimization algorithms; Performance; Physical humanrobot interaction (phri); Structural flaws; Multiobjective optimization</t>
  </si>
  <si>
    <t>Babataev I.; Fedoseev A.; Weerakkodi N.; Nazarova E.; Tsetserukou D.</t>
  </si>
  <si>
    <t>Babataev, Ildar (57764914200); Fedoseev, Aleksey (57212199900); Weerakkodi, Nipun (57909763400); Nazarova, Elena (57318310400); Tsetserukou, Dzmitry (15726820800)</t>
  </si>
  <si>
    <t>57764914200; 57212199900; 57909763400; 57318310400; 15726820800</t>
  </si>
  <si>
    <t>HyperGuider: Virtual Reality Framework for Interactive Path Planning of Quadruped Robot in Cluttered and Multi-Terrain Environments</t>
  </si>
  <si>
    <t>10.1109/SMC53654.2022.9945364</t>
  </si>
  <si>
    <t>https://www.scopus.com/inward/record.uri?eid=2-s2.0-85142685655&amp;doi=10.1109%2fSMC53654.2022.9945364&amp;partnerID=40&amp;md5=a96883337b05685e010afc40ad838591</t>
  </si>
  <si>
    <t>Human-robot interaction; path planning; quadruped robot; user-centered interfaces; virtual reality</t>
  </si>
  <si>
    <t>Air navigation; Human robot interaction; Multipurpose robots; Robot programming; Virtual reality; Dynamic environments; Dynamic objects; High mobility; Humans-robot interactions; Quadruped Robots; Rough terrains; Traversability; User-centered interface; User-centred; Virtual reality interfaces; Motion planning</t>
  </si>
  <si>
    <t>Seidita V.; Lanza F.; Sabella A.M.P.; Chella A.</t>
  </si>
  <si>
    <t>Seidita, Valeria (8301721000); Lanza, Francesco (57203305131); Sabella, Angelo Maria Pio (57980243200); Chella, Antonio (35562825400)</t>
  </si>
  <si>
    <t>8301721000; 57203305131; 57980243200; 35562825400</t>
  </si>
  <si>
    <t>Can agents talk about what they are doing? A proposal with Jason and speech acts</t>
  </si>
  <si>
    <t>https://www.scopus.com/inward/record.uri?eid=2-s2.0-85142474126&amp;partnerID=40&amp;md5=c1fc3ba3b075400f67d902637116a832</t>
  </si>
  <si>
    <t>Human-Agent Interaction; Inner Speech; Jason; Transparency</t>
  </si>
  <si>
    <t>Behavioral research; Cognitive systems; Decision making; Human robot interaction; Linguistics; Multi agent systems; 'current; Artificial agents; Building robots; Decision-making process; Human behaviors; Human-agent interaction; Inner speech; Jason; Model engine; Speech acts; Speech</t>
  </si>
  <si>
    <t>Andersson R.; Björsell N.</t>
  </si>
  <si>
    <t>Andersson, Rabé (57225176490); Björsell, Niclas (15134991000)</t>
  </si>
  <si>
    <t>57225176490; 15134991000</t>
  </si>
  <si>
    <t>The MATLAB Simulation and the Linear Quadratic Regulator Torque Control of a Series Elastic Actuator for a Rehabilitation Hip Exoskeleton</t>
  </si>
  <si>
    <t>10.1109/IRCE55557.2022.9963074</t>
  </si>
  <si>
    <t>https://www.scopus.com/inward/record.uri?eid=2-s2.0-85141841415&amp;doi=10.1109%2fIRCE55557.2022.9963074&amp;partnerID=40&amp;md5=e973ecf99b4bd7581c2668d177375fcc</t>
  </si>
  <si>
    <t>Hip Rehabilitation Exoskeleton; LQR Control; Luenberger State Observer; Series Elastic Actuator (SEA); Torque Control</t>
  </si>
  <si>
    <t>Actuators; Exoskeleton (Robotics); Hip prostheses; Linear control systems; MATLAB; Motion analysis; Torque; Torque control; Hip joints; Hip rehabilitation exoskeleton; Linear quadratic; Linear quadratic regulator control; Luenberger state observer; Quadratic regulators; Series elastic actuator; Series elastic actuators; States observer; Torque signals; Human robot interaction</t>
  </si>
  <si>
    <t>Townsend D.; MajidiRad A.</t>
  </si>
  <si>
    <t>Townsend, Dedra (57979147800); MajidiRad, AmirHossein (57197794404)</t>
  </si>
  <si>
    <t>57979147800; 57197794404</t>
  </si>
  <si>
    <t>TRUST IN HUMAN-ROBOT INTERACTION WITHIN HEALTHCARE SERVICES: A REVIEW STUDY</t>
  </si>
  <si>
    <t>V007T07A030</t>
  </si>
  <si>
    <t>10.1115/DETC2022-89607</t>
  </si>
  <si>
    <t>https://www.scopus.com/inward/record.uri?eid=2-s2.0-85142496534&amp;doi=10.1115%2fDETC2022-89607&amp;partnerID=40&amp;md5=21001d2e4edf8af43bbb269f3a52e217</t>
  </si>
  <si>
    <t>characteristics; healthcare; human-robot interaction; physical therapy; trust</t>
  </si>
  <si>
    <t>Behavioral research; Diagnosis; Man machine systems; Patient treatment; Physical therapy; Activities of Daily Living; Characteristic; Healthcare; Healthcare services; Humans-robot interactions; Living room; Making decision; On-machines; Scientists and engineers; Trust; Human robot interaction</t>
  </si>
  <si>
    <t>Roder F.; Eppe M.; Wermter S.</t>
  </si>
  <si>
    <t>Roder, Frank (57219604827); Eppe, Manfred (55734653100); Wermter, Stefan (7003826680)</t>
  </si>
  <si>
    <t>57219604827; 55734653100; 7003826680</t>
  </si>
  <si>
    <t>Grounding Hindsight Instructions in Multi-Goal Reinforcement Learning for Robotics</t>
  </si>
  <si>
    <t>10.1109/ICDL53763.2022.9962207</t>
  </si>
  <si>
    <t>https://www.scopus.com/inward/record.uri?eid=2-s2.0-85143403930&amp;doi=10.1109%2fICDL53763.2022.9962207&amp;partnerID=40&amp;md5=192728346c9008efa9db9c6228c0830d</t>
  </si>
  <si>
    <t>hindsight instruction; human-robot interaction; instruction following; language grounding; reinforcement learning</t>
  </si>
  <si>
    <t>Human robot interaction; Linguistics; Compositionality; Hindsight instruction; Humans-robot interactions; Instruction following; Instruction replay; Language grounding; Learning performance; Natural languages; Reinforcement learnings; Sensory data; Reinforcement learning</t>
  </si>
  <si>
    <t>Berger J.; Lu S.</t>
  </si>
  <si>
    <t>Berger, Julia (57224455621); Lu, Shuang (57195425397)</t>
  </si>
  <si>
    <t>57224455621; 57195425397</t>
  </si>
  <si>
    <t>A Multi-camera System for Human Detection and Activity Recognition</t>
  </si>
  <si>
    <t>Procedia CIRP</t>
  </si>
  <si>
    <t>10.1016/j.procir.2022.09.071</t>
  </si>
  <si>
    <t>https://www.scopus.com/inward/record.uri?eid=2-s2.0-85142619123&amp;doi=10.1016%2fj.procir.2022.09.071&amp;partnerID=40&amp;md5=b8a68190c79aed57922dead8873db6ac</t>
  </si>
  <si>
    <t>Human Activity Recognition; Human-Robot-Interaction; Production; Robot</t>
  </si>
  <si>
    <t>3D modeling; Cameras; Manipulators; Musculoskeletal system; Pattern recognition; Activity recognition; Human activities; Human activity recognition; Human detection; Humans-robot interactions; Mobile manipulator; Multicamera systems; Thermal camera; Unstructured environments; Workers'; Human robot interaction</t>
  </si>
  <si>
    <t>Ma X.; Zhu A.; Wu X.; Tu Y.; Zhang Y.; Hou W.</t>
  </si>
  <si>
    <t>Ma, Xiangyu (57999756300); Zhu, Aibin (8876295500); Wu, Xinyu (7407065301); Tu, Yao (57210522898); Zhang, Yulin (57848020900); Hou, Weikun (57999756400)</t>
  </si>
  <si>
    <t>57999756300; 8876295500; 7407065301; 57210522898; 57848020900; 57999756400</t>
  </si>
  <si>
    <t>Design and Implementation of Human-robot Interaction System with Variable Stiffness for Exoskeleton</t>
  </si>
  <si>
    <t>10.1109/ICARM54641.2022.9959276</t>
  </si>
  <si>
    <t>https://www.scopus.com/inward/record.uri?eid=2-s2.0-85143704506&amp;doi=10.1109%2fICARM54641.2022.9959276&amp;partnerID=40&amp;md5=5a3eaab1b0a9bdacb40bf967db430d5b</t>
  </si>
  <si>
    <t>Exoskeleton (Robotics); Human robot interaction; Machine design; Phonographs; Wear of materials; Constraint systems; Design and implementations; Dynamics simulation; Exoskeleton robots; Human bodies; Humans-robot interactions; Interaction systems; Robot body; Variable stiffness; Variable stiffness systems; Stiffness</t>
  </si>
  <si>
    <t>Rajendran A.; Kebria P.M.; Mohajer N.; Khosravi A.; Nahavandi S.</t>
  </si>
  <si>
    <t>Rajendran, Anushri (57442664300); Kebria, Parham M. (57193678355); Mohajer, Navid (55747204100); Khosravi, Abbas (56234594800); Nahavandi, Saeid (55992860000)</t>
  </si>
  <si>
    <t>57442664300; 57193678355; 55747204100; 56234594800; 55992860000</t>
  </si>
  <si>
    <t>A Home for Principal Component Analysis (PCA) as part of a Multi-Agent Safety System (MASS) for Human-Robot Collaboration (HRC) within the Industry 5.0 Enterprise Architecture (EA)</t>
  </si>
  <si>
    <t>10.1109/SMC53654.2022.9945535</t>
  </si>
  <si>
    <t>https://www.scopus.com/inward/record.uri?eid=2-s2.0-85142699679&amp;doi=10.1109%2fSMC53654.2022.9945535&amp;partnerID=40&amp;md5=3348c91bff5b9276dbd5c1098642262b</t>
  </si>
  <si>
    <t>Human Robot Collaboration; Human Robot Interaction; Industry 5.0; Machine Learning; Principal Component Analysis</t>
  </si>
  <si>
    <t>Accident prevention; Decision trees; Human robot interaction; Machine learning; Multi agent systems; Reliability analysis; Security systems; Data Sharing; Enterprise Architecture; Human-robot collaboration; Humaninteraction; Humans-robot interactions; Industry 5.0; Machine-learning; Multi agent; Principal-component analysis; Production/manufacturing; Principal component analysis</t>
  </si>
  <si>
    <t>Shimada S.; Golyanik V.; Li Z.; Pérez P.; Xu W.; Theobalt C.</t>
  </si>
  <si>
    <t>Shimada, Soshi (57204394909); Golyanik, Vladislav (57190134145); Li, Zhi (57884269300); Pérez, Patrick (55431049800); Xu, Weipeng (57195993759); Theobalt, Christian (6507027272)</t>
  </si>
  <si>
    <t>57204394909; 57190134145; 57884269300; 55431049800; 57195993759; 6507027272</t>
  </si>
  <si>
    <t>HULC: 3D HUman Motion Capture with Pose Manifold SampLing and Dense Contact Guidance</t>
  </si>
  <si>
    <t>13682 LNCS</t>
  </si>
  <si>
    <t>10.1007/978-3-031-20047-2_30</t>
  </si>
  <si>
    <t>https://www.scopus.com/inward/record.uri?eid=2-s2.0-85142698865&amp;doi=10.1007%2f978-3-031-20047-2_30&amp;partnerID=40&amp;md5=92f0e95885baefbdfcfba60e592e04b7</t>
  </si>
  <si>
    <t>3D Human MoCap; Dense contact estimations; Sampling</t>
  </si>
  <si>
    <t>Human robot interaction; 3d human motion captures; 3D motion; Body floating; Contact guidance; Dense contact estimation; New approaches; Pose manifold; Research topics; Scene interactions; Virtual avatar; Three dimensional computer graphics</t>
  </si>
  <si>
    <t>Hromei C.D.; Croce D.; Basili R.</t>
  </si>
  <si>
    <t>Hromei, Claudiu Daniel (57397799800); Croce, Danilo (27567467600); Basili, Roberto (7004280182)</t>
  </si>
  <si>
    <t>57397799800; 27567467600; 7004280182</t>
  </si>
  <si>
    <t>Grounding end-to-end Architectures for Semantic Role Labeling in Human Robot Interaction</t>
  </si>
  <si>
    <t>https://www.scopus.com/inward/record.uri?eid=2-s2.0-85143256682&amp;partnerID=40&amp;md5=868c00a1dd328e6a8f0b3abe29287396</t>
  </si>
  <si>
    <t>End to End Sequence to Sequence Architectures; Grounded Semantic Role Labeling; Human Robot Interaction; Perception; Robotics</t>
  </si>
  <si>
    <t>Architecture; Man machine systems; Semantics; Complex processing; Contextual knowledge; End to end; End to end sequence to sequence architecture; Grounded semantic role labeling; Humans-robot interactions; Linguistic descriptions; Natural language interaction; Semantic role labeling; Sequence architectures; Human robot interaction</t>
  </si>
  <si>
    <t>Nazarova E.; Babataev I.; Weerakkodi N.; Fedoseev A.; Tsetserukou D.</t>
  </si>
  <si>
    <t>Nazarova, Elena (57318310400); Babataev, Ildar (57764914200); Weerakkodi, Nipun (57909763400); Fedoseev, Aleksey (57212199900); Tsetserukou, Dzmitry (15726820800)</t>
  </si>
  <si>
    <t>57318310400; 57764914200; 57909763400; 57212199900; 15726820800</t>
  </si>
  <si>
    <t>HyperPalm: DNN-based hand gesture recognition interface for intelligent communication with quadruped robot in 3D space</t>
  </si>
  <si>
    <t>10.1109/SMC53654.2022.9945223</t>
  </si>
  <si>
    <t>https://www.scopus.com/inward/record.uri?eid=2-s2.0-85142734590&amp;doi=10.1109%2fSMC53654.2022.9945223&amp;partnerID=40&amp;md5=f97f9eeab438be77ec5e4e95c7a6af89</t>
  </si>
  <si>
    <t>Gesture recognition; Human robot interaction; Intelligent robots; Man machine systems; Multipurpose robots; Palmprint recognition; 3D spaces; Autonomous Mobile Robot; Gesture interfaces; Hand-gesture recognition; Humans-robot interactions; Intelligent communication; Legged robots; Quadruped Robots; Root-mean-square deviations; Rough terrains; Gas industry</t>
  </si>
  <si>
    <t>Yane K.; Krebs H.I.; Nozaki T.</t>
  </si>
  <si>
    <t>Yane, Kazuki (57221870301); Krebs, Hermano Igo (7102675329); Nozaki, Takahiro (36810321600)</t>
  </si>
  <si>
    <t>57221870301; 7102675329; 36810321600</t>
  </si>
  <si>
    <t>Delay Time of Human Motion Generation in Response to Changing Periods in Force Tracking Task</t>
  </si>
  <si>
    <t>10.1109/BioRob52689.2022.9925347</t>
  </si>
  <si>
    <t>https://www.scopus.com/inward/record.uri?eid=2-s2.0-85141844093&amp;doi=10.1109%2fBioRob52689.2022.9925347&amp;partnerID=40&amp;md5=c860c6e3dd8aa42a53ba40aba9757b1b</t>
  </si>
  <si>
    <t>Basic characteristics; Compensatory behavior; Delay Time; Force generation; Force tracking; Human motions; Humans-robot interactions; Motion generation; Predictive compensation; Rhythmic movements; Human robot interaction</t>
  </si>
  <si>
    <t>Xu Z.; Wang W.; Feng W.</t>
  </si>
  <si>
    <t>Xu, Zhilu (57976193200); Wang, Weijun (35241350900); Feng, Wei (56496100000)</t>
  </si>
  <si>
    <t>57976193200; 35241350900; 56496100000</t>
  </si>
  <si>
    <t>A Compliant Traction Method of Manipulator Based on Online Calibration of Force Sensor Zero-Point</t>
  </si>
  <si>
    <t>2022 6th International Conference on Automation, Control and Robots, ICACR 2022</t>
  </si>
  <si>
    <t>10.1109/ICACR55854.2022.9935556</t>
  </si>
  <si>
    <t>https://www.scopus.com/inward/record.uri?eid=2-s2.0-85142420673&amp;doi=10.1109%2fICACR55854.2022.9935556&amp;partnerID=40&amp;md5=849a2af74d09d21d2e59607fdcc9b3b0</t>
  </si>
  <si>
    <t>compliant traction; force sensor; human-robot interaction; online calibration</t>
  </si>
  <si>
    <t>Calibration; Human robot interaction; Man machine systems; Cartesian Space; Compliant traction; Cooperative robots; External force; Force sensor; Humans-robot interactions; On-line calibration; Six-dimensional force; Traction methods; Zero-point; Manipulators</t>
  </si>
  <si>
    <t>Walker N.T.; Dahl T.; Lison P.</t>
  </si>
  <si>
    <t>Walker, Nicholas Thomas (57983922200); Dahl, Torbjørn (57983215100); Lison, Pierre (35243071600)</t>
  </si>
  <si>
    <t>57983922200; 57983215100; 35243071600</t>
  </si>
  <si>
    <t>Dialogue Management as Graph Transformations</t>
  </si>
  <si>
    <t>10.1007/978-981-19-5538-9_15</t>
  </si>
  <si>
    <t>https://www.scopus.com/inward/record.uri?eid=2-s2.0-85142741953&amp;doi=10.1007%2f978-981-19-5538-9_15&amp;partnerID=40&amp;md5=6e6c6a0dc149a1f57567c3ead42a0b91</t>
  </si>
  <si>
    <t>Action selection; Dialogue architectures; Dialogue management; Dialogue state tracking; Graph databases; Human–robot interaction</t>
  </si>
  <si>
    <t>Graphic methods; Human robot interaction; Query languages; Action selection; AS graph; Dialog state tracking; Dialogue architecture; Dialogue management; Graph database; Graph Transformation; Humans-robot interactions; Management frameworks; State tracking; Graph Databases</t>
  </si>
  <si>
    <t>Baza A.; Gupta A.; Dorzhieva E.; Fedoseev A.; Tsetserukou D.</t>
  </si>
  <si>
    <t>Baza, Ahmed (57767599100); Gupta, Ayush (57768817400); Dorzhieva, Ekaterina (57325524700); Fedoseev, Aleksey (57212199900); Tsetserukou, Dzmitry (15726820800)</t>
  </si>
  <si>
    <t>57767599100; 57768817400; 57325524700; 57212199900; 15726820800</t>
  </si>
  <si>
    <t>SwarMan: Anthropomorphic Swarm of Drones Avatar with Body Tracking and Deep Learning-Based Gesture Recognition</t>
  </si>
  <si>
    <t>10.1109/SMC53654.2022.9945537</t>
  </si>
  <si>
    <t>https://www.scopus.com/inward/record.uri?eid=2-s2.0-85142721689&amp;doi=10.1109%2fSMC53654.2022.9945537&amp;partnerID=40&amp;md5=b2a2510bce55fad7d600a2387fd2de2b</t>
  </si>
  <si>
    <t>affective communication; human-robot interaction; long short-term memory (LSTM) networks; multiagent systems; telecommunication systems</t>
  </si>
  <si>
    <t>Emotion Recognition; Face recognition; Human robot interaction; Long short-term memory; Multi agent systems; Statistical tests; Swarm intelligence; Three dimensional computer graphics; Visual communication; 2D images; 3D image data; Affective communication; Body tracking; Gestures recognition; Humans-robot interactions; Likert scale; Long short-term memory  network; Memory network; Social exchange; Drones</t>
  </si>
  <si>
    <t>Gao J.; Wang D.</t>
  </si>
  <si>
    <t>Gao, Jerry (7404475003); Wang, Dayong (57955931600)</t>
  </si>
  <si>
    <t>7404475003; 57955931600</t>
  </si>
  <si>
    <t>Robot Cloud Computing and Al Services - State-of-the-art Solutions, Challenges, and Needs</t>
  </si>
  <si>
    <t>Proceedings - 16th IEEE International Conference on Service-Oriented System Engineering, SOSE 2022</t>
  </si>
  <si>
    <t>10.1109/SOSE55356.2022.00019</t>
  </si>
  <si>
    <t>https://www.scopus.com/inward/record.uri?eid=2-s2.0-85141424587&amp;doi=10.1109%2fSOSE55356.2022.00019&amp;partnerID=40&amp;md5=865c040f5f4183c0f692141b55577680</t>
  </si>
  <si>
    <t>Robot; robot cloud; robot cloud computing; robot cloud service</t>
  </si>
  <si>
    <t>Cloud computing architecture; Computer architecture; Human robot interaction; Intelligent robots; Architecture designs; Cloud architectures; Cloud services; Cloud-computing; Research results; Robot cloud; Robot cloud computing; Robot cloud service; Robotics clouds; State of the art; Information management</t>
  </si>
  <si>
    <t>Bascetta L.</t>
  </si>
  <si>
    <t>Bascetta, Luca (14029685500)</t>
  </si>
  <si>
    <t>A passivity-based adaptive admittance control strategy for physical human-robot interaction in hands-on tasks</t>
  </si>
  <si>
    <t>10.1109/CASE49997.2022.9926703</t>
  </si>
  <si>
    <t>https://www.scopus.com/inward/record.uri?eid=2-s2.0-85141740096&amp;doi=10.1109%2fCASE49997.2022.9926703&amp;partnerID=40&amp;md5=90ce9b76af0fb068191f28aa11429648</t>
  </si>
  <si>
    <t>Dynamical systems; Man machine systems; System stability; Adaptation strategies; Admittance control; Control strategies; Filter parameter; Human arm; Humans-robot interactions; Passivity-based; Physical humanrobot interaction (phri); Robot control systems; Human robot interaction</t>
  </si>
  <si>
    <t>Iodice F.; De Momi E.; Ajoudani A.</t>
  </si>
  <si>
    <t>Iodice, Francesco (57607450600); De Momi, Elena (57203951877); Ajoudani, Arash (23388667500)</t>
  </si>
  <si>
    <t>57607450600; 57203951877; 23388667500</t>
  </si>
  <si>
    <t>HRI30: An Action Recognition Dataset for Industrial Human-Robot Interaction</t>
  </si>
  <si>
    <t>10.1109/ICPR56361.2022.9956300</t>
  </si>
  <si>
    <t>https://www.scopus.com/inward/record.uri?eid=2-s2.0-85143605859&amp;doi=10.1109%2fICPR56361.2022.9956300&amp;partnerID=40&amp;md5=684ad38ae8951af2d6380279bc72605d</t>
  </si>
  <si>
    <t>Computer vision; Industrial research; Man machine systems; Statistical tests; Action recognition; Human-robot collaboration; Humans-robot interactions; Industrial actions; Industrial environments; Large datasets; Performance; Realistic applications; Robotics research; Vision research; Human robot interaction</t>
  </si>
  <si>
    <t>Wang X.; Bai W.; Zheng H.; Wang C.; Wu B.; Han L.</t>
  </si>
  <si>
    <t>Wang, Xinjie (23062400900); Bai, Wei (57976748700); Zheng, Huadong (56924123100); Wang, Caidong (35147163300); Wu, Benjie (57976748800); Han, Longxiang (57976993100)</t>
  </si>
  <si>
    <t>23062400900; 57976748700; 56924123100; 35147163300; 57976748800; 57976993100</t>
  </si>
  <si>
    <t>Design of Mobile Robot Control System Based on EMG Signal</t>
  </si>
  <si>
    <t>5th International Conference on Intelligent Autonomous Systems, ICoIAS 2022</t>
  </si>
  <si>
    <t>10.1109/ICoIAS56028.2022.9931315</t>
  </si>
  <si>
    <t>https://www.scopus.com/inward/record.uri?eid=2-s2.0-85142443627&amp;doi=10.1109%2fICoIAS56028.2022.9931315&amp;partnerID=40&amp;md5=8a122f09e2c116029d1cf9bc571ddb47</t>
  </si>
  <si>
    <t>Bluetooth transmission; EMG signal; gesture control; intelligent car</t>
  </si>
  <si>
    <t>Control systems; Feature extraction; Human robot interaction; Intelligent robots; Machine design; Mobile robots; Real time control; Remote control; Transmissions; 'current; Bluetooth transmission; Car motions; Electromyography signals; Gesture control; Intelligent cars; Intelligent robot car; Mobile robot control systems; Motion state; Robot cars; Bluetooth</t>
  </si>
  <si>
    <t>Zheng Y.; Yang Y.; Mo K.; Li J.; Yu T.; Liu Y.; Liu C.K.; Guibas L.J.</t>
  </si>
  <si>
    <t>Zheng, Yang (57224524275); Yang, Yanchao (56119454600); Mo, Kaichun (57201313394); Li, Jiaman (57219792664); Yu, Tao (57199082177); Liu, Yebin (57209055753); Liu, C. Karen (10140418300); Guibas, Leonidas J. (35451872900)</t>
  </si>
  <si>
    <t>57224524275; 56119454600; 57201313394; 57219792664; 57199082177; 57209055753; 10140418300; 35451872900</t>
  </si>
  <si>
    <t>GIMO: Gaze-Informed Human Motion Prediction in Context</t>
  </si>
  <si>
    <t>13673 LNCS</t>
  </si>
  <si>
    <t>10.1007/978-3-031-19778-9_39</t>
  </si>
  <si>
    <t>https://www.scopus.com/inward/record.uri?eid=2-s2.0-85142707323&amp;doi=10.1007%2f978-3-031-19778-9_39&amp;partnerID=40&amp;md5=4bef9c9d92a7e084279a8bf7a7f1a8da</t>
  </si>
  <si>
    <t>Forecasting; Human robot interaction; Large dataset; Motion estimation; Accurate prediction; Assistive robots; Eye-gaze; Human intentions; Human motions; Human needs; In contexts; Motion prediction; VR applications; Work study; Network architecture</t>
  </si>
  <si>
    <t>Sobrepera M.J.; Lee V.G.; Johnson M.J.</t>
  </si>
  <si>
    <t>Sobrepera, Michael J. (57208835083); Lee, Vera G (57221483296); Johnson, Michelle J. (57203731750)</t>
  </si>
  <si>
    <t>57208835083; 57221483296; 57203731750</t>
  </si>
  <si>
    <t>Therapists' Opinions on Telehealth, Robotics, and Socially Assistive Robot-Augmented Telepresence Systems for Rehabilitation</t>
  </si>
  <si>
    <t>10.1109/BioRob52689.2022.9925557</t>
  </si>
  <si>
    <t>https://www.scopus.com/inward/record.uri?eid=2-s2.0-85141866292&amp;doi=10.1109%2fBioRob52689.2022.9925557&amp;partnerID=40&amp;md5=a1d719ee64c46a8084919ca185d71c14</t>
  </si>
  <si>
    <t>COVID-19; Medical computing; Robots; Visual communication; Augmented telepresence; Cerebral palsy; Condition; High-quality videos; Socially assistive robots; Tele-presence systems; Telehealth; Telerehabilitation; Video control; Economic and social effects</t>
  </si>
  <si>
    <t>Moreno J.Y.; Escalante F.M.; Boaventura T.; Terra M.H.; Siqueira A.A.G.</t>
  </si>
  <si>
    <t>Moreno, Jose Y. (58586311100); Escalante, Felix M. (57195420315); Boaventura, Thiago (36349757000); Terra, Marco H. (7003287549); Siqueira, Adriano A.G. (7003788864)</t>
  </si>
  <si>
    <t>58586311100; 57195420315; 36349757000; 7003287549; 7003788864</t>
  </si>
  <si>
    <t>ReRobApp: A modular and open-source software framework for robotic rehabilitation and human-robot interaction</t>
  </si>
  <si>
    <t>10.1109/BioRob52689.2022.9925470</t>
  </si>
  <si>
    <t>https://www.scopus.com/inward/record.uri?eid=2-s2.0-85141847931&amp;doi=10.1109%2fBioRob52689.2022.9925470&amp;partnerID=40&amp;md5=b2d0641791e1c1812f2ff899f1797309</t>
  </si>
  <si>
    <t>Application programs; Human robot interaction; Man machine systems; Open systems; Patient rehabilitation; Planning; Robot programming; Serious games; Customizable; Humans-robot interactions; Modulars; Open-source softwares; Rehabilitation protocols; Rehabilitation robot; Rehabilitation strategy; Robotic devices; Robotic rehabilitation; Software frameworks; Open source software</t>
  </si>
  <si>
    <t>Sejima Y.; Kawamoto H.; Sato Y.; Watanabe T.</t>
  </si>
  <si>
    <t>Sejima, Yoshihiro (56036801300); Kawamoto, Hiroki (57965865800); Sato, Yoichiro (55728748100); Watanabe, Tomio (55670249000)</t>
  </si>
  <si>
    <t>56036801300; 57965865800; 55728748100; 55670249000</t>
  </si>
  <si>
    <t>A speech-driven pupil response system with affective highlight by virtual lighting</t>
  </si>
  <si>
    <t>Journal of Advanced Mechanical Design, Systems and Manufacturing</t>
  </si>
  <si>
    <t>jamdsm0058</t>
  </si>
  <si>
    <t>10.1299/jamdsm.2022jamdsm0058</t>
  </si>
  <si>
    <t>https://www.scopus.com/inward/record.uri?eid=2-s2.0-85141926046&amp;doi=10.1299%2fjamdsm.2022jamdsm0058&amp;partnerID=40&amp;md5=d4818f018ad1c9b229343d596ab77ae6</t>
  </si>
  <si>
    <t>Affective expression; Highlight; Non-verbal communication; Pupil response; Virtual lighting</t>
  </si>
  <si>
    <t>Behavioral research; Robots; Speech communication; Affective expression; Face-to-face communications; Highlight; LED colors; Non-verbal communications; Optical reflection; Pupil response; Response systems; Social robots; Virtual lighting; Light emitting diodes</t>
  </si>
  <si>
    <t>Boldo M.; Bombieri N.; De Marchi M.; Geretti L.; Germiniani S.; Pravadelli G.</t>
  </si>
  <si>
    <t>Boldo, Michele (57330975700); Bombieri, Nicola (8904473200); De Marchi, Mirco (57330849100); Geretti, Luca (24450194200); Germiniani, Samuele (57222054277); Pravadelli, Graziano (6508129257)</t>
  </si>
  <si>
    <t>57330975700; 8904473200; 57330849100; 24450194200; 57222054277; 6508129257</t>
  </si>
  <si>
    <t>Risk Assessment and Prediction in Human-Robot Interaction Through Assertion Mining and Pose Estimation</t>
  </si>
  <si>
    <t>2022 IEEE 23rd Latin American Test Symposium, LATS 2022</t>
  </si>
  <si>
    <t>10.1109/LATS57337.2022.9936899</t>
  </si>
  <si>
    <t>https://www.scopus.com/inward/record.uri?eid=2-s2.0-85142689175&amp;doi=10.1109%2fLATS57337.2022.9936899&amp;partnerID=40&amp;md5=2b35dbe1b50f52c55948f8de58eb8f3a</t>
  </si>
  <si>
    <t>Assertion mining; Collision Prediction; Human pose estimation; Human-Robot Interaction</t>
  </si>
  <si>
    <t>Forecasting; Man machine systems; Miners; Risk assessment; Risk perception; Assertion mining; Collision prediction; Human pose estimations; Humans-robot interactions; Pose-estimation; Resource-efficient; Risk predictions; Risks assessments; Runtimes; Time-efficient; Human robot interaction</t>
  </si>
  <si>
    <t>Pozzi A.; Puricelli L.; Rossoni M.; Spadoni E.; Carulli M.; Bordegoni M.; Colombo G.</t>
  </si>
  <si>
    <t>Pozzi, Alessandro (57980201900); Puricelli, Luca (57979470000); Rossoni, Marco (57192719381); Spadoni, Elena (57212309870); Carulli, Marina (55165093300); Bordegoni, Monica (6602375436); Colombo, Giorgio (57203078561)</t>
  </si>
  <si>
    <t>57980201900; 57979470000; 57192719381; 57212309870; 55165093300; 6602375436; 57203078561</t>
  </si>
  <si>
    <t>CONTEXT-AWARE INDUSTRIAL ROBOT TESTING: LOW-COST VIRTUAL PROTOTYPING ENVIRONMENT</t>
  </si>
  <si>
    <t>V002T02A056</t>
  </si>
  <si>
    <t>10.1115/DETC2022-88794</t>
  </si>
  <si>
    <t>https://www.scopus.com/inward/record.uri?eid=2-s2.0-85142512466&amp;doi=10.1115%2fDETC2022-88794&amp;partnerID=40&amp;md5=ad9b209736918ea4b3c2c7322e6b0b61</t>
  </si>
  <si>
    <t>Costs; Human robot interaction; Object detection; Ultrasonic applications; Virtual reality; Case-studies; Context-Aware; Humans-robot interactions; Low-costs; Objects detection; Obstacles avoidance; Real-world; Robotic workstation; Test object; Virtual robots; Robot Operating System</t>
  </si>
  <si>
    <t>Ashok A.; Pawlak J.; Paplu S.; Zafar Z.; Berns K.</t>
  </si>
  <si>
    <t>Ashok, Ashita (57222516272); Pawlak, Jakub (57220517851); Paplu, Sarwar (57204053864); Zafar, Zuhair (56462691100); Berns, Karsten (7006119626)</t>
  </si>
  <si>
    <t>57222516272; 57220517851; 57204053864; 56462691100; 7006119626</t>
  </si>
  <si>
    <t>Paralinguistic Cues in Speech to Adapt Robot Behavior in Human-Robot Interaction</t>
  </si>
  <si>
    <t>10.1109/BioRob52689.2022.9925505</t>
  </si>
  <si>
    <t>https://www.scopus.com/inward/record.uri?eid=2-s2.0-85141868237&amp;doi=10.1109%2fBioRob52689.2022.9925505&amp;partnerID=40&amp;md5=b69fcd8cff0c3e6f58c3319681b9bb46</t>
  </si>
  <si>
    <t>Behavioral research; Classification (of information); Emotion Recognition; Feature extraction; Linguistics; Man machine systems; Speech recognition; Support vector machines; Classification models; Emotional state; Human-human interactions; Humans-robot interactions; Paralinguistic cues; Robot behavior; Social robots; Speech emotion recognition systems; Speech emotions; Svm classification (SVMC); Human robot interaction</t>
  </si>
  <si>
    <t>Zhou M.; Bai Y.; Zhang W.; Yao T.; Zhao T.; Mei T.</t>
  </si>
  <si>
    <t>Zhou, Mohan (57219705799); Bai, Yalong (56066643700); Zhang, Wei (56303576300); Yao, Ting (36456529400); Zhao, Tiejun (57204333045); Mei, Tao (7005396035)</t>
  </si>
  <si>
    <t>57219705799; 56066643700; 56303576300; 36456529400; 57204333045; 7005396035</t>
  </si>
  <si>
    <t>Responsive Listening Head Generation: A Benchmark Dataset and Baseline</t>
  </si>
  <si>
    <t>13698 LNCS</t>
  </si>
  <si>
    <t>10.1007/978-3-031-19839-7_8</t>
  </si>
  <si>
    <t>https://www.scopus.com/inward/record.uri?eid=2-s2.0-85142688702&amp;doi=10.1007%2f978-3-031-19839-7_8&amp;partnerID=40&amp;md5=6189dd56bf3900531586f1b1ca30b9fd</t>
  </si>
  <si>
    <t>Listening head generation; Video synthesis</t>
  </si>
  <si>
    <t>Robots; Agent robots; Audio signal; Benchmark datasets; Digital humans; Face-to-face conversation; Listening head generation; Social robots; Talking heads; Video synthesis; Virtual agent; Intelligent virtual agents</t>
  </si>
  <si>
    <t>Zhang J.</t>
  </si>
  <si>
    <t>Zhang, Jinwei (57979887200)</t>
  </si>
  <si>
    <t>Researches Advanced in Human-Computer Collaboration and Human-Machine Cooperation: From Variances to Common Prospect</t>
  </si>
  <si>
    <t>123482N</t>
  </si>
  <si>
    <t>10.1117/12.2641865</t>
  </si>
  <si>
    <t>https://www.scopus.com/inward/record.uri?eid=2-s2.0-85142516300&amp;doi=10.1117%2f12.2641865&amp;partnerID=40&amp;md5=a59673b91525c37688f94fff324fdff0</t>
  </si>
  <si>
    <t>Adaptive Robots; Human-Computer Collaboration; Human-Computer Interaction; Human-in-The-Loop; Human-Machine Cooperation; Trustworthy AI</t>
  </si>
  <si>
    <t>Behavioral research; Decision making; Human robot interaction; Intelligent robots; Man machine systems; Data gathering; Decision supports; Decisions makings; Human-computer collaboration; Human-in-the-loop; Human-machine cooperation; Interaction interface; Research areas; Specific works; Trustworthy artificial intelligence; Human computer interaction</t>
  </si>
  <si>
    <t>Sandrini S.; Faroni M.; Pedrocchi N.</t>
  </si>
  <si>
    <t>Sandrini, Samuele (57945033400); Faroni, Marco (57192065300); Pedrocchi, Nicola (14016736100)</t>
  </si>
  <si>
    <t>57945033400; 57192065300; 14016736100</t>
  </si>
  <si>
    <t>Learning Action Duration and Synergy in Task Planning for Human-Robot Collaboration</t>
  </si>
  <si>
    <t>10.1109/ETFA52439.2022.9921721</t>
  </si>
  <si>
    <t>https://www.scopus.com/inward/record.uri?eid=2-s2.0-85141367612&amp;doi=10.1109%2fETFA52439.2022.9921721&amp;partnerID=40&amp;md5=d391f2f87a033e38d56927f690034f61</t>
  </si>
  <si>
    <t>Human-Robot Interaction; Learning for task planning; Task And Motion Planning; Task planning</t>
  </si>
  <si>
    <t>Human robot interaction; Robot programming; Approaches to learning; Human-robot collaboration; Humans-robot interactions; Learn+; Learning actions; Learning for task planning; Motion-planning; Task planning; Motion planning</t>
  </si>
  <si>
    <t>Weng W.-T.; Huang H.-P.; Zhao Y.-L.</t>
  </si>
  <si>
    <t>Weng, Wei-Ting (57226435544); Huang, Han-Pang (7405609488); Zhao, Yu-Lin (57219775577)</t>
  </si>
  <si>
    <t>57226435544; 7405609488; 57219775577</t>
  </si>
  <si>
    <t>The Application of Dual-arm Mobile Robot Systems in the Care of the Older Adults</t>
  </si>
  <si>
    <t>10.1109/ICSSE55923.2022.9948250</t>
  </si>
  <si>
    <t>https://www.scopus.com/inward/record.uri?eid=2-s2.0-85143421049&amp;doi=10.1109%2fICSSE55923.2022.9948250&amp;partnerID=40&amp;md5=14295df2bdf05523e29665f14cacb231</t>
  </si>
  <si>
    <t>hand gesture recognition; human-robot interaction; model-based tracking; service robot; visual servo control</t>
  </si>
  <si>
    <t>Cognitive systems; Gesture recognition; Man machine systems; Palmprint recognition; Robot vision; Visual servoing; Development of science and technologies; Dual arm; Hand-gesture recognition; Humans-robot interactions; Keypoints; Mobile robot systems; Model-based tracking; Older adults; Service robots; Visual servo control; Human robot interaction</t>
  </si>
  <si>
    <t>Rothfus S.; Chiou M.; Inga J.; Hohmann S.; Stolkin R.</t>
  </si>
  <si>
    <t>Rothfus, Simon (56236786400); Chiou, Manolis (57188977049); Inga, Jairo (57188985251); Hohmann, Soren (56027574000); Stolkin, Rustam (16025500800)</t>
  </si>
  <si>
    <t>56236786400; 57188977049; 57188985251; 56027574000; 16025500800</t>
  </si>
  <si>
    <t>A Negotiation-Theoretic Framework for Control Authority Transfer in Mixed-Initiative Robotic Systems</t>
  </si>
  <si>
    <t>10.1109/SMC53654.2022.9945196</t>
  </si>
  <si>
    <t>https://www.scopus.com/inward/record.uri?eid=2-s2.0-85142687179&amp;doi=10.1109%2fSMC53654.2022.9945196&amp;partnerID=40&amp;md5=e17039a2b2d20d3349fdaf9e3d33eb7c</t>
  </si>
  <si>
    <t>Human Factors; Human-Machine Cooperation and Systems; Human-Machine Interface; Human-Robot Interaction; Human-Robot Teaming; Mixed-Initiative Control; Negotiation Theory; Transfer of Control Authority; Variable Autonomy</t>
  </si>
  <si>
    <t>Man machine systems; Control authorities; Human Machine Interface; Human robots; Human-machine cooperation; Human-machine systems; Human-robot teaming; Humans-robot interactions; Mixed-initiative; Mixed-initiative control; Negotiation theory; Transfer of control authority; Transfer of controls; Variable autonomy; Human robot interaction</t>
  </si>
  <si>
    <t>Pacaux-Lemoine M.-P.; Lauber J.; Didier B.; Tissot S.</t>
  </si>
  <si>
    <t>Pacaux-Lemoine, Marie-Pierre (15826687500); Lauber, Jimmy (22135499500); Didier, Bastien (57982249900); Tissot, Sylvie (57982484700)</t>
  </si>
  <si>
    <t>15826687500; 22135499500; 57982249900; 57982484700</t>
  </si>
  <si>
    <t>Cooperative patterns to support Human, Robot and Brain Computer Interface Interactions</t>
  </si>
  <si>
    <t>10.1109/SMC53654.2022.9945089</t>
  </si>
  <si>
    <t>https://www.scopus.com/inward/record.uri?eid=2-s2.0-85142686761&amp;doi=10.1109%2fSMC53654.2022.9945089&amp;partnerID=40&amp;md5=aff23a6d5c1be9607bf4686ed3b5e8fb</t>
  </si>
  <si>
    <t>Cooperative patterns; Human-Computer Interface; Human-Machine Cooperation; Robotics</t>
  </si>
  <si>
    <t>Human robot interaction; Man machine systems; Control environment; Cooperative pattern; General publics; Human brain; Human computer interfaces; Human robots; Human-machine cooperation; Interface interaction; Interface technology; Physical disability; Brain computer interface</t>
  </si>
  <si>
    <t>Wang, Yingxu (7601492153)</t>
  </si>
  <si>
    <t>A Formal Theory of AI Trustworthiness for Evaluating Autonomous AI Systems</t>
  </si>
  <si>
    <t>10.1109/SMC53654.2022.9945351</t>
  </si>
  <si>
    <t>https://www.scopus.com/inward/record.uri?eid=2-s2.0-85142727337&amp;doi=10.1109%2fSMC53654.2022.9945351&amp;partnerID=40&amp;md5=a02d95af2cc4a57bc12bfac507051f26</t>
  </si>
  <si>
    <t>AI; autonomous systems; experiments; Intelligence science; mathematical models; quantitative assessment; system science; trustworthy theory</t>
  </si>
  <si>
    <t>Cognitive systems; Human robot interaction; Intelligent robots; Real time systems; AAI; Autonomous system; Formal theory; Human intelligence; Human robots; Intelligence science; Machine intelligence; Quantitative assessments; Research challenges; Trustworthy theory; Intelligent systems</t>
  </si>
  <si>
    <t>Beer Mohamed M.I.; Hassan M.F.</t>
  </si>
  <si>
    <t>Beer Mohamed, Mohamed Ibrahim (57197836199); Hassan, Mohd Fadzil (55372860500)</t>
  </si>
  <si>
    <t>57197836199; 55372860500</t>
  </si>
  <si>
    <t>Adaptive Security for Cognitive Robotic Process Automation in Enterprise Computing Using AI-Powered Analytical Engine</t>
  </si>
  <si>
    <t>10.1007/978-981-16-2183-3_78</t>
  </si>
  <si>
    <t>https://www.scopus.com/inward/record.uri?eid=2-s2.0-85142719274&amp;doi=10.1007%2f978-981-16-2183-3_78&amp;partnerID=40&amp;md5=48b05ff8c4a2f89baaf5b894eb6cfeb0</t>
  </si>
  <si>
    <t>ANN; Artificial Intelligence; Cognitive automation; RPA; Security</t>
  </si>
  <si>
    <t>Botnet; Cognitive systems; Forecasting; Human computer interaction; Human robot interaction; Information services; Learning systems; Machine learning; Network security; Open systems; Process control; Security systems; Service oriented architecture (SOA); Cognitive automations; Cognitive robotics; Enterprise computing; Learn+; Process automation; Robotic process automation; Security; Security layers; Security threats; Soa (serviceoriented architecture); Neural networks</t>
  </si>
  <si>
    <t>Rohim F.A.; Sumaryo S.; Rizal S.; Hamidi E.A.Z.</t>
  </si>
  <si>
    <t>Rohim, Fauzi Abdul (57979346000); Sumaryo, Sony (55964144900); Rizal, Syamsul (56950902200); Hamidi, Eki Ahmad Zaki (57200569226)</t>
  </si>
  <si>
    <t>57979346000; 55964144900; 56950902200; 57200569226</t>
  </si>
  <si>
    <t>Mobile Robot Navigation in Dynamic Environments Using Reinforcement Learning</t>
  </si>
  <si>
    <t>Proceeding of 2022 8th International Conference on Wireless and Telematics, ICWT 2022</t>
  </si>
  <si>
    <t>10.1109/ICWT55831.2022.9935359</t>
  </si>
  <si>
    <t>https://www.scopus.com/inward/record.uri?eid=2-s2.0-85142499346&amp;doi=10.1109%2fICWT55831.2022.9935359&amp;partnerID=40&amp;md5=d823eff5fc42ffd53304af01c60bcc79</t>
  </si>
  <si>
    <t>dynamic environment; mobile robot; navigation</t>
  </si>
  <si>
    <t>Human robot interaction; Intelligent robots; Intelligent systems; Learning systems; Mapping; Middleware; Monte Carlo methods; Navigation; Navigation systems; Reinforcement learning; Robot Operating System; Automatic navigation; Destination points; Dynamic environments; Environmental uncertainty; Human-robot controls; Humans-robot interactions; Learning techniques; Mobile Robot Navigation; Number of factors; Reinforcement learnings; Mobile robots</t>
  </si>
  <si>
    <t>Bendel O.; Dos Santos Alves L.M.</t>
  </si>
  <si>
    <t>Bendel, Oliver (55951668200); Dos Santos Alves, Liliana Margarida (57798413600)</t>
  </si>
  <si>
    <t>55951668200; 57798413600</t>
  </si>
  <si>
    <t>Should Social Robots in Retail Manipulate Customers?</t>
  </si>
  <si>
    <t>https://www.scopus.com/inward/record.uri?eid=2-s2.0-85142726003&amp;partnerID=40&amp;md5=40ea209b403b56b97dbb30a2d47b86cc</t>
  </si>
  <si>
    <t>Retail stores; Robots; Retail trade; Salespeoples; Social robots; Win-win; Sales</t>
  </si>
  <si>
    <t>Halawa M.; Hellwich O.; Bideau P.</t>
  </si>
  <si>
    <t>Halawa, Marah (57219795302); Hellwich, Olaf (6701327873); Bideau, Pia (57191430460)</t>
  </si>
  <si>
    <t>57219795302; 6701327873; 57191430460</t>
  </si>
  <si>
    <t>Action-Based Contrastive Learning for Trajectory Prediction</t>
  </si>
  <si>
    <t>13699 LNCS</t>
  </si>
  <si>
    <t>10.1007/978-3-031-19842-7_9</t>
  </si>
  <si>
    <t>https://www.scopus.com/inward/record.uri?eid=2-s2.0-85142767038&amp;doi=10.1007%2f978-3-031-19842-7_9&amp;partnerID=40&amp;md5=c56ce358ce782535056519fd5cc35bdc</t>
  </si>
  <si>
    <t>Forecasting; Human robot interaction; Auto encoders; Autonomous driving; Embeddings; Feature space; First person; Humans-robot interactions; Moving cameras; Pedestrian trajectories; Sampling strategies; Trajectory prediction; Trajectories</t>
  </si>
  <si>
    <t>Qin Y.; Wu Y.-H.; Liu S.; Jiang H.; Yang R.; Fu Y.; Wang X.</t>
  </si>
  <si>
    <t>Qin, Yuzhe (57219507801); Wu, Yueh-Hua (57205550689); Liu, Shaowei (57225134641); Jiang, Hanwen (57226014599); Yang, Ruihan (57220775650); Fu, Yang (57232435800); Wang, Xiaolong (57141185000)</t>
  </si>
  <si>
    <t>57219507801; 57205550689; 57225134641; 57226014599; 57220775650; 57232435800; 57141185000</t>
  </si>
  <si>
    <t>DexMV: Imitation Learning for Dexterous Manipulation from Human Videos</t>
  </si>
  <si>
    <t>10.1007/978-3-031-19842-7_33</t>
  </si>
  <si>
    <t>https://www.scopus.com/inward/record.uri?eid=2-s2.0-85142712998&amp;doi=10.1007%2f978-3-031-19842-7_33&amp;partnerID=40&amp;md5=4d3cd31573d125771931966fbf964bbe</t>
  </si>
  <si>
    <t>Dexterous manipulation; Learning from human demonstration; Reinforcement learning</t>
  </si>
  <si>
    <t>Demonstrations; Human robot interaction; Learning algorithms; Machine design; Pipelines; Robot vision; Simulation platform; Dexterous manipulation; Finger robot; Imitation learning; Learning from human demonstrations; Manipulation task; Multi fingers; Object interactions; Reinforcement learnings; Robot hand; Simulation systems; Reinforcement learning</t>
  </si>
  <si>
    <t>Arefeen A.; Quarnstrom J.; Qadri Syed S.P.; Bai H.; Xiang Y.</t>
  </si>
  <si>
    <t>Arefeen, Asif (57211354679); Quarnstrom, Joel (57219931336); Qadri Syed, Shahbaz P. (57980057700); Bai, He (57219858711); Xiang, Yujiang (13008876200)</t>
  </si>
  <si>
    <t>57211354679; 57219931336; 57980057700; 57219858711; 13008876200</t>
  </si>
  <si>
    <t>HUMAN GRASPING FORCE PREDICTION, MEASUREMENT, AND VALIDATION FOR HUMAN-ROBOT LIFTING</t>
  </si>
  <si>
    <t>V002T02A025</t>
  </si>
  <si>
    <t>10.1115/DETC2022-89752</t>
  </si>
  <si>
    <t>https://www.scopus.com/inward/record.uri?eid=2-s2.0-85142502419&amp;doi=10.1115%2fDETC2022-89752&amp;partnerID=40&amp;md5=4468cdb6364a606d1a91c079bb5ed96f</t>
  </si>
  <si>
    <t>force sensors; human-robot interaction; inverse dynamic optimization; Motion planning; sawyer robot</t>
  </si>
  <si>
    <t>Degrees of freedom (mechanics); Human robot interaction; Motion estimation; Motion planning; Robot programming; Dynamic optimization; Force sensor; Grasping force; Human arm; Human robots; Humans-robot interactions; Inverse dynamic optimization; Inverse dynamics; Motion-planning; Sawyer robot; Robotic arms</t>
  </si>
  <si>
    <t>Fijalkow N.; Maubert B.; Murano A.; Rubin S.; Vardi M.</t>
  </si>
  <si>
    <t>Fijalkow, Nathanaël (39061338000); Maubert, Bastien (35092930800); Murano, Aniello (14061017200); Rubin, Sasha (7201922792); Vardi, Moshe (7005334525)</t>
  </si>
  <si>
    <t>39061338000; 35092930800; 14061017200; 7201922792; 7005334525</t>
  </si>
  <si>
    <t>Public and Private Affairs in Strategic Reasoning</t>
  </si>
  <si>
    <t>19th International Conference on Principles of Knowledge Representation and Reasoning, KR 2022</t>
  </si>
  <si>
    <t>https://www.scopus.com/inward/record.uri?eid=2-s2.0-85141847267&amp;partnerID=40&amp;md5=0d503bc7a11f3619de3754d5c0c6ffdb</t>
  </si>
  <si>
    <t>Computer circuits; Human robot interaction; Knowledge representation; Model checking; Multi agent systems; Black boxes; Humans-robot interactions; IT impact; Modelling systems; Multi-Processes; Process softwares; Semantic modelling; Software construction; Strategic reasoning; White box; Semantics</t>
  </si>
  <si>
    <t>Yousaf S.N.; Ghonasgi K.; Esmatloo P.; Deshpande A.D.</t>
  </si>
  <si>
    <t>Yousaf, Saad N. (57212314873); Ghonasgi, Keya (57190752341); Esmatloo, Paria (57195415034); Deshpande, Ashish D. (7202168327)</t>
  </si>
  <si>
    <t>57212314873; 57190752341; 57195415034; 7202168327</t>
  </si>
  <si>
    <t>Human-Robot Interaction: Muscle Activation and Angular Location Affect Soft Tissue Stiffness</t>
  </si>
  <si>
    <t>10.1109/BioRob52689.2022.9925462</t>
  </si>
  <si>
    <t>https://www.scopus.com/inward/record.uri?eid=2-s2.0-85141880977&amp;doi=10.1109%2fBioRob52689.2022.9925462&amp;partnerID=40&amp;md5=8411f5706df155a3a997947caba2893c</t>
  </si>
  <si>
    <t>Chemical activation; Man machine systems; Muscle; Stiffness; Viscoelasticity; Wearable technology; Angular locations; Attachment points; Device performance; Force-displacement response; Humans-robot interactions; Muscle activation; Soft tissue; Tissue stiffness; Viscoelastic properties; Wearable devices; Human robot interaction</t>
  </si>
  <si>
    <t>Zhao H.; Wang H.; Wang Z.; Liu L.; Qiu S.</t>
  </si>
  <si>
    <t>Zhao, Hongkai (57271683200); Wang, Huihui (57327647200); Wang, Zhelong (57927850100); Liu, Long (55758946100); Qiu, Sen (55574998200)</t>
  </si>
  <si>
    <t>57271683200; 57327647200; 57927850100; 55758946100; 55574998200</t>
  </si>
  <si>
    <t>Robust Adaptive Cubature Kalman Filter for Attitude Determination in Wearable Inertial Sensor Networks</t>
  </si>
  <si>
    <t>13472 LNCS</t>
  </si>
  <si>
    <t>10.1007/978-3-031-19214-2_11</t>
  </si>
  <si>
    <t>https://www.scopus.com/inward/record.uri?eid=2-s2.0-85142870363&amp;doi=10.1007%2f978-3-031-19214-2_11&amp;partnerID=40&amp;md5=7addafab07b64a4d7e502da4619b0165</t>
  </si>
  <si>
    <t>Adaptive factor; Body sensor network; Cubature Kalman filter; Robust filter; Sensor fusion</t>
  </si>
  <si>
    <t>Adaptive filtering; Adaptive filters; Body sensor networks; Inertial navigation systems; Kalman filters; Wearable sensors; Adaptive cubature; Adaptive factors; Attitude analysis; Attitude determination; Cubature kalman filters; Inertial sensor; Robust adaptive; Robust filters; Sensor fusion; Sensors network; Human robot interaction</t>
  </si>
  <si>
    <t>Holmes G.L.; Bonnett K.M.; Costa A.; Burns D.; Song Y.S.</t>
  </si>
  <si>
    <t>Holmes, George L. (57963958400); Bonnett, Keyri Moreno (57964511500); Costa, Amy (57830805700); Burns, Devin (57189574906); Song, Yun Seong (57211646767)</t>
  </si>
  <si>
    <t>57963958400; 57964511500; 57830805700; 57189574906; 57211646767</t>
  </si>
  <si>
    <t>Guiding a Human Follower with Interaction Forces: Implications on Physical Human-Robot Interaction</t>
  </si>
  <si>
    <t>10.1109/BioRob52689.2022.9925337</t>
  </si>
  <si>
    <t>https://www.scopus.com/inward/record.uri?eid=2-s2.0-85141853018&amp;doi=10.1109%2fBioRob52689.2022.9925337&amp;partnerID=40&amp;md5=890e0daa10da3acd91ce1ed745d75091</t>
  </si>
  <si>
    <t>Human-robot interaction; intention detection; interaction forces; neural network</t>
  </si>
  <si>
    <t>Man machine systems; Neural networks; Dynamics equation; Human users; Human-human interactions; Humans-robot interactions; Intention detection; Interaction forces; Motor skills; Movement intentions; Neural-networks; Physical humanrobot interaction (phri); Human robot interaction</t>
  </si>
  <si>
    <t>Pasquali D.; Rea F.; Sciutti A.</t>
  </si>
  <si>
    <t>Pasquali, Dario (57216357588); Rea, Francesco (54386065400); Sciutti, Alessandra (36957816700)</t>
  </si>
  <si>
    <t>57216357588; 54386065400; 36957816700</t>
  </si>
  <si>
    <t>Detecting Lies in the Wild: Creativity and Learning @ the Maker Faire Rome</t>
  </si>
  <si>
    <t>https://www.scopus.com/inward/record.uri?eid=2-s2.0-85142813028&amp;partnerID=40&amp;md5=a1e843b6a8d4ff9a80fa9e96195bebb5</t>
  </si>
  <si>
    <t>Creativity; Human-Robot Interaction; In the wild; Incremental Learning; Lie Detection</t>
  </si>
  <si>
    <t>Anthropomorphic robots; Classification (of information); Heuristic methods; Human robot interaction; Intelligent agents; Man machine systems; Virtual reality; Creatives; Creativity; Humanoid robot; Humans-robot interactions; In the wild; Incremental learning; Lie detection; Performance; Problem-solving; Real-world; Decision trees</t>
  </si>
  <si>
    <t>Ye R.; Xu W.; Fu H.; Jenamani R.K.; Nguyen V.; Lu C.; Dimitropoulou K.; Bhattacharjee T.</t>
  </si>
  <si>
    <t>Ye, Ruolin (57221604350); Xu, Wenqiang (57203497834); Fu, Haoyuan (57224666695); Jenamani, Rajat Kumar (57211266214); Nguyen, Vy (57959852500); Lu, Cewu (23035659100); Dimitropoulou, Katherine (23990161600); Bhattacharjee, Tapomayukh (26322272100)</t>
  </si>
  <si>
    <t>57221604350; 57203497834; 57224666695; 57211266214; 57959852500; 23035659100; 23990161600; 26322272100</t>
  </si>
  <si>
    <t>RCare World: A Human-centric Simulation World for Caregiving Robots</t>
  </si>
  <si>
    <t>10.1109/IROS47612.2022.9982244</t>
  </si>
  <si>
    <t>https://www.scopus.com/inward/record.uri?eid=2-s2.0-85141593118&amp;doi=10.1109%2fIROS47612.2022.9982244&amp;partnerID=40&amp;md5=214f4a26090cab7ab80f105c00cdad35</t>
  </si>
  <si>
    <t>Assistive robots; Control policy; Home environment; Human-centric; Learn+; Level of accessibility; Multiple levels; Real-world; Realistic human models; Social robotics; Robot programming</t>
  </si>
  <si>
    <t>Feng S.; Xu W.; Yao B.; Liu Z.; Ji Z.</t>
  </si>
  <si>
    <t>Feng, Siqi (57960714100); Xu, Wenjun (57221159460); Yao, Bitao (56405052900); Liu, Zhihao (57202399533); Ji, Zhenrui (57214917794)</t>
  </si>
  <si>
    <t>57960714100; 57221159460; 56405052900; 57202399533; 57214917794</t>
  </si>
  <si>
    <t>Early prediction of turn-taking based on spiking neuron network to facilitate human-robot collaborative assembly</t>
  </si>
  <si>
    <t>10.1109/CASE49997.2022.9926441</t>
  </si>
  <si>
    <t>https://www.scopus.com/inward/record.uri?eid=2-s2.0-85141686922&amp;doi=10.1109%2fCASE49997.2022.9926441&amp;partnerID=40&amp;md5=b96831f57a94e661881783ed79e20bd2</t>
  </si>
  <si>
    <t>Assembly; Efficiency; Forecasting; Neural networks; Neurons; Collaborative assembly; Early prediction; Flexible production; Human intentions; Human robots; Human-robot collaboration; Humans-robot interactions; Production modes; Spiking neuron networks; Turn-taking; Human robot interaction</t>
  </si>
  <si>
    <t>Sone S.; Ikeda T.; Iwaki S.</t>
  </si>
  <si>
    <t>Sone, Suguru (57951580200); Ikeda, Tetsushi (7404133439); Iwaki, Satoshi (56210457600)</t>
  </si>
  <si>
    <t>57951580200; 7404133439; 56210457600</t>
  </si>
  <si>
    <t>Clarification of the people the robot is talking to using projection</t>
  </si>
  <si>
    <t>2022 61st Annual Conference of the Society of Instrument and Control Engineers of Japan, SICE 2022</t>
  </si>
  <si>
    <t>10.23919/SICE56594.2022.9905817</t>
  </si>
  <si>
    <t>https://www.scopus.com/inward/record.uri?eid=2-s2.0-85141177952&amp;doi=10.23919%2fSICE56594.2022.9905817&amp;partnerID=40&amp;md5=b0aef12afd42e5fe20535363bef81ac3</t>
  </si>
  <si>
    <t>Augmented reality; Guide robot; Human-robot interaction; Interaction area; Projection robot</t>
  </si>
  <si>
    <t>Anthropomorphic robots; Human robot interaction; Body orientation; Daily lives; Guide robots; Human like; Humanoid robot; Humans-robot interactions; Interaction area; Multiple people; Non-verbal information; Projection robots; Augmented reality</t>
  </si>
  <si>
    <t>Can Robots Help in the Evaluation of Mental Wellbeing in Children? An Empirical Study</t>
  </si>
  <si>
    <t>10.1109/RO-MAN53752.2022.9900843</t>
  </si>
  <si>
    <t>https://www.scopus.com/inward/record.uri?eid=2-s2.0-85140777787&amp;doi=10.1109%2fRO-MAN53752.2022.9900843&amp;partnerID=40&amp;md5=4e7507185d69c0ff69efa22f50bd709e</t>
  </si>
  <si>
    <t>Robots; Child well-beings; Clinical interventions; Empirical studies; Low-high; Response patterns; Socially assistive robots; Standardised approaches; Therapeutic intervention; Wellbeing; Surveys</t>
  </si>
  <si>
    <t>Wilson R.; Keane I.; Jones R.</t>
  </si>
  <si>
    <t>Wilson, Rachel (57944612100); Keane, Imogen (57944363000); Jones, Ray (10042286500)</t>
  </si>
  <si>
    <t>57944612100; 57944363000; 10042286500</t>
  </si>
  <si>
    <t>Affective Responses of Older Adults to the Anthropomorphic GenieConnect Companion Robot During Lockdown of the COVID19 Pandemic</t>
  </si>
  <si>
    <t>2022-March</t>
  </si>
  <si>
    <t>10.1109/HRI53351.2022.9889480</t>
  </si>
  <si>
    <t>https://www.scopus.com/inward/record.uri?eid=2-s2.0-85140795134&amp;doi=10.1109%2fHRI53351.2022.9889480&amp;partnerID=40&amp;md5=e79103fc323b67ae0a0bb1e77804e38f</t>
  </si>
  <si>
    <t>companion robot; Human robot interaction; loneliness; robot acceptance; senior adults</t>
  </si>
  <si>
    <t>Anthropomorphic robots; Machine design; User centered design; Affective response; Companion robot; Humans-robot interactions; Loneliness; Older adults; Older People; Robot acceptances; Senior adult; Social robots; Table-top; Human robot interaction</t>
  </si>
  <si>
    <t>Bini S.; Greco A.; Saggese A.; Vento M.</t>
  </si>
  <si>
    <t>Bini, Stefano (57943390200); Greco, Antonio (55808071886); Saggese, Alessia (6603396907); Vento, Mario (7006461499)</t>
  </si>
  <si>
    <t>57943390200; 55808071886; 6603396907; 7006461499</t>
  </si>
  <si>
    <t>Benchmarking deep neural networks for gesture recognition on embedded devices</t>
  </si>
  <si>
    <t>10.1109/RO-MAN53752.2022.9900705</t>
  </si>
  <si>
    <t>https://www.scopus.com/inward/record.uri?eid=2-s2.0-85140797279&amp;doi=10.1109%2fRO-MAN53752.2022.9900705&amp;partnerID=40&amp;md5=d593a49fa2568c63eae65236711ca2a6</t>
  </si>
  <si>
    <t>Computer vision; Deep neural networks; Economic and social effects; Gesture recognition; Human robot interaction; Intelligent robots; Low power electronics; Machine design; Optical flows; Computational burden; Embedded device; Embedded platforms; Gesture recognition algorithm; Gestures recognition; Humans-robot interactions; Neural-networks; Real- time; Scientific community; Scientific literature; Benchmarking</t>
  </si>
  <si>
    <t>Marques Da Rocha M.; Cruz-Sandoval D.; Favela J.; Muchaluat-Saade D.C.</t>
  </si>
  <si>
    <t>Marques Da Rocha, Marcelo (57944633500); Cruz-Sandoval, Dagoberto (57193760366); Favela, Jesus (6701593883); Muchaluat-Saade, Debora C. (55882190700)</t>
  </si>
  <si>
    <t>57944633500; 57193760366; 6701593883; 55882190700</t>
  </si>
  <si>
    <t>EvaSIM: a Software Simulator for the EVA Open-source Robotics Platform</t>
  </si>
  <si>
    <t>10.1109/RO-MAN53752.2022.9900561</t>
  </si>
  <si>
    <t>https://www.scopus.com/inward/record.uri?eid=2-s2.0-85140797395&amp;doi=10.1109%2fRO-MAN53752.2022.9900561&amp;partnerID=40&amp;md5=75e45901e26cdd6e7afe6445a1b1c978</t>
  </si>
  <si>
    <t>Character recognition; Face recognition; Human robot interaction; Interactive computer systems; Open source software; Open systems; Simulators; Speech recognition; User interfaces; Assistant robot; Children with autisms; Humans-robot interactions; Multimodal Interaction; Open-source; Physical robots; Robot simulators; Robotic platforms; Socially assistive robots; Software simulator; Machine design</t>
  </si>
  <si>
    <t>Zaitceva I.; Kuznetsov N.V.; Andrievsky B.</t>
  </si>
  <si>
    <t>Zaitceva, Iuliia (57045916700); Kuznetsov, Nikolay V. (57218598820); Andrievsky, Boris (6602556538)</t>
  </si>
  <si>
    <t>57045916700; 57218598820; 6602556538</t>
  </si>
  <si>
    <t>Random Search Optimization Approach for Human-Robot Systems Modeling</t>
  </si>
  <si>
    <t>Proceedings - 2022 International Russian Automation Conference, RusAutoCon 2022</t>
  </si>
  <si>
    <t>10.1109/RusAutoCon54946.2022.9896330</t>
  </si>
  <si>
    <t>https://www.scopus.com/inward/record.uri?eid=2-s2.0-85140873986&amp;doi=10.1109%2fRusAutoCon54946.2022.9896330&amp;partnerID=40&amp;md5=bd0d8d68908a0135918531920a076343</t>
  </si>
  <si>
    <t>actuator saturation; human operator; human robot interaction; learning; manual control; pid; random search</t>
  </si>
  <si>
    <t>Behavioral research; Differential equations; Intelligent robots; Man machine systems; Optimization; Three term control systems; Actuator saturations; Human operator; Human operator models; Human-robot systems; Humans-robot interactions; Learning; Optimization approach; Pid; Random searches; Search optimization; Human robot interaction</t>
  </si>
  <si>
    <t>Ostrowski A.K.; Breazeal C.; Park H.W.</t>
  </si>
  <si>
    <t>Ostrowski, Anastasia K. (56198089700); Breazeal, Cynthia (7003691791); Park, Hae Won (57191796621)</t>
  </si>
  <si>
    <t>56198089700; 7003691791; 57191796621</t>
  </si>
  <si>
    <t>Mixed-Method Long-Term Robot Usage: Older Adults' Lived Experience of Social Robots</t>
  </si>
  <si>
    <t>10.1109/HRI53351.2022.9889488</t>
  </si>
  <si>
    <t>https://www.scopus.com/inward/record.uri?eid=2-s2.0-85140796066&amp;doi=10.1109%2fHRI53351.2022.9889488&amp;partnerID=40&amp;md5=7ca0e0ac47d46c2ecc0c1de6a8e5b2d2</t>
  </si>
  <si>
    <t>co-design; long-term usage; mixed method; older adults; social robots</t>
  </si>
  <si>
    <t>Ethical technology; Social robots; Co-designs; Data patterns; Humans-robot interactions; Long-term usage; Mixed method; Older adults; Quantitative data; Social context; Social robots; Usage data; Machine design</t>
  </si>
  <si>
    <t>Lee S.; Ryu J.; Kim J.Y.</t>
  </si>
  <si>
    <t>Lee, Seonghee (57944368100); Ryu, Jin (57222464133); Kim, Jee Yoon (57944859500)</t>
  </si>
  <si>
    <t>57944368100; 57222464133; 57944859500</t>
  </si>
  <si>
    <t>IEUM: Bridging Transportation to Humans</t>
  </si>
  <si>
    <t>10.1109/HRI53351.2022.9889531</t>
  </si>
  <si>
    <t>https://www.scopus.com/inward/record.uri?eid=2-s2.0-85140797309&amp;doi=10.1109%2fHRI53351.2022.9889531&amp;partnerID=40&amp;md5=ea81dd704d3f6c3511a1fadf6f0213f8</t>
  </si>
  <si>
    <t>au-tonomous driving; data cube; future city; human robot interaction; personalization; safety; traffic optimization; transportation</t>
  </si>
  <si>
    <t>Energy efficiency; Transportation routes; Au-tonomous driving; Data cube; Future city; Humans-robot interactions; Mediating agents; Mobility systems; Personalizations; Small data; Traffic optimization; User need; Human robot interaction</t>
  </si>
  <si>
    <t>Azizi N.; Chandra S.; Gray M.; Sager M.; Fane J.; Dautenhahn K.</t>
  </si>
  <si>
    <t>Azizi, Negin (57944935700); Chandra, Shruti (58183329500); Gray, Mike (57944445800); Sager, Melissa (57944935800); Fane, Jennifer (56268773600); Dautenhahn, Kerstin (7003305185)</t>
  </si>
  <si>
    <t>57944935700; 58183329500; 57944445800; 57944935800; 56268773600; 7003305185</t>
  </si>
  <si>
    <t>An Initial Investigation into the Use of Social Robots within an Existing Educational Program for Students with Learning Disabilities</t>
  </si>
  <si>
    <t>10.1109/RO-MAN53752.2022.9900735</t>
  </si>
  <si>
    <t>https://www.scopus.com/inward/record.uri?eid=2-s2.0-85140801347&amp;doi=10.1109%2fRO-MAN53752.2022.9900735&amp;partnerID=40&amp;md5=04ec8e2d1495cb415dc03431060d092c</t>
  </si>
  <si>
    <t>Assistive technology; Economic and social effects; Educational robots; Learning systems; Assistive technology; Educational program; Educational settings; In-Situ Study; Learning disabilities; Learning goals; Learning tasks; Real-world; Social robots; Socially assistive robots; Students</t>
  </si>
  <si>
    <t>Steinhaeusser S.C.; Lein M.; Donnermann M.; Lugrin B.</t>
  </si>
  <si>
    <t>Steinhaeusser, Sophia C. (57211518344); Lein, Martina (57210146176); Donnermann, Melissa (57210146923); Lugrin, Birgit (57222749254)</t>
  </si>
  <si>
    <t>57211518344; 57210146176; 57210146923; 57222749254</t>
  </si>
  <si>
    <t>Designing Social Robots' Speech in the Hotel Context-A Series of Online Studies</t>
  </si>
  <si>
    <t>10.1109/RO-MAN53752.2022.9900668</t>
  </si>
  <si>
    <t>https://www.scopus.com/inward/record.uri?eid=2-s2.0-85140794675&amp;doi=10.1109%2fRO-MAN53752.2022.9900668&amp;partnerID=40&amp;md5=62720910e6149fe6e6fbd007d54ab2ce</t>
  </si>
  <si>
    <t>Daily lives; Economic fields; Likeability; Online studies; Robot acceptances; Self-disclosure; Social robots; Tourism sectors; Social robots</t>
  </si>
  <si>
    <t>Dipaola D.; Ostrowski A.K.; Spiegel R.; Darling K.; Breazeal C.</t>
  </si>
  <si>
    <t>Dipaola, Daniella (57208863454); Ostrowski, Anastasia K. (56198089700); Spiegel, Rylie (57944861400); Darling, Kate (56661964200); Breazeal, Cynthia (7003691791)</t>
  </si>
  <si>
    <t>57208863454; 56198089700; 57944861400; 56661964200; 7003691791</t>
  </si>
  <si>
    <t>Children's Perspectives of Advertising with Social Robots: A Policy Investigation</t>
  </si>
  <si>
    <t>10.1109/HRI53351.2022.9889572</t>
  </si>
  <si>
    <t>https://www.scopus.com/inward/record.uri?eid=2-s2.0-85140782066&amp;doi=10.1109%2fHRI53351.2022.9889572&amp;partnerID=40&amp;md5=5659d543a3d9c6ae53a28183e0c625a2</t>
  </si>
  <si>
    <t>advertising; child-robot interaction; design research; social robots; technology policy</t>
  </si>
  <si>
    <t>Machine design; Advertizing; Child-robot interactions; Design research; Social robots; Technology policy; Users' experiences; Marketing</t>
  </si>
  <si>
    <t>Fourie C.; Figueroa N.; Shah J.; Bienkiewicz M.; Bardy B.; Burdet E.; Singamaneni P.T.; Alami R.; Curioni A.; Knoblich G.; Johal W.; Sternad D.; Jung M.</t>
  </si>
  <si>
    <t>Fourie, Christopher (57201238525); Figueroa, Nadia (55626617600); Shah, Julie (19640414800); Bienkiewicz, Marta (55334563900); Bardy, Benoit (7004216646); Burdet, Etienne (7004358183); Singamaneni, Phani Teja (57216331576); Alami, Rachid (7003803131); Curioni, Arianna (56861936000); Knoblich, Gunther (57207612652); Johal, Wafa (55912460600); Sternad, Dagmar (7003842039); Jung, Malte (15073123400)</t>
  </si>
  <si>
    <t>57201238525; 55626617600; 19640414800; 55334563900; 7004216646; 7004358183; 57216331576; 7003803131; 56861936000; 57207612652; 55912460600; 7003842039; 15073123400</t>
  </si>
  <si>
    <t>Joint Action, Adaptation, and Entrainment in Human-Robot Interaction</t>
  </si>
  <si>
    <t>10.1109/HRI53351.2022.9889564</t>
  </si>
  <si>
    <t>https://www.scopus.com/inward/record.uri?eid=2-s2.0-85140783392&amp;doi=10.1109%2fHRI53351.2022.9889564&amp;partnerID=40&amp;md5=f19eec9fe72985e1234b58f18eb15b1d</t>
  </si>
  <si>
    <t>adaptation; entrainment; human-robot interaction; joint action</t>
  </si>
  <si>
    <t>Man machine systems; Neurology; Adaptation; Artificial systems; Entrainment; Human robots; Human-robot-team; Humans-robot interactions; Joint actions; Neurological mechanism; Physical mechanism; Team performance; Human robot interaction</t>
  </si>
  <si>
    <t>Cen Cheng P.D.; Sibona F.; Indri M.</t>
  </si>
  <si>
    <t>Cen Cheng, Pangcheng David (57222430739); Sibona, Fiorella (57204801691); Indri, Marina (6603713226)</t>
  </si>
  <si>
    <t>57222430739; 57204801691; 6603713226</t>
  </si>
  <si>
    <t>A framework for safe and intuitive human-robot interaction for assistant robotics</t>
  </si>
  <si>
    <t>10.1109/ETFA52439.2022.9921569</t>
  </si>
  <si>
    <t>https://www.scopus.com/inward/record.uri?eid=2-s2.0-85141343682&amp;doi=10.1109%2fETFA52439.2022.9921569&amp;partnerID=40&amp;md5=45e05a7405c2878b1e6815b959b48ff8</t>
  </si>
  <si>
    <t>assistant robotics; human-robot interaction; Mobile manipulator</t>
  </si>
  <si>
    <t>Intelligent robots; Man machine systems; Manipulators; Object recognition; Action prediction; Assistant robotic; Human actions; Human operator; Human-centric; Human-robot collaboration; Humans-robot interactions; Mobile manipulator; Objects recognition; Production line; Human robot interaction</t>
  </si>
  <si>
    <t>Kouvoutsakis G.; Baxevani K.; Tanner H.G.; Kokkoni E.</t>
  </si>
  <si>
    <t>Kouvoutsakis, Georgia (55866225100); Baxevani, Kleio (57222467923); Tanner, Herbert G. (7007108972); Kokkoni, Elena (56180570600)</t>
  </si>
  <si>
    <t>55866225100; 57222467923; 7007108972; 56180570600</t>
  </si>
  <si>
    <t>Feasibility of Using the Robot Sphero to Promote Perceptual- Motor Exploration in Infants</t>
  </si>
  <si>
    <t>10.1109/HRI53351.2022.9889397</t>
  </si>
  <si>
    <t>https://www.scopus.com/inward/record.uri?eid=2-s2.0-85140785295&amp;doi=10.1109%2fHRI53351.2022.9889397&amp;partnerID=40&amp;md5=4391c51b327f2f7eec1bb8143dc4c043</t>
  </si>
  <si>
    <t>human-robot interaction; motor development; rehabilitation; socially assistive robots; visual attention</t>
  </si>
  <si>
    <t>Behavioral research; Economic and social effects; Patient rehabilitation; Assisted environments; Extract informations; Humans-robot interactions; Motor actions; Motor development; Physical interactions; Robot interactions; Socially assistive robots; Spherical mobile robot; Visual Attention; Human robot interaction</t>
  </si>
  <si>
    <t>Graf L.; Torkar M.; Stuckelmaier E.; Sichler R.; Malafosse P.; Fischer K.; Palinko O.</t>
  </si>
  <si>
    <t>Graf, Luisa (57219174506); Torkar, Miha (57943484800); Stuckelmaier, Emily (57944948600); Sichler, Romaric (57944458900); Malafosse, Pierre (57945199600); Fischer, Kerstin (24491633100); Palinko, Oskar (35099082400)</t>
  </si>
  <si>
    <t>57219174506; 57943484800; 57944948600; 57944458900; 57945199600; 24491633100; 35099082400</t>
  </si>
  <si>
    <t>Perceived Trustworthiness of an Interactive Robotic System</t>
  </si>
  <si>
    <t>10.1109/HRI53351.2022.9889667</t>
  </si>
  <si>
    <t>https://www.scopus.com/inward/record.uri?eid=2-s2.0-85140779855&amp;doi=10.1109%2fHRI53351.2022.9889667&amp;partnerID=40&amp;md5=725505538f2bd429ea73943ffd6675eb</t>
  </si>
  <si>
    <t>Collective Knowledge; HRI; Robot Knowledge; Trust</t>
  </si>
  <si>
    <t>Collective knowledge; Highly-correlated; HRI; Human knowledge; Interactive robotics; Picking system; Point-based; Robot knowledge; Robotic systems; Trust; Robots</t>
  </si>
  <si>
    <t>Cooperative and Uncooperative Behaviour in Task-oriented Dialogues with Social Robots</t>
  </si>
  <si>
    <t>10.1109/RO-MAN53752.2022.9900555</t>
  </si>
  <si>
    <t>https://www.scopus.com/inward/record.uri?eid=2-s2.0-85140775015&amp;doi=10.1109%2fRO-MAN53752.2022.9900555&amp;partnerID=40&amp;md5=069617f14428abd97cf078ea7a2eb666</t>
  </si>
  <si>
    <t>Behavioral research; Intelligent robots; Knowledge graph; Co-operative behaviors; Cooperative response; Human dialogues; Human robots; Human-robot dialogue; Human-robot-cooperation; Knowledge graphs; Natural language dialogue; Social robots; Task-oriented; Semantics</t>
  </si>
  <si>
    <t>Moujahid M.; Hastie H.; Lemon O.</t>
  </si>
  <si>
    <t>Moujahid, Meriam (57472486100); Hastie, Helen (55663733800); Lemon, Oliver (6603015795)</t>
  </si>
  <si>
    <t>57472486100; 55663733800; 6603015795</t>
  </si>
  <si>
    <t>Multi-party Interaction with a Robot Receptionist</t>
  </si>
  <si>
    <t>10.1109/HRI53351.2022.9889641</t>
  </si>
  <si>
    <t>https://www.scopus.com/inward/record.uri?eid=2-s2.0-85140772265&amp;doi=10.1109%2fHRI53351.2022.9889641&amp;partnerID=40&amp;md5=caa9cb4d760b1aa3b3e0408101140525</t>
  </si>
  <si>
    <t>multi-party interaction; robot receptionist; situated interaction; Social robots</t>
  </si>
  <si>
    <t>Intelligent robots; Dynamic environments; Head pose; Interactive robot; Multiparty interaction; Multiusers; Robot receptionist; Situated interactions; Social robots; Turn-taking; User engagement; Surveys</t>
  </si>
  <si>
    <t>Levinson L.; Wang C.-H.A.; Hsu L.-J.</t>
  </si>
  <si>
    <t>Levinson, Leigh (57218675160); Wang, Chun-Han Ariel (57943735600); Hsu, Long-Jing (57944956500)</t>
  </si>
  <si>
    <t>57218675160; 57943735600; 57944956500</t>
  </si>
  <si>
    <t>Buzz! Deepening Human Connection to Plants Through Technology</t>
  </si>
  <si>
    <t>10.1109/HRI53351.2022.9889454</t>
  </si>
  <si>
    <t>https://www.scopus.com/inward/record.uri?eid=2-s2.0-85140799445&amp;doi=10.1109%2fHRI53351.2022.9889454&amp;partnerID=40&amp;md5=f0cfe81f63d654c5a1f34ed3c75ff9b2</t>
  </si>
  <si>
    <t>assistive robotics; climate change; human-robot interaction; plant-robot interaction; speculative design</t>
  </si>
  <si>
    <t>Climate change; Machine design; Man machine systems; Assistive robotics; Design method; Design-process; Humans-robot interactions; Language barriers; Plant-robot interaction; Robot interactions; Social agents; Social robots; Speculative design; Human robot interaction</t>
  </si>
  <si>
    <t>Bandara H.M.R.T.; Priyanayana K.S.; Chandima D.P.; Jayasekara A.G.B.P.; Gopura R.A.R.C.</t>
  </si>
  <si>
    <t>Bandara, H. M. Ravindu T. (57203118378); Priyanayana, K.S. (57195409302); Chandima, D.P. (55453866000); Jayasekara, A. G. Buddhika P. (35090187000); Gopura, R.A.R.C. (24779435600)</t>
  </si>
  <si>
    <t>57203118378; 57195409302; 55453866000; 35090187000; 24779435600</t>
  </si>
  <si>
    <t>Enhancing Human Robot Communication by Generating Spatial Information Using Uncertain Terms</t>
  </si>
  <si>
    <t>MERCon 2022 - Moratuwa Engineering Research Conference, Proceedings</t>
  </si>
  <si>
    <t>10.1109/MERCon55799.2022.9906244</t>
  </si>
  <si>
    <t>https://www.scopus.com/inward/record.uri?eid=2-s2.0-85141207221&amp;doi=10.1109%2fMERCon55799.2022.9906244&amp;partnerID=40&amp;md5=000ba4510fb15f23d1f8a4df1e6dd723</t>
  </si>
  <si>
    <t>Human-Robot Interaction; Spatial Uncertainty; Uncertain Terms</t>
  </si>
  <si>
    <t>Human robot interaction; Intelligent systems; Man machine systems; Fuzzy interpretations; Human like; Human-robot communication; Humaninteraction; Humans-robot interactions; Literals; Spatial informations; Spatial uncertainty; Uncertain term; Uncertainty; Navigation</t>
  </si>
  <si>
    <t>Powell H.; Laban G.; George J.-N.; Cross E.S.</t>
  </si>
  <si>
    <t>Powell, Henry (57207695907); Laban, Guy (57211815425); George, Jean-Noel (57221421497); Cross, Emily S. (56497637800)</t>
  </si>
  <si>
    <t>57207695907; 57211815425; 57221421497; 56497637800</t>
  </si>
  <si>
    <t>Is Deep Learning a Valid Approach for Inferring Subjective Self-Disclosure in Human-Robot Interactions?</t>
  </si>
  <si>
    <t>10.1109/HRI53351.2022.9889431</t>
  </si>
  <si>
    <t>https://www.scopus.com/inward/record.uri?eid=2-s2.0-85140779296&amp;doi=10.1109%2fHRI53351.2022.9889431&amp;partnerID=40&amp;md5=afeded244a3e34d779fe3aa3a662c3f0</t>
  </si>
  <si>
    <t>Affective computing; Behavioral Health; Communication; Datasets; Human-robot Interaction; Neural Networks; Non-intrusive sensing technology; Perception; Speech Recognition</t>
  </si>
  <si>
    <t>Convolutional neural networks; Deep neural networks; Hopfield neural networks; Human robot interaction; Man machine systems; Network architecture; Affective Computing; Behavioral health; Dataset; Humans-robot interactions; Neural-networks; Non-intrusive; Non-intrusive sensing technology; Self-disclosure; Sensing technology; Subjective perceptions; Speech recognition</t>
  </si>
  <si>
    <t>Matuszek C.; Soh H.; Gombolay M.; Gopalan N.; Simmons R.; Nikoladis S.</t>
  </si>
  <si>
    <t>Matuszek, Cynthia (10239806100); Soh, Harold (56001754300); Gombolay, Matthew (55806238000); Gopalan, Nakul (55921052400); Simmons, Reid (7402334420); Nikoladis, Stefanos (57944962700)</t>
  </si>
  <si>
    <t>10239806100; 56001754300; 55806238000; 55921052400; 7402334420; 57944962700</t>
  </si>
  <si>
    <t>Machine Learning in Human-Robot Collaboration: Bridging the Gap</t>
  </si>
  <si>
    <t>10.1109/HRI53351.2022.9889367</t>
  </si>
  <si>
    <t>https://www.scopus.com/inward/record.uri?eid=2-s2.0-85140802268&amp;doi=10.1109%2fHRI53351.2022.9889367&amp;partnerID=40&amp;md5=757853a39ef0ed197900ec7edabcec8e</t>
  </si>
  <si>
    <t>Human-Robot Interaction; Machine Learning; Workshop</t>
  </si>
  <si>
    <t>Machine learning; Man machine systems; Creatives; Fluents; Focus groups; Human robots; Human-robot collaboration; Humans-robot interactions; Machine-learning; Modern machines; Roadmap; Workshop; Human robot interaction</t>
  </si>
  <si>
    <t>Elloumi L.; Bossema M.; De Droog S.M.; Smakman M.H.J.; Ginkel S.V.; Ligthart M.E.U.; Hoogland K.; Hindriks K.V.; Allouch S.B.</t>
  </si>
  <si>
    <t>Elloumi, Lamia (37161128700); Bossema, Marianne (57944856800); De Droog, Simone M. (36738906000); Smakman, Matthijs H. J. (57191745216); Ginkel, Stan Van (57944365200); Ligthart, Mike E. U. (57050258800); Hoogland, Kees (57190009534); Hindriks, Koen V. (55904124900); Allouch, Somaya Ben (57216531445)</t>
  </si>
  <si>
    <t>37161128700; 57944856800; 36738906000; 57191745216; 57944365200; 57050258800; 57190009534; 55904124900; 57216531445</t>
  </si>
  <si>
    <t>Exploring requirements and opportunities for social robots in primary mathematics education</t>
  </si>
  <si>
    <t>10.1109/RO-MAN53752.2022.9900569</t>
  </si>
  <si>
    <t>https://www.scopus.com/inward/record.uri?eid=2-s2.0-85140773748&amp;doi=10.1109%2fRO-MAN53752.2022.9900569&amp;partnerID=40&amp;md5=79ff973203efdccbdbd3d27c9b24e5c0</t>
  </si>
  <si>
    <t>Economic and social effects; Educational robots; Current situation; Focus groups; Level 2; Mathematics education; Multiple focus; Netherlands; Primary education; Primary schools; Social robots; Teachers'; Students</t>
  </si>
  <si>
    <t>Gillet S.; Parreira M.T.; Vazquez M.; Leite I.</t>
  </si>
  <si>
    <t>Gillet, Sarah (57210358678); Parreira, Maria Teresa (57943395900); Vazquez, Marynel (37017787700); Leite, Iolanda (25031658100)</t>
  </si>
  <si>
    <t>57210358678; 57943395900; 37017787700; 25031658100</t>
  </si>
  <si>
    <t>Learning Gaze Behaviors for Balancing Participation in Group Human-Robot Interactions</t>
  </si>
  <si>
    <t>10.1109/HRI53351.2022.9889416</t>
  </si>
  <si>
    <t>https://www.scopus.com/inward/record.uri?eid=2-s2.0-85140768966&amp;doi=10.1109%2fHRI53351.2022.9889416&amp;partnerID=40&amp;md5=857796c18b36fca2cef67f13d7d632d0</t>
  </si>
  <si>
    <t>learning; nonverbal signals; social robotics</t>
  </si>
  <si>
    <t>Balancing; Behavioral research; Decision making; Man machine systems; Reinforcement learning; Batch reinforcement learning; Gaze behaviours; Group dynamics; Humans-robot interactions; Imitation learning; Learning; Learning policy; Non-verbal signals; Reinforcement learnings; Social robotics; Human robot interaction</t>
  </si>
  <si>
    <t>Rueben M.; Rothberg E.; Tang M.; Inzerillo S.; Kshirsagar S.S.; Manchanda M.; Dudley G.; Fraune M.R.; Mataric M.J.</t>
  </si>
  <si>
    <t>Rueben, Matthew (36814315700); Rothberg, Eitan (57216354415); Tang, Matthew (57216337212); Inzerillo, Sarah (57944627700); Kshirsagar, Saurabh S. (57222963499); Manchanda, Maansi (57944867800); Dudley, Ginger (57943893200); Fraune, Marlena R. (56085661200); Mataric, Maja J. (7005611984)</t>
  </si>
  <si>
    <t>36814315700; 57216354415; 57216337212; 57944627700; 57222963499; 57944867800; 57943893200; 56085661200; 7005611984</t>
  </si>
  <si>
    <t>The Robot Olympics: Estimating and Influencing Beliefs About a Robot's Perceptual Capabilities</t>
  </si>
  <si>
    <t>10.1109/RO-MAN53752.2022.9900796</t>
  </si>
  <si>
    <t>https://www.scopus.com/inward/record.uri?eid=2-s2.0-85140769895&amp;doi=10.1109%2fRO-MAN53752.2022.9900796&amp;partnerID=40&amp;md5=69dc35692fdfeabad80d4bb59af8da7d</t>
  </si>
  <si>
    <t>Decision making; Human robot interaction; Decision-making process; Game platforms; Interaction efficiency; Mental model; Olympics; Robot actions; User behaviors; User Modelling; Virtual robots; Web based; Behavioral research</t>
  </si>
  <si>
    <t>Herzog O.; Rogner K.</t>
  </si>
  <si>
    <t>Herzog, Olivia (57559856100); Rogner, Katharina (57943416300)</t>
  </si>
  <si>
    <t>57559856100; 57943416300</t>
  </si>
  <si>
    <t>Let Me Introduce Myself-Using Self-Disclosure as a Social Cue for Health Care Robots</t>
  </si>
  <si>
    <t>10.1109/RO-MAN53752.2022.9900769</t>
  </si>
  <si>
    <t>https://www.scopus.com/inward/record.uri?eid=2-s2.0-85140769533&amp;doi=10.1109%2fRO-MAN53752.2022.9900769&amp;partnerID=40&amp;md5=868249daf8c6320b3bc5e4c7761e8182</t>
  </si>
  <si>
    <t>Anthropomorphic robots; Health care; Hospitals; Human robot interaction; Condition; Content analysis; Human-human interactions; Humans-robot interactions; Likeability; Personal information; Promoting effect; Self-disclosure; Social care; Social cues; Semantics</t>
  </si>
  <si>
    <t>Gittens C.; Jiang Y.; Hung P.C.K.</t>
  </si>
  <si>
    <t>Gittens, Curtis (6505796246); Jiang, Ying (57834014500); Hung, Patrick C. K. (25926392700)</t>
  </si>
  <si>
    <t>6505796246; 57834014500; 25926392700</t>
  </si>
  <si>
    <t>Positive Facial and Verbal Sentiments of a Social Robot Mitigates Negative User Perceptions in Attitudinally Dissimilar Interactions</t>
  </si>
  <si>
    <t>10.1109/RO-MAN53752.2022.9900609</t>
  </si>
  <si>
    <t>https://www.scopus.com/inward/record.uri?eid=2-s2.0-85140785046&amp;doi=10.1109%2fRO-MAN53752.2022.9900609&amp;partnerID=40&amp;md5=95a5e0fab8830214fcbc9e0ab3aa704c</t>
  </si>
  <si>
    <t>Economic and social effects; Human robot interaction; Adoption intention; Different services; Elderly care; Facial Expressions; Human relationships; Humans-robot interactions; Robot designs; Robot perception; Social robots; User perceptions; Machine design</t>
  </si>
  <si>
    <t>Nakanishi J.; Baba J.; Ishiguro H.</t>
  </si>
  <si>
    <t>Nakanishi, Junya (56437375500); Baba, Jun (57205597941); Ishiguro, Hiroshi (26643316500)</t>
  </si>
  <si>
    <t>56437375500; 57205597941; 26643316500</t>
  </si>
  <si>
    <t>Robot-Mediated Interaction Between Children and Older Adults: A Pilot Study for Greeting Tasks in Nursery Schools</t>
  </si>
  <si>
    <t>10.1109/HRI53351.2022.9889632</t>
  </si>
  <si>
    <t>https://www.scopus.com/inward/record.uri?eid=2-s2.0-85140781088&amp;doi=10.1109%2fHRI53351.2022.9889632&amp;partnerID=40&amp;md5=98d43635d5933419ab85763d0876e9dc</t>
  </si>
  <si>
    <t>Interaction between children and older adults; Nursery school; Teleoperated social robot</t>
  </si>
  <si>
    <t>Face-to-face interaction; Interaction between child and old adult; Mediated interaction; Nursery school; Older adults; Pilot studies; Robots system; Social robots; Teleoperated; Teleoperated social robot; Remote control</t>
  </si>
  <si>
    <t>Yang W.; Zhang Y.</t>
  </si>
  <si>
    <t>Yang, Wenhao (57226737135); Zhang, Yunbo (36615930700)</t>
  </si>
  <si>
    <t>57226737135; 36615930700</t>
  </si>
  <si>
    <t>Visualization error analysis for augmented reality stereo video see-Through head-mounted displays in industry 4.0 applications</t>
  </si>
  <si>
    <t>Proceedings of ASME 2022 17th International Manufacturing Science and Engineering Conference, MSEC 2022</t>
  </si>
  <si>
    <t>V002T06A016</t>
  </si>
  <si>
    <t>10.1115/MSEC2022-85440</t>
  </si>
  <si>
    <t>https://www.scopus.com/inward/record.uri?eid=2-s2.0-85140955509&amp;doi=10.1115%2fMSEC2022-85440&amp;partnerID=40&amp;md5=1486b839ff1e154169021dee55c37620</t>
  </si>
  <si>
    <t>Error correction; Flow visualization; Helmet mounted displays; Human robot interaction; Industry 4.0; Man machine systems; Motion planning; Robot programming; Three dimensional computer graphics; Virtual reality; Visual communication; Visual servoing; Affordances; Error sources; Head-mounted-displays; Humans-robot interactions; Industrial revolutions; Optical see-through; Real environments; Stereo video; Video see-through head-mounted display; Virtual assembly; Augmented reality</t>
  </si>
  <si>
    <t>Jiang H.; Cheng L.; Pan D.; Shi S.; Wang Z.; Xiao Y.</t>
  </si>
  <si>
    <t>Jiang, Hui (57295410100); Cheng, Lin (57204632861); Pan, Dalin (57947679600); Shi, Shuangbin (57947837600); Wang, Zhimeng (57947034700); Xiao, Yuevi (57947837700)</t>
  </si>
  <si>
    <t>57295410100; 57204632861; 57947679600; 57947837600; 57947034700; 57947837700</t>
  </si>
  <si>
    <t>Virtual Characters Meet the Uncanny Valley: A Literature Review Based on the Web of Science Core Collection (2007-2022)</t>
  </si>
  <si>
    <t>Proceedings - 2022 International Conference on Culture-Oriented Science and Technology, CoST 2022</t>
  </si>
  <si>
    <t>10.1109/CoST57098.2022.00088</t>
  </si>
  <si>
    <t>https://www.scopus.com/inward/record.uri?eid=2-s2.0-85140929655&amp;doi=10.1109%2fCoST57098.2022.00088&amp;partnerID=40&amp;md5=d9df8884611bea3df025782aa57d709d</t>
  </si>
  <si>
    <t>avatar; CG; the uncanny valley; virtual character; virtual realism</t>
  </si>
  <si>
    <t>Human robot interaction; Landforms; Virtual reality; Avatar; CG; Group study; Literature reviews; The uncanny valley; Virtual character; Virtual character designs; Virtual realism; Web of Science; Machine design</t>
  </si>
  <si>
    <t>Chi V.B.; Malle B.F.</t>
  </si>
  <si>
    <t>Chi, Vivienne Bihe (57219854672); Malle, Bertram F. (6701615560)</t>
  </si>
  <si>
    <t>57219854672; 6701615560</t>
  </si>
  <si>
    <t>Instruct or Evaluate: How People Choose to Teach Norms to Social Robots</t>
  </si>
  <si>
    <t>10.1109/HRI53351.2022.9889555</t>
  </si>
  <si>
    <t>https://www.scopus.com/inward/record.uri?eid=2-s2.0-85140794584&amp;doi=10.1109%2fHRI53351.2022.9889555&amp;partnerID=40&amp;md5=40233f8a9323756681a69e342f7a564d</t>
  </si>
  <si>
    <t>human-robot teaching; social robots</t>
  </si>
  <si>
    <t>Early-to-late; Human robots; Human teachers; Human-robot teaching; Robot teaching; Simulated robot; Social robots; Social settings; Teaching methods; Teaching strategy; Teaching</t>
  </si>
  <si>
    <t>Mikkelsen R.V.; Rehm M.</t>
  </si>
  <si>
    <t>Mikkelsen, Rikke Vivi (57945125400); Rehm, Matthias (10039896700)</t>
  </si>
  <si>
    <t>57945125400; 10039896700</t>
  </si>
  <si>
    <t>Creating Informative and Successful Human Robot Interaction in a Real-World Service Environment</t>
  </si>
  <si>
    <t>10.1109/RO-MAN53752.2022.9900846</t>
  </si>
  <si>
    <t>https://www.scopus.com/inward/record.uri?eid=2-s2.0-85140771461&amp;doi=10.1109%2fRO-MAN53752.2022.9900846&amp;partnerID=40&amp;md5=2023f1f473cc3507d1c5f3bc37981e78</t>
  </si>
  <si>
    <t>Copenhagen; Field deployment; Field studies; Humans-robot interactions; Information request; Real-world; Service environment; Service robots; Users' experiences; Verbal communications; Human robot interaction</t>
  </si>
  <si>
    <t>Xia X.; Ma H.; Zhang F.; Sang S.; Yang K.</t>
  </si>
  <si>
    <t>Xia, Xinkai (57879868300); Ma, Huanzhou (57880842200); Zhang, Fan (57437690700); Sang, Shengbo (55364391300); Yang, Kun (57224752842)</t>
  </si>
  <si>
    <t>57879868300; 57880842200; 57437690700; 55364391300; 57224752842</t>
  </si>
  <si>
    <t>Development of the Flexible Tactile Sensor for Safe Human-Robot Interaction</t>
  </si>
  <si>
    <t>2022 12th International Conference on CYBER Technology in Automation, Control, and Intelligent Systems, CYBER 2022</t>
  </si>
  <si>
    <t>10.1109/CYBER55403.2022.9907122</t>
  </si>
  <si>
    <t>https://www.scopus.com/inward/record.uri?eid=2-s2.0-85141194305&amp;doi=10.1109%2fCYBER55403.2022.9907122&amp;partnerID=40&amp;md5=e0af57c67c24d64c75edd3e179074f30</t>
  </si>
  <si>
    <t>Collaborative robots; Man machine systems; Tactile sensors; Collaborative robots; Contact surface; Flexible tactile sensors; Human robots; Industrialisation; Input forces; Safe human-robot interaction; Safety accidents; Security performance; Sensing unit; Electric resistance</t>
  </si>
  <si>
    <t>Eyssel F.</t>
  </si>
  <si>
    <t>Eyssel, Friederike (9846264800)</t>
  </si>
  <si>
    <t>What's Social about Social Robots? A Psychological Perspective</t>
  </si>
  <si>
    <t>10.1109/HRI53351.2022.9889612</t>
  </si>
  <si>
    <t>https://www.scopus.com/inward/record.uri?eid=2-s2.0-85140789950&amp;doi=10.1109%2fHRI53351.2022.9889612&amp;partnerID=40&amp;md5=62e17540bad4e8e5c5feec9b73e5be66</t>
  </si>
  <si>
    <t>human-robot-interaction; social agents; social psychology</t>
  </si>
  <si>
    <t>Ethical technology; Machine design; Social robots; Bielefeld University; Humans-robot interactions; Psychological factors; Psychological research; Robot group; Social agents; Social psychology; Social robotics; Social robots; User perceptions; Social psychology</t>
  </si>
  <si>
    <t>Law W.-T.; Li K.-S.; Fan K.-W.; Ko W.-H.; Mo T.; Poon C.-K.</t>
  </si>
  <si>
    <t>Law, Wing-Ting (57944616500); Li, Ki-Sing (57943640500); Fan, Kam-Wah (57943640600); Ko, Wang-Hon (57943983500); Mo, Tiande (57204933815); Poon, Chi-Kin (7202672684)</t>
  </si>
  <si>
    <t>57944616500; 57943640500; 57943640600; 57943983500; 57204933815; 7202672684</t>
  </si>
  <si>
    <t>Two-way Human-Robot Interaction in 5G Tele-operation</t>
  </si>
  <si>
    <t>10.1109/HRI53351.2022.9889509</t>
  </si>
  <si>
    <t>https://www.scopus.com/inward/record.uri?eid=2-s2.0-85140786445&amp;doi=10.1109%2fHRI53351.2022.9889509&amp;partnerID=40&amp;md5=8c432b8627ac23bb39c22e1a3aad1af5</t>
  </si>
  <si>
    <t>5G; HRI; Human-centric computing; Human-Robot Communication; Human-Robot Interaction; Interaction design; robot tele-operation</t>
  </si>
  <si>
    <t>5G mobile communication systems; Machine design; Man machine systems; Remote control; 5g; High-speed data transmission; Human centric computing; Human-robot communication; Humans-robot interactions; Interaction design; Robot tele-operation; Tele-operations; Two ways; Human robot interaction</t>
  </si>
  <si>
    <t>Oleson K.; Bjorling E.A.; Zhang L.; Dwikat H.</t>
  </si>
  <si>
    <t>Oleson, Katelynn (57846175700); Bjorling, Elin A. (55301519700); Zhang, Lotus (57219110257); Dwikat, Heba (57943895400)</t>
  </si>
  <si>
    <t>57846175700; 55301519700; 57219110257; 57943895400</t>
  </si>
  <si>
    <t>Public Versus Private: How Teens Perceived Teen-Robot Interactions in a School Setting</t>
  </si>
  <si>
    <t>10.1109/HRI53351.2022.9889579</t>
  </si>
  <si>
    <t>https://www.scopus.com/inward/record.uri?eid=2-s2.0-85140783571&amp;doi=10.1109%2fHRI53351.2022.9889579&amp;partnerID=40&amp;md5=07ec2f8d865978bce00c44e7768adf02</t>
  </si>
  <si>
    <t>adoles-cents; human-robot interaction; privacy; social robots</t>
  </si>
  <si>
    <t>Social robots; 'current; Adole-cent; Humans-robot interactions; Mental health; Privacy; Private schools; Qualitative data; Robot interactions; School libraries; Social robots; Machine design</t>
  </si>
  <si>
    <t>Horn H.-P.; Nadig M.; Hackbarth J.; Willms C.; Jacob C.; Autexier S.; Schwartz T.; Kruijff-Korbayova I.</t>
  </si>
  <si>
    <t>Horn, Hanns-Peter (57210354834); Nadig, Matthias (57721215900); Hackbarth, Johannes (57343135500); Willms, Christian (56496861600); Jacob, Caspar (57343858800); Autexier, Serge (57193752568); Schwartz, Tim (57196809008); Kruijff-Korbayova, Ivana (55894415700)</t>
  </si>
  <si>
    <t>57210354834; 57721215900; 57343135500; 56496861600; 57343858800; 57193752568; 57196809008; 55894415700</t>
  </si>
  <si>
    <t>Iterative User-Centric Development of Mobile Robotic Systems with Intuitive Multimodal Human-Robot Interaction in a Clinic Environment</t>
  </si>
  <si>
    <t>10.1109/RO-MAN53752.2022.9900703</t>
  </si>
  <si>
    <t>https://www.scopus.com/inward/record.uri?eid=2-s2.0-85140769023&amp;doi=10.1109%2fRO-MAN53752.2022.9900703&amp;partnerID=40&amp;md5=9972666ff027a75bad844e62263c8d08</t>
  </si>
  <si>
    <t>Air navigation; Autonomous agents; Mobile agents; User centered design; Humans-robot interactions; Interaction concepts; Mobile robotic; Mobile robotic systems; Multi-modal; Multimodal Interaction; Non-verbal behaviours; Robotic assistants; User-centered approach; User-centric; Human robot interaction</t>
  </si>
  <si>
    <t>Chung M.J.-Y.; Cakmak M.</t>
  </si>
  <si>
    <t>Chung, Michael Jae-Yoon (24597587900); Cakmak, Maya (22940323800)</t>
  </si>
  <si>
    <t>24597587900; 22940323800</t>
  </si>
  <si>
    <t>Authoring Human Simulators via Probabilistic Functional Reactive Program Synthesis</t>
  </si>
  <si>
    <t>10.1109/HRI53351.2022.9889630</t>
  </si>
  <si>
    <t>https://www.scopus.com/inward/record.uri?eid=2-s2.0-85140793406&amp;doi=10.1109%2fHRI53351.2022.9889630&amp;partnerID=40&amp;md5=c26b89893cab2d9f5148c12f04589437</t>
  </si>
  <si>
    <t>end-user programming; probabilistic programming; program synthesis; social robots</t>
  </si>
  <si>
    <t>Functional programming; Human robot interaction; Man machine systems; Robot programming; Software testing; End-user programming; End-users; Interactive behavior; Interactive robot; Probabilistic programming; Probabilistics; Program synthesis; Reactive programs; Robot programs; Social robots; Simulators</t>
  </si>
  <si>
    <t>Webb N.; Giuliani M.; Lemaignan S.</t>
  </si>
  <si>
    <t>Webb, Nicola (57205212509); Giuliani, Manuel (23396512600); Lemaignan, Severin (18234152100)</t>
  </si>
  <si>
    <t>57205212509; 23396512600; 18234152100</t>
  </si>
  <si>
    <t>Measuring Visual Social Engagement from Proxemics and Gaze</t>
  </si>
  <si>
    <t>10.1109/RO-MAN53752.2022.9900801</t>
  </si>
  <si>
    <t>https://www.scopus.com/inward/record.uri?eid=2-s2.0-85140783835&amp;doi=10.1109%2fRO-MAN53752.2022.9900801&amp;partnerID=40&amp;md5=827ae7e4d4143a7d35ca7cc0356faf03</t>
  </si>
  <si>
    <t>Group dynamics; Interaction pattern; Mutual gazes; Online data collection; Real-world; Social engagement; Social groups; Social interactions; Social robots; Social signals</t>
  </si>
  <si>
    <t>Lin X.; Jiang T.; Wang N.; Li S.; Chen W.; An H.; Ren Q.; Xie T.; Weng C.</t>
  </si>
  <si>
    <t>Lin, Xisheng (57952756000); Jiang, Tianyu (57951446900); Wang, Na (57951888500); Li, Shengjie (57952756100); Chen, Wei (58460973800); An, Huiyan (57951447000); Ren, Qian (57951888600); Xie, Tao (57952756200); Weng, Changshui (13008110900)</t>
  </si>
  <si>
    <t>57952756000; 57951446900; 57951888500; 57952756100; 58460973800; 57951447000; 57951888600; 57952756200; 13008110900</t>
  </si>
  <si>
    <t>Mental Health Problems of Older Adults During the COVID-19 Pandemic: Effects, Recommendations and Healthcare Robot-Mediated Therapy</t>
  </si>
  <si>
    <t>10.1109/CYBER55403.2022.9907525</t>
  </si>
  <si>
    <t>https://www.scopus.com/inward/record.uri?eid=2-s2.0-85141174154&amp;doi=10.1109%2fCYBER55403.2022.9907525&amp;partnerID=40&amp;md5=d0bc0cfa7b0cb6dd9ac25a87224d056a</t>
  </si>
  <si>
    <t>Diseases; Health care; Coronaviruses; Health emergencies; Mental health; Older adults; Social robots; Robots</t>
  </si>
  <si>
    <t>Chen Q.; Dallas E.; Shahverdi P.; Korneder J.; Rawashdeh O.A.; Louie W.-Y.G.</t>
  </si>
  <si>
    <t>Chen, Qinghua (57190092414); Dallas, Evan (57944953300); Shahverdi, Pourya (57193922769); Korneder, Jessica (57219842565); Rawashdeh, Osamah A. (8582512800); Louie, Wing-Yue Geoffrey (55515613600)</t>
  </si>
  <si>
    <t>57190092414; 57944953300; 57193922769; 57219842565; 8582512800; 55515613600</t>
  </si>
  <si>
    <t>A Sample Efficiency Improved Method via Hierarchical Reinforcement Learning Networks</t>
  </si>
  <si>
    <t>10.1109/RO-MAN53752.2022.9900738</t>
  </si>
  <si>
    <t>https://www.scopus.com/inward/record.uri?eid=2-s2.0-85140799985&amp;doi=10.1109%2fRO-MAN53752.2022.9900738&amp;partnerID=40&amp;md5=9bc95e216f216b1466acddfb310a8e99</t>
  </si>
  <si>
    <t>Efficiency; Learning systems; Reinforcement learning; Robots; Data augmentation; Experience replay; Healthcare domains; Hierarchical reinforcement learning; Learn+; Learning from demonstration; Learning network; Real-world; Service domain; Social robots; Demonstrations</t>
  </si>
  <si>
    <t>Reich M.; Frizera A.; Diaz C.A.R.</t>
  </si>
  <si>
    <t>Reich, Marcos (57956349400); Frizera, Anselmo (57195401878); Diaz, Camilo A. R. (57220704081)</t>
  </si>
  <si>
    <t>57956349400; 57195401878; 57220704081</t>
  </si>
  <si>
    <t>Approximate modelling based on genetic algorithm for a POF force sensor for Human-Robot Interaction in Robotic Walker</t>
  </si>
  <si>
    <t>2022 IEEE Latin America Electron Devices Conference, LAEDC 2022</t>
  </si>
  <si>
    <t>10.1109/LAEDC54796.2022.9907774</t>
  </si>
  <si>
    <t>https://www.scopus.com/inward/record.uri?eid=2-s2.0-85141359651&amp;doi=10.1109%2fLAEDC54796.2022.9907774&amp;partnerID=40&amp;md5=b3f32ab770159882c67cf9c36059368d</t>
  </si>
  <si>
    <t>Force Sensor; Genetic Algorithm; Polymer Optical Fiber; Robotic-Walker; Viscoelasticity</t>
  </si>
  <si>
    <t>3D printers; Costs; Fiber Bragg gratings; Human robot interaction; Light sources; Mean square error; Plastic optical fibers; Viscoelasticity; 3D technology; Approximate modeling; Force sensor; Humans-robot interactions; Low-costs; Model constants; Model-based OPC; Polymer materials; Polymer optical fibre; Robotic walkers; Genetic algorithms</t>
  </si>
  <si>
    <t>Gillet S.; Winkle K.; Belgiovine G.; Leite I.</t>
  </si>
  <si>
    <t>Gillet, Sarah (57210358678); Winkle, Katie (57201504964); Belgiovine, Giulia (57194709146); Leite, Iolanda (25031658100)</t>
  </si>
  <si>
    <t>57210358678; 57201504964; 57194709146; 25031658100</t>
  </si>
  <si>
    <t>Ice-Breakers, Turn-Takers and Fun-Makers: Exploring Robots for Groups with Teenagers</t>
  </si>
  <si>
    <t>10.1109/RO-MAN53752.2022.9900644</t>
  </si>
  <si>
    <t>https://www.scopus.com/inward/record.uri?eid=2-s2.0-85140801159&amp;doi=10.1109%2fRO-MAN53752.2022.9900644&amp;partnerID=40&amp;md5=a3c8838aed75c828b178072369e382ca</t>
  </si>
  <si>
    <t>Group interaction; Humaninteraction; Ice breakers; Peer groups; Robot behavior; Robot group; Self esteem; Social robots; TO effect; User-centered approach; Human robot interaction</t>
  </si>
  <si>
    <t>Maiettini E.; Maracani A.; Camoriano R.; Pasquale G.; Tikhanoff V.; Rosasco L.; Natale L.</t>
  </si>
  <si>
    <t>Maiettini, Elisa (57201364179); Maracani, Andrea (57219748177); Camoriano, Raffaello (56085267200); Pasquale, Giulia (57192433271); Tikhanoff, Vadim (14919826000); Rosasco, Lorenzo (8423888500); Natale, Lorenzo (9737895100)</t>
  </si>
  <si>
    <t>57201364179; 57219748177; 56085267200; 57192433271; 14919826000; 8423888500; 9737895100</t>
  </si>
  <si>
    <t>From Handheld to Unconstrained Object Detection: a Weakly-supervised On-line Learning Approach</t>
  </si>
  <si>
    <t>10.1109/RO-MAN53752.2022.9900780</t>
  </si>
  <si>
    <t>https://www.scopus.com/inward/record.uri?eid=2-s2.0-85140801435&amp;doi=10.1109%2fRO-MAN53752.2022.9900780&amp;partnerID=40&amp;md5=6b19c5e03553393d77927f76e94eaa17</t>
  </si>
  <si>
    <t>Budget control; Costs; Deep learning; E-learning; General purpose computers; Human robot interaction; Learning algorithms; Learning systems; Object recognition; Robot vision; Supervised learning; Annotated training data; Data labelling; Handhelds; Learning approach; Learning-based methods; Natural interactions; Objects detection; Online learning; Performance; Shift-and; Object detection</t>
  </si>
  <si>
    <t>Gou M.S.; Lakatos G.; Holthaus P.; Wood L.; Mousavi M.R.; Robins B.; Amirabdollahian F.</t>
  </si>
  <si>
    <t>Gou, Marina Sarda (56303539600); Lakatos, Gabriella (8432728600); Holthaus, Patrick (36699613400); Wood, Luke (55629090000); Mousavi, Mohammad Reza (7005703024); Robins, Ben (8585983100); Amirabdollahian, Farshid (6507523741)</t>
  </si>
  <si>
    <t>56303539600; 8432728600; 36699613400; 55629090000; 7005703024; 8585983100; 6507523741</t>
  </si>
  <si>
    <t>Towards understanding causality-a retrospective study of using explanations in interactions between a humanoid robot and autistic children</t>
  </si>
  <si>
    <t>10.1109/RO-MAN53752.2022.9900660</t>
  </si>
  <si>
    <t>https://www.scopus.com/inward/record.uri?eid=2-s2.0-85140779190&amp;doi=10.1109%2fRO-MAN53752.2022.9900660&amp;partnerID=40&amp;md5=667f2da6b3beb1b96942eccee6e12422</t>
  </si>
  <si>
    <t>Human robot interaction; Autism spectrum disorders; Autistic children; Causal explanations; Children with autisms; Humanoid robot; Multiple interactions; Perspective taking; Social robots; Social skills; Usability assessment; Anthropomorphic robots</t>
  </si>
  <si>
    <t>Matheus K.; Vazquez M.; Scassellati B.</t>
  </si>
  <si>
    <t>Matheus, Kayla (36802091600); Vazquez, Marnyel (37017787700); Scassellati, Brian (57203072853)</t>
  </si>
  <si>
    <t>36802091600; 37017787700; 57203072853</t>
  </si>
  <si>
    <t>A Social Robot for Anxiety Reduction via Deep Breathing</t>
  </si>
  <si>
    <t>10.1109/RO-MAN53752.2022.9900638</t>
  </si>
  <si>
    <t>https://www.scopus.com/inward/record.uri?eid=2-s2.0-85140786790&amp;doi=10.1109%2fRO-MAN53752.2022.9900638&amp;partnerID=40&amp;md5=5a84ebaa96e613e0f550e69f3f87400f</t>
  </si>
  <si>
    <t>Robots; % reductions; Audio cues; Core design; Design decisions; Haptic interactions; Primary functions; Robot capacity; Robot morphology; Social robots; Usability studies; Machine design</t>
  </si>
  <si>
    <t>Bobbe T.; Winger H.; Podlubne A.; Wieczorek F.; Luneburg L.-M.; Kharabet I.; Wagner J.; Pertuz S.A.</t>
  </si>
  <si>
    <t>Bobbe, Tina (57190439974); Winger, Hans (57209102258); Podlubne, Ariel (57189599768); Wieczorek, Florian (57197809803); Luneburg, Lisa-Marie (57226091436); Kharabet, Ievgen (55225681600); Wagner, Jens (57199776811); Pertuz, Sergio A. (56682796200)</t>
  </si>
  <si>
    <t>57190439974; 57209102258; 57189599768; 57197809803; 57226091436; 55225681600; 57199776811; 56682796200</t>
  </si>
  <si>
    <t>Reflections on 'Rock, Paper, Scissors': Communicating Science to the Public through a Demonstrator</t>
  </si>
  <si>
    <t>10.1109/HRI53351.2022.9889613</t>
  </si>
  <si>
    <t>https://www.scopus.com/inward/record.uri?eid=2-s2.0-85140792181&amp;doi=10.1109%2fHRI53351.2022.9889613&amp;partnerID=40&amp;md5=132946f892abe5c549c6d71fb413e49c</t>
  </si>
  <si>
    <t>Human-Robot-Interaction; Science Communication; Sensor Glove; Social Robotics; Tactile Internet; Textile-based Sensors</t>
  </si>
  <si>
    <t>Machine design; Man machine systems; Tools; 'current; Communicating science; Humans-robot interactions; Public IS; Science communications; Sensor gloves; Social robotics; Tactile internet; Technology development; Textile-based sensor; Human robot interaction</t>
  </si>
  <si>
    <t>Ostrowski A.K.; Breazeal C.</t>
  </si>
  <si>
    <t>Ostrowski, Anastasia K. (56198089700); Breazeal, Cynthia (7003691791)</t>
  </si>
  <si>
    <t>56198089700; 7003691791</t>
  </si>
  <si>
    <t>Design Justice for Robot Design and Policy Making</t>
  </si>
  <si>
    <t>10.1109/HRI53351.2022.9889557</t>
  </si>
  <si>
    <t>https://www.scopus.com/inward/record.uri?eid=2-s2.0-85140773143&amp;doi=10.1109%2fHRI53351.2022.9889557&amp;partnerID=40&amp;md5=94bb80d0421e7d30691d4825e5c6ef32</t>
  </si>
  <si>
    <t>design justice; equitable design; participatory design; policy; robots</t>
  </si>
  <si>
    <t>Economic and social effects; Human robot interaction; Design fictions; Design justice; Design-process; Equitable design; Humans-robot interactions; Multiple stakeholders; Participatory design; Policy making; Robot designs; Social robots; Machine design</t>
  </si>
  <si>
    <t>Lee D.-G.; Song K.-S.; Kwon D.-S.</t>
  </si>
  <si>
    <t>Lee, Dong-Guw (57423581900); Song, Kyu-Seob (57197729454); Kwon, Dong-Soo (7103160107)</t>
  </si>
  <si>
    <t>57423581900; 57197729454; 7103160107</t>
  </si>
  <si>
    <t>TODS: Thermal Outdoor image Dataset for Spoofing detection</t>
  </si>
  <si>
    <t>10.1109/RO-MAN53752.2022.9900840</t>
  </si>
  <si>
    <t>https://www.scopus.com/inward/record.uri?eid=2-s2.0-85140790041&amp;doi=10.1109%2fRO-MAN53752.2022.9900840&amp;partnerID=40&amp;md5=5795e6f8ac1db548c9bd78e44d6032f3</t>
  </si>
  <si>
    <t>Robots; Detection performance; Face spoofing detections; Facial expression recognition; Image datasets; Image-based; Outdoor environment; Outdoor images; Social robots; Thermal; Thermal images; Face recognition</t>
  </si>
  <si>
    <t>Li Y.; Lai C.; Lala D.; Inoue K.; Kawahara T.</t>
  </si>
  <si>
    <t>Li, Yuanchao (57190755668); Lai, Catherine (56151963800); Lala, Divesh (54784768100); Inoue, Koji (56413429400); Kawahara, Tatsuya (7202414284)</t>
  </si>
  <si>
    <t>57190755668; 56151963800; 54784768100; 56413429400; 7202414284</t>
  </si>
  <si>
    <t>Alzheimer's Dementia Detection through Spontaneous Dialogue with Proactive Robotic Listeners</t>
  </si>
  <si>
    <t>10.1109/HRI53351.2022.9889375</t>
  </si>
  <si>
    <t>https://www.scopus.com/inward/record.uri?eid=2-s2.0-85140797595&amp;doi=10.1109%2fHRI53351.2022.9889375&amp;partnerID=40&amp;md5=3034b7df07f2f3fb03b54dfb4d798a91</t>
  </si>
  <si>
    <t>Alzheimer's dementia; dialogue systems; digital health; human-robot interaction; speech and language processing</t>
  </si>
  <si>
    <t>Diagnosis; Neurodegenerative diseases; Speech processing; Speech recognition; Alzheimer dementia; Alzheimers disease; Cognitive decline; Dialogue systems; Digital health; Disease detection; Hot topics; Humans-robot interactions; Language processing; Speech and language processing; Human robot interaction</t>
  </si>
  <si>
    <t>Chen V.; Tsai Y.-L.; Knight H.</t>
  </si>
  <si>
    <t>Chen, Victoria (57221321655); Tsai, Yao-Lin (57222465097); Knight, Heather (26321722700)</t>
  </si>
  <si>
    <t>57221321655; 57222465097; 26321722700</t>
  </si>
  <si>
    <t>Determining Success and Attributes of Various Feeding Approaches With A Mobile Robot</t>
  </si>
  <si>
    <t>10.1109/HRI53351.2022.9889541</t>
  </si>
  <si>
    <t>https://www.scopus.com/inward/record.uri?eid=2-s2.0-85140771878&amp;doi=10.1109%2fHRI53351.2022.9889541&amp;partnerID=40&amp;md5=cb094b4e89db89f2b38dd4c45c647db4</t>
  </si>
  <si>
    <t>Human-Robot-Interaction; Robot Feeding; Robot Movement; Ser-vice Robot</t>
  </si>
  <si>
    <t>Behavioral research; Human robot interaction; Mobile robots; Data collection; Direct approach; Human impact; Human-centric; Humans-robot interactions; Mechanical aspects; Robot arms; Robot feeding; Robot movements; Ser-vice robot; Feeding</t>
  </si>
  <si>
    <t>Marion O.; Stephanie R.; Dimitri V.; Jean-Gabriel G.</t>
  </si>
  <si>
    <t>Marion, Olivier (57943658800); Stephanie, Rey (57944633400); Dimitri, Voilmy (57943898400); Jean-Gabriel, Ganascia (6603992288)</t>
  </si>
  <si>
    <t>57943658800; 57944633400; 57943898400; 6603992288</t>
  </si>
  <si>
    <t>Contributions of user tests in a Living Lab in the co-design process of human robot interaction</t>
  </si>
  <si>
    <t>10.1109/RO-MAN53752.2022.9900862</t>
  </si>
  <si>
    <t>https://www.scopus.com/inward/record.uri?eid=2-s2.0-85140794758&amp;doi=10.1109%2fRO-MAN53752.2022.9900862&amp;partnerID=40&amp;md5=40f16fee25c7c12237e80779ab8ca16c</t>
  </si>
  <si>
    <t>Machine design; Man machine systems; Aging population; Co-designing; Co-designs; Design-process; Humans-robot interactions; Living lab; Socially assistive robots; Technological tools; User tests; Work practices; Human robot interaction</t>
  </si>
  <si>
    <t>Rakhymbayeva N.; Balgabekova Z.; Nurmukhamed M.; Burunchina K.; Johal W.; Sandygulova A.</t>
  </si>
  <si>
    <t>Rakhymbayeva, Nazerke (57216334119); Balgabekova, Zarema (57945206200); Nurmukhamed, Mukhamedzhan (57943491100); Burunchina, Karina (57944708400); Johal, Wafa (55912460600); Sandygulova, Anara (55193519700)</t>
  </si>
  <si>
    <t>57216334119; 57945206200; 57943491100; 57944708400; 55912460600; 55193519700</t>
  </si>
  <si>
    <t>To Transfer or Not To Transfer: Engagement Recognition within Robot-assisted Autism Therapy</t>
  </si>
  <si>
    <t>10.1109/HRI53351.2022.9889577</t>
  </si>
  <si>
    <t>https://www.scopus.com/inward/record.uri?eid=2-s2.0-85140792613&amp;doi=10.1109%2fHRI53351.2022.9889577&amp;partnerID=40&amp;md5=2ccb137042f643f1b30c2170386e8d86</t>
  </si>
  <si>
    <t>binary classification; children with ASD; multi-class classification; robot-assisted therapy; social robots; transfer learning</t>
  </si>
  <si>
    <t>Diseases; Robots; Transfer learning; Autism therapies; Binary classification; Child with ASD; Cognitive skill; Keypoints; Multi-class classification; Robot-assisted therapies; Social robots; Social skills; Transfer learning; Classification (of information)</t>
  </si>
  <si>
    <t>Iantorno M.; Intson C.</t>
  </si>
  <si>
    <t>Iantorno, Mathew (57672478700); Intson, Camille (57358460200)</t>
  </si>
  <si>
    <t>57672478700; 57358460200</t>
  </si>
  <si>
    <t>Lifecycle: A Speculative Fiction on Healthcare Automation</t>
  </si>
  <si>
    <t>10.1109/HRI53351.2022.9889497</t>
  </si>
  <si>
    <t>https://www.scopus.com/inward/record.uri?eid=2-s2.0-85140801666&amp;doi=10.1109%2fHRI53351.2022.9889497&amp;partnerID=40&amp;md5=52aa74d405175820aedc93e5e36b0b8a</t>
  </si>
  <si>
    <t>automation; ethics; human-robot interaction; medtech</t>
  </si>
  <si>
    <t>Ethical technology; Health care; Life cycle; Wearable technology; Credit system; Humans-robot interactions; Insurance providers; Medtech; Self-care; Smart Home Technology; Human robot interaction</t>
  </si>
  <si>
    <t>Espinoza C.; Alamo A.; Raez R.</t>
  </si>
  <si>
    <t>Espinoza, Carmen (57943875300); Alamo, Andres (57944851900); Raez, Roberto (57216352181)</t>
  </si>
  <si>
    <t>57943875300; 57944851900; 57216352181</t>
  </si>
  <si>
    <t>AMIGUS: A Robot Companion for Students</t>
  </si>
  <si>
    <t>10.1109/HRI53351.2022.9889494</t>
  </si>
  <si>
    <t>https://www.scopus.com/inward/record.uri?eid=2-s2.0-85140792214&amp;doi=10.1109%2fHRI53351.2022.9889494&amp;partnerID=40&amp;md5=09624c5aa1ee597076e63404d0933138</t>
  </si>
  <si>
    <t>loneliness; robot design; social robot</t>
  </si>
  <si>
    <t>Robots; Students; Loneliness; Online class; Robot companion; Robot designs; Social robots; Machine design</t>
  </si>
  <si>
    <t>Al Naser I.; Dahmen J.; Bdiwi M.; Ihlenfeldt S.</t>
  </si>
  <si>
    <t>Al Naser, Ibrahim (57904520000); Dahmen, Johannes (57943388300); Bdiwi, Mohamad (55233674100); Ihlenfeldt, Steffen (6506721503)</t>
  </si>
  <si>
    <t>57904520000; 57943388300; 55233674100; 6506721503</t>
  </si>
  <si>
    <t>Fusion of depth, color, and thermal images towards digital twins and safe human interaction with a robot in an industrial environment</t>
  </si>
  <si>
    <t>10.1109/RO-MAN53752.2022.9900548</t>
  </si>
  <si>
    <t>https://www.scopus.com/inward/record.uri?eid=2-s2.0-85140790796&amp;doi=10.1109%2fRO-MAN53752.2022.9900548&amp;partnerID=40&amp;md5=c9a37f7fe13a8822c7a5be345684255b</t>
  </si>
  <si>
    <t>Digital Twins; human detection; Human robot collaboration; sensor fusion</t>
  </si>
  <si>
    <t>Sensor data fusion; Colour image; Depth image; Human bodies; Human detection; Human-robot collaboration; Humaninteraction; Industrial environments; Real- time; Sensor fusion; Thermal images; Human robot interaction</t>
  </si>
  <si>
    <t>Heitlinger L.; Stock-Homburg R.; Wolf F.D.</t>
  </si>
  <si>
    <t>Heitlinger, Lea (57943956900); Stock-Homburg, Ruth (56364282100); Wolf, Franziska Doris (57220185376)</t>
  </si>
  <si>
    <t>57943956900; 56364282100; 57220185376</t>
  </si>
  <si>
    <t>You Got the Job! Understanding Hiring Decisions for Robots as Organizational Members</t>
  </si>
  <si>
    <t>10.1109/HRI53351.2022.9889444</t>
  </si>
  <si>
    <t>https://www.scopus.com/inward/record.uri?eid=2-s2.0-85140787831&amp;doi=10.1109%2fHRI53351.2022.9889444&amp;partnerID=40&amp;md5=d185c18ae8fa554e66c379b61cf031dd</t>
  </si>
  <si>
    <t>elaboration likelihood model; expectation disconfirmation; hiring of robots; human-robot interaction; social identity theory; social robots; technology acceptance model</t>
  </si>
  <si>
    <t>Anthropomorphic robots; Economic and social effects; Employment; Man machine systems; Personnel; Elaboration likelihood models; Expectation disconfirmation; Hiring of robot; Humanoid robotics; Humans-robot interactions; Organisational; Performance based evaluations; Social identity theories; Social robots; Technology acceptance model; Human robot interaction</t>
  </si>
  <si>
    <t>Gasteiger N.; Lim J.; Hellou M.; MacDonald B.A.; Ahn H.S.</t>
  </si>
  <si>
    <t>Gasteiger, Norina (57204357716); Lim, JongYoon (57197870753); Hellou, Mehdi (57216352354); MacDonald, Bruce A (7101734705); Ahn, Ho Seok (56218250500)</t>
  </si>
  <si>
    <t>57204357716; 57197870753; 57216352354; 7101734705; 56218250500</t>
  </si>
  <si>
    <t>Moving away from robotic interactions: Evaluation of empathy, emotion and sentiment expressed and detected by computer systems</t>
  </si>
  <si>
    <t>10.1109/RO-MAN53752.2022.9900559</t>
  </si>
  <si>
    <t>https://www.scopus.com/inward/record.uri?eid=2-s2.0-85140774985&amp;doi=10.1109%2fRO-MAN53752.2022.9900559&amp;partnerID=40&amp;md5=7bde2b67d461b73b54473f2581abf6e8</t>
  </si>
  <si>
    <t>Surveys; Express emotions; Humans-robot interactions; Interaction evaluations; Interaction robot; Multi-modal approach; Negative sentiments; Robotic interaction; Social robots; Written texts; Human robot interaction</t>
  </si>
  <si>
    <t>Iizawa D.; Yamanaka S.</t>
  </si>
  <si>
    <t>Iizawa, Daisuke (57944463300); Yamanaka, Shunji (56032315500)</t>
  </si>
  <si>
    <t>57944463300; 56032315500</t>
  </si>
  <si>
    <t>Face on a Globe: A Spherical Robot that Appears Lifelike Through Smooth Deformations and Autonomous Movement</t>
  </si>
  <si>
    <t>10.1109/HRI53351.2022.9889453</t>
  </si>
  <si>
    <t>https://www.scopus.com/inward/record.uri?eid=2-s2.0-85140794913&amp;doi=10.1109%2fHRI53351.2022.9889453&amp;partnerID=40&amp;md5=a0a420c4402bbdf8c4a580f53580481f</t>
  </si>
  <si>
    <t>design; Domestic robots; human-robot interaction; lifelikeness; social robots</t>
  </si>
  <si>
    <t>Anthropomorphic robots; Deformation; Machine design; Spheres; A-GLOBE; Autonomous movement; Design approaches; Design method; Domestic robots; Humans-robot interactions; Lifelikeness; Robot designs; Social robots; Spherical robots; Human robot interaction</t>
  </si>
  <si>
    <t>Zhu X.; Lin M.; Liu Y.; Fan W.; Shi C.</t>
  </si>
  <si>
    <t>Zhu, Xuedong (57952097000); Lin, Mingxing (55514940800); Liu, Yubo (57952976400); Fan, Wenjing (57952312300); Shi, Chaoguo (57952097100)</t>
  </si>
  <si>
    <t>57952097000; 55514940800; 57952976400; 57952312300; 57952097100</t>
  </si>
  <si>
    <t>Human-Computer Interaction Technology for Upper Limb Rehabilitation Based on Gesture Recognition Control</t>
  </si>
  <si>
    <t>10.1109/CYBER55403.2022.9907193</t>
  </si>
  <si>
    <t>https://www.scopus.com/inward/record.uri?eid=2-s2.0-85141219248&amp;doi=10.1109%2fCYBER55403.2022.9907193&amp;partnerID=40&amp;md5=bcf3c5c151f0fc3ab153005d6b684680</t>
  </si>
  <si>
    <t>Degrees of freedom (mechanics); Gesture recognition; Human robot interaction; Static analysis; Technology transfer; Gesture recognition technologies; Gestures recognition; Interaction technology; Key parts; Motion characteristics; Non-contact; Recognition control; Rehabilitation robot; Upper limbs; Upper-limb rehabilitation; Human computer interaction</t>
  </si>
  <si>
    <t>Riedelbauch D.; Hummer J.</t>
  </si>
  <si>
    <t>Riedelbauch, Dominik (57195469450); Hummer, Jonathan (57943641600)</t>
  </si>
  <si>
    <t>57195469450; 57943641600</t>
  </si>
  <si>
    <t>A Benchmark Toolkit for Collaborative Human-Robot Interaction</t>
  </si>
  <si>
    <t>10.1109/RO-MAN53752.2022.9900790</t>
  </si>
  <si>
    <t>https://www.scopus.com/inward/record.uri?eid=2-s2.0-85140770945&amp;doi=10.1109%2fRO-MAN53752.2022.9900790&amp;partnerID=40&amp;md5=f75ff864ca330ddc8f81e6fafa0921a4</t>
  </si>
  <si>
    <t>3D printers; Application programs; Benchmarking; Cell proliferation; Man machine systems; Transparency; Different domains; Early design stages; Human-robot collaboration; Humans-robot interactions; Laboratory environment; Modulars; Replicability; Software applications; Task modelling; User study; Human robot interaction</t>
  </si>
  <si>
    <t>Flowers J.T.; Wiens G.J.</t>
  </si>
  <si>
    <t>Flowers, Jared T. (57226740539); Wiens, Gloria J. (7003372495)</t>
  </si>
  <si>
    <t>57226740539; 7003372495</t>
  </si>
  <si>
    <t>Comparison of human skeleton trackers paired with a novel skeleton fusion algorithm</t>
  </si>
  <si>
    <t>V002T06A010</t>
  </si>
  <si>
    <t>10.1115/MSEC2022-85269</t>
  </si>
  <si>
    <t>https://www.scopus.com/inward/record.uri?eid=2-s2.0-85140973327&amp;doi=10.1115%2fMSEC2022-85269&amp;partnerID=40&amp;md5=7bf40879cef6c37bb82af5150ffd8084</t>
  </si>
  <si>
    <t>cobot; control and automation.; human-robot interaction; skeleton tracking; smart manufacturing systems</t>
  </si>
  <si>
    <t>Cameras; Intelligent robots; Location; Manufacture; Musculoskeletal system; Pixels; Control and automation; Control and automation.; Depth camera; Human joints; Human-robot collaboration; Humans-robot interactions; Joint locations; Skeleton tracking; Smart manufacturing; Smart manufacturing system; Human robot interaction</t>
  </si>
  <si>
    <t>Fortini L.; Leonori M.; Gandarias J.M.; De Momi E.; Ajoudani A.</t>
  </si>
  <si>
    <t>Fortini, Luca (57217479708); Leonori, Mattia (57219441586); Gandarias, Juan M. (57200697817); De Momi, Elena (57203951877); Ajoudani, Arash (23388667500)</t>
  </si>
  <si>
    <t>57217479708; 57219441586; 57200697817; 57203951877; 23388667500</t>
  </si>
  <si>
    <t>Open-VICO: An Open-Source Gazebo Toolkit for Vision-based Skeleton Tracking in Human-Robot Collaboration</t>
  </si>
  <si>
    <t>10.1109/RO-MAN53752.2022.9900851</t>
  </si>
  <si>
    <t>https://www.scopus.com/inward/record.uri?eid=2-s2.0-85140782800&amp;doi=10.1109%2fRO-MAN53752.2022.9900851&amp;partnerID=40&amp;md5=8df589cb666f54d928b211f4bf9a6846</t>
  </si>
  <si>
    <t>Behavioral research; Cameras; Industrial robots; Kinematics; Man machine systems; Musculoskeletal system; Robot applications; Robot vision; Virtual reality; Human behaviors; Human modelling; Human skeleton; Human Tracking; Human-robot collaboration; Humans-robot interactions; Open-source; Robotic simulator; Robotics research; Vision based; Human robot interaction</t>
  </si>
  <si>
    <t>Yang X.; Zhang Q.; Wang C.; Liu X.; Zhang Y.; Li D.</t>
  </si>
  <si>
    <t>Yang, Xuejiao (57848429800); Zhang, Qifeng (7407967350); Wang, Cong (57225121417); Liu, Xiaomeng (57848206000); Zhang, Yunxiu (57190194085); Li, Dehao (57847528300)</t>
  </si>
  <si>
    <t>57848429800; 7407967350; 57225121417; 57848206000; 57190194085; 57847528300</t>
  </si>
  <si>
    <t>Development and Construction of a Simulation Platform for a New R-ROV</t>
  </si>
  <si>
    <t>10.1109/CYBER55403.2022.9907356</t>
  </si>
  <si>
    <t>https://www.scopus.com/inward/record.uri?eid=2-s2.0-85141176711&amp;doi=10.1109%2fCYBER55403.2022.9907356&amp;partnerID=40&amp;md5=6f8d0546547a9c7d7e2ae908d91b8c88</t>
  </si>
  <si>
    <t>human-robot interaction; Resident-ROV; robot simulation platform; underwater operations</t>
  </si>
  <si>
    <t>Human robot interaction; Remotely operated vehicles; Condition; Deep sea; Extreme environment; Humans-robot interactions; Resident-ROV; Robot simulation platform; Robot simulations; Simulation platform; Umbilical cables; Underwater operations; Simulation platform</t>
  </si>
  <si>
    <t>Alamo A.; Espinoza C.; Raez R.</t>
  </si>
  <si>
    <t>Alamo, Andres (57944851900); Espinoza, Carmen (57943875300); Raez, Roberto (57216352181)</t>
  </si>
  <si>
    <t>57944851900; 57943875300; 57216352181</t>
  </si>
  <si>
    <t>10.1109/HRI53351.2022.9889483</t>
  </si>
  <si>
    <t>https://www.scopus.com/inward/record.uri?eid=2-s2.0-85140778602&amp;doi=10.1109%2fHRI53351.2022.9889483&amp;partnerID=40&amp;md5=5bec8c12758bb488de9a414db4ba65a9</t>
  </si>
  <si>
    <t>Holm D.G.; Junge R.P.; Ostergaard M.; Bodenhagen L.; Palinko O.</t>
  </si>
  <si>
    <t>Holm, Daniel Gahner (57943885600); Junge, Rasmus Peter (7003453184); Ostergaard, Mads (57944861300); Bodenhagen, Leon (35298601500); Palinko, Oskar (35099082400)</t>
  </si>
  <si>
    <t>57943885600; 7003453184; 57944861300; 35298601500; 35099082400</t>
  </si>
  <si>
    <t>What Will It Take to Help a Stuck Robot? Exploring Signaling Methods for a Mobile Robot</t>
  </si>
  <si>
    <t>10.1109/HRI53351.2022.9889426</t>
  </si>
  <si>
    <t>https://www.scopus.com/inward/record.uri?eid=2-s2.0-85140771098&amp;doi=10.1109%2fHRI53351.2022.9889426&amp;partnerID=40&amp;md5=05e49598949858a77738da6b522e978f</t>
  </si>
  <si>
    <t>Human-robot interaction; Mobile Robots; Robot empathy; Robot in need; Robot signaling</t>
  </si>
  <si>
    <t>Human robot interaction; Humans-robot interactions; Living environment; Robot empathy; Robot in need; Robot signaling; Synthesised; Mobile robots</t>
  </si>
  <si>
    <t>Hannibal G.; Rabb N.; Law T.; Alves-Oliveira P.</t>
  </si>
  <si>
    <t>Hannibal, Glenda (56512012200); Rabb, Nicholas (57222470528); Law, Theresa (57212389268); Alves-Oliveira, Patricia (56515305600)</t>
  </si>
  <si>
    <t>56512012200; 57222470528; 57212389268; 56515305600</t>
  </si>
  <si>
    <t>Towards a Common Understanding and Vision for Theory-Grounded Human-Robot Interaction (THEORIA)</t>
  </si>
  <si>
    <t>10.1109/HRI53351.2022.9889422</t>
  </si>
  <si>
    <t>https://www.scopus.com/inward/record.uri?eid=2-s2.0-85140780988&amp;doi=10.1109%2fHRI53351.2022.9889422&amp;partnerID=40&amp;md5=57e844ea2dc3093c2131977d42822548</t>
  </si>
  <si>
    <t>community building; human-robot interaction; interactive workshop; knowledge; philosophy of science; theory</t>
  </si>
  <si>
    <t>Man machine systems; Community buildings; Half-day workshop; Humans-robot interactions; Interactive workshop; Knowledge; Learn+; Long-term perspective; Philosophy of science; Research communities; Theory; Human robot interaction</t>
  </si>
  <si>
    <t>Elbeleidy S.; Mott T.; Liu D.; Williams T.</t>
  </si>
  <si>
    <t>Elbeleidy, Saad (57208691436); Mott, Terran (57221813243); Liu, Dan (57211683310); Williams, Tom (7404172627)</t>
  </si>
  <si>
    <t>57208691436; 57221813243; 57211683310; 7404172627</t>
  </si>
  <si>
    <t>Practical Considerations for Deploying Robot Teleoperation in Therapy and Telehealth</t>
  </si>
  <si>
    <t>10.1109/RO-MAN53752.2022.9900526</t>
  </si>
  <si>
    <t>https://www.scopus.com/inward/record.uri?eid=2-s2.0-85140772061&amp;doi=10.1109%2fRO-MAN53752.2022.9900526&amp;partnerID=40&amp;md5=f31c1ae74dd15dd76d854c7df0ea2618</t>
  </si>
  <si>
    <t>Medical computing; Remote control; Learn+; Recent researches; Robot interactions; Robot interface; Robot teleoperation; Socially assistive robots; Tele-operated systems; Telehealth; Teleoperation interface; Usability tests; Robots</t>
  </si>
  <si>
    <t>Yamazaki A.; Krummheuer A.; Imai M.</t>
  </si>
  <si>
    <t>Yamazaki, Akiko (35319109400); Krummheuer, Antonia (7801324145); Imai, Michita (7402062745)</t>
  </si>
  <si>
    <t>35319109400; 7801324145; 7402062745</t>
  </si>
  <si>
    <t>Interdisciplinary Explorations of Processes of Mutual Understanding in Interaction with Assistive Shopping Robots</t>
  </si>
  <si>
    <t>10.1109/HRI53351.2022.9889352</t>
  </si>
  <si>
    <t>https://www.scopus.com/inward/record.uri?eid=2-s2.0-85140794987&amp;doi=10.1109%2fHRI53351.2022.9889352&amp;partnerID=40&amp;md5=f9ad34a4635110c493d31ca8f9ea46c7</t>
  </si>
  <si>
    <t>assistance; Conversation Analysis; Embodiment; Ethnomethodology; HRI; Interaction; Shopping; Social Robot; Understanding</t>
  </si>
  <si>
    <t>Social robots; Assistance; Assistive; Conversation analysis; Embodiment; Ethnomethodology; Humans-robot interactions; Interaction; Shopping; Social robots; Understanding; Economic and social effects</t>
  </si>
  <si>
    <t>Babel F.; Baumann M.</t>
  </si>
  <si>
    <t>Babel, Franziska (57204529534); Baumann, Martin (7202494638)</t>
  </si>
  <si>
    <t>57204529534; 7202494638</t>
  </si>
  <si>
    <t>Designing Psychological Conflict Resolution Strategies for Autonomous Service Robots</t>
  </si>
  <si>
    <t>10.1109/HRI53351.2022.9889413</t>
  </si>
  <si>
    <t>https://www.scopus.com/inward/record.uri?eid=2-s2.0-85140767310&amp;doi=10.1109%2fHRI53351.2022.9889413&amp;partnerID=40&amp;md5=5fc3d9d738a730687574eb75b3d1a3db</t>
  </si>
  <si>
    <t>acceptance; compliance; human-robot cooperation; persuasive robots; trust</t>
  </si>
  <si>
    <t>Human robot interaction; Mobile robots; Virtual reality; Acceptance; Compliance; Conflict Resolution; Daily lives; Human robots; Human-robot-cooperation; Persuasive robots; Resolution strategy; Service robots; Trust; Social psychology</t>
  </si>
  <si>
    <t>Ehsanpour M.; Saleh F.; Savarese S.; Reid I.; Rezatofighi H.</t>
  </si>
  <si>
    <t>Ehsanpour, Mahsa (57205230620); Saleh, Fatemeh (26429974500); Savarese, Silvio (6603319910); Reid, Ian (55643335100); Rezatofighi, Hamid (26322043400)</t>
  </si>
  <si>
    <t>57205230620; 26429974500; 6603319910; 55643335100; 26322043400</t>
  </si>
  <si>
    <t>JRDB-Act: A Large-scale Dataset for Spatio-temporal Action, Social Group and Activity Detection</t>
  </si>
  <si>
    <t>Proceedings of the IEEE Computer Society Conference on Computer Vision and Pattern Recognition</t>
  </si>
  <si>
    <t>2022-June</t>
  </si>
  <si>
    <t>10.1109/CVPR52688.2022.02031</t>
  </si>
  <si>
    <t>https://www.scopus.com/inward/record.uri?eid=2-s2.0-85141195987&amp;doi=10.1109%2fCVPR52688.2022.02031&amp;partnerID=40&amp;md5=817b78df06e73a1a5369794c41c4ef03</t>
  </si>
  <si>
    <t>Action and event recognition; Datasets and evaluation; Video analysis and understanding</t>
  </si>
  <si>
    <t>Computer vision; Human robot interaction; Large dataset; Action recognition; Dataset and evaluation; Event recognition; Group detection; Large-scale datasets; Social activities; Social groups; Spatio-temporal; Video analysis; Video understanding; Manipulators</t>
  </si>
  <si>
    <t>Park J.; Kim J.; Kim D.-Y.; Kim J.; Kim M.-G.; Choi J.; Lee W.</t>
  </si>
  <si>
    <t>Park, Jeyoung (57943636400); Kim, Jeeyeon (57943875400); Kim, Da-Young (57798207000); Kim, Juhyun (57197736917); Kim, Min-Gyu (55551726700); Choi, Jihwan (57581358900); Lee, WonHyong (35812456400)</t>
  </si>
  <si>
    <t>57943636400; 57943875400; 57798207000; 57197736917; 55551726700; 57581358900; 35812456400</t>
  </si>
  <si>
    <t>User Perception on Personalized Explanation by Science Museum Docent Robot</t>
  </si>
  <si>
    <t>10.1109/HRI53351.2022.9889654</t>
  </si>
  <si>
    <t>https://www.scopus.com/inward/record.uri?eid=2-s2.0-85140802901&amp;doi=10.1109%2fHRI53351.2022.9889654&amp;partnerID=40&amp;md5=d10fbb9e5ba8e6f9fb27ae89539be3fa</t>
  </si>
  <si>
    <t>background knowledge; docent robots; guidance; HRI; personalization services</t>
  </si>
  <si>
    <t>Exhibitions; Machine design; Museums; Background knowledge; Design criteria; Docent robot; Guidance; HRI; Museum guide; Personalization services; Personalized service; Science museum; User perceptions; Robots</t>
  </si>
  <si>
    <t>Calderon L.G.S.; Hormaza L.F.G.; Pereira R.A.R.</t>
  </si>
  <si>
    <t>Calderon, Lucia Gabriela Sarmiento (57944847900); Hormaza, Leonardo Fabio Gomez (57944848000); Pereira, Roberto Alejandro Raez (57944848100)</t>
  </si>
  <si>
    <t>57944847900; 57944848000; 57944848100</t>
  </si>
  <si>
    <t>MAPPO: The Assistance Pet for Oncological Children</t>
  </si>
  <si>
    <t>10.1109/HRI53351.2022.9889405</t>
  </si>
  <si>
    <t>https://www.scopus.com/inward/record.uri?eid=2-s2.0-85140772972&amp;doi=10.1109%2fHRI53351.2022.9889405&amp;partnerID=40&amp;md5=b9b873b00fa74ab0024b3e30ef47dcf5</t>
  </si>
  <si>
    <t>caregiver; chemotherapy; Pediatric cancer; pettherapy; radiotherapy; social robot</t>
  </si>
  <si>
    <t>Diseases; Robots; Caregiver; Mental health; Pediatric cancer; Pettherapy; Side effect; Social robots; Chemotherapy</t>
  </si>
  <si>
    <t>Keller T.; Majonica D.; Richert A.; Klemke R.</t>
  </si>
  <si>
    <t>Keller, Tobias (57314290100); Majonica, Daniel (57314911400); Richert, Anja (36176257900); Klemke, Roland (16230731700)</t>
  </si>
  <si>
    <t>57314290100; 57314911400; 36176257900; 16230731700</t>
  </si>
  <si>
    <t>Prerequisite Knowledge of Learning Environments in Human-Robot Collaboration for dyadic teams</t>
  </si>
  <si>
    <t>https://www.scopus.com/inward/record.uri?eid=2-s2.0-85140917288&amp;partnerID=40&amp;md5=92f8e1426ba767280e8d95ff2efee56a</t>
  </si>
  <si>
    <t>human-robot collaboration; mental models; Paper human-robot interaction</t>
  </si>
  <si>
    <t>Cognitive systems; Computer aided instruction; Industrial research; Man machine systems; Software prototyping; Creative Commons; Human-robot collaboration; Human-robot-team; Humans-robot interactions; Learning environments; Mental model; Organizational units; Paper human-robot interaction; Robots working; Subtask; Human robot interaction</t>
  </si>
  <si>
    <t>Gunson N.; Garcia D.H.; Sieinska W.; Dondrup C.; Lemon O.</t>
  </si>
  <si>
    <t>Gunson, Nancie (36188108600); Garcia, Daniel Hernandez (56520258500); Sieinska, Weronika (57215089194); Dondrup, Christian (56086338900); Lemon, Oliver (6603015795)</t>
  </si>
  <si>
    <t>36188108600; 56520258500; 57215089194; 56086338900; 6603015795</t>
  </si>
  <si>
    <t>Developing a Social Conversational Robot for the Hospital waiting room</t>
  </si>
  <si>
    <t>10.1109/RO-MAN53752.2022.9900827</t>
  </si>
  <si>
    <t>https://www.scopus.com/inward/record.uri?eid=2-s2.0-85140768484&amp;doi=10.1109%2fRO-MAN53752.2022.9900827&amp;partnerID=40&amp;md5=14a7c4cf23172137ed9d1ec51c32d3f0</t>
  </si>
  <si>
    <t>Economic and social effects; Robots; 'current; AI systems; Check-in; Experimental validations; Laboratory conditions; Multi-modal; Social impact; Social robots; Validation study; Waiting room; Hospitals</t>
  </si>
  <si>
    <t>Franceschi P.; Pedrocchi N.; Beschi M.</t>
  </si>
  <si>
    <t>Franceschi, Paolo (57207108440); Pedrocchi, Nicola (14016736100); Beschi, Manuel (49962916100)</t>
  </si>
  <si>
    <t>57207108440; 14016736100; 49962916100</t>
  </si>
  <si>
    <t>Inverse Optimal Control for the identification of human objective: a preparatory study for physical Human-Robot Interaction</t>
  </si>
  <si>
    <t>10.1109/ETFA52439.2022.9921553</t>
  </si>
  <si>
    <t>https://www.scopus.com/inward/record.uri?eid=2-s2.0-85141362399&amp;doi=10.1109%2fETFA52439.2022.9921553&amp;partnerID=40&amp;md5=ed5e6dd86518a0ccc62f786539ca4360</t>
  </si>
  <si>
    <t>Inverse Optimal Control; physical Human-Robot Interaction</t>
  </si>
  <si>
    <t>Human robot interaction; Inverse problems; Man machine systems; Cost-function; Impedance control; Inverse-optimal control; Mutual knowledge; Mutual understanding; Natural interactions; Physical humanrobot interaction (phri); Physical interactions; Reaching task; Robots working; Cost functions</t>
  </si>
  <si>
    <t>Rossi A.; Rossi S.; Andriella A.; Van Maris A.</t>
  </si>
  <si>
    <t>Rossi, Alessandra (57189499587); Rossi, Silvia (55619320887); Andriella, Antonio (57202547412); Van Maris, Anouk (57193757921)</t>
  </si>
  <si>
    <t>57189499587; 55619320887; 57202547412; 57193757921</t>
  </si>
  <si>
    <t>The Road to a Successful HRI: AI, Trust and ethicS (TRAITS) Workshop</t>
  </si>
  <si>
    <t>10.1109/HRI53351.2022.9889348</t>
  </si>
  <si>
    <t>https://www.scopus.com/inward/record.uri?eid=2-s2.0-85140780138&amp;doi=10.1109%2fHRI53351.2022.9889348&amp;partnerID=40&amp;md5=118a2e7d67de945ba22039cc2b3e9612</t>
  </si>
  <si>
    <t>AI for HRI; Ethics implications in HRI; Human-robot interaction; Social Robotics; Theory of Mind in HRI; Trustworthy AI; XAI in HRI</t>
  </si>
  <si>
    <t>Ethical technology; AI for HRI; AI techniques; Ethic implication in HRI; Humans-robot interactions; Long lasting; Social robotics; Theory of mind in HRI; Theory of minds; Trustworthy AI; XAI in HRI; Human robot interaction</t>
  </si>
  <si>
    <t>Camblor B.; Benhabib N.; Daney D.; Padois V.; Salotti J.-M.</t>
  </si>
  <si>
    <t>Camblor, Benjamin (57222134687); Benhabib, Nassim (57219433865); Daney, David (36867137800); Padois, Vincent (34977364900); Salotti, Jean-Marc (8423098000)</t>
  </si>
  <si>
    <t>57222134687; 57219433865; 36867137800; 34977364900; 8423098000</t>
  </si>
  <si>
    <t>Task-Consistent Signaling Motions for Improved Understanding in Human-Robot Interaction and Workspace Sharing</t>
  </si>
  <si>
    <t>10.1109/HRI53351.2022.9889575</t>
  </si>
  <si>
    <t>https://www.scopus.com/inward/record.uri?eid=2-s2.0-85140776798&amp;doi=10.1109%2fHRI53351.2022.9889575&amp;partnerID=40&amp;md5=1995616d51f0e88624b62aee0ef1da37</t>
  </si>
  <si>
    <t>Collaborative robots; Human-Robot Interaction; Industrial Robotics; Signaling Motions; Situation Awareness</t>
  </si>
  <si>
    <t>Collaborative robots; Man machine systems; Signaling; Collaborative robots; Human communications; Humans-robot interactions; Industrial robotics; Quasi-static; Robot tasks; Robot workspaces; Signaling motion; Situation awareness; Static torque; Degrees of freedom (mechanics)</t>
  </si>
  <si>
    <t>Baba J.; Song S.; Nakanishi J.; Yoshikawa Y.; Ishiguro H.</t>
  </si>
  <si>
    <t>Baba, Jun (57205597941); Song, Sichao (58266641900); Nakanishi, Junya (56437375500); Yoshikawa, Yuichiro (7201413552); Ishiguro, Hiroshi (26643316500)</t>
  </si>
  <si>
    <t>57205597941; 58266641900; 56437375500; 7201413552; 26643316500</t>
  </si>
  <si>
    <t>Instructive Interaction for Redirection of Customer Attention from Robot to Service</t>
  </si>
  <si>
    <t>10.1109/RO-MAN53752.2022.9900635</t>
  </si>
  <si>
    <t>https://www.scopus.com/inward/record.uri?eid=2-s2.0-85140768805&amp;doi=10.1109%2fRO-MAN53752.2022.9900635&amp;partnerID=40&amp;md5=58f0daf0c1e1e53d5b0b5c54c3cbc11c</t>
  </si>
  <si>
    <t>Robots; Field experiment; Social robotics; Specific instruction; Sales</t>
  </si>
  <si>
    <t>Martinovic A.; Kunold L.</t>
  </si>
  <si>
    <t>Martinovic, Adelisa (57944717500); Kunold, Laura (57943873900)</t>
  </si>
  <si>
    <t>57944717500; 57943873900</t>
  </si>
  <si>
    <t>Unfortunately, Your Task Allocation is in Need of Improvement</t>
  </si>
  <si>
    <t>10.1109/HRI53351.2022.9889503</t>
  </si>
  <si>
    <t>https://www.scopus.com/inward/record.uri?eid=2-s2.0-85140789747&amp;doi=10.1109%2fHRI53351.2022.9889503&amp;partnerID=40&amp;md5=888acf0c82eeece916433040359c3288</t>
  </si>
  <si>
    <t>feedback; feedback perception; human-robot interaction; negative feedback; robots at work</t>
  </si>
  <si>
    <t>'current; Feedback perception; Humans-robot interactions; Information tasks; Process levels; Robot at work; Self regulation; Task allocation; Task levels; Workers'; Human robot interaction</t>
  </si>
  <si>
    <t>Schneider S.; Clas W.; Brscic D.</t>
  </si>
  <si>
    <t>Schneider, Sebastian (36148533200); Clas, Werner (57943635100); Brscic, Drazen (12795389900)</t>
  </si>
  <si>
    <t>36148533200; 57943635100; 12795389900</t>
  </si>
  <si>
    <t>Human-Robot Interaction in Public Spaces</t>
  </si>
  <si>
    <t>10.1109/HRI53351.2022.9889525</t>
  </si>
  <si>
    <t>https://www.scopus.com/inward/record.uri?eid=2-s2.0-85140798586&amp;doi=10.1109%2fHRI53351.2022.9889525&amp;partnerID=40&amp;md5=7ecdc402e9522ebe88ae60c3434da9cb</t>
  </si>
  <si>
    <t>human-robot interaction; public spaces; social robots</t>
  </si>
  <si>
    <t>Intelligent robots; Man machine systems; Business models; Customer values; Humans-robot interactions; Killer-application; Public domains; Public space; Recent trends; Social interactions; Social robots; Value model; Human robot interaction</t>
  </si>
  <si>
    <t>Reig S.; Carter E.J.; Fong T.; Steinfeld A.; Forlizzi J.</t>
  </si>
  <si>
    <t>Reig, Samantha (57201500389); Carter, Elizabeth J. (35975697000); Fong, Terrence (7102098734); Steinfeld, Aaron (7103257672); Forlizzi, Jodi (6602845027)</t>
  </si>
  <si>
    <t>57201500389; 35975697000; 7102098734; 7103257672; 6602845027</t>
  </si>
  <si>
    <t>Perceptions of Explicitly vs. Implicitly Relayed Commands Between a Robot and Smart Speaker</t>
  </si>
  <si>
    <t>10.1109/HRI53351.2022.9889664</t>
  </si>
  <si>
    <t>https://www.scopus.com/inward/record.uri?eid=2-s2.0-85140795983&amp;doi=10.1109%2fHRI53351.2022.9889664&amp;partnerID=40&amp;md5=42830f344650309b8fe52047f00915f3</t>
  </si>
  <si>
    <t>human-automation interaction; human-robot interaction; internet of things; short vignette; smart environments; smart homes</t>
  </si>
  <si>
    <t>Human robot interaction; Intelligent buildings; Man machine systems; Human-automation interactions; Humans-robot interactions; Implicit-explicit; Multiple devices; Online studies; Short vignette; Smart environment; Smart homes; Smart-home system; Internet of things</t>
  </si>
  <si>
    <t>Bischof A.; Hornecker E.; Krummheuer A.L.; Rehm M.</t>
  </si>
  <si>
    <t>Bischof, Andreas (56227446500); Hornecker, Eva (13006172500); Krummheuer, Antonia Lina (7801324145); Rehm, Matthias (10039896700)</t>
  </si>
  <si>
    <t>56227446500; 13006172500; 7801324145; 10039896700</t>
  </si>
  <si>
    <t>Re-Configuring Human-Robot Interaction</t>
  </si>
  <si>
    <t>10.1109/HRI53351.2022.9889550</t>
  </si>
  <si>
    <t>https://www.scopus.com/inward/record.uri?eid=2-s2.0-85140797765&amp;doi=10.1109%2fHRI53351.2022.9889550&amp;partnerID=40&amp;md5=e49676883db640dcb9654e4f35965439</t>
  </si>
  <si>
    <t>methods; paradigms; theory</t>
  </si>
  <si>
    <t>Context of use; Design context; Divergents; Engineering design; Humans-robot interactions; Interdisciplinary collaborations; Method; Paradigm; Social context; Theory; Human robot interaction</t>
  </si>
  <si>
    <t>Rossi A.; Caputo A.; Scafora A.; Rossi S.</t>
  </si>
  <si>
    <t>Rossi, Alessandra (57189499587); Caputo, Alessandro (57945210200); Scafora, Alessio (57944713400); Rossi, Silvia (55619320887)</t>
  </si>
  <si>
    <t>57189499587; 57945210200; 57944713400; 55619320887</t>
  </si>
  <si>
    <t>Investigating Customers' Preferences of Robot's Serving Styles</t>
  </si>
  <si>
    <t>10.1109/HRI53351.2022.9889629</t>
  </si>
  <si>
    <t>https://www.scopus.com/inward/record.uri?eid=2-s2.0-85140771894&amp;doi=10.1109%2fHRI53351.2022.9889629&amp;partnerID=40&amp;md5=6a277469b47e5b5fc86fd79e7b5e2e51</t>
  </si>
  <si>
    <t>Hospitality industry; Human-robot interaction; Service robot; Social robotics</t>
  </si>
  <si>
    <t>Man machine systems; Mobile robots; Sales; Customer preferences; Customer-service; Different services; Food industries; Hospitality industry; Humans-robot interactions; Service experience; Service robots; Social robotics; Video interactions; Human robot interaction</t>
  </si>
  <si>
    <t>Bloom C.; Emery J.</t>
  </si>
  <si>
    <t>Bloom, Cara (57215290159); Emery, Josiah (57945117100)</t>
  </si>
  <si>
    <t>57215290159; 57945117100</t>
  </si>
  <si>
    <t>Privacy Expectations for Human-Autonomous Vehicle Interactions</t>
  </si>
  <si>
    <t>10.1109/RO-MAN53752.2022.9900615</t>
  </si>
  <si>
    <t>https://www.scopus.com/inward/record.uri?eid=2-s2.0-85140771135&amp;doi=10.1109%2fRO-MAN53752.2022.9900615&amp;partnerID=40&amp;md5=9acf9236d849cba28dd957b12ce6e86b</t>
  </si>
  <si>
    <t>Data acquisition; Data privacy; Human robot interaction; Autonomous Vehicles; Contextual factors; Contextual integrities; Data collection; Legal scholars; Many to many; Privacy concerns; Public space; Vehicle interactions; Autonomous vehicles</t>
  </si>
  <si>
    <t>Torre I.; Deichler A.; Nicholson M.; McDonnell R.; Harte N.</t>
  </si>
  <si>
    <t>Torre, Ilaria (56188105900); Deichler, Anna (57219734735); Nicholson, Matthew (57204974454); McDonnell, Rachel (24537203400); Harte, Naomi (6602143215)</t>
  </si>
  <si>
    <t>56188105900; 57219734735; 57204974454; 24537203400; 6602143215</t>
  </si>
  <si>
    <t>To smile or not to smile: The effect of mismatched emotional expressions in a Human-Robot cooperative task</t>
  </si>
  <si>
    <t>10.1109/RO-MAN53752.2022.9900592</t>
  </si>
  <si>
    <t>https://www.scopus.com/inward/record.uri?eid=2-s2.0-85140789193&amp;doi=10.1109%2fRO-MAN53752.2022.9900592&amp;partnerID=40&amp;md5=9ed22ebda0f2c4378e8e54d6c8f2537c</t>
  </si>
  <si>
    <t>Economic and social effects; Human robot interaction; Cooperative tasks; Emotional expressions; Human behaviors; Human perception; Human robots; Humans-robot interactions; Social influence; Subjective evaluations; Virtual character; Behavioral research</t>
  </si>
  <si>
    <t>Rogel A.</t>
  </si>
  <si>
    <t>Rogel, Amit (57261588400)</t>
  </si>
  <si>
    <t>Music and Movement Based Dancing for a Non-Anthropomorphic Robot</t>
  </si>
  <si>
    <t>10.1109/HRI53351.2022.9889384</t>
  </si>
  <si>
    <t>https://www.scopus.com/inward/record.uri?eid=2-s2.0-85140769100&amp;doi=10.1109%2fHRI53351.2022.9889384&amp;partnerID=40&amp;md5=b91628cdcd10d63bdc5459d53be522d1</t>
  </si>
  <si>
    <t>DOF reduction; human robot interaction; motion; robotic dancing</t>
  </si>
  <si>
    <t>Degrees of freedom (mechanics); Human robot interaction; Music; % reductions; DOF reduction; Human motions; Humanoid robot; Humans-robot interactions; Motion; Motion features; Movement-based; Musical features; Robotic dancing; Anthropomorphic robots</t>
  </si>
  <si>
    <t>Lee J.; Lee S.; Kim D.</t>
  </si>
  <si>
    <t>Lee, Jina (57955004000); Lee, Saeyeon (57955672600); Kim, Dongcheol (57956132100)</t>
  </si>
  <si>
    <t>57955004000; 57955672600; 57956132100</t>
  </si>
  <si>
    <t>Problems and Issues of Emotional Computing and Artificial Emotional Intelligence: A Review of Rosalind W. Picard's thesis 'Affective Computing: Challenges'</t>
  </si>
  <si>
    <t>Proceedings - 2022 IEEE/ACIS 7th International Conference on Big Data, Cloud Computing, and Data Science, BCD 2022</t>
  </si>
  <si>
    <t>10.1109/BCD54882.2022.9900683</t>
  </si>
  <si>
    <t>https://www.scopus.com/inward/record.uri?eid=2-s2.0-85141367196&amp;doi=10.1109%2fBCD54882.2022.9900683&amp;partnerID=40&amp;md5=a1fc401328cfa014a356c245f4163726</t>
  </si>
  <si>
    <t>Affective Computing; Artificial Emotional Intelligence; Challenges; Criticism; Emotion Expression; Emotion Recognition and classification; Issue</t>
  </si>
  <si>
    <t>Classification (of information); Education computing; Engineering education; Human robot interaction; Intelligent robots; Affective Computing; Artificial emotional intelligence; Challenge; Criticism; Emotion classification; Emotion expression; Emotion recognition; Emotional intelligence; Human emotion; Issue; Emotion Recognition</t>
  </si>
  <si>
    <t>Velentza A.M.; Lefkos I.; Fachantidis N.</t>
  </si>
  <si>
    <t>Velentza, A.M. (57204963116); Lefkos, I. (47061650500); Fachantidis, N. (57270670800)</t>
  </si>
  <si>
    <t>57204963116; 47061650500; 57270670800</t>
  </si>
  <si>
    <t>Human-Robot Co-Teaching in Online University Course during Covid-19</t>
  </si>
  <si>
    <t>13th International Conference on Information, Intelligence, Systems and Applications, IISA 2022</t>
  </si>
  <si>
    <t>10.1109/IISA56318.2022.9904335</t>
  </si>
  <si>
    <t>https://www.scopus.com/inward/record.uri?eid=2-s2.0-85141076208&amp;doi=10.1109%2fIISA56318.2022.9904335&amp;partnerID=40&amp;md5=f9e2cd8156405b1df03776f962186a68</t>
  </si>
  <si>
    <t>co-teacher; co-tutor; education; human robot interaction; online course; social robots</t>
  </si>
  <si>
    <t>E-learning; Economic and social effects; Educational robots; Human robot interaction; Teaching; Co-teacher; Co-teaching; Co-tutor; Educational institutions; Human robots; Humans-robot interactions; Online course; Social robots; Teachers'; University course; Students</t>
  </si>
  <si>
    <t>Jokinen K.</t>
  </si>
  <si>
    <t>Jokinen, Kristiina (23397498500)</t>
  </si>
  <si>
    <t>Conversational Agents and Robot Interaction</t>
  </si>
  <si>
    <t>13519 LNCS</t>
  </si>
  <si>
    <t>10.1007/978-3-031-17618-0_21</t>
  </si>
  <si>
    <t>https://www.scopus.com/inward/record.uri?eid=2-s2.0-85140788922&amp;doi=10.1007%2f978-3-031-17618-0_21&amp;partnerID=40&amp;md5=d19926fdba44af64401d0f9239a2c0ef</t>
  </si>
  <si>
    <t>Conversational AI; Robot interaction</t>
  </si>
  <si>
    <t>Anthropomorphic robots; Human robot interaction; Robot applications; Agent interaction; AI Technologies; Conversational agents; Conversational AI; Conversational interaction; Humanoid robot; Humans-robot interactions; Robot interactions; Social robots; State of the art; Machine design</t>
  </si>
  <si>
    <t>Wang H.; Chen G.; Gomez R.; Nakamura K.; He B.; Li G.</t>
  </si>
  <si>
    <t>Wang, Hui (57944875200); Chen, Guodong (57944385000); Gomez, Randy (12806763700); Nakamura, Keisuke (55489762000); He, Bo (8355392200); Li, Guangliang (56132381600)</t>
  </si>
  <si>
    <t>57944875200; 57944385000; 12806763700; 55489762000; 8355392200; 56132381600</t>
  </si>
  <si>
    <t>Shaping Haru's Affective Behavior with Valence and Arousal Based Implicit Facial Feedback</t>
  </si>
  <si>
    <t>10.1109/RO-MAN53752.2022.9900540</t>
  </si>
  <si>
    <t>https://www.scopus.com/inward/record.uri?eid=2-s2.0-85140795222&amp;doi=10.1109%2fRO-MAN53752.2022.9900540&amp;partnerID=40&amp;md5=a2f43c9366f7edf2ceaf0b91c399abf3</t>
  </si>
  <si>
    <t>Human robot interaction; Learning systems; Affective behaviors; Circumplex models; Express emotions; Human being; Human users; Learn+; Ordinary people; Reinforcement learnings; Social robots; Well being; Reinforcement learning</t>
  </si>
  <si>
    <t>Moujahid M.; Wilson B.; Hastie H.; Lemon O.</t>
  </si>
  <si>
    <t>Moujahid, Meriam (57472486100); Wilson, Bruce (57943868700); Hastie, Helen (55663733800); Lemon, Oliver (6603015795)</t>
  </si>
  <si>
    <t>57472486100; 57943868700; 55663733800; 6603015795</t>
  </si>
  <si>
    <t>Demonstration of a Robot Receptionist with Multi-party Situated Interaction</t>
  </si>
  <si>
    <t>10.1109/HRI53351.2022.9889314</t>
  </si>
  <si>
    <t>https://www.scopus.com/inward/record.uri?eid=2-s2.0-85140801903&amp;doi=10.1109%2fHRI53351.2022.9889314&amp;partnerID=40&amp;md5=ca4cea83ad90a57bc3079344ee30dd01</t>
  </si>
  <si>
    <t>Human-robot interaction; in the wild experiment; multi-party interaction; robot receptionist; situated interaction; turn-taking</t>
  </si>
  <si>
    <t>Man machine systems; Dynamic environments; Facial Expressions; Humans-robot interactions; In the wild experiment; Interactive robot; Multiparty interaction; Robot receptionist; Situated interactions; Turn-taking; Verbal communications; Human robot interaction</t>
  </si>
  <si>
    <t>Papadopoulos K.; Velentza A.M.; Christodoulou P.; Fachantidis N.</t>
  </si>
  <si>
    <t>Papadopoulos, K. (16025720800); Velentza, A.M. (57204963116); Christodoulou, P. (57207456867); Fachantidis, N. (57270670800)</t>
  </si>
  <si>
    <t>16025720800; 57204963116; 57207456867; 57270670800</t>
  </si>
  <si>
    <t>Social Educational Robotics Application: Architecture and Interconnectivity</t>
  </si>
  <si>
    <t>10.1109/IISA56318.2022.9904372</t>
  </si>
  <si>
    <t>https://www.scopus.com/inward/record.uri?eid=2-s2.0-85141038096&amp;doi=10.1109%2fIISA56318.2022.9904372&amp;partnerID=40&amp;md5=1d2777447a16f4f6d6d8e56ff892e97b</t>
  </si>
  <si>
    <t>application; architecture.; education; mobile platform; smartphone; social robots; software</t>
  </si>
  <si>
    <t>Economic and social effects; Educational robots; Machine design; Social robots; 'current; Application architecture; Architecture.; Educational robotics; Interconnectivity; Mobile platform; Robotics applications; Smart phones; Social robots; Software; Application programs</t>
  </si>
  <si>
    <t>Suzuki K.; Yamaguchi T.; Okuda H.; Suzuki T.</t>
  </si>
  <si>
    <t>Suzuki, Kosuke (57951778900); Yamaguchi, Takuma (55942756100); Okuda, Hiroyuki (56460838600); Suzuki, Tatsuya (55628567602)</t>
  </si>
  <si>
    <t>57951778900; 55942756100; 56460838600; 55628567602</t>
  </si>
  <si>
    <t>Indication of interaction plans based on model predictive interaction control: Cooperation between AMRs and pedestrians using eHMI</t>
  </si>
  <si>
    <t>10.23919/SICE56594.2022.9905833</t>
  </si>
  <si>
    <t>https://www.scopus.com/inward/record.uri?eid=2-s2.0-85141222134&amp;doi=10.23919%2fSICE56594.2022.9905833&amp;partnerID=40&amp;md5=c7596ffb7c7d874801894bca6e5c7dce</t>
  </si>
  <si>
    <t>Human Interfaces; Human-Machine Systems; Robotic and Automation Systems</t>
  </si>
  <si>
    <t>Human robot interaction; Model predictive control; Predictive control systems; Automation systems; Autonomous Mobile Robot; Communication tools; Human Interface; Human Machine Interface; Human-machine systems; Interaction controls; Model predictive; Plan-based; Robotic systems; Man machine systems</t>
  </si>
  <si>
    <t>Phaijit O.; Obaid M.; Sammut C.; Johal W.</t>
  </si>
  <si>
    <t>Phaijit, Ornnalin (57944464400); Obaid, Mohammad (16245637200); Sammut, Claude (6701501948); Johal, Wafa (55912460600)</t>
  </si>
  <si>
    <t>57944464400; 16245637200; 6701501948; 55912460600</t>
  </si>
  <si>
    <t>A Taxonomy of Functional Augmented Reality for Human-Robot Interaction</t>
  </si>
  <si>
    <t>10.1109/HRI53351.2022.9889622</t>
  </si>
  <si>
    <t>https://www.scopus.com/inward/record.uri?eid=2-s2.0-85140797881&amp;doi=10.1109%2fHRI53351.2022.9889622&amp;partnerID=40&amp;md5=2d422d670d13b5bae376c64fb24f0d9a</t>
  </si>
  <si>
    <t>Augmented Reality; Human-Robot Interaction; Literature Review; Taxonomy</t>
  </si>
  <si>
    <t>Human robot interaction; Man machine systems; Taxonomies; 'current; Augmented reality technology; Humans-robot interactions; Literature reviews; Picking up; Research gaps; State of the art; Technical support; Augmented reality</t>
  </si>
  <si>
    <t>Higgins P.; Barron R.; Matuszek C.</t>
  </si>
  <si>
    <t>Higgins, Padraig (57219786637); Barron, Ryan (57943873400); Matuszek, Cynthia (10239806100)</t>
  </si>
  <si>
    <t>57219786637; 57943873400; 10239806100</t>
  </si>
  <si>
    <t>Head Pose for Object Deixis in VR-Based Human-Robot Interaction</t>
  </si>
  <si>
    <t>10.1109/RO-MAN53752.2022.9900631</t>
  </si>
  <si>
    <t>https://www.scopus.com/inward/record.uri?eid=2-s2.0-85140767212&amp;doi=10.1109%2fRO-MAN53752.2022.9900631&amp;partnerID=40&amp;md5=1db76434725ee93f084abe333626482b</t>
  </si>
  <si>
    <t>Human robot interaction; Man machine systems; Commercialisation; Head pose; Humans-robot interactions; Machine-learning; Object deixis; On-machines; Simulated robot; Training data; Virtual reality simulator; Virtual reality</t>
  </si>
  <si>
    <t>Rossi A.; John N.E.; Taglialatela G.; Rossi S.</t>
  </si>
  <si>
    <t>Rossi, Alessandra (57189499587); John, Nitha Elizabeth (57824712700); Taglialatela, Giuliano (57944388800); Rossi, Silvia (55619320887)</t>
  </si>
  <si>
    <t>57189499587; 57824712700; 57944388800; 55619320887</t>
  </si>
  <si>
    <t>Generating Emotional Gestures for Handling Social Failures in HRI</t>
  </si>
  <si>
    <t>10.1109/RO-MAN53752.2022.9900637</t>
  </si>
  <si>
    <t>https://www.scopus.com/inward/record.uri?eid=2-s2.0-85140801599&amp;doi=10.1109%2fRO-MAN53752.2022.9900637&amp;partnerID=40&amp;md5=3c04aebc4c2ed1f6adbf73199fc757df</t>
  </si>
  <si>
    <t>Robots; Animacy; Failure recovery mechanism; Multimodal system; Social robots; Software agents</t>
  </si>
  <si>
    <t>Enhancing learning processes by integrating social robots with learning management systems</t>
  </si>
  <si>
    <t>10.1109/RO-MAN53752.2022.9900622</t>
  </si>
  <si>
    <t>https://www.scopus.com/inward/record.uri?eid=2-s2.0-85140797238&amp;doi=10.1109%2fRO-MAN53752.2022.9900622&amp;partnerID=40&amp;md5=ee292ee95c7fe942832a1bac30c70dbe</t>
  </si>
  <si>
    <t>Computer aided instruction; Human robot interaction; Learning systems; Adaptiveness; Educational process; High educations; Learning environments; Learning management system; Learning process; Long-term potential; Pilot applications; Social interactions; Social robots; Curricula</t>
  </si>
  <si>
    <t>Yu J.; Wang T.; Zong Z.; Yang L.</t>
  </si>
  <si>
    <t>Yu, Jiawei (57422096000); Wang, Tengyue (57850286700); Zong, Zhenyu (57944874400); Yang, Liangjing (57214359135)</t>
  </si>
  <si>
    <t>57422096000; 57850286700; 57944874400; 57214359135</t>
  </si>
  <si>
    <t>Immersive Human-Robot Interaction for Dexterous Manipulation in Minimally Invasive Procedures</t>
  </si>
  <si>
    <t>Proceedings of the 4th WRC Symposium on Advanced Robotics and Automation 2022, WRC SARA 2022</t>
  </si>
  <si>
    <t>10.1109/WRCSARA57040.2022.9903967</t>
  </si>
  <si>
    <t>https://www.scopus.com/inward/record.uri?eid=2-s2.0-85140803415&amp;doi=10.1109%2fWRCSARA57040.2022.9903967&amp;partnerID=40&amp;md5=0568f94e95d94d9ce1b23e8fc293de50</t>
  </si>
  <si>
    <t>Human-Robot Interaction; Mixed Reality; Surgical Robots</t>
  </si>
  <si>
    <t>Collaborative robots; Intelligent robots; Machine design; Man machine systems; Manipulators; Mixed reality; Surgical equipment; Computer assisted; Dexterous manipulation; Humans-robot interactions; Immersive; Immersive technologies; Minimally invasive; Minimally-invasive surgery; Mixed reality; Robotic manipulators; Robotics surgery; Robotic surgery</t>
  </si>
  <si>
    <t>Nguyen V.; Marvel J.</t>
  </si>
  <si>
    <t>Nguyen, Vinh (57190395771); Marvel, Jeremy (35074587400)</t>
  </si>
  <si>
    <t>57190395771; 35074587400</t>
  </si>
  <si>
    <t>Evaluation of data-driven models in human-robot load-sharing</t>
  </si>
  <si>
    <t>V002T06A003</t>
  </si>
  <si>
    <t>10.1115/MSEC2022-83907</t>
  </si>
  <si>
    <t>https://www.scopus.com/inward/record.uri?eid=2-s2.0-85140975133&amp;doi=10.1115%2fMSEC2022-83907&amp;partnerID=40&amp;md5=dc16db8830f5a68635c067717b658da5</t>
  </si>
  <si>
    <t>Collaborative Robot; Human-Robot Interaction; Load-Sharing; Manufacturing; Wearable Electronics</t>
  </si>
  <si>
    <t>Collaborative robots; Decision trees; Feedback; Manufacture; Neural network models; Testbeds; Audio feedbacks; Collaborative robots; Collaborative systems; Data-driven model; Human robots; Humans-robot interactions; Load sharing; Manufacturing; Naive bayes; Real-world; Wearable technology</t>
  </si>
  <si>
    <t>Sandygulova A.; Amirova A.; Telisheva Z.; Zhanatkyzy A.; Rakhymbayeva N.</t>
  </si>
  <si>
    <t>Sandygulova, Anara (55193519700); Amirova, Aida (57219564291); Telisheva, Zhansaule (57212375227); Zhanatkyzy, Aida (57212388807); Rakhymbayeva, Nazerke (57216334119)</t>
  </si>
  <si>
    <t>55193519700; 57219564291; 57212375227; 57212388807; 57216334119</t>
  </si>
  <si>
    <t>Individual Differences of Children with Autism in Robot-assisted Autism Therapy</t>
  </si>
  <si>
    <t>10.1109/HRI53351.2022.9889537</t>
  </si>
  <si>
    <t>https://www.scopus.com/inward/record.uri?eid=2-s2.0-85140787562&amp;doi=10.1109%2fHRI53351.2022.9889537&amp;partnerID=40&amp;md5=7e112a7bbb2e0e3f34cd49db868df50b</t>
  </si>
  <si>
    <t>age; ASD; children; engagement; HRI; individual differences; robot; robot-assisted autism therapy; verbality</t>
  </si>
  <si>
    <t>Diseases; Economic and social effects; Patient rehabilitation; Age; Attention deficit hyperactivity disorder; Autism spectrum disorders; Autism therapies; Child; Engagement; HRI; Individual Differences; Robot-assisted autism therapy; Verbality; Robots</t>
  </si>
  <si>
    <t>Pittman D.E.; Haring K.S.; Kim P.; Dossett B.; Ehman G.; Gutierrez-Gutierrez E.; Patil S.; Sanchez A.</t>
  </si>
  <si>
    <t>Pittman, Daniel E. (35574253400); Haring, Kerstin S. (55639550500); Kim, Pilyoung (16063998500); Dossett, Benjamin (57945202600); Ehman, Gillian (57943972200); Gutierrez-Gutierrez, Elizabeth (57943972300); Patil, Sneha (57212424848); Sanchez, Ashley (57944214900)</t>
  </si>
  <si>
    <t>35574253400; 55639550500; 16063998500; 57945202600; 57943972200; 57943972300; 57212424848; 57944214900</t>
  </si>
  <si>
    <t>A Novel Online Robot Design Research Platform to Determine Robot Mind Perception</t>
  </si>
  <si>
    <t>10.1109/HRI53351.2022.9889539</t>
  </si>
  <si>
    <t>https://www.scopus.com/inward/record.uri?eid=2-s2.0-85140752004&amp;doi=10.1109%2fHRI53351.2022.9889539&amp;partnerID=40&amp;md5=1b8e082128f3b8433b06278e434d78aa</t>
  </si>
  <si>
    <t>fNIRS; machine learning; robot design</t>
  </si>
  <si>
    <t>Convolutional neural networks; E-learning; Generative adversarial networks; Machine design; Music; Students; 3D games; BOT project; Data collection; Design research; FNIRS; Humans-robot interactions; Machine-learning; Online robots; Research platforms; Robot designs; Human robot interaction</t>
  </si>
  <si>
    <t>Getson C.; Nejat G.</t>
  </si>
  <si>
    <t>Getson, Cristina (57266302400); Nejat, Goldie (12789569200)</t>
  </si>
  <si>
    <t>57266302400; 12789569200</t>
  </si>
  <si>
    <t>The Robot Screener Will See You Now: A Socially Assistive Robot for COVID-19 Screening in Long-Term Care Homes</t>
  </si>
  <si>
    <t>10.1109/RO-MAN53752.2022.9900620</t>
  </si>
  <si>
    <t>https://www.scopus.com/inward/record.uri?eid=2-s2.0-85140741867&amp;doi=10.1109%2fRO-MAN53752.2022.9900620&amp;partnerID=40&amp;md5=5aaa0b31fb4027f3b99784ec27a55633</t>
  </si>
  <si>
    <t>COVID-19; Human robot interaction; Care homes; Cognitive attitudes; Health screenings; Healthcare facility; Healthcare systems; Humans-robot interactions; Long term care; Repetitive task; Social robots; Socially assistive robots; Health care</t>
  </si>
  <si>
    <t>Wallkotter S.; Chetouani M.; Castellano G.</t>
  </si>
  <si>
    <t>Wallkotter, Sebastian (57197799646); Chetouani, Mohamed (8964513700); Castellano, Ginevra (23007528900)</t>
  </si>
  <si>
    <t>57197799646; 8964513700; 23007528900</t>
  </si>
  <si>
    <t>SLOT-V: Supervised Learning of Observer Models for Legible Robot Motion Planning in Manipulation</t>
  </si>
  <si>
    <t>10.1109/RO-MAN53752.2022.9900568</t>
  </si>
  <si>
    <t>https://www.scopus.com/inward/record.uri?eid=2-s2.0-85140735909&amp;doi=10.1109%2fRO-MAN53752.2022.9900568&amp;partnerID=40&amp;md5=8c9c140fd005df03aee6e8cddd5684c1</t>
  </si>
  <si>
    <t>Benchmarking; Human robot interaction; Motion planning; Robot programming; Supervised learning; Efficiency and performance; Goal configuration; Human observers; Hypothesis space; Learn+; Learning frameworks; Motion trajectories; Observer models; Robot motion; Robot motion planning; Trajectories</t>
  </si>
  <si>
    <t>Sanoubari E.; David B.; Kew C.; Cunningham C.; Caluwaerts K.</t>
  </si>
  <si>
    <t>Sanoubari, Elaheh (57201554792); David, Byron (57313425600); Kew, Chase (57223917428); Cunningham, Corbin (57944630800); Caluwaerts, Ken (26325461200)</t>
  </si>
  <si>
    <t>57201554792; 57313425600; 57223917428; 57944630800; 26325461200</t>
  </si>
  <si>
    <t>From Message to Expression: Exploring Non-Verbal Communication for Appearance-Constrained Robots</t>
  </si>
  <si>
    <t>10.1109/RO-MAN53752.2022.9900520</t>
  </si>
  <si>
    <t>https://www.scopus.com/inward/record.uri?eid=2-s2.0-85140757132&amp;doi=10.1109%2fRO-MAN53752.2022.9900520&amp;partnerID=40&amp;md5=910bc0712c8585cb1765b78d8fe9f593</t>
  </si>
  <si>
    <t>Man machine systems; Affect control theories; Constrained robots; Facial Expressions; Human-robot communication; Humans-robot interactions; Models of affects; Non-verbal communications; Psychological safety; Quadruped Robots; Semi structured interviews; Human robot interaction</t>
  </si>
  <si>
    <t>Salehzadeh R.; Bordbar F.; Griffin D.J.; Cousin C.; Jalili N.</t>
  </si>
  <si>
    <t>Salehzadeh, Roya (57221139174); Bordbar, Fareed (55670360900); Griffin, Darrin J. (55170722300); Cousin, Christian (57193090588); Jalili, Nader (35569828000)</t>
  </si>
  <si>
    <t>57221139174; 55670360900; 55170722300; 57193090588; 35569828000</t>
  </si>
  <si>
    <t>Public Perception, Privacy, Safety, and Ethical Considerations of Communication Robots in Law Enforcement</t>
  </si>
  <si>
    <t>10.1109/RO-MAN53752.2022.9900659</t>
  </si>
  <si>
    <t>https://www.scopus.com/inward/record.uri?eid=2-s2.0-85140736280&amp;doi=10.1109%2fRO-MAN53752.2022.9900659&amp;partnerID=40&amp;md5=f576f43ea03022dca47dfa67db5766ef</t>
  </si>
  <si>
    <t>Ethical technology; Human robot interaction; Communication robot; Ethical considerations; Face-to-face interaction; Law enforcement officers; Mobile communications; Police officers; Public perception; Recent researches; Safety considerations; Stakeholder involvement; Law enforcement</t>
  </si>
  <si>
    <t>Demutti M.; D'Amato V.; Recchiuto C.; Oneto L.; Sgorbissa A.</t>
  </si>
  <si>
    <t>Demutti, Marco (57944622200); D'Amato, Vincenzo (57943402000); Recchiuto, Carmine (36452602300); Oneto, Luca (41262130900); Sgorbissa, Antonio (6602687901)</t>
  </si>
  <si>
    <t>57944622200; 57943402000; 36452602300; 41262130900; 6602687901</t>
  </si>
  <si>
    <t>Assessing Emotions in Human-Robot Interaction Based on the Appraisal Theory</t>
  </si>
  <si>
    <t>10.1109/RO-MAN53752.2022.9900598</t>
  </si>
  <si>
    <t>https://www.scopus.com/inward/record.uri?eid=2-s2.0-85140747213&amp;doi=10.1109%2fRO-MAN53752.2022.9900598&amp;partnerID=40&amp;md5=650d593fc726ee4bda69c0c82c4050ee</t>
  </si>
  <si>
    <t>appraisal theory; emotion recognition; Human-robot interaction; social robotics</t>
  </si>
  <si>
    <t>Anthropomorphic robots; Classification (of information); Decision trees; Human robot interaction; Man machine systems; Speech recognition; Appraisal theory; Changing environment; Emotion recognition; Human emotion; Human evolution; Humans-robot interactions; Sensors data; Sensory data; Social contacts; Social robotics; Emotion Recognition</t>
  </si>
  <si>
    <t>Senft E.; Porfirio D.J.; Winkle K.</t>
  </si>
  <si>
    <t>Senft, Emmanuel (56032346700); Porfirio, David J. (56600670600); Winkle, Katie (57201504964)</t>
  </si>
  <si>
    <t>56032346700; 56600670600; 57201504964</t>
  </si>
  <si>
    <t>Participatory Design and End-User Programming for Human-Robot Interaction</t>
  </si>
  <si>
    <t>10.1109/HRI53351.2022.9889648</t>
  </si>
  <si>
    <t>https://www.scopus.com/inward/record.uri?eid=2-s2.0-85140748782&amp;doi=10.1109%2fHRI53351.2022.9889648&amp;partnerID=40&amp;md5=e44d73e70ef699edd9b7bcec03531465</t>
  </si>
  <si>
    <t>End-User Programming; Human-Robot Inter-action; Participatory Design; Personalization</t>
  </si>
  <si>
    <t>Machine design; Man machine systems; Robot programming; Computer scientists; Design systems; End-user programming; End-users; Humans-robot interactions; Participatory design; Personalizations; Program robots; Robot programs; User's programs; Human robot interaction</t>
  </si>
  <si>
    <t>Gonzalez A.G.C.; Lo W.; Mizuuchi I.</t>
  </si>
  <si>
    <t>Gonzalez, Antonio Galiza Cerdeira (57944848400); Lo, WingSum (57612819400); Mizuuchi, Ikuo (6603185295)</t>
  </si>
  <si>
    <t>57944848400; 57612819400; 6603185295</t>
  </si>
  <si>
    <t>Talk to Kotaro: a web crowdsourcing study on the impact of phone and prosody choice for synthesized speech on human impression</t>
  </si>
  <si>
    <t>10.1109/RO-MAN53752.2022.9900685</t>
  </si>
  <si>
    <t>https://www.scopus.com/inward/record.uri?eid=2-s2.0-85140742040&amp;doi=10.1109%2fRO-MAN53752.2022.9900685&amp;partnerID=40&amp;md5=54e0233ab424075580863a84884021ed</t>
  </si>
  <si>
    <t>Human robot interaction; Semantics; Audio and video; Human impressions; Human volunteers; Humans-robot interactions; Research areas; Synthesized speech; Crowdsourcing</t>
  </si>
  <si>
    <t>Tolksdorf N.F.; Honemann D.; Viertel F.E.; Rohlfing K.J.</t>
  </si>
  <si>
    <t>Tolksdorf, Nils F. (57214683267); Honemann, Dirk (57943890800); Viertel, Franziska E. (57216336456); Rohlfing, Katharina J. (14024566800)</t>
  </si>
  <si>
    <t>57214683267; 57943890800; 57216336456; 14024566800</t>
  </si>
  <si>
    <t>Who is that?! Does Changing the Robot as a Learning Companion Impact Preschoolers' Language Learning?</t>
  </si>
  <si>
    <t>10.1109/HRI53351.2022.9889420</t>
  </si>
  <si>
    <t>https://www.scopus.com/inward/record.uri?eid=2-s2.0-85140736962&amp;doi=10.1109%2fHRI53351.2022.9889420&amp;partnerID=40&amp;md5=c4ad2bc9239d9efb7a36676085ecc4b8</t>
  </si>
  <si>
    <t>Child-robot interaction; context; educational robots; language learning; social robot; word learning</t>
  </si>
  <si>
    <t>Anthropomorphic robots; Economic and social effects; Human robot interaction; Child language development; Child-robot interactions; Context; Human-human interactions; Language learning; Learning companions; Learning contents; Performance; Social robots; Word learning; Educational robots</t>
  </si>
  <si>
    <t>Zhong V.J.; Murset N.; Jager J.; Schmiedel T.</t>
  </si>
  <si>
    <t>Zhong, Vivienne Jia (57201121797); Murset, Nicolas (57944706400); Jager, Janine (56529088800); Schmiedel, Theresa (54895023100)</t>
  </si>
  <si>
    <t>57201121797; 57944706400; 56529088800; 54895023100</t>
  </si>
  <si>
    <t>Exploring Variables That Affect Robot Likeability</t>
  </si>
  <si>
    <t>10.1109/HRI53351.2022.9889602</t>
  </si>
  <si>
    <t>https://www.scopus.com/inward/record.uri?eid=2-s2.0-85140750334&amp;doi=10.1109%2fHRI53351.2022.9889602&amp;partnerID=40&amp;md5=3a718e11d6006cb5ab5acc8e3ae6186b</t>
  </si>
  <si>
    <t>anthropomorphism; robot gestures; robot voice; social robot likeability; social robot perception; value-sensitive design</t>
  </si>
  <si>
    <t>Anthropomorphic robots; Human robot interaction; Anthropomorphism; Likeability; Robot gestures; Robot perception; Robot voice; Social robot likeability; Social robot perception; Social robots; Value sensitive design; Machine design</t>
  </si>
  <si>
    <t>Chung H.; Lee S.; Jun S.</t>
  </si>
  <si>
    <t>Chung, Hanna (57943480000); Lee, Sukho (57944942300); Jun, Soojin (56162761000)</t>
  </si>
  <si>
    <t>57943480000; 57944942300; 56162761000</t>
  </si>
  <si>
    <t>How to Make Robots' Optimal Anthropomorphism Level: Manipulating Social Cues and Spatial Context for an Improved User Experience</t>
  </si>
  <si>
    <t>10.1109/HRI53351.2022.9889376</t>
  </si>
  <si>
    <t>https://www.scopus.com/inward/record.uri?eid=2-s2.0-85140743091&amp;doi=10.1109%2fHRI53351.2022.9889376&amp;partnerID=40&amp;md5=976fed33f9620ec457bcd28a48cb0145</t>
  </si>
  <si>
    <t>anthropomorphism; privacy concerns; social cues; spatial context; verbal style</t>
  </si>
  <si>
    <t>Human robot interaction; Anthropomorphism; Humans-robot interactions; Privacy concerns; Social cues; Spatial context; Three-level; Users' experiences; Verbal style; Industrial research</t>
  </si>
  <si>
    <t>Xu H.; Ray L.C.</t>
  </si>
  <si>
    <t>Xu, Hongshen (57711114300); Ray, L.C. (57215536959)</t>
  </si>
  <si>
    <t>57711114300; 57215536959</t>
  </si>
  <si>
    <t>Cohesiveness of Robots in Groups Affects the Perception of Social Rejection by Human Observers</t>
  </si>
  <si>
    <t>10.1109/HRI53351.2022.9889556</t>
  </si>
  <si>
    <t>https://www.scopus.com/inward/record.uri?eid=2-s2.0-85140751669&amp;doi=10.1109%2fHRI53351.2022.9889556&amp;partnerID=40&amp;md5=c09fa3daf28b0371260084c9cf54197c</t>
  </si>
  <si>
    <t>entitativity; group membership; Social rejection; social robotics</t>
  </si>
  <si>
    <t>Human robot interaction; Machine design; Cooperativity; Entitativity; Group memberships; Human observers; Human social system; Machine behavior; Robot group; Robot-human interaction; Social rejection; Social robotics; Economic and social effects</t>
  </si>
  <si>
    <t>Stower R.; Tatarian K.; Rudaz D.; Chamoux M.; Chetouani M.; Kappas A.</t>
  </si>
  <si>
    <t>Stower, Rebecca (57217980101); Tatarian, Karen (57203921223); Rudaz, Damien (57352583000); Chamoux, Marine (57201364987); Chetouani, Mohamed (8964513700); Kappas, Arvid (7101642010)</t>
  </si>
  <si>
    <t>57217980101; 57203921223; 57352583000; 57201364987; 8964513700; 7101642010</t>
  </si>
  <si>
    <t>Does what users say match what they do? Comparing self-reported attitudes and behaviours towards a social robot</t>
  </si>
  <si>
    <t>10.1109/RO-MAN53752.2022.9900782</t>
  </si>
  <si>
    <t>https://www.scopus.com/inward/record.uri?eid=2-s2.0-85140762614&amp;doi=10.1109%2fRO-MAN53752.2022.9900782&amp;partnerID=40&amp;md5=1ff06cf59aaf2c533c066971e85af35f</t>
  </si>
  <si>
    <t>Economic and social effects; Social robots; Behavioral measures; Exploratory analysis; Multi-modal; Presence information; Social behaviour; Social information processing; Social presence; Social robots; Technology acceptance; Travel planning; Robot programming</t>
  </si>
  <si>
    <t>Miller J.; McDaniel T.</t>
  </si>
  <si>
    <t>Miller, Jordan (57226628621); McDaniel, Troy (13009001800)</t>
  </si>
  <si>
    <t>57226628621; 13009001800</t>
  </si>
  <si>
    <t>I enjoyed the chance to meet you and I will always remember you: Healthy Older Adults' Conversations with Misty the Robot</t>
  </si>
  <si>
    <t>10.1109/HRI53351.2022.9889523</t>
  </si>
  <si>
    <t>https://www.scopus.com/inward/record.uri?eid=2-s2.0-85140754372&amp;doi=10.1109%2fHRI53351.2022.9889523&amp;partnerID=40&amp;md5=c1116f741623eba7ab3d9010946d15be</t>
  </si>
  <si>
    <t>healthy older adults; human robot interaction; nonverbal; social robots; user centered design; User Studies; verbal</t>
  </si>
  <si>
    <t>Machine design; Healthy old adult; Humans-robot interactions; Non-verbal communications; Nonverbals; Older adults; Social robots; User study; Verbal; Verbal communications; Wizard of Oz; Human robot interaction</t>
  </si>
  <si>
    <t>Stommel W.; De Rijk L.; Boumans R.</t>
  </si>
  <si>
    <t>Stommel, W. (23091993200); De Rijk, L. (57224631546); Boumans, R. (57201558977)</t>
  </si>
  <si>
    <t>23091993200; 57224631546; 57201558977</t>
  </si>
  <si>
    <t>'Pepper, what do you mean?' Miscommunication and repair in robot-led survey interaction</t>
  </si>
  <si>
    <t>10.1109/RO-MAN53752.2022.9900528</t>
  </si>
  <si>
    <t>https://www.scopus.com/inward/record.uri?eid=2-s2.0-85140745659&amp;doi=10.1109%2fRO-MAN53752.2022.9900528&amp;partnerID=40&amp;md5=d79b5ba8a0b5d3e5508037e571012ee2</t>
  </si>
  <si>
    <t>Audition; Human robot interaction; Man machine systems; Surveys; Video recording; Elderly people; Health surveys; Humans-robot interactions; Repair strategy; Social interactions; Task-oriented; Repair</t>
  </si>
  <si>
    <t>Guo P.; Smit I.</t>
  </si>
  <si>
    <t>Guo, Peicheng (57943500500); Smit, Iskander (56416132300)</t>
  </si>
  <si>
    <t>57943500500; 56416132300</t>
  </si>
  <si>
    <t>Towards an Active Predictive Relation by Reconceptualizing a Vacuum Robot: Research on the Transparency and Acceptance of the Predictive Behaviors</t>
  </si>
  <si>
    <t>10.1007/978-3-031-17618-0_18</t>
  </si>
  <si>
    <t>https://www.scopus.com/inward/record.uri?eid=2-s2.0-85140748811&amp;doi=10.1007%2f978-3-031-17618-0_18&amp;partnerID=40&amp;md5=1b43426dd1660239b23a2f522f67c17a</t>
  </si>
  <si>
    <t>Acceptance; Artificial intelligence; Human-robot interaction; Internet of Things; Robot autonomy; Transparency</t>
  </si>
  <si>
    <t>Forecasting; Human robot interaction; Intelligent robots; Internet of things; Acceptance; Creatives; Design Quality; Humans-robot interactions; Predictive behaviors; Predictive capabilities; Predictive systems; Robot autonomy; Users' acceptance; Vacuum robot; Transparency</t>
  </si>
  <si>
    <t>Steinhaeusser S.C.; Riedmann A.; Schaper P.; Guthmann E.; Pfister J.; Schmitt K.; Wild T.; Lugrin B.</t>
  </si>
  <si>
    <t>Steinhaeusser, Sophia C. (57211518344); Riedmann, Anna (57211518289); Schaper, Philipp (57188722956); Guthmann, Emily (57943386900); Pfister, Julia (57943631800); Schmitt, Katharina (57945096800); Wild, Theresa (57944357700); Lugrin, Birgit (57222749254)</t>
  </si>
  <si>
    <t>57211518344; 57211518289; 57188722956; 57943386900; 57943631800; 57945096800; 57944357700; 57222749254</t>
  </si>
  <si>
    <t>Second Language Learning through Storytelling with a Social Robot-An Online Case Study</t>
  </si>
  <si>
    <t>10.1109/RO-MAN53752.2022.9900628</t>
  </si>
  <si>
    <t>https://www.scopus.com/inward/record.uri?eid=2-s2.0-85140737088&amp;doi=10.1109%2fRO-MAN53752.2022.9900628&amp;partnerID=40&amp;md5=3cb66e9fb188573902f7c6ce5e07f891</t>
  </si>
  <si>
    <t>E-learning; Economic and social effects; Robots; Case-studies; Informal learning; Language learning; Learning process; Online studies; Second language; Social robots; Student learning; Student motivation; Vocabulary acquisition; Learning systems</t>
  </si>
  <si>
    <t>Nichols E.; Szapiro D.; Vasylkiv Y.; Gomez R.</t>
  </si>
  <si>
    <t>Nichols, Eric (57196921189); Szapiro, Deborah (57201501073); Vasylkiv, Yurii (57192275802); Gomez, Randy (12806763700)</t>
  </si>
  <si>
    <t>57196921189; 57201501073; 57192275802; 12806763700</t>
  </si>
  <si>
    <t>I Can't Believe That Happened!: Exploring Expressivity in Collaborative Storytelling with the Tabletop Robot Haru</t>
  </si>
  <si>
    <t>10.1109/RO-MAN53752.2022.9900606</t>
  </si>
  <si>
    <t>https://www.scopus.com/inward/record.uri?eid=2-s2.0-85140739547&amp;doi=10.1109%2fRO-MAN53752.2022.9900606&amp;partnerID=40&amp;md5=eeb8bc5925445c9d8f7af449ec7f514e</t>
  </si>
  <si>
    <t>Gameplay; Interactivity; Language model; Large-scales; Online surveys; Personality traits; Social robotics; Social robots; Text to speech; Robots</t>
  </si>
  <si>
    <t>Troughton I.A.; Baraka K.; Hindriks K.; Bleeker M.</t>
  </si>
  <si>
    <t>Troughton, Irene Alcubilla (57476701800); Baraka, Kim (55844333800); Hindriks, Koen (55904124900); Bleeker, Maaike (26037899100)</t>
  </si>
  <si>
    <t>57476701800; 55844333800; 55904124900; 26037899100</t>
  </si>
  <si>
    <t>Robotic Improvisers: Rule-Based Improvisation and Emergent Behaviour in HRI</t>
  </si>
  <si>
    <t>10.1109/HRI53351.2022.9889624</t>
  </si>
  <si>
    <t>https://www.scopus.com/inward/record.uri?eid=2-s2.0-85140736432&amp;doi=10.1109%2fHRI53351.2022.9889624&amp;partnerID=40&amp;md5=efd46431d004f399896ea75b0b18b1bb</t>
  </si>
  <si>
    <t>dance; human-robot interaction; improvisation; movement; rules; theatre</t>
  </si>
  <si>
    <t>Machine design; Man machine systems; Dance; Emergent behaviours; Humans-robot interactions; Improvization; Interaction design; Movement; Performing arts; Rule; Rule based; Social interactions; Human robot interaction</t>
  </si>
  <si>
    <t>Seok S.; Hwang E.; Choi J.; Lim Y.</t>
  </si>
  <si>
    <t>Seok, Sukyung (57446374000); Hwang, Eunji (57944215900); Choi, Jongsuk (55994218300); Lim, Yoonseob (24740711800)</t>
  </si>
  <si>
    <t>57446374000; 57944215900; 55994218300; 24740711800</t>
  </si>
  <si>
    <t>Cultural Differences in Indirect Speech Act Use and Politeness in Human-Robot Interaction</t>
  </si>
  <si>
    <t>10.1109/HRI53351.2022.9889576</t>
  </si>
  <si>
    <t>https://www.scopus.com/inward/record.uri?eid=2-s2.0-85140754804&amp;doi=10.1109%2fHRI53351.2022.9889576&amp;partnerID=40&amp;md5=f40b0f6ef9fa35d75ef96b35c2944d95</t>
  </si>
  <si>
    <t>Cultural differences; Honorifics; Human-robot interaction; Indirect speech acts; Politeness</t>
  </si>
  <si>
    <t>Linguistics; Man machine systems; Cultural difference; Honorific; Human use; Human-human interactions; Humans-robot interactions; Indirect speech act; Interaction studies; Politeness; Speech acts; Task-based; Human robot interaction</t>
  </si>
  <si>
    <t>Nanavati A.; Walker N.; Taber L.; Mavrogiannis C.; Takayama L.; Cakmak M.; Srinivasa S.</t>
  </si>
  <si>
    <t>Nanavati, Amal (57201556798); Walker, Nick (57206175617); Taber, Lee (55970927900); Mavrogiannis, Christoforos (55921929600); Takayama, Leila (6507505628); Cakmak, Maya (22940323800); Srinivasa, Siddhartha (6602084313)</t>
  </si>
  <si>
    <t>57201556798; 57206175617; 55970927900; 55921929600; 6507505628; 22940323800; 6602084313</t>
  </si>
  <si>
    <t>Not All Who Wander Are Lost: A Localization-Free System for In-the-Wild Mobile Robot Deployments</t>
  </si>
  <si>
    <t>10.1109/HRI53351.2022.9889620</t>
  </si>
  <si>
    <t>https://www.scopus.com/inward/record.uri?eid=2-s2.0-85140735622&amp;doi=10.1109%2fHRI53351.2022.9889620&amp;partnerID=40&amp;md5=8c19fccccfe46f0a07726c49957fcb82</t>
  </si>
  <si>
    <t>in-the-wild deployment; robot navigation; robots asking for help; wan-dering; Wizard of Oz</t>
  </si>
  <si>
    <t>Human robot interaction; Navigation; Autonomous navigation; Humans-robot interactions; In-the-wild deployment; Localisation; Robot asking for help; Robot navigation; Robots system; Sensor capability; Wan-dering; Wizard of Oz; Mobile robots</t>
  </si>
  <si>
    <t>10.1109/HRI53351.2022.9889668</t>
  </si>
  <si>
    <t>https://www.scopus.com/inward/record.uri?eid=2-s2.0-85140758326&amp;doi=10.1109%2fHRI53351.2022.9889668&amp;partnerID=40&amp;md5=6fda857a39329540dd7d77d8f65800a0</t>
  </si>
  <si>
    <t>caregiver; chemotherapy; Pediatric cancer; pet therapy; radiotherapy; social robot</t>
  </si>
  <si>
    <t>Diseases; Radiotherapy; Robots; Caregiver; Mental health; Pediatric cancer; Pet therapy; Side effect; Social robots; Chemotherapy</t>
  </si>
  <si>
    <t>Ayub A.; Scheunemann M.; Mavrogiannis C.; Rhim J.; Dautenhahn K.; Nehaniv C.L.; Hafner V.V.; Polani D.</t>
  </si>
  <si>
    <t>Ayub, Ali (57205025514); Scheunemann, Marcus (56549821200); Mavrogiannis, Christoforos (55921929600); Rhim, Jimin (55619493200); Dautenhahn, Kerstin (7003305185); Nehaniv, Chrystopher L. (6701663176); Hafner, Verena V. (55910634600); Polani, Daniel (6602861250)</t>
  </si>
  <si>
    <t>57205025514; 56549821200; 55921929600; 55619493200; 7003305185; 6701663176; 55910634600; 6602861250</t>
  </si>
  <si>
    <t>Robot Curiosity in Human-Robot Interaction (RCHRI)</t>
  </si>
  <si>
    <t>10.1109/HRI53351.2022.9889478</t>
  </si>
  <si>
    <t>https://www.scopus.com/inward/record.uri?eid=2-s2.0-85140753671&amp;doi=10.1109%2fHRI53351.2022.9889478&amp;partnerID=40&amp;md5=423a862148dbdbcc916d87775ec65de4</t>
  </si>
  <si>
    <t>active learning; curiosity; human-robot interaction; intrinsic motivations; lifelong learning</t>
  </si>
  <si>
    <t>Intelligent robots; Man machine systems; Motivation; Active Learning; Curiosity; Fundamental modes; Humaninteraction; Humans-robot interactions; Intrinsic motivation; Learn+; Life long learning; Real-world; Simulated environment; Human robot interaction</t>
  </si>
  <si>
    <t>Lumer E.; Buschmeier H.</t>
  </si>
  <si>
    <t>Lumer, Eleonore (57944611800); Buschmeier, Hendrik (35483237200)</t>
  </si>
  <si>
    <t>57944611800; 35483237200</t>
  </si>
  <si>
    <t>Perception of Power and Distance in Human-Human and Human-Robot Role-Based Relations</t>
  </si>
  <si>
    <t>10.1109/HRI53351.2022.9889308</t>
  </si>
  <si>
    <t>https://www.scopus.com/inward/record.uri?eid=2-s2.0-85140736419&amp;doi=10.1109%2fHRI53351.2022.9889308&amp;partnerID=40&amp;md5=f356a6886fe42b750b58ea9c27155f52</t>
  </si>
  <si>
    <t>face; human-robot interaction relationship; partner model; politeness; social influences</t>
  </si>
  <si>
    <t>Man machine systems; Surveys; Face; Human relations; Human robots; Human-robot interaction relationship; Humans-robot interactions; Interaction relationship; Partner model; Politeness; Power; Social influence; Human robot interaction</t>
  </si>
  <si>
    <t>Zhu J.; Sun Z.; Shen Y.; Su B.; Qi Y.; Wang J.</t>
  </si>
  <si>
    <t>Zhu, Jiayu (57944383700); Sun, Zhen (57192155596); Shen, Yu (57207691580); Su, Baiquan (26221966600); Qi, Yansong (56732281500); Wang, Junchen (23480934000)</t>
  </si>
  <si>
    <t>57944383700; 57192155596; 57207691580; 26221966600; 56732281500; 23480934000</t>
  </si>
  <si>
    <t>Human-Robot Cooperative Motion Constraint Control of Surgical Robot Based on Virtual Fixture</t>
  </si>
  <si>
    <t>10.1109/WRCSARA57040.2022.9903968</t>
  </si>
  <si>
    <t>https://www.scopus.com/inward/record.uri?eid=2-s2.0-85140758842&amp;doi=10.1109%2fWRCSARA57040.2022.9903968&amp;partnerID=40&amp;md5=5cac27d42e803882053a133b0639d45a</t>
  </si>
  <si>
    <t>Fixtures (tooling); Histology; Man machine systems; Manipulators; Robotic surgery; Surgical equipment; Tissue; Virtual reality; Admittance control; Application fields; Constraint control; Cooperative motion; Human robots; Human tissues; Human-robot collaboration; Humans-robot interactions; Motion constraints; Virtual fixture; Human robot interaction</t>
  </si>
  <si>
    <t>Kathuria T.; Xu Y.; Chakhachiro T.; Yang X.J.; Ghaffari M.</t>
  </si>
  <si>
    <t>Kathuria, Tribhi (57217900705); Xu, Yifan (57783708900); Chakhachiro, Theodor (57783221600); Yang, X. Jessie (23975212000); Ghaffari, Maani (35811862200)</t>
  </si>
  <si>
    <t>57217900705; 57783708900; 57783221600; 23975212000; 35811862200</t>
  </si>
  <si>
    <t>Providers-Clients-Robots: Framework for spatial-semantic planning for shared understanding in human-robot interaction</t>
  </si>
  <si>
    <t>10.1109/RO-MAN53752.2022.9900525</t>
  </si>
  <si>
    <t>https://www.scopus.com/inward/record.uri?eid=2-s2.0-85140756388&amp;doi=10.1109%2fRO-MAN53752.2022.9900525&amp;partnerID=40&amp;md5=d03c87841fb1fdcc122d8c051b43f3aa</t>
  </si>
  <si>
    <t>Budget control; Man machine systems; Robot programming; Semantics; Area of interest; Humans-robot interactions; Indoor environment; Multi-modal; Navigation graphs; Semantic representation; Shared understanding; Socially assistive robots; Spatial semantics; Time budget; Human robot interaction</t>
  </si>
  <si>
    <t>Shenoy S.; Jiang Y.; Lynch T.; Manuel L.I.; Doryab A.</t>
  </si>
  <si>
    <t>Shenoy, Sudhir (57222469762); Jiang, Yusheng (57244808100); Lynch, Tyler (57944950300); Manuel, Lauren Isabelle (57944705400); Doryab, Afsaneh (35071279700)</t>
  </si>
  <si>
    <t>57222469762; 57244808100; 57944950300; 57944705400; 35071279700</t>
  </si>
  <si>
    <t>A Self Learning System for Emotion Awareness and Adaptation in Humanoid Robots</t>
  </si>
  <si>
    <t>10.1109/RO-MAN53752.2022.9900581</t>
  </si>
  <si>
    <t>https://www.scopus.com/inward/record.uri?eid=2-s2.0-85140740878&amp;doi=10.1109%2fRO-MAN53752.2022.9900581&amp;partnerID=40&amp;md5=74684dd809be94709ef19a529f09922f</t>
  </si>
  <si>
    <t>deep learning; emotion recognition; engagement; social robot; user-adaptive</t>
  </si>
  <si>
    <t>Anthropomorphic robots; Convolutional neural networks; Deep learning; Learning systems; Speech recognition; Deep learning; Emotion recognition; Engagement; Humanoid robot; Personalizations; Real-time emotion recognition; Self learning system; Social interactions; Social robots; User-adaptive; Emotion Recognition</t>
  </si>
  <si>
    <t>Liberman-Pincu E.; Oron-Gilad T.</t>
  </si>
  <si>
    <t>Liberman-Pincu, Ela (57221689984); Oron-Gilad, Tal (16042913400)</t>
  </si>
  <si>
    <t>57221689984; 16042913400</t>
  </si>
  <si>
    <t>Exploring the Effect of Mass Customization on User Acceptance of Socially Assistive Robots (SARs)</t>
  </si>
  <si>
    <t>10.1109/HRI53351.2022.9889466</t>
  </si>
  <si>
    <t>https://www.scopus.com/inward/record.uri?eid=2-s2.0-85140766831&amp;doi=10.1109%2fHRI53351.2022.9889466&amp;partnerID=40&amp;md5=933f8cb4cd31e2700c9d40fc80a44d53</t>
  </si>
  <si>
    <t>Assistive robot; Human-robot interaction; Mass customization; Product design; Technology acceptance; User attachment; User enjoyment</t>
  </si>
  <si>
    <t>Computer aided manufacturing; Economic and social effects; Human robot interaction; Machine design; Visual communication; Assistive robots; Humans-robot interactions; Mass customization; Socially assistive robots; Technology acceptance; User attachment; User customizations; User enjoyment; User perceptions; Users' acceptance; Product design</t>
  </si>
  <si>
    <t>Zhang F.; Broz F.; Dertien E.; Kousi N.; Van Gurp J.A.M.; Ferrari O.I.; Malagon I.; Barakova E.I.</t>
  </si>
  <si>
    <t>Zhang, Feiran (57202292215); Broz, Frank (25925714600); Dertien, Edwin (16177266400); Kousi, Nefeli (57943723300); Van Gurp, Jules A. M. (57943481000); Ferrari, Oriana Isabella (57943723400); Malagon, Ignacio (56085183700); Barakova, Emilia I. (35614959800)</t>
  </si>
  <si>
    <t>57202292215; 25925714600; 16177266400; 57943723300; 57943481000; 57943723400; 56085183700; 35614959800</t>
  </si>
  <si>
    <t>Understanding Design Preferences for Robots for Pain Management: A Co-Design Study</t>
  </si>
  <si>
    <t>10.1109/HRI53351.2022.9889542</t>
  </si>
  <si>
    <t>https://www.scopus.com/inward/record.uri?eid=2-s2.0-85140743197&amp;doi=10.1109%2fHRI53351.2022.9889542&amp;partnerID=40&amp;md5=6dfc46ff708e2e95df8e5fae074f07f5</t>
  </si>
  <si>
    <t>child; child-robot interaction; co-design; pain management; parent; social robots</t>
  </si>
  <si>
    <t>Health; Robots; Child; Child-robot interactions; Co-designs; Design preferences; Design studies; Pain management; Parent; Social robots; Socially assistive robots; Young children; Machine design</t>
  </si>
  <si>
    <t>Afyouni A.; Ocnarescu I.; Cossin I.; Kamoun E.; Mazel A.; Fattal C.</t>
  </si>
  <si>
    <t>Afyouni, A. (57943656100); Ocnarescu, I. (55330539700); Cossin, I. (57197868522); Kamoun, E. (57943413000); Mazel, A. (35264397000); Fattal, C. (55976419500)</t>
  </si>
  <si>
    <t>57943656100; 55330539700; 57197868522; 57943413000; 35264397000; 55976419500</t>
  </si>
  <si>
    <t>Living one week with an autonomous Pepper in a rehabilitation center: lessons from the field</t>
  </si>
  <si>
    <t>10.1109/RO-MAN53752.2022.9900640</t>
  </si>
  <si>
    <t>https://www.scopus.com/inward/record.uri?eid=2-s2.0-85140741571&amp;doi=10.1109%2fRO-MAN53752.2022.9900640&amp;partnerID=40&amp;md5=12995632b438e391dd9e654981e2eb2d</t>
  </si>
  <si>
    <t>Economic and social effects; Machine design; Robots; Qualitative analysis; Quality of life; Social presence; Socially assistive robots; Patient rehabilitation</t>
  </si>
  <si>
    <t>Irfan B.; Ramachandran A.; Spaulding S.; Parisi G.I.; Gunes H.</t>
  </si>
  <si>
    <t>Irfan, Bahar (57194725723); Ramachandran, Aditi (56480082900); Spaulding, Samuel (56085336700); Parisi, German I. (56028608900); Gunes, Hatice (7005067251)</t>
  </si>
  <si>
    <t>57194725723; 56480082900; 56085336700; 56028608900; 7005067251</t>
  </si>
  <si>
    <t>Lifelong Learning and Personalization in Long-Term Human-Robot Interaction (LEAP-HRI)</t>
  </si>
  <si>
    <t>10.1109/HRI53351.2022.9889477</t>
  </si>
  <si>
    <t>https://www.scopus.com/inward/record.uri?eid=2-s2.0-85140757901&amp;doi=10.1109%2fHRI53351.2022.9889477&amp;partnerID=40&amp;md5=a30def9bf2bde550dbfb49aae28126fc</t>
  </si>
  <si>
    <t>adaptation; continual learning; Human-Robot Interaction (HRI); lifelong learning; long-term HRI; long-term memory; personalization; privacy; real-world HRI; user modeling; workshop</t>
  </si>
  <si>
    <t>Man machine systems; Adaptation; Continual learning; Human-robot interaction; Humans-robot interactions; Life long learning; Long term memory; Long-term human-robot interaction; Personalizations; Privacy; Real-world; Real-world human-robot interaction; User Modelling; Workshop; Human robot interaction</t>
  </si>
  <si>
    <t>Why do you think this joke told by robot is funny? The humor style matters</t>
  </si>
  <si>
    <t>10.1109/RO-MAN53752.2022.9900515</t>
  </si>
  <si>
    <t>https://www.scopus.com/inward/record.uri?eid=2-s2.0-85140754599&amp;doi=10.1109%2fRO-MAN53752.2022.9900515&amp;partnerID=40&amp;md5=a2d3adbd11e6d2c2322ef91ee6b0aabf</t>
  </si>
  <si>
    <t>Human robot interaction; Action Unit; Facial action; Facial feature; Humanoid robot; Humans-robot interactions; Objective measure; RGB images; Social activities; Social robots; Thermal images; Anthropomorphic robots</t>
  </si>
  <si>
    <t>Arkin J.; Patki S.; Rosser J.D.; Howard T.M.</t>
  </si>
  <si>
    <t>Arkin, Jacob (57192421412); Patki, Siddharth (57210797112); Rosser, Joshua D. (57190745089); Howard, Thomas M. (57203090257)</t>
  </si>
  <si>
    <t>57192421412; 57210797112; 57190745089; 57203090257</t>
  </si>
  <si>
    <t>An Efficient Algorithm for Visualization and Interpretation of Grounded Language Models</t>
  </si>
  <si>
    <t>10.1109/RO-MAN53752.2022.9900835</t>
  </si>
  <si>
    <t>https://www.scopus.com/inward/record.uri?eid=2-s2.0-85140754476&amp;doi=10.1109%2fRO-MAN53752.2022.9900835&amp;partnerID=40&amp;md5=f19e38d8e587a172648104dbf900c679</t>
  </si>
  <si>
    <t>Electric grounding; Intelligent robots; 'current; Environment models; Humans-robot interactions; Inference process; Language communication; Language model; Language understanding; Large spaces; Machine-learning; Real-time feedback; Human robot interaction</t>
  </si>
  <si>
    <t>Green N.; Works K.</t>
  </si>
  <si>
    <t>Green, Nathan (57196577066); Works, Karen (57944117000)</t>
  </si>
  <si>
    <t>57196577066; 57944117000</t>
  </si>
  <si>
    <t>Measuring Users' Attitudinal and Behavioral Responses to Persuasive Communication Techniques in Human Robot Interaction</t>
  </si>
  <si>
    <t>10.1109/HRI53351.2022.9889306</t>
  </si>
  <si>
    <t>https://www.scopus.com/inward/record.uri?eid=2-s2.0-85140758274&amp;doi=10.1109%2fHRI53351.2022.9889306&amp;partnerID=40&amp;md5=00abd071e6cf07c5e22022684d7633ca</t>
  </si>
  <si>
    <t>Human Robot Interaction; Natural Language Interfaces</t>
  </si>
  <si>
    <t>Behavioral research; Man machine systems; Natural language processing systems; Behavioral response; Communication techniques; Humans-robot interactions; Natural language interfaces; Pilot studies; Social identity; Social robots; Tour guide; User need; User perceptions; Human robot interaction</t>
  </si>
  <si>
    <t>Emir E.; Burns C.M.</t>
  </si>
  <si>
    <t>Emir, Ebru (57944211800); Burns, Catherine M. (7201834996)</t>
  </si>
  <si>
    <t>57944211800; 7201834996</t>
  </si>
  <si>
    <t>Evaluation of Expressive Motions based on the Framework of Laban Effort Features for Social Attributes of Robots</t>
  </si>
  <si>
    <t>10.1109/RO-MAN53752.2022.9900645</t>
  </si>
  <si>
    <t>https://www.scopus.com/inward/record.uri?eid=2-s2.0-85140741319&amp;doi=10.1109%2fRO-MAN53752.2022.9900645&amp;partnerID=40&amp;md5=11c9a97c74ec9f0ffffbe51b8383d1bd</t>
  </si>
  <si>
    <t>Cleaning; Machine design; Motion planning; Robot programming; Future designs; Manufacturing facility; Movement analysis; Online surveys; Robot warmths; Robotic vacuum cleaners; Simple++; Social attributes; Social robots; Treatment conditions; Surveys</t>
  </si>
  <si>
    <t>Van Waveren S.</t>
  </si>
  <si>
    <t>Van Waveren, Sanne (57208159954)</t>
  </si>
  <si>
    <t>Leveraging Non-Experts and Formal Methods to Automatically Correct Robot Failures</t>
  </si>
  <si>
    <t>10.1109/HRI53351.2022.9889361</t>
  </si>
  <si>
    <t>https://www.scopus.com/inward/record.uri?eid=2-s2.0-85140752171&amp;doi=10.1109%2fHRI53351.2022.9889361&amp;partnerID=40&amp;md5=06a0ba208be2a44940825b9219988945</t>
  </si>
  <si>
    <t>non-experts; policy repair; robot failure; shielded reinforcement learning</t>
  </si>
  <si>
    <t>Formal methods; Human robot interaction; Formal synthesis; Humans-robot interactions; Non-expert; Policy repair; Reinforcement learnings; Robot failure; Robot tasks; Shielded reinforcement learning; State of the art; Task failures; Reinforcement learning</t>
  </si>
  <si>
    <t>Mirsky R.; Baraka K.; Faulkner T.K.; Hart J.; Yedidsion H.; Xiao X.</t>
  </si>
  <si>
    <t>Mirsky, Reuth (57192390008); Baraka, Kim (55844333800); Faulkner, Taylor Kessler (57201555388); Hart, Justin (25031145200); Yedidsion, Harel (56183601200); Xiao, Xuesu (56742595000)</t>
  </si>
  <si>
    <t>57192390008; 55844333800; 57201555388; 25031145200; 56183601200; 56742595000</t>
  </si>
  <si>
    <t>Human-Interactive Robot Learning (HIRL)</t>
  </si>
  <si>
    <t>10.1109/HRI53351.2022.9889551</t>
  </si>
  <si>
    <t>https://www.scopus.com/inward/record.uri?eid=2-s2.0-85140748905&amp;doi=10.1109%2fHRI53351.2022.9889551&amp;partnerID=40&amp;md5=dedca1ee131d108edfb26c87c194c772</t>
  </si>
  <si>
    <t>Interactive robot learning; Learning from human input; Socially intelligent robots; Socially interactive learning</t>
  </si>
  <si>
    <t>Benchmarking; Human robot interaction; Learning algorithms; Learning systems; Machine design; Human interactive robots; Interactive learning; Interactive robot; Interactive robot learning; Learn+; Learning from human input; Research areas; Research problems; Socially intelligent robot; Socially interactive learning; Intelligent robots</t>
  </si>
  <si>
    <t>Kowalski C.; Brinkmann A.; Hellmers S.; Fifelski-Von Bohlen C.; Hein A.</t>
  </si>
  <si>
    <t>Kowalski, Christian (57209347501); Brinkmann, Anna (57215314169); Hellmers, Sandra (57204529491); Fifelski-Von Bohlen, Conrad (57220090569); Hein, Andreas (56529792300)</t>
  </si>
  <si>
    <t>57209347501; 57215314169; 57204529491; 57220090569; 56529792300</t>
  </si>
  <si>
    <t>Comparison of a VR-based and a rule-based robot control method for assistance in a physical human-robot collaboration scenario</t>
  </si>
  <si>
    <t>10.1109/RO-MAN53752.2022.9900779</t>
  </si>
  <si>
    <t>https://www.scopus.com/inward/record.uri?eid=2-s2.0-85140760977&amp;doi=10.1109%2fRO-MAN53752.2022.9900779&amp;partnerID=40&amp;md5=cb5f3d6012bb555cf837b2d6fcc016f3</t>
  </si>
  <si>
    <t>Human robot interaction; Nursing; Control methods; Harmful effects; Human-robot collaboration; Musculoskeletal disorders; Nursing care; Patient care; Patient simulators; Robots control; Rule based; Simple++; Virtual reality</t>
  </si>
  <si>
    <t>Goto K.; Mizumaru K.; Sakamoto D.; Ono T.</t>
  </si>
  <si>
    <t>Goto, Kento (57943492300); Mizumaru, Kazuki (57208161720); Sakamoto, Daisuke (55919094200); Ono, Tetsuo (37056047400)</t>
  </si>
  <si>
    <t>57943492300; 57208161720; 55919094200; 37056047400</t>
  </si>
  <si>
    <t>ADioS: Angel and Devil on the Shoulder for Encouraging Human Decision Making</t>
  </si>
  <si>
    <t>10.1109/HRI53351.2022.9889534</t>
  </si>
  <si>
    <t>https://www.scopus.com/inward/record.uri?eid=2-s2.0-85140746459&amp;doi=10.1109%2fHRI53351.2022.9889534&amp;partnerID=40&amp;md5=a9af23f3f06f6a745b10a4685f23f1fc</t>
  </si>
  <si>
    <t>Boost; Decision-Making; Multiple Robots; Nudge</t>
  </si>
  <si>
    <t>Economics; Human robot interaction; Industrial robots; Angel and devil; Behavioral economics; Boost; Daily lives; Decision making methodology; Decisions makings; Human decision-making; Humans-robot interactions; Multiple-robots; Nudge; Decision making</t>
  </si>
  <si>
    <t>Erel H.; Carsenti E.; Zuckerman O.</t>
  </si>
  <si>
    <t>Erel, Hadas (36945086000); Carsenti, Elior (57945100000); Zuckerman, Oren (10042089800)</t>
  </si>
  <si>
    <t>36945086000; 57945100000; 10042089800</t>
  </si>
  <si>
    <t>A Carryover Effect in HRI: Beyond Direct Social Effects in Human-Robot Interaction</t>
  </si>
  <si>
    <t>10.1109/HRI53351.2022.9889554</t>
  </si>
  <si>
    <t>https://www.scopus.com/inward/record.uri?eid=2-s2.0-85140767134&amp;doi=10.1109%2fHRI53351.2022.9889554&amp;partnerID=40&amp;md5=29b72dec4ecf704cf97dead3db5551b2</t>
  </si>
  <si>
    <t>Carryover effect; Cyberball; Exclusion; Human-Robot Interaction; Non-humanoid robots; Ostracism; Prosocial behavior; Social robots</t>
  </si>
  <si>
    <t>Economic and social effects; Man machine systems; Social behavior; Social psychology; Social robots; Carry-over effects; Cyberball; Exclusion; Human-human interactions; Humanoid robot; Humans-robot interactions; Non-humanoid robot; Ostracism; Prosocial behavior; Social robots; Anthropomorphic robots</t>
  </si>
  <si>
    <t>Nenna F.; Gamberini L.</t>
  </si>
  <si>
    <t>Nenna, Federica (57218995768); Gamberini, Luciano (6603650210)</t>
  </si>
  <si>
    <t>57218995768; 6603650210</t>
  </si>
  <si>
    <t>The Influence of Gaming Experience, Gender and Other Individual Factors on Robot Teleoperations in VR</t>
  </si>
  <si>
    <t>10.1109/HRI53351.2022.9889669</t>
  </si>
  <si>
    <t>https://www.scopus.com/inward/record.uri?eid=2-s2.0-85140763851&amp;doi=10.1109%2fHRI53351.2022.9889669&amp;partnerID=40&amp;md5=fb88c806d065e50e9591bc7fb23d3b29</t>
  </si>
  <si>
    <t>Gaming; Gender; Human-Robot Interaction; Individual skills; Physical Actions; Virtual Reality</t>
  </si>
  <si>
    <t>Fasteners; Man machine systems; Virtual reality; Gaming; Gaming experiences; Gender; Humans-robot interactions; Individual factors; Individual skills; Physical action; Robot teleoperation; User performance; Human robot interaction</t>
  </si>
  <si>
    <t>Christiansen C.G.; Hardt S.; Jensen S.F.; Fischer K.; Palinko O.</t>
  </si>
  <si>
    <t>Christiansen, Caroline Gjerlund (57944537900); Hardt, Sidsel (57344143900); Jensen, Stine Falgren (57343128700); Fischer, Kerstin (24491633100); Palinko, Oskar (35099082400)</t>
  </si>
  <si>
    <t>57944537900; 57344143900; 57343128700; 24491633100; 35099082400</t>
  </si>
  <si>
    <t>Speech Impact in a Usability Test - A Case Study of the KUBO Robot</t>
  </si>
  <si>
    <t>10.1109/HRI53351.2022.9889621</t>
  </si>
  <si>
    <t>https://www.scopus.com/inward/record.uri?eid=2-s2.0-85140746211&amp;doi=10.1109%2fHRI53351.2022.9889621&amp;partnerID=40&amp;md5=ed00f4653c475f29b4f96a4751b761dd</t>
  </si>
  <si>
    <t>human-robot interaction; KUBO robot; sounds; Usability test</t>
  </si>
  <si>
    <t>Man machine systems; Case-studies; Humans-robot interactions; KUBO robot; Pilot studies; Usability tests; Verbal interaction; Wizard of Oz; Human robot interaction</t>
  </si>
  <si>
    <t>Yuguchi A.; Kawano S.; Yoshino K.; Ishi C.T.; Kawanishi Y.; Nakamura Y.; Minato T.; Saito Y.; Minoh M.</t>
  </si>
  <si>
    <t>Yuguchi, Akishige (57195073695); Kawano, Seiya (57212195908); Yoshino, Koichiro (57045301700); Ishi, Carlos Toshinori (6506878555); Kawanishi, Yasutomo (36188305700); Nakamura, Yutaka (57226635302); Minato, Takashi (7005390640); Saito, Yasuki (57944962100); Minoh, Michihiko (7003601820)</t>
  </si>
  <si>
    <t>57195073695; 57212195908; 57045301700; 6506878555; 36188305700; 57226635302; 7005390640; 57944962100; 7003601820</t>
  </si>
  <si>
    <t>Butsukusa: A Conversational Mobile Robot Describing Its Own Observations and Internal States</t>
  </si>
  <si>
    <t>10.1109/HRI53351.2022.9889605</t>
  </si>
  <si>
    <t>https://www.scopus.com/inward/record.uri?eid=2-s2.0-85140740197&amp;doi=10.1109%2fHRI53351.2022.9889605&amp;partnerID=40&amp;md5=477aa6ca14c2405549d2375056a61a7b</t>
  </si>
  <si>
    <t>and social robots; au-tonomous mobile robots; conversational robots; Intelligent robots; language generation</t>
  </si>
  <si>
    <t>Human robot interaction; Intelligent robots; Speech recognition; And social robot; Au-tonomous mobile robot; Conversational robot; Human environment; Human localizations; Human speech; Internal state; Language generation; Social robots; Surrounding environment; Mobile robots</t>
  </si>
  <si>
    <t>Mishra C.; Skantze G.</t>
  </si>
  <si>
    <t>Mishra, Chinmaya (57213798792); Skantze, Gabriel (6505943187)</t>
  </si>
  <si>
    <t>57213798792; 6505943187</t>
  </si>
  <si>
    <t>Knowing Where to Look: A Planning-based Architecture to Automate the Gaze Behavior of Social Robots</t>
  </si>
  <si>
    <t>10.1109/RO-MAN53752.2022.9900740</t>
  </si>
  <si>
    <t>https://www.scopus.com/inward/record.uri?eid=2-s2.0-85140746177&amp;doi=10.1109%2fRO-MAN53752.2022.9900740&amp;partnerID=40&amp;md5=af1bf68987eb3597407a20d6314d6681</t>
  </si>
  <si>
    <t>Behavioral research; Robot programming; Data-driven approach; Eye-head coordination; Fluents; Gaze behaviours; Gaze control; Heuristics approaches; Human communications; Joint attention; Social robots; Turn-taking; Heuristic methods</t>
  </si>
  <si>
    <t>Hsiung E.; Rosen E.; Chi V.B.; Malle B.F.</t>
  </si>
  <si>
    <t>Hsiung, Eric (57226603265); Rosen, Eric (57195424425); Chi, Vivienne Bihe (57219854672); Malle, Bertram F. (6701615560)</t>
  </si>
  <si>
    <t>57226603265; 57195424425; 57219854672; 6701615560</t>
  </si>
  <si>
    <t>Learning Reward Functions from a Combination of Demonstration and Evaluative Feedback</t>
  </si>
  <si>
    <t>10.1109/HRI53351.2022.9889498</t>
  </si>
  <si>
    <t>https://www.scopus.com/inward/record.uri?eid=2-s2.0-85140738317&amp;doi=10.1109%2fHRI53351.2022.9889498&amp;partnerID=40&amp;md5=b4976c77111cfe84edff4785f795d363</t>
  </si>
  <si>
    <t>feedback strategies; Human-robot interaction; interactive reinforcement learning; learning systems; norms</t>
  </si>
  <si>
    <t>Human robot interaction; Reinforcement learning; Complex navigation; Feedback strategies; Humans-robot interactions; Interactive Reinforcement Learning; Learn+; Norm; Reward function; Teaching robots; Teaching strategy; Teaching styles; Learning systems</t>
  </si>
  <si>
    <t>Kim S.; Hirokawa M.; Funahashi A.; Suzuki K.</t>
  </si>
  <si>
    <t>Kim, Sunkyoung (57201552377); Hirokawa, Masakazu (36548153500); Funahashi, Atsushi (35366313000); Suzuki, Kenji (22037104400)</t>
  </si>
  <si>
    <t>57201552377; 36548153500; 35366313000; 22037104400</t>
  </si>
  <si>
    <t>What Can We Do with a Robot for Family Playtime?</t>
  </si>
  <si>
    <t>10.1109/HRI53351.2022.9889425</t>
  </si>
  <si>
    <t>https://www.scopus.com/inward/record.uri?eid=2-s2.0-85140737228&amp;doi=10.1109%2fHRI53351.2022.9889425&amp;partnerID=40&amp;md5=1bb9fa5e633d493da9023dfe0abdd008</t>
  </si>
  <si>
    <t>child-robot interaction; family; NAO; play</t>
  </si>
  <si>
    <t>Child-robot interactions; Family; Fun activities; NAO; Physical activity; Play; Robot interactions; Time-allocation</t>
  </si>
  <si>
    <t>Ling K.M.; Langlois D.; Preusse H.; Fraune M.; Tsui K.M.</t>
  </si>
  <si>
    <t>Ling, Katrina M (57565601100); Langlois, Danielle (57216334071); Preusse, Harrison (57216342439); Fraune, Marlena (56085661200); Tsui, Katherine M. (23095955500)</t>
  </si>
  <si>
    <t>57565601100; 57216334071; 57216342439; 56085661200; 23095955500</t>
  </si>
  <si>
    <t>Using Robots to Facilitate and Improve Social Interaction Between Humans: An Exploratory Qualitative Study with Adults 50+ in the US and Japan</t>
  </si>
  <si>
    <t>10.1109/HRI53351.2022.9889559</t>
  </si>
  <si>
    <t>https://www.scopus.com/inward/record.uri?eid=2-s2.0-85140754868&amp;doi=10.1109%2fHRI53351.2022.9889559&amp;partnerID=40&amp;md5=2bab944b9e51fb207cbbaf36e3be3604</t>
  </si>
  <si>
    <t>loneliness; older adults; qualitative; social isolation; social robots</t>
  </si>
  <si>
    <t>Felt; Human robot interaction; Automated management; Hands-free; Loneliness; Older adults; Qualitative; Qualitative study; Social interactions; Social isolation; Social life; Social robots; Economic and social effects</t>
  </si>
  <si>
    <t>Lee H.R.; Cheon E.; Lim C.; Fischer K.</t>
  </si>
  <si>
    <t>Lee, Hee Rin (57201554879); Cheon, EunJeong (57189040680); Lim, Chaeyun (57219472867); Fischer, Kerstin (24491633100)</t>
  </si>
  <si>
    <t>57201554879; 57189040680; 57219472867; 24491633100</t>
  </si>
  <si>
    <t>Configuring Humans: What Roles Humans Play in HRI Research</t>
  </si>
  <si>
    <t>10.1109/HRI53351.2022.9889496</t>
  </si>
  <si>
    <t>https://www.scopus.com/inward/record.uri?eid=2-s2.0-85140751911&amp;doi=10.1109%2fHRI53351.2022.9889496&amp;partnerID=40&amp;md5=2244eb582d9b223e7ddd26fdaefb7aa2</t>
  </si>
  <si>
    <t>diversity; epistemology; method/methodology; reflexivity; robots; social justice</t>
  </si>
  <si>
    <t>Diversity; Epistemology; Human nature; Human subjects; Humans-robot interactions; Interaction studies; Method/methodology; Reflexivity; Second group; Social justice; Human robot interaction</t>
  </si>
  <si>
    <t>Rossi A.; Andriella A.; Rossi S.; Torras C.; Alenya G.</t>
  </si>
  <si>
    <t>Rossi, Alessandra (57189499587); Andriella, Antonio (57202547412); Rossi, Silvia (55619320887); Torras, Carme (7003421114); Alenya, Guillem (6508265237)</t>
  </si>
  <si>
    <t>57189499587; 57202547412; 55619320887; 7003421114; 6508265237</t>
  </si>
  <si>
    <t>Evaluating the Effect of Theory of Mind on People's Trust in a Faulty Robot</t>
  </si>
  <si>
    <t>10.1109/RO-MAN53752.2022.9900695</t>
  </si>
  <si>
    <t>https://www.scopus.com/inward/record.uri?eid=2-s2.0-85140747090&amp;doi=10.1109%2fRO-MAN53752.2022.9900695&amp;partnerID=40&amp;md5=5cef285a02da03bebdb4a67f449e523d</t>
  </si>
  <si>
    <t>Human-robot interaction; Robot's mistakes; Social Robotics; Theory of Mind; Trust</t>
  </si>
  <si>
    <t>Man machine systems; Humans-robot interactions; Initial conditions; Key factors; Mental state; Robot mistake; Social convention; Social robotics; Theory of minds; Trust; User study; Human robot interaction</t>
  </si>
  <si>
    <t>Angelopoulos A.; Hale A.; Shaik H.; Paruchuri A.; Liu K.; Tuggle R.; Szafir D.</t>
  </si>
  <si>
    <t>Angelopoulos, Angelos (58383874800); Hale, Austin (57944936500); Shaik, Husam (57205653985); Paruchuri, Akshay (57944936600); Liu, Ken (57943715600); Tuggle, Randal (57219734642); Szafir, Daniel (50362161600)</t>
  </si>
  <si>
    <t>58383874800; 57944936500; 57205653985; 57944936600; 57943715600; 57219734642; 50362161600</t>
  </si>
  <si>
    <t>Drone Brush: Mixed Reality Drone Path Planning</t>
  </si>
  <si>
    <t>10.1109/HRI53351.2022.9889504</t>
  </si>
  <si>
    <t>https://www.scopus.com/inward/record.uri?eid=2-s2.0-85140755794&amp;doi=10.1109%2fHRI53351.2022.9889504&amp;partnerID=40&amp;md5=81196dddbe96e2bd4fb0c937bf6438d0</t>
  </si>
  <si>
    <t>Augmented reality (AR); Drone path planning; Human-drone interaction; Mixed reality (MR); Robot navigation</t>
  </si>
  <si>
    <t>Air navigation; Augmented reality; Drones; Human robot interaction; Mixed reality; Robot programming; Augmented reality; Drone path planning; Hand gesture; Human-drone interaction; Immersive; Mixed reality; Mixed reality interfaces; Robot navigation; Waypoints; Motion planning</t>
  </si>
  <si>
    <t>Obuseh M.; Duffy V.G.</t>
  </si>
  <si>
    <t>Obuseh, Marian (57225035868); Duffy, Vincent G. (7007049892)</t>
  </si>
  <si>
    <t>57225035868; 7007049892</t>
  </si>
  <si>
    <t>Surgical Human-Robot Interaction: A Bibliometric Review</t>
  </si>
  <si>
    <t>10.1007/978-3-031-17618-0_22</t>
  </si>
  <si>
    <t>https://www.scopus.com/inward/record.uri?eid=2-s2.0-85140764827&amp;doi=10.1007%2f978-3-031-17618-0_22&amp;partnerID=40&amp;md5=3cfd9bdf1cc83b9fbed68478ccefc8c6</t>
  </si>
  <si>
    <t>Bibliometric analysis; Co-citation analysis; Human-robot interaction; Robotic-surgery</t>
  </si>
  <si>
    <t>Man machine systems; Metadata; Robotic surgery; Bibliometric; Bibliometrics analysis; Co-Citation Analysis; Google scholar; Humans-robot interactions; Publish or perish; Robotics surgery; Scientometrics; Surgical robotics; Web of Science; Human robot interaction</t>
  </si>
  <si>
    <t>Wolfe H.E.; Sajadieh S.</t>
  </si>
  <si>
    <t>Wolfe, Hannen E. (57197829801); Sajadieh, Sahar (56962372100)</t>
  </si>
  <si>
    <t>57197829801; 56962372100</t>
  </si>
  <si>
    <t>A Robo-Pickup Artist Breaking Gender Norms</t>
  </si>
  <si>
    <t>10.1109/HRI53351.2022.9889610</t>
  </si>
  <si>
    <t>https://www.scopus.com/inward/record.uri?eid=2-s2.0-85140760107&amp;doi=10.1109%2fHRI53351.2022.9889610&amp;partnerID=40&amp;md5=c0468daf288441d363fab95e264de973</t>
  </si>
  <si>
    <t>Art; Design methodology; Human-robot interaction; Humanoid robots; Intelligent robots; Interaction design; Robot identity; Robot theater; Robotic Performance; Social justice-oriented design</t>
  </si>
  <si>
    <t>Anthropomorphic robots; Economic and social effects; Human robot interaction; Intelligent robots; Man machine systems; Pickups; Art; Design Methodology; Humanoid robot; Humans-robot interactions; Interaction design; Performance; Robot identity; Robot theatres; Robotic performance; Social justice; Social justice-oriented design; Machine design</t>
  </si>
  <si>
    <t>Cucciniello I.; L'Arco G.; Rossi A.; Autorino C.; Santoro G.; Rossi S.</t>
  </si>
  <si>
    <t>Cucciniello, Ilenia (57216346338); L'Arco, Gianluca (57944866200); Rossi, Alessandra (57189499587); Autorino, Claudio (55859162200); Santoro, Giuseppe (57945116900); Rossi, Silvia (55619320887)</t>
  </si>
  <si>
    <t>57216346338; 57944866200; 57189499587; 55859162200; 57945116900; 55619320887</t>
  </si>
  <si>
    <t>ClassMate Robot: A Robot to Support Teaching and Learning Activities in Schools</t>
  </si>
  <si>
    <t>10.1109/RO-MAN53752.2022.9900576</t>
  </si>
  <si>
    <t>https://www.scopus.com/inward/record.uri?eid=2-s2.0-85140743208&amp;doi=10.1109%2fRO-MAN53752.2022.9900576&amp;partnerID=40&amp;md5=ddb5999cbe876272f9a371338d47582d</t>
  </si>
  <si>
    <t>Teaching; Application layers; Educational robotics; Learning Activity; Learning experiences; Robot behavior; Robot interactions; Robotic solutions; Social robots; Teaching activities; Teaching and learning; Educational robots</t>
  </si>
  <si>
    <t>Song H.; Deetman M.; Markopoulos P.; Ham J.; Barakova E.I.</t>
  </si>
  <si>
    <t>Song, Heqiu (57215834135); Deetman, Maria (57944950000); Markopoulos, Panos (57050756600); Ham, Jaap (23485318400); Barakova, Emilia I. (35614959800)</t>
  </si>
  <si>
    <t>57215834135; 57944950000; 57050756600; 23485318400; 35614959800</t>
  </si>
  <si>
    <t>Learning Musical Instrument with the Help of Social Robots: Attitudes and Expectations of Teachers and Parents</t>
  </si>
  <si>
    <t>10.1109/RO-MAN53752.2022.9900727</t>
  </si>
  <si>
    <t>https://www.scopus.com/inward/record.uri?eid=2-s2.0-85140750938&amp;doi=10.1109%2fRO-MAN53752.2022.9900727&amp;partnerID=40&amp;md5=78e2d7289666c7f176643dd9db90b0bf</t>
  </si>
  <si>
    <t>Expectations for social robots; Intentions of technology use; Social robots for music education; Stakeholders' attitudes to social robots; TAM</t>
  </si>
  <si>
    <t>Economic and social effects; Motivation; Robots; Surveys; Expectation for social robot; Intention of technology use; Music education; Social robot for music education; Social robots; Stakeholder' attitude to social robot; TAM; Technology use; Music</t>
  </si>
  <si>
    <t>Nesset B.; Rajendran G.; Lopes J.D.A.; Hastie H.</t>
  </si>
  <si>
    <t>Nesset, Birthe (57222463536); Rajendran, Gnanathusharan (8536183900); Lopes, Jose David Aguas (55944443800); Hastie, Helen (55663733800)</t>
  </si>
  <si>
    <t>57222463536; 8536183900; 55944443800; 55663733800</t>
  </si>
  <si>
    <t>Sensitivity of Trust Scales in the Face of Errors</t>
  </si>
  <si>
    <t>10.1109/HRI53351.2022.9889427</t>
  </si>
  <si>
    <t>https://www.scopus.com/inward/record.uri?eid=2-s2.0-85140738261&amp;doi=10.1109%2fHRI53351.2022.9889427&amp;partnerID=40&amp;md5=c6dedda7eea2fe170ef86416723f5d2c</t>
  </si>
  <si>
    <t>error; HRI; measure; single item assessment; trust</t>
  </si>
  <si>
    <t>COVID-19; Context dependent; HRI; Measure; Single item assessment; Trust; Surveys</t>
  </si>
  <si>
    <t>Alimardani M.; Duret J.L.P.; Jouen A.-L.; Hiraki K.</t>
  </si>
  <si>
    <t>Alimardani, Maryam (55836794100); Duret, Jesse L. P. (57943873300); Jouen, Anne-Lise (55880437700); Hiraki, Kazuo (7102170992)</t>
  </si>
  <si>
    <t>55836794100; 57943873300; 55880437700; 7102170992</t>
  </si>
  <si>
    <t>Robot-Assisted Language Learning Increases Functional Connectivity in Children's Brain</t>
  </si>
  <si>
    <t>10.1109/HRI53351.2022.9889406</t>
  </si>
  <si>
    <t>https://www.scopus.com/inward/record.uri?eid=2-s2.0-85140762890&amp;doi=10.1109%2fHRI53351.2022.9889406&amp;partnerID=40&amp;md5=8693a8d66ce46986f170648422cd52d9</t>
  </si>
  <si>
    <t>brain activity; Child-Robot Interaction (CRI); EEG; functional connectivity analysis; phase synchronization; Robot-Assisted Language Learning (RALL)</t>
  </si>
  <si>
    <t>Neurophysiology; Robots; Brain activity; Child-robot interaction; Child-robot interactions; Connectivity analysis; Functional connectivity; Functional connectivity analyse; Phase synchronization; Robot-assisted language learning; Second language; Brain</t>
  </si>
  <si>
    <t>Fujii A.; Kristiina J.</t>
  </si>
  <si>
    <t>Fujii, Ayaka (57204653836); Kristiina, Jokinen (57201250906)</t>
  </si>
  <si>
    <t>57204653836; 57201250906</t>
  </si>
  <si>
    <t>Open Source System Integration Towards Natural Interaction with Robots</t>
  </si>
  <si>
    <t>10.1109/HRI53351.2022.9889582</t>
  </si>
  <si>
    <t>https://www.scopus.com/inward/record.uri?eid=2-s2.0-85140745633&amp;doi=10.1109%2fHRI53351.2022.9889582&amp;partnerID=40&amp;md5=af8a2826b710ad68aee6c08f82ec5d2f</t>
  </si>
  <si>
    <t>open source; robot system; speech interaction; system integration</t>
  </si>
  <si>
    <t>Human robot interaction; Natural language processing systems; Open source software; Speech recognition; Dialogue management; Language processing; Management components; Natural interactions; Open source system; Open-source; Robots system; Social robots; Speech interaction; System integration; Open systems</t>
  </si>
  <si>
    <t>Hart J.; Hauser E.; Baker S.; Biswas J.; Jiao J.; Sentis L.</t>
  </si>
  <si>
    <t>Hart, Justin (25031145200); Hauser, Elliot (57208335276); Baker, Samuel (39764433000); Biswas, Joydeep (35774160500); Jiao, Junfeng (36466463100); Sentis, Luis (6507774039)</t>
  </si>
  <si>
    <t>25031145200; 57208335276; 39764433000; 35774160500; 36466463100; 6507774039</t>
  </si>
  <si>
    <t>Longitudinal Social Impacts of HRI over Long-Term Deployments</t>
  </si>
  <si>
    <t>10.1109/HRI53351.2022.9889565</t>
  </si>
  <si>
    <t>https://www.scopus.com/inward/record.uri?eid=2-s2.0-85140747497&amp;doi=10.1109%2fHRI53351.2022.9889565&amp;partnerID=40&amp;md5=30f5aa2464c80f7498b421e87347c63f</t>
  </si>
  <si>
    <t>Human robot interaction; Contributing areas; High impact; Humans-robot interactions; Longitudinal study; Real-world; Robots system; Social impact; Social structure; System impact; Economic and social effects</t>
  </si>
  <si>
    <t>Henkel Z.; Henkel K.B.; Bethel C.L.</t>
  </si>
  <si>
    <t>Henkel, Zachary (35931975800); Henkel, Kenna Baugus (57944463200); Bethel, Cindy L. (14035089800)</t>
  </si>
  <si>
    <t>35931975800; 57944463200; 14035089800</t>
  </si>
  <si>
    <t>Wizards in the Middle: An Approach to Comparing Humans and Robots</t>
  </si>
  <si>
    <t>10.1109/RO-MAN53752.2022.9900655</t>
  </si>
  <si>
    <t>https://www.scopus.com/inward/record.uri?eid=2-s2.0-85140736642&amp;doi=10.1109%2fRO-MAN53752.2022.9900655&amp;partnerID=40&amp;md5=52c6cdf165e1c801582620163afe0673</t>
  </si>
  <si>
    <t>Human robot interaction; Collaborative interfaces; Design implementation; Design use; Experimental control; Interview study; Machine ability; Technical design; Verbal interaction; Wizard of Oz; Machine design</t>
  </si>
  <si>
    <t>Sackl A.; Pretolesi D.; Burger S.; Ganglbauer M.; Tscheligi M.</t>
  </si>
  <si>
    <t>Sackl, Andreas (55235019000); Pretolesi, Daniele (57943410200); Burger, Sophia (57218558541); Ganglbauer, Markus (57216448268); Tscheligi, Manfred (56948770700)</t>
  </si>
  <si>
    <t>55235019000; 57943410200; 57218558541; 57216448268; 56948770700</t>
  </si>
  <si>
    <t>Social Robots as Coaches: How Human-Robot Interaction Positively Impacts Motivation in Sports Training Sessions</t>
  </si>
  <si>
    <t>10.1109/RO-MAN53752.2022.9900600</t>
  </si>
  <si>
    <t>https://www.scopus.com/inward/record.uri?eid=2-s2.0-85140737733&amp;doi=10.1109%2fRO-MAN53752.2022.9900600&amp;partnerID=40&amp;md5=8a3f0ea8406f856e8dfa62f8ff3ece37</t>
  </si>
  <si>
    <t>Economic and social effects; Human robot interaction; Machine design; Motivation; 'current; Humans-robot interactions; Physical activity; Real-world; Social robots; Sports activity; Sports trainings; Training scenario; Training sessions; Well being; Sports</t>
  </si>
  <si>
    <t>Nasir J.; Oppliger P.; Bruno B.; Dillenbourg P.</t>
  </si>
  <si>
    <t>Nasir, Jauwairia (57212776173); Oppliger, Pierre (57943401400); Bruno, Barbara (36922823500); Dillenbourg, Pierre (8912010400)</t>
  </si>
  <si>
    <t>57212776173; 57943401400; 36922823500; 8912010400</t>
  </si>
  <si>
    <t>Questioning Wizard of Oz: Effects of Revealing the Wizard behind the Robot</t>
  </si>
  <si>
    <t>10.1109/RO-MAN53752.2022.9900718</t>
  </si>
  <si>
    <t>https://www.scopus.com/inward/record.uri?eid=2-s2.0-85140733810&amp;doi=10.1109%2fRO-MAN53752.2022.9900718&amp;partnerID=40&amp;md5=d9d65a774b0c45533a6d5c1e9b231e6d</t>
  </si>
  <si>
    <t>human-robot interaction; robot perception; social robots; Wizard of Oz</t>
  </si>
  <si>
    <t>Computer games; Man machine systems; Condition; Cooperative game; Experimental conditions; Humans-robot interactions; Reverse turing test; Robot perception; Social robots; Teleoperated; User study; Wizard of Oz; Human robot interaction</t>
  </si>
  <si>
    <t>Colceriu C.; Leichtmann B.; Brell-Cokcan S.; Jonas W.; Nitsch V.</t>
  </si>
  <si>
    <t>Colceriu, Christian (57945096000); Leichtmann, Benedikt (57191978459); Brell-Cokcan, Sigrid (52463104700); Jonas, Wolfgang (23012301600); Nitsch, Verena (25929508000)</t>
  </si>
  <si>
    <t>57945096000; 57191978459; 52463104700; 23012301600; 25929508000</t>
  </si>
  <si>
    <t>From Task Analysis to Wireframe Design: An Approach to User-Centered Design of a GUI for Mobile HRI at Assembly Workplaces</t>
  </si>
  <si>
    <t>10.1109/RO-MAN53752.2022.9900679</t>
  </si>
  <si>
    <t>https://www.scopus.com/inward/record.uri?eid=2-s2.0-85140733533&amp;doi=10.1109%2fRO-MAN53752.2022.9900679&amp;partnerID=40&amp;md5=7d1a2b88a7d46ff6ff97646461190543</t>
  </si>
  <si>
    <t>Concretes; Graphical user interfaces; Human robot interaction; Job analysis; Machine design; Concrete interface; Design implementation; Design philosophy; Design recommendations; Design-process; Goal-directed task analysis; Humans-robot interactions; Physical modelling; Real-world; Task analysis; User centered design</t>
  </si>
  <si>
    <t>Tan J.C.A.; Chan W.P.; Robinson N.L.; Kulic D.; Croft E.A.</t>
  </si>
  <si>
    <t>Tan, Jia Chuan A. (57274380500); Chan, Wesley P. (55193150400); Robinson, Nicole L. (23767534700); Kulic, Dana (10244652900); Croft, Elizabeth A. (7003817722)</t>
  </si>
  <si>
    <t>57274380500; 55193150400; 23767534700; 10244652900; 7003817722</t>
  </si>
  <si>
    <t>Impacts of Teaching towards Training Gesture Recognizers for Human-Robot Interaction</t>
  </si>
  <si>
    <t>10.1109/RO-MAN53752.2022.9900774</t>
  </si>
  <si>
    <t>https://www.scopus.com/inward/record.uri?eid=2-s2.0-85140763909&amp;doi=10.1109%2fRO-MAN53752.2022.9900774&amp;partnerID=40&amp;md5=5577553d4026f6a28257fb68d5f3e7a1</t>
  </si>
  <si>
    <t>Gesture recognition; Gestures recognition; Humans-robot interactions; Online users; Pick and place; Recognition models; Set models; User study; Human robot interaction</t>
  </si>
  <si>
    <t>Akay S.; Arslan B.; Bagci S.C.; Kanero J.</t>
  </si>
  <si>
    <t>Akay, Selen (57944851500); Arslan, Berkay (57945100900); Bagci, Sabahat C. (55990830000); Kanero, Junko (56178767700)</t>
  </si>
  <si>
    <t>57944851500; 57945100900; 55990830000; 56178767700</t>
  </si>
  <si>
    <t>'My Robot Friend': Application of Intergroup Contact Theory in Human-Robot Interaction</t>
  </si>
  <si>
    <t>10.1109/HRI53351.2022.9889570</t>
  </si>
  <si>
    <t>https://www.scopus.com/inward/record.uri?eid=2-s2.0-85140761203&amp;doi=10.1109%2fHRI53351.2022.9889570&amp;partnerID=40&amp;md5=b86239081e9840f84cad3ff11bfad9b3</t>
  </si>
  <si>
    <t>contact theory; human-robot interaction; intergroup relations; secondary transfer effect; social robot</t>
  </si>
  <si>
    <t>Behavioral research; Economic and social effects; Man machine systems; Condition; Contact theory; Human psychology; Humans-robot interactions; Intergroup contacts; Intergroup relation; Positive emotions; Secondary transfer effect; Social human-robot interactions; Social robots; Human robot interaction</t>
  </si>
  <si>
    <t>Dobrosovestnova A.; Schwaninger I.; Weiss A.</t>
  </si>
  <si>
    <t>Dobrosovestnova, Anna (57199645448); Schwaninger, Isabel (57215293552); Weiss, Astrid (23089739100)</t>
  </si>
  <si>
    <t>57199645448; 57215293552; 23089739100</t>
  </si>
  <si>
    <t>With a Little Help of Humans. An Exploratory Study of Delivery Robots Stuck in Snow</t>
  </si>
  <si>
    <t>10.1109/RO-MAN53752.2022.9900588</t>
  </si>
  <si>
    <t>https://www.scopus.com/inward/record.uri?eid=2-s2.0-85140743322&amp;doi=10.1109%2fRO-MAN53752.2022.9900588&amp;partnerID=40&amp;md5=0b0e05e4330c954d6d529a3cf178fd77</t>
  </si>
  <si>
    <t>Ethical technology; Mobile robots; Content analysis; Estonia; Exploratory studies; Humans-robot interactions; Mixed method; Online content; Public space; Qualitative methodologies; Robotic technologies; Service robots; Human robot interaction</t>
  </si>
  <si>
    <t>Saravanan A.; Tsfasman M.; Neerincx M.A.; Oertel C.</t>
  </si>
  <si>
    <t>Saravanan, Avinash (57377399200); Tsfasman, Maria (57378020800); Neerincx, Mark A. (9133405200); Oertel, Catharine (50561763400)</t>
  </si>
  <si>
    <t>57377399200; 57378020800; 9133405200; 50561763400</t>
  </si>
  <si>
    <t>Giving Social Robots a Conversational Memory for Motivational Experience Sharing</t>
  </si>
  <si>
    <t>10.1109/RO-MAN53752.2022.9900677</t>
  </si>
  <si>
    <t>https://www.scopus.com/inward/record.uri?eid=2-s2.0-85140746832&amp;doi=10.1109%2fRO-MAN53752.2022.9900677&amp;partnerID=40&amp;md5=3a19af21e3b20eab6a1aafccbfdba29f</t>
  </si>
  <si>
    <t>Robots; Behavior change supports; Conversational agents; Design and evaluations; Experience sharing; Goal-attainment; Multiple references; Social robots; Speech technology; User perceptions; Motivation</t>
  </si>
  <si>
    <t>Manor A.; Megidish B.; Todress E.; Mikulincer M.; Erel H.</t>
  </si>
  <si>
    <t>Manor, Adi (57223258721); Megidish, Benny (57192278925); Todress, Etay (57943412400); Mikulincer, Mario (7005976585); Erel, Hadas (36945086000)</t>
  </si>
  <si>
    <t>57223258721; 57192278925; 57943412400; 7005976585; 36945086000</t>
  </si>
  <si>
    <t>A Non-Humanoid Robotic Object for Providing a Sense Of Security</t>
  </si>
  <si>
    <t>10.1109/RO-MAN53752.2022.9900747</t>
  </si>
  <si>
    <t>https://www.scopus.com/inward/record.uri?eid=2-s2.0-85140762661&amp;doi=10.1109%2fRO-MAN53752.2022.9900747&amp;partnerID=40&amp;md5=2cc6ddb13a2ff931eecf2263c47c3c07</t>
  </si>
  <si>
    <t>Human robot interaction; Base-line conditions; Condition; Human sense; Humanoid robot; Humanoid robotics; Robot morphology; Robotic behavior; Sense of security; Simple++; Anthropomorphic robots</t>
  </si>
  <si>
    <t>Duarte E.K.; Shiomi M.; Vinel A.; Cooney M.</t>
  </si>
  <si>
    <t>Duarte, Eduardo Kochenborger (57218687084); Shiomi, Masahiro (8397042200); Vinel, Alexey (17436071300); Cooney, Martin (36801256100)</t>
  </si>
  <si>
    <t>57218687084; 8397042200; 17436071300; 36801256100</t>
  </si>
  <si>
    <t>Robot Self-defense: Robot, don't hurt me, no more</t>
  </si>
  <si>
    <t>10.1109/HRI53351.2022.9889590</t>
  </si>
  <si>
    <t>https://www.scopus.com/inward/record.uri?eid=2-s2.0-85140737841&amp;doi=10.1109%2fHRI53351.2022.9889590&amp;partnerID=40&amp;md5=456891782e014b9a91024910495fbbd6</t>
  </si>
  <si>
    <t>acceptability; robot ethics; robot self-defense; self-defense; violence</t>
  </si>
  <si>
    <t>Ethical technology; Machine design; Network security; Risk assessment; Surveys; Acceptability; Defense techniques; Ethical question; Preliminary analysis; Robot ethics; Robot self-defense; Self-defence; Social robots; Violence; Robots</t>
  </si>
  <si>
    <t>Ma H.; Yi P.; Dong J.; Liu R.; Zhou D.; Wei X.; Zhang Q.</t>
  </si>
  <si>
    <t>Ma, Hao (57944643800); Yi, Pengfei (23993138800); Dong, Jing (55278050700); Liu, Rui (56706689400); Zhou, Dongsheng (13105639000); Wei, Xiaopeng (7402117019); Zhang, Qiang (57221482056)</t>
  </si>
  <si>
    <t>57944643800; 23993138800; 55278050700; 56706689400; 13105639000; 7402117019; 57221482056</t>
  </si>
  <si>
    <t>A Novel Movement-supported HRI Framework for Humanoid Robots</t>
  </si>
  <si>
    <t>Proceedings of the International Joint Conference on Neural Networks</t>
  </si>
  <si>
    <t>10.1109/IJCNN55064.2022.9892836</t>
  </si>
  <si>
    <t>https://www.scopus.com/inward/record.uri?eid=2-s2.0-85140755816&amp;doi=10.1109%2fIJCNN55064.2022.9892836&amp;partnerID=40&amp;md5=532a863083aebb6237d430664d9b4e78</t>
  </si>
  <si>
    <t>human-robot interaction; humanoid robot; locomotion; movement; reinforcement learning</t>
  </si>
  <si>
    <t>Anthropomorphic robots; Biped locomotion; Human robot interaction; Man machine systems; 'current; Humanoid robot; Humans-robot interactions; Interaction framework; Locomotion; Lower limb; Movement; Reinforcement learnings; Relative positions; Stationary state; Reinforcement learning</t>
  </si>
  <si>
    <t>Mohamed Y.; Ballardini G.; Parreira M.T.; Lemaignan S.; Leite I.</t>
  </si>
  <si>
    <t>Mohamed, Youssef (57221912032); Ballardini, Giulia (57202077262); Parreira, Maria Teresa (57943395900); Lemaignan, Severin (18234152100); Leite, Iolanda (25031658100)</t>
  </si>
  <si>
    <t>57221912032; 57202077262; 57943395900; 18234152100; 25031658100</t>
  </si>
  <si>
    <t>Automatic Frustration Detection Using Thermal Imaging</t>
  </si>
  <si>
    <t>10.1109/HRI53351.2022.9889545</t>
  </si>
  <si>
    <t>https://www.scopus.com/inward/record.uri?eid=2-s2.0-85140750883&amp;doi=10.1109%2fHRI53351.2022.9889545&amp;partnerID=40&amp;md5=4eddfd4bc3e16f072a45f1e5f6c1464a</t>
  </si>
  <si>
    <t>Action units; cognitive load; Frustration; Human-robot interaction; Thermal imaging</t>
  </si>
  <si>
    <t>Human robot interaction; Action Unit; Affective state; Cognitive loads; Electrodermal activity; Frustration; Humans-robot interactions; Interaction robot; Real- time; RGB images; Thermal-imaging; Infrared imaging</t>
  </si>
  <si>
    <t>Abe N.; Rye D.; Loke L.</t>
  </si>
  <si>
    <t>Abe, Naoko (57220706221); Rye, David (7005365020); Loke, Lian (22938119300)</t>
  </si>
  <si>
    <t>57220706221; 7005365020; 22938119300</t>
  </si>
  <si>
    <t>A Microsociological Approach to Understanding the Boundary Between Robot Cooperativeness and Uncooperativeness in Human-Robot Collaboration</t>
  </si>
  <si>
    <t>10.1109/RO-MAN53752.2022.9900605</t>
  </si>
  <si>
    <t>https://www.scopus.com/inward/record.uri?eid=2-s2.0-85140756505&amp;doi=10.1109%2fRO-MAN53752.2022.9900605&amp;partnerID=40&amp;md5=1cf6281e37f5ed477b8595d45186395d</t>
  </si>
  <si>
    <t>Human robot interaction; Collaborative tasks; Complex Processes; Human perception; Human-robot collaboration; Humans-robot interactions; Qualitative analysis; Research focus; Robot movements; Semi structured interviews; Behavioral research</t>
  </si>
  <si>
    <t>Marvel J.; Bagchi S.; Zimmerman M.; Nguyen V.; Aksu M.; Antonishek B.; Case J.; Amor H.B.; Fong T.; Mead R.; Norton A.; Wang Y.</t>
  </si>
  <si>
    <t>Marvel, Jeremy (35074587400); Bagchi, Shelly (57208164628); Zimmerman, Megan (57208165783); Nguyen, Vinh (57190395771); Aksu, Murat (57195229251); Antonishek, Brian (8620417100); Case, Jennifer (56423281500); Amor, Heni Ben (23388323100); Fong, Terry (7102098734); Mead, Ross (23009115600); Norton, Adam (37036090800); Wang, Yue (36549975900)</t>
  </si>
  <si>
    <t>35074587400; 57208164628; 57208165783; 57190395771; 57195229251; 8620417100; 56423281500; 23388323100; 7102098734; 23009115600; 37036090800; 36549975900</t>
  </si>
  <si>
    <t>4th Annual Workshop on Test Methods and Metrics for Effective HRI</t>
  </si>
  <si>
    <t>10.1109/HRI53351.2022.9889647</t>
  </si>
  <si>
    <t>https://www.scopus.com/inward/record.uri?eid=2-s2.0-85140767152&amp;doi=10.1109%2fHRI53351.2022.9889647&amp;partnerID=40&amp;md5=abeb4f8c41e8b6eb7010ca01645ef42f</t>
  </si>
  <si>
    <t>benchmarking; data sets; performance measures; repeatability studies; Test methods and metrics; use cases</t>
  </si>
  <si>
    <t>Digital storage; Testing; Data set; Medical robots; Performance; Performance measure; Repeatability study; Research and development; Social robots; Test method; Test metrics; Use case; Benchmarking</t>
  </si>
  <si>
    <t>Silva G.; Rekik K.; Kanso A.; Schnitman L.</t>
  </si>
  <si>
    <t>Silva, Grimaldo (57213505228); Rekik, Khansa (57216592673); Kanso, Ali (57204699299); Schnitman, Leizer (56001470700)</t>
  </si>
  <si>
    <t>57213505228; 57216592673; 57204699299; 56001470700</t>
  </si>
  <si>
    <t>Multi-perspective human robot interaction through an augmented video interface supported by deep learning</t>
  </si>
  <si>
    <t>10.1109/RO-MAN53752.2022.9900671</t>
  </si>
  <si>
    <t>https://www.scopus.com/inward/record.uri?eid=2-s2.0-85140756468&amp;doi=10.1109%2fRO-MAN53752.2022.9900671&amp;partnerID=40&amp;md5=dc7a835d8dbc3374e59a0c646ce0a498</t>
  </si>
  <si>
    <t>Deep learning; Human robot interaction; Coordinate space; Global coordinates; Humans-robot interactions; Image pixels; Manual calibration; Map image; Multi-perspective; Private spaces; Public space; Video interfaces; Cameras</t>
  </si>
  <si>
    <t>Galindo K.; Szapiro D.; Gomez R.</t>
  </si>
  <si>
    <t>Galindo, Kerl (57201505552); Szapiro, Deborah (57201501073); Gomez, Randy (12806763700)</t>
  </si>
  <si>
    <t>57201505552; 57201501073; 12806763700</t>
  </si>
  <si>
    <t>The LMA12-O Framework for Emotional Robot Eye Gestures</t>
  </si>
  <si>
    <t>10.1109/RO-MAN53752.2022.9900752</t>
  </si>
  <si>
    <t>https://www.scopus.com/inward/record.uri?eid=2-s2.0-85140734039&amp;doi=10.1109%2fRO-MAN53752.2022.9900752&amp;partnerID=40&amp;md5=e764ff9c7c4b0e02f509d18aa209196d</t>
  </si>
  <si>
    <t>Eye movements; Robots; Design and evaluations; Emotional robots; Eye-gestures; Human communications; Movement analysis; Reliable systems; Social robots; User testing; Machine design</t>
  </si>
  <si>
    <t>Cordero J.R.; Groechel T.R.; Mataric M.J.</t>
  </si>
  <si>
    <t>Cordero, Julia R (57220179414); Groechel, Thomas R (57215285175); Mataric, Maja J (7005611984)</t>
  </si>
  <si>
    <t>57220179414; 57215285175; 7005611984</t>
  </si>
  <si>
    <t>A Review and Recommendations on Reporting Recruitment and Compensation Information in HRI Research Papers</t>
  </si>
  <si>
    <t>10.1109/RO-MAN53752.2022.9900744</t>
  </si>
  <si>
    <t>https://www.scopus.com/inward/record.uri?eid=2-s2.0-85140732893&amp;doi=10.1109%2fRO-MAN53752.2022.9900744&amp;partnerID=40&amp;md5=c14853846872ffce4ce66ae821872c70</t>
  </si>
  <si>
    <t>Human computer interaction; Man machine systems; Metadata; Humans-robot interactions; Interactive communications; Meta-analysis; Provide guidances; Reproducibilities; Research papers; User study; Human robot interaction</t>
  </si>
  <si>
    <t>Steinhaeusser S.C.; Lugrin B.</t>
  </si>
  <si>
    <t>Steinhaeusser, Sophia C. (57211518344); Lugrin, Birgit (57222749254)</t>
  </si>
  <si>
    <t>57211518344; 57222749254</t>
  </si>
  <si>
    <t>Effects of Colored LEDs in Robotic Storytelling on Storytelling Experience and Robot Perception</t>
  </si>
  <si>
    <t>10.1109/HRI53351.2022.9889469</t>
  </si>
  <si>
    <t>https://www.scopus.com/inward/record.uri?eid=2-s2.0-85140759178&amp;doi=10.1109%2fHRI53351.2022.9889469&amp;partnerID=40&amp;md5=44e26acf11e91a4c0d5a9531e22d3b1c</t>
  </si>
  <si>
    <t>cognitive absorption; colors; emotions; social robots; storytelling; transportation</t>
  </si>
  <si>
    <t>Behavioral research; Biomimetics; Economic and social effects; Robots; Animacy; Cognitive absorptions; Colored light; Emotion; Emotion expression; Robot perception; Smart rooms; Social robots; Storytelling; User perceptions; Light emitting diodes</t>
  </si>
  <si>
    <t>Siri G.; Abubshait A.; De Tommaso D.; Cardellicchio P.; D'Ausilio A.; Wykowska A.</t>
  </si>
  <si>
    <t>Siri, Giulia (57352550200); Abubshait, Abdulaziz (57195436971); De Tommaso, Davide (36727098400); Cardellicchio, Pasquale (48061015900); D'Ausilio, Alessandro (57218104809); Wykowska, Agnieszka (15924284200)</t>
  </si>
  <si>
    <t>57352550200; 57195436971; 36727098400; 48061015900; 57218104809; 15924284200</t>
  </si>
  <si>
    <t>Perceptions of a robot's mental states influence performance in a collaborative task for males and females differently</t>
  </si>
  <si>
    <t>10.1109/RO-MAN53752.2022.9900514</t>
  </si>
  <si>
    <t>https://www.scopus.com/inward/record.uri?eid=2-s2.0-85140763912&amp;doi=10.1109%2fRO-MAN53752.2022.9900514&amp;partnerID=40&amp;md5=3d88b48423533c05ca9bf12794b607e8</t>
  </si>
  <si>
    <t>Behavioral research; Machine design; Automated machines; Collaborative tasks; Daily lives; Human-robot collaboration; Humanoid robot; Individual Differences; Mental state; Performance; Social robots; Subjective perceptions; Anthropomorphic robots</t>
  </si>
  <si>
    <t>Zhao Y.; Loke L.; Reinhardt D.</t>
  </si>
  <si>
    <t>Zhao, Yi (57944716900); Loke, Lian (22938119300); Reinhardt, Dagmar (23025957400)</t>
  </si>
  <si>
    <t>57944716900; 22938119300; 23025957400</t>
  </si>
  <si>
    <t>Preliminary Explorations of Conceptual Design Tools for Students Learning to Design Human-robot Interactions for the Case of Collaborative Drawing</t>
  </si>
  <si>
    <t>10.1109/HRI53351.2022.9889508</t>
  </si>
  <si>
    <t>https://www.scopus.com/inward/record.uri?eid=2-s2.0-85140745727&amp;doi=10.1109%2fHRI53351.2022.9889508&amp;partnerID=40&amp;md5=285095cf94e4f36f0a15b9fcea64e373</t>
  </si>
  <si>
    <t>collaborative drawing; design tools; human-robot collaboration</t>
  </si>
  <si>
    <t>Conceptual design; Human robot interaction; Industrial robots; Intelligent robots; Machine design; Collaboration design; Collaborative drawing; Design tool; Generative design; Human-robot collaboration; Humans-robot interactions; Six-axis robots; Structured design; Student learning; Usage scenarios; Students</t>
  </si>
  <si>
    <t>Tozadore D.C.; Wang C.; Marchesi G.; Bruno B.; Dillenbourg P.</t>
  </si>
  <si>
    <t>Tozadore, Daniel Carnieto (57188957309); Wang, Chenyang (57944630900); Marchesi, Giorgia (57209913983); Bruno, Barbara (36922823500); Dillenbourg, Pierre (8912010400)</t>
  </si>
  <si>
    <t>57188957309; 57944630900; 57209913983; 36922823500; 8912010400</t>
  </si>
  <si>
    <t>A game-based approach for evaluating and customizing handwriting training using an autonomous social robot</t>
  </si>
  <si>
    <t>10.1109/RO-MAN53752.2022.9900661</t>
  </si>
  <si>
    <t>https://www.scopus.com/inward/record.uri?eid=2-s2.0-85140744645&amp;doi=10.1109%2fRO-MAN53752.2022.9900661&amp;partnerID=40&amp;md5=5b4a00b9b0dfe84ab157452509483330</t>
  </si>
  <si>
    <t>Complex Processes; Digital solutions; Game-based approaches; Long-term interaction; Mediator agents; On state; Personalizations; Social robots; State of the art; Training sessions</t>
  </si>
  <si>
    <t>Lupetti M.L.; Zaga C.; Cila N.; Luria M.; Hoggenmuller M.; Jung M.F.</t>
  </si>
  <si>
    <t>Lupetti, Maria Luce (56685107500); Zaga, Cristina (56429717300); Cila, Nazli (55078412200); Luria, Michal (56895782800); Hoggenmuller, Marius (56422380000); Jung, Malte F. (15073123400)</t>
  </si>
  <si>
    <t>56685107500; 56429717300; 55078412200; 56895782800; 56422380000; 15073123400</t>
  </si>
  <si>
    <t>2ndInternational Workshop on Designerly HRI Knowledge. Reflecting on HRI practices through Annotated Portfolios of Robotic Artefacts</t>
  </si>
  <si>
    <t>10.1109/HRI53351.2022.9889569</t>
  </si>
  <si>
    <t>https://www.scopus.com/inward/record.uri?eid=2-s2.0-85140735252&amp;doi=10.1109%2fHRI53351.2022.9889569&amp;partnerID=40&amp;md5=e161f4f50b186b1e2867841f041fec29</t>
  </si>
  <si>
    <t>Annotated Portfolios; Designerly HRI; Intermediate-Level Knowledge; Robotic Artefacts</t>
  </si>
  <si>
    <t>Human computer interaction; Machine design; Man machine systems; Annotated portfolio; Design Exploration; Design method; Designerly human-robot interaction; Human-computer interaction researches; Humans-robot interactions; Intermediate-level knowledge; International workshops; Learn+; Robotic artifact; Human robot interaction</t>
  </si>
  <si>
    <t>Allan D.D.; Vonasch A.J.; Bartneck C.</t>
  </si>
  <si>
    <t>Allan, D.D. (57222556024); Vonasch, Andrew J. (16425076400); Bartneck, Christoph (6602256988)</t>
  </si>
  <si>
    <t>57222556024; 16425076400; 6602256988</t>
  </si>
  <si>
    <t>Better than Us: The Role of Implicit Self-Theories in Determining Perceived Threat Responses in HRI</t>
  </si>
  <si>
    <t>10.1109/HRI53351.2022.9889520</t>
  </si>
  <si>
    <t>https://www.scopus.com/inward/record.uri?eid=2-s2.0-85140736982&amp;doi=10.1109%2fHRI53351.2022.9889520&amp;partnerID=40&amp;md5=eeb40f888c156469b4847310834cfa6c</t>
  </si>
  <si>
    <t>human-robot interaction; identity threat; implicit self-theories; mindset; per-ception; realistic threat; robot acceptance; social robotics</t>
  </si>
  <si>
    <t>Human robot interaction; General knowledge; Human being; Humans-robot interactions; Identity threat; Implicit self-theory; Mindset; Per-ception; Realistic threat; Robot acceptances; Social robotics; Intelligent robots</t>
  </si>
  <si>
    <t>Pacelli C.; Kinkini T.; Geeganage D.S.P.H.; Spitale M.; Beccaluva E.; Garzotto F.</t>
  </si>
  <si>
    <t>Pacelli, Corrado (57944957100); Kinkini, Tharushi (57943496300); Geeganage, De Silva Pallimulla Hewa (57943496400); Spitale, Micol (57207908496); Beccaluva, Eleonora (57201701931); Garzotto, Franca (6701572830)</t>
  </si>
  <si>
    <t>57944957100; 57943496300; 57943496400; 57207908496; 57201701931; 6701572830</t>
  </si>
  <si>
    <t>'How Would You Communicate With a Robot?': People with Neourodevelopmental Disorder's Perspective</t>
  </si>
  <si>
    <t>10.1109/HRI53351.2022.9889360</t>
  </si>
  <si>
    <t>https://www.scopus.com/inward/record.uri?eid=2-s2.0-85140746262&amp;doi=10.1109%2fHRI53351.2022.9889360&amp;partnerID=40&amp;md5=b5ae4899c1c161fa1e2a22859d1a1e0a</t>
  </si>
  <si>
    <t>Exploratory Study; Human-Robot Inter-action; Multi-modal Communication; Neurodevelopmental Disorder; Socially Assistive Robots</t>
  </si>
  <si>
    <t>Economic and social effects; Robots; Communication modalities; Exploratory studies; Group discussions; Memory likes; Multimodal communications; Multiple choice; Neurodevelopmental disorder; Socially assistive robots; Voice cards; Fasteners</t>
  </si>
  <si>
    <t>Law W.-T.; Li K.-S.; Fan K.-W.; Mo T.; Poon C.-K.</t>
  </si>
  <si>
    <t>Law, Wing-Ting (57944616500); Li, Ki-Sing (57943640500); Fan, Kam-Wah (57943640600); Mo, Tiande (57204933815); Poon, Chi-Kin (7202672684)</t>
  </si>
  <si>
    <t>57944616500; 57943640500; 57943640600; 57204933815; 7202672684</t>
  </si>
  <si>
    <t>Friendly Elevator Co-rider: An HRI Approach for Robot-Elevator Interaction</t>
  </si>
  <si>
    <t>10.1109/HRI53351.2022.9889614</t>
  </si>
  <si>
    <t>https://www.scopus.com/inward/record.uri?eid=2-s2.0-85140736225&amp;doi=10.1109%2fHRI53351.2022.9889614&amp;partnerID=40&amp;md5=20e9a5b41043cdc35beb02713446f736</t>
  </si>
  <si>
    <t>HRI; Human-centric computing; Human-Robot Communication; Human-Robot Interaction; Interaction design; Robot-Elevator Interaction</t>
  </si>
  <si>
    <t>Human robot interaction; Machine design; Man machine systems; Pedestrian safety; Daily tasks; HRI; Human centric computing; Human like; Human-robot communication; Humans-robot interactions; In-buildings; Interaction design; Robot-elevator interaction; Touch-points; Elevators</t>
  </si>
  <si>
    <t>Babel F.; Hock P.; Kraus J.; Baumann M.</t>
  </si>
  <si>
    <t>Babel, Franziska (57204529534); Hock, Philipp (57015145500); Kraus, Johannes (57158564500); Baumann, Martin (7202494638)</t>
  </si>
  <si>
    <t>57204529534; 57015145500; 57158564500; 7202494638</t>
  </si>
  <si>
    <t>Human-Robot Conflict Resolution at an Elevator - The Effect of Robot Type, Request Politeness and Modality</t>
  </si>
  <si>
    <t>10.1109/HRI53351.2022.9889387</t>
  </si>
  <si>
    <t>https://www.scopus.com/inward/record.uri?eid=2-s2.0-85140758359&amp;doi=10.1109%2fHRI53351.2022.9889387&amp;partnerID=40&amp;md5=274a084e3a8b93813fcfe3ba23f8c532</t>
  </si>
  <si>
    <t>human-robot cooperation; interaction modality; persuasive robots; robot assertiveness; robot request</t>
  </si>
  <si>
    <t>Elevators; Human robot interaction; Machine design; Conflict Resolution; Human robots; Human-robot-cooperation; Humanoid robot; Interaction modality; Interactive video; Persuasive robots; Public resources; Robot assertiveness; Robot request; Anthropomorphic robots</t>
  </si>
  <si>
    <t>Wright L.L.; Kothiyal A.; Arras K.O.; Bruno B.</t>
  </si>
  <si>
    <t>Wright, Lauren L. (57944716100); Kothiyal, Aditi (10640972100); Arras, Kai O. (6701603183); Bruno, Barbara (36922823500)</t>
  </si>
  <si>
    <t>57944716100; 10640972100; 6701603183; 36922823500</t>
  </si>
  <si>
    <t>How a Social Robot's Vocalization Affects Children's Speech, Learning, and Interaction</t>
  </si>
  <si>
    <t>10.1109/RO-MAN53752.2022.9900811</t>
  </si>
  <si>
    <t>https://www.scopus.com/inward/record.uri?eid=2-s2.0-85140754155&amp;doi=10.1109%2fRO-MAN53752.2022.9900811&amp;partnerID=40&amp;md5=5b77a917b5f9f3dace6d5fe5c4ad399c</t>
  </si>
  <si>
    <t>education; human-robot interaction; social robotics; sonic interaction</t>
  </si>
  <si>
    <t>Economic and social effects; Intelligent robots; Man machine systems; Speech communication; Speech recognition; 'current; Automated speech recognition; Children's speech; Collaborative tasks; Humans-robot interactions; Social robotics; Social robots; Sonic interactions; Speech patterns; Technological limitations; Human robot interaction</t>
  </si>
  <si>
    <t>Tang B.; Sullivan D.; Cagiltay B.; Chandrasekaran V.; Fawaz K.; Mutlu B.</t>
  </si>
  <si>
    <t>Tang, Brian (57330585000); Sullivan, Dakota (57417040600); Cagiltay, Bengisu (57217587286); Chandrasekaran, Varun (57193342365); Fawaz, Kassem (24376239000); Mutlu, Bilge (15060220700)</t>
  </si>
  <si>
    <t>57330585000; 57417040600; 57217587286; 57193342365; 24376239000; 15060220700</t>
  </si>
  <si>
    <t>Confidant: A Privacy Controller for Social Robots</t>
  </si>
  <si>
    <t>10.1109/HRI53351.2022.9889540</t>
  </si>
  <si>
    <t>https://www.scopus.com/inward/record.uri?eid=2-s2.0-85140751164&amp;doi=10.1109%2fHRI53351.2022.9889540&amp;partnerID=40&amp;md5=6d1b560876bff34e7c65c36c1c1eaac8</t>
  </si>
  <si>
    <t>human-robot conversations; privacy; trust</t>
  </si>
  <si>
    <t>Association reactions; Human robot interaction; Contextual metadata; Human robots; Human-human interactions; Human-robot conversation; Humans-robot interactions; Information shared; Privacy; Social robots; Trust; User study; Controllers</t>
  </si>
  <si>
    <t>Hedayati H.; Szafir D.</t>
  </si>
  <si>
    <t>Hedayati, Hooman (57201502955); Szafir, Daniel (50362161600)</t>
  </si>
  <si>
    <t>57201502955; 50362161600</t>
  </si>
  <si>
    <t>Predicting Positions of People in Human-Robot Conversational Groups</t>
  </si>
  <si>
    <t>10.1109/HRI53351.2022.9889628</t>
  </si>
  <si>
    <t>https://www.scopus.com/inward/record.uri?eid=2-s2.0-85140732785&amp;doi=10.1109%2fHRI53351.2022.9889628&amp;partnerID=40&amp;md5=589d13eaea11debc2535c3f463843c7a</t>
  </si>
  <si>
    <t>Conversational groups; Data-driven algorithms; F-formations; Human-Robot Inter-action (HRI); Social robot</t>
  </si>
  <si>
    <t>Conversational group; Data-driven algorithm; Data-driven approach; F-formation; Group classification; Group members; Human robots; Human-robot inter-action; Social robots; Social settings</t>
  </si>
  <si>
    <t>Ikeda B.</t>
  </si>
  <si>
    <t>Ikeda, Bryce (57944608400)</t>
  </si>
  <si>
    <t>AR Indicators for Visually Debugging Robots</t>
  </si>
  <si>
    <t>10.1109/HRI53351.2022.9889549</t>
  </si>
  <si>
    <t>https://www.scopus.com/inward/record.uri?eid=2-s2.0-85140754798&amp;doi=10.1109%2fHRI53351.2022.9889549&amp;partnerID=40&amp;md5=c979e6d6f475c949b7e1829950e06f7a</t>
  </si>
  <si>
    <t>ARHMD; Augmented Reality (AR); debugging; HCI; HRI; interface design; Mixed Reality (MR); robots</t>
  </si>
  <si>
    <t>Machine design; Mixed reality; Program debugging; Robot programming; ARHMD; Augmented reality; Debugging; Faulty hardware; HRI; Interface designs; Mixed reality; Programming robots; Software bug; Augmented reality</t>
  </si>
  <si>
    <t>Schneiders E.; Papachristos E.</t>
  </si>
  <si>
    <t>Schneiders, Eike (57211204392); Papachristos, Eleftherios (13005836500)</t>
  </si>
  <si>
    <t>57211204392; 13005836500</t>
  </si>
  <si>
    <t>It's not all Bad - Worker Perceptions of Industrial Robots</t>
  </si>
  <si>
    <t>10.1109/HRI53351.2022.9889440</t>
  </si>
  <si>
    <t>https://www.scopus.com/inward/record.uri?eid=2-s2.0-85140762435&amp;doi=10.1109%2fHRI53351.2022.9889440&amp;partnerID=40&amp;md5=00c54694eccb6759adf73f1fe4312598</t>
  </si>
  <si>
    <t>human-robot interaction; perception of industrial robots; survey study; Worker perception</t>
  </si>
  <si>
    <t>Employment; Human robot interaction; Industrial robots; 'current; Humans-robot interactions; Industrial workers; Job loss; Job opportunities; Mainstream media; Perception of industrial robot; Survey study; Worker perception; Workers'; Surveys</t>
  </si>
  <si>
    <t>Kawahara A.; Noguchi Y.; Tanaka F.</t>
  </si>
  <si>
    <t>Kawahara, Ayumu (57944700700); Noguchi, Yohei (57193762349); Tanaka, Fumihide (8640493100)</t>
  </si>
  <si>
    <t>57944700700; 57193762349; 8640493100</t>
  </si>
  <si>
    <t>A Virtual Agent That is Equipped With Internal Movable Weights for Enhanced Credibility</t>
  </si>
  <si>
    <t>10.1109/HRI53351.2022.9889674</t>
  </si>
  <si>
    <t>https://www.scopus.com/inward/record.uri?eid=2-s2.0-85140741996&amp;doi=10.1109%2fHRI53351.2022.9889674&amp;partnerID=40&amp;md5=95aac8484d36bc4519425897fb386050</t>
  </si>
  <si>
    <t>credibility; haptic device; movable weights; social robot; trustworthiness; virtual agent</t>
  </si>
  <si>
    <t>Credibility; Facial Expressions; Haptic devices; Internal weights; Movable weight; Pilot tests; Social robots; Tactile information; Trustworthiness; Virtual agent</t>
  </si>
  <si>
    <t>Biyik E.; Talati A.; Sadigh D.</t>
  </si>
  <si>
    <t>Biyik, Erdem (57192162692); Talati, Aditi (57215833513); Sadigh, Dorsa (55052871500)</t>
  </si>
  <si>
    <t>57192162692; 57215833513; 55052871500</t>
  </si>
  <si>
    <t>APReL: A Library for Active Preference-based Reward Learning Algorithms</t>
  </si>
  <si>
    <t>10.1109/HRI53351.2022.9889650</t>
  </si>
  <si>
    <t>https://www.scopus.com/inward/record.uri?eid=2-s2.0-85140748706&amp;doi=10.1109%2fHRI53351.2022.9889650&amp;partnerID=40&amp;md5=eeaf981e7cdcc7f574c0159502f40d5f</t>
  </si>
  <si>
    <t>active learning; preference-based learning; reward learning; software library</t>
  </si>
  <si>
    <t>Human robot interaction; Active Learning; Human users; Humans-robot interactions; Preference-based; Preference-based learning; Reward learning; Software libraries; Learning algorithms</t>
  </si>
  <si>
    <t>Kawasaki Y.; Takahashi M.</t>
  </si>
  <si>
    <t>Kawasaki, Yosuke (57205406502); Takahashi, Masaki (7406846479)</t>
  </si>
  <si>
    <t>57205406502; 7406846479</t>
  </si>
  <si>
    <t>Spatio-Temporal Action Order Representation for Mobile Manipulation Planning</t>
  </si>
  <si>
    <t>10.1109/RO-MAN53752.2022.9900643</t>
  </si>
  <si>
    <t>https://www.scopus.com/inward/record.uri?eid=2-s2.0-85140741359&amp;doi=10.1109%2fRO-MAN53752.2022.9900643&amp;partnerID=40&amp;md5=c8a831a8476fe64569be80140c15f4ce</t>
  </si>
  <si>
    <t>Robots; Action graphs; Manipulation planning; Manipulation task; Mobile manipulation; Real-space; Robot functions; Social robots; Space-based; Spatio-temporal; State-dependent; Knowledge representation</t>
  </si>
  <si>
    <t>Zhao Z.; McEwen R.</t>
  </si>
  <si>
    <t>Zhao, Zhao (56937293700); McEwen, Rhonda (24470147200)</t>
  </si>
  <si>
    <t>56937293700; 24470147200</t>
  </si>
  <si>
    <t>'Let's read a book together': A Long-term Study on the Usage of Pre-school Children with Their Home Companion Robot</t>
  </si>
  <si>
    <t>10.1109/HRI53351.2022.9889672</t>
  </si>
  <si>
    <t>https://www.scopus.com/inward/record.uri?eid=2-s2.0-85140746528&amp;doi=10.1109%2fHRI53351.2022.9889672&amp;partnerID=40&amp;md5=ad2f9eff94e8487d38c5e5dda2ca4f4c</t>
  </si>
  <si>
    <t>Child-robot interaction (CRI); longitudinal study; user retention</t>
  </si>
  <si>
    <t>Child-robot interaction; Child-robot interactions; Classroom settings; Companion robot; Long term study; Longitudinal study; Pre schools; Pre-school aged child; Social robots; User retention</t>
  </si>
  <si>
    <t>Tanqueray L.; Paulsson T.; Zhong M.; Larsson S.; Castellano G.</t>
  </si>
  <si>
    <t>Tanqueray, Laetitia (57944218900); Paulsson, Tobiaz (57943492200); Zhong, Mengyu (57352116700); Larsson, Stefan (36939801800); Castellano, Ginevra (23007528900)</t>
  </si>
  <si>
    <t>57944218900; 57943492200; 57352116700; 36939801800; 23007528900</t>
  </si>
  <si>
    <t>Gender Fairness in Social Robotics: Exploring a Future Care of Peripartum Depression</t>
  </si>
  <si>
    <t>10.1109/HRI53351.2022.9889468</t>
  </si>
  <si>
    <t>https://www.scopus.com/inward/record.uri?eid=2-s2.0-85140736051&amp;doi=10.1109%2fHRI53351.2022.9889468&amp;partnerID=40&amp;md5=fe3820ae39923c0149521ddcaea3a470</t>
  </si>
  <si>
    <t>gender fairness; gender norms; governance; peripartum depression; socially assistive robots; socio-legal robotics</t>
  </si>
  <si>
    <t>Economic and social effects; Gender fairness; Gender norm; Governance; Peripartum depression; Social robotics; Socially assistive robots; Socio-legal robotic; Robotics</t>
  </si>
  <si>
    <t>Terzioglu Y.; Murali P.; Kimani E.; Bickmore T.</t>
  </si>
  <si>
    <t>Terzioglu, Yunus (57352298800); Murali, Prasanth (57205080991); Kimani, Everlyne (55773434200); Bickmore, Timothy (6603592818)</t>
  </si>
  <si>
    <t>57352298800; 57205080991; 55773434200; 6603592818</t>
  </si>
  <si>
    <t>Sharing the Spotlight: Co-presenting with a Humanoid Robot</t>
  </si>
  <si>
    <t>10.1109/HRI53351.2022.9889400</t>
  </si>
  <si>
    <t>https://www.scopus.com/inward/record.uri?eid=2-s2.0-85140739680&amp;doi=10.1109%2fHRI53351.2022.9889400&amp;partnerID=40&amp;md5=d96235a31d68767883122573d3a84c8b</t>
  </si>
  <si>
    <t>co-presenting robot; human-robot collaboration; human-robot interaction; oral presentation; public speaking anxiety; robots on stage; speaker confidence; state anxiety</t>
  </si>
  <si>
    <t>Anthropomorphic robots; Man machine systems; Co-presenting robot; Human-robot collaboration; Humanoid robot; Humans-robot interactions; Oral presentations; Public speaking; Public speaking anxiety; Robot on stage; Speaker confidence; State-anxiety; Human robot interaction</t>
  </si>
  <si>
    <t>Camilleri A.; Dogramadzi S.; Caleb-Solly P.</t>
  </si>
  <si>
    <t>Camilleri, Antonella (57190830882); Dogramadzi, Sanja (6507900733); Caleb-Solly, Praminda (16244225300)</t>
  </si>
  <si>
    <t>57190830882; 6507900733; 16244225300</t>
  </si>
  <si>
    <t>Learning from Carers to inform the Design of Safe Physically Assistive Robots - Insights from a Focus Group Study</t>
  </si>
  <si>
    <t>10.1109/HRI53351.2022.9889658</t>
  </si>
  <si>
    <t>https://www.scopus.com/inward/record.uri?eid=2-s2.0-85140766765&amp;doi=10.1109%2fHRI53351.2022.9889658&amp;partnerID=40&amp;md5=e8b9697d13ea68015cb89aa2a6b6f985</t>
  </si>
  <si>
    <t>assistive task; care homes; modalities in human-robot interaction; nursing; physical human-robot interaction; professional carers</t>
  </si>
  <si>
    <t>Hazards; Machine design; Man machine systems; Assistive; Assistive robots; Assistive task; Care homes; Focus group studies; Humans-robot interactions; Modality in human-robot interaction; Older adults; Physical humanrobot interaction (phri); Professional carer; Human robot interaction</t>
  </si>
  <si>
    <t>Fang N.; Zhang C.; Sankaran S.; Ren S.</t>
  </si>
  <si>
    <t>Fang, Ning (57944886400); Zhang, Chao (56537268700); Sankaran, Supraja (57192371384); Ren, Shaoya (57944393700)</t>
  </si>
  <si>
    <t>57944886400; 56537268700; 57192371384; 57944393700</t>
  </si>
  <si>
    <t>Role of Socially Assistive Robots in Reducing Anxiety and Preserving Autonomy in Children</t>
  </si>
  <si>
    <t>10.1109/HRI53351.2022.9889561</t>
  </si>
  <si>
    <t>https://www.scopus.com/inward/record.uri?eid=2-s2.0-85140746379&amp;doi=10.1109%2fHRI53351.2022.9889561&amp;partnerID=40&amp;md5=743af62dc93e41d5f6eaa3db0647fc9d</t>
  </si>
  <si>
    <t>autonomy; childhood anxiety; SARs; state anxiety</t>
  </si>
  <si>
    <t>Anxiety levels; Autonomy; Childhood anxiety; Condition; Influential factors; Muscle relaxation; Reduced-state; Socially assistive robots; State-anxiety</t>
  </si>
  <si>
    <t>Elbeleidy S.; Mott T.; Williams T.</t>
  </si>
  <si>
    <t>Elbeleidy, Saad (57208691436); Mott, Terran (57221813243); Williams, Tom (7404172627)</t>
  </si>
  <si>
    <t>57208691436; 57221813243; 7404172627</t>
  </si>
  <si>
    <t>Practical, Ethical, and Overlooked: Teleoperated Socially Assistive Robots in the Quest for Autonomy</t>
  </si>
  <si>
    <t>10.1109/HRI53351.2022.9889573</t>
  </si>
  <si>
    <t>https://www.scopus.com/inward/record.uri?eid=2-s2.0-85140745286&amp;doi=10.1109%2fHRI53351.2022.9889573&amp;partnerID=40&amp;md5=724ce4a1862a89f5f31dbaec68305b48</t>
  </si>
  <si>
    <t>autonomy; robot teleoperation; socially assistive robots; wizard of oz</t>
  </si>
  <si>
    <t>Economic and social effects; Robots; Autonomy; Blind spots; Critical reflections; Evaluation metrics; Level of autonomies; Robot teleoperation; Socially assistive robots; Teleoperated; Teleoperated robots; Wizard of Oz; Remote control</t>
  </si>
  <si>
    <t>Alves-Oliveira P.; Bjorling E.A.; Wiesmann P.; Dwikat H.; Bhatia S.; Mihata K.; Cakmak M.</t>
  </si>
  <si>
    <t>Alves-Oliveira, Patricia (56515305600); Bjorling, Elin A. (55301519700); Wiesmann, Patriya (57225977397); Dwikat, Heba (57943895400); Bhatia, Simran (57205199791); Mihata, Kai (57223745457); Cakmak, Maya (22940323800)</t>
  </si>
  <si>
    <t>56515305600; 55301519700; 57225977397; 57943895400; 57205199791; 57223745457; 22940323800</t>
  </si>
  <si>
    <t>Robots for Connection: A Co-Design Study with Adolescents</t>
  </si>
  <si>
    <t>10.1109/RO-MAN53752.2022.9900534</t>
  </si>
  <si>
    <t>https://www.scopus.com/inward/record.uri?eid=2-s2.0-85140735008&amp;doi=10.1109%2fRO-MAN53752.2022.9900534&amp;partnerID=40&amp;md5=117415532edc1f4155ffa9313ad93d73</t>
  </si>
  <si>
    <t>Data privacy; Human robot interaction; Co-designs; Design materials; Design studies; Design-process; Home robot; Mental health; Robot prototypes; Social connection; Social interactions; Social robots; Machine design</t>
  </si>
  <si>
    <t>Janssens R.; Wolfert P.; Demeester T.; Belpaeme T.</t>
  </si>
  <si>
    <t>Janssens, Ruben (57944862600); Wolfert, Pieter (57208162499); Demeester, Thomas (35415697600); Belpaeme, Tony (13103663500)</t>
  </si>
  <si>
    <t>57944862600; 57208162499; 35415697600; 13103663500</t>
  </si>
  <si>
    <t>'Cool glasses, where did you get them?' Generating Visually Grounded Conversation Starters for Human-Robot Dialogue</t>
  </si>
  <si>
    <t>10.1109/HRI53351.2022.9889489</t>
  </si>
  <si>
    <t>https://www.scopus.com/inward/record.uri?eid=2-s2.0-85140756969&amp;doi=10.1109%2fHRI53351.2022.9889489&amp;partnerID=40&amp;md5=ec1ef13e194a694779b4e22ede1889fc</t>
  </si>
  <si>
    <t>conversational agent; grounding; multi-modal dialogue; Natural Language Generation; Natural Language Processing; situatedness; Uuman-Robot Interaction</t>
  </si>
  <si>
    <t>Human robot interaction; Man machine systems; Natural language processing systems; Open systems; Conversational agents; Language processing; Multi-modal; Multi-modal dialog; Natural language generation; Natural language processing; Natural languages; Robot interactions; Situatedness; Uuman-robot interaction; Starters</t>
  </si>
  <si>
    <t>Winkle K.; Jackson R.B.; Melsion G.I.; Brscic D.; Leite I.; Williams T.</t>
  </si>
  <si>
    <t>Winkle, Katie (57201504964); Jackson, Ryan Blake (57205545565); Melsion, Gaspar Isaac (57222471378); Brscic, Drazen (12795389900); Leite, Iolanda (25031658100); Williams, Tom (7404172627)</t>
  </si>
  <si>
    <t>57201504964; 57205545565; 57222471378; 12795389900; 25031658100; 7404172627</t>
  </si>
  <si>
    <t>Norm-Breaking Responses to Sexist Abuse: A Cross-Cultural Human Robot Interaction Study</t>
  </si>
  <si>
    <t>10.1109/HRI53351.2022.9889389</t>
  </si>
  <si>
    <t>https://www.scopus.com/inward/record.uri?eid=2-s2.0-85140428231&amp;doi=10.1109%2fHRI53351.2022.9889389&amp;partnerID=40&amp;md5=2d4d5695245ec7f93fd2a734bd8f087d</t>
  </si>
  <si>
    <t>robot abuse; robot ethics; robot gendering; social human robot interaction</t>
  </si>
  <si>
    <t>Machine design; Man machine systems; Breakings; Cultural context; Humans-robot interactions; Interaction studies; Robot abuse; Robot behavior; Robot ethics; Robot gendering; Social human-robot interactions; Subject experiment; Human robot interaction</t>
  </si>
  <si>
    <t>Pompe B.L.; Velner E.; Truong K.P.</t>
  </si>
  <si>
    <t>Pompe, Babiche L. (57944874200); Velner, Ella (57215835492); Truong, Khiet P. (14018549700)</t>
  </si>
  <si>
    <t>57944874200; 57215835492; 14018549700</t>
  </si>
  <si>
    <t>The Robot That Showed Remorse: Repairing Trust with a Genuine Apology</t>
  </si>
  <si>
    <t>10.1109/RO-MAN53752.2022.9900860</t>
  </si>
  <si>
    <t>https://www.scopus.com/inward/record.uri?eid=2-s2.0-85140721985&amp;doi=10.1109%2fRO-MAN53752.2022.9900860&amp;partnerID=40&amp;md5=68455727c092f7e5e56ae1f625640f8a</t>
  </si>
  <si>
    <t>Errors; Speech recognition; 'current; Current limitation; Humans-robot interactions; IS strategy; Offline; Recognition error; Small Sample Size; State of the art; Trusting behaviors; Trusting beliefs; Human robot interaction</t>
  </si>
  <si>
    <t>Cumbal R.</t>
  </si>
  <si>
    <t>Cumbal, Ronald (57216333110)</t>
  </si>
  <si>
    <t>Adaptive Robot Discourse for Language Acquisition in Adulthood</t>
  </si>
  <si>
    <t>10.1109/HRI53351.2022.9889517</t>
  </si>
  <si>
    <t>https://www.scopus.com/inward/record.uri?eid=2-s2.0-85140431918&amp;doi=10.1109%2fHRI53351.2022.9889517&amp;partnerID=40&amp;md5=f999e867d7d42fc007417ed9456fcafc</t>
  </si>
  <si>
    <t>communicative competence; Dialogue system; second language learning; situated interaction; social robot</t>
  </si>
  <si>
    <t>Mergers and acquisitions; Robots; Speech processing; Visual communication; Visual servoing; Communicative competences; Dialogue systems; Language acquisition; Language learning; Learning rates; Proficiency level; Second language; Second language learning; Situated interactions; Social robots; Motivation</t>
  </si>
  <si>
    <t>Laban G.; Le Maguer S.; Lee M.; Kontogiorgos D.; Reig S.; Torre I.; Tejwani R.; Dennis M.J.; Pereira A.</t>
  </si>
  <si>
    <t>Laban, Guy (57211815425); Le Maguer, Sebastien (56502018800); Lee, Minha (57195592498); Kontogiorgos, Dimosthenis (57126340100); Reig, Samantha (57201500389); Torre, Ilaria (56188105900); Tejwani, Ravi (57305197900); Dennis, Matthew J. (57219712313); Pereira, Andre (25031890200)</t>
  </si>
  <si>
    <t>57211815425; 56502018800; 57195592498; 57126340100; 57201500389; 56188105900; 57305197900; 57219712313; 25031890200</t>
  </si>
  <si>
    <t>Robo-Identity: Exploring Artificial Identity and Emotion via Speech Interactions</t>
  </si>
  <si>
    <t>10.1109/HRI53351.2022.9889649</t>
  </si>
  <si>
    <t>https://www.scopus.com/inward/record.uri?eid=2-s2.0-85140715625&amp;doi=10.1109%2fHRI53351.2022.9889649&amp;partnerID=40&amp;md5=b8ece17db6080933ba03f766f8242ef7</t>
  </si>
  <si>
    <t>affective computing; affective science; artificial identity; emotion; human-robot interaction; speech; voice</t>
  </si>
  <si>
    <t>Ethical technology; Machine design; Speech; Affective Computing; Affective science; Artificial identity; Emotion; Emotional speech; Human like; Human voice; Humans-robot interactions; Speech interaction; Synthetic voices; Human robot interaction</t>
  </si>
  <si>
    <t>Schneiders E.</t>
  </si>
  <si>
    <t>Schneiders, Eike (57211204392)</t>
  </si>
  <si>
    <t>Non-Dyadic Human-Robot Interaction: Concepts and Interaction Techniques</t>
  </si>
  <si>
    <t>10.1109/HRI53351.2022.9889463</t>
  </si>
  <si>
    <t>https://www.scopus.com/inward/record.uri?eid=2-s2.0-85140729185&amp;doi=10.1109%2fHRI53351.2022.9889463&amp;partnerID=40&amp;md5=bf6b79bab4fb7b510eeda753c42c9a70</t>
  </si>
  <si>
    <t>human-human interaction; interaction techniques in groups with robots; Non-dyadic HRI</t>
  </si>
  <si>
    <t>Human robot interaction; Digital artifacts; Dyadic interaction; Human-human interactions; Humans-robot interactions; Interaction concepts; Interaction technique in group with robot; Interaction techniques; Non-dyadic HRI; Paradigm shifts; Research questions; Man machine systems</t>
  </si>
  <si>
    <t>De Pra Y.; Catrambone V.; Van Wassenhove V.; Valenza G.; Bianchi M.</t>
  </si>
  <si>
    <t>De Pra, Yuri (57199227737); Catrambone, Vincenzo (57204679765); Van Wassenhove, Virginie (10341465400); Valenza, Gaetano (35773784200); Bianchi, Matteo (57202798446)</t>
  </si>
  <si>
    <t>57199227737; 57204679765; 10341465400; 35773784200; 57202798446</t>
  </si>
  <si>
    <t>Toward the manipulation of time and space in extended reality: a preliminary study on multimodal Tau and Kappa illusions in the visual-tactile domain</t>
  </si>
  <si>
    <t>10.1109/RO-MAN53752.2022.9900707</t>
  </si>
  <si>
    <t>https://www.scopus.com/inward/record.uri?eid=2-s2.0-85140719825&amp;doi=10.1109%2fRO-MAN53752.2022.9900707&amp;partnerID=40&amp;md5=752d36eb1181b43691577ca73587c1c2</t>
  </si>
  <si>
    <t>Human robot interaction; Immersive; Kappa effects; Multi-modal; Multi-modality; Sense of time; Sensory experiences; Social interplays; Spatial perception; Temporal perception; Unimodal; Modulation</t>
  </si>
  <si>
    <t>Kshirsagar A.; Hoffman G.</t>
  </si>
  <si>
    <t>Kshirsagar, Alap (57208161954); Hoffman, Guy (35726707500)</t>
  </si>
  <si>
    <t>57208161954; 35726707500</t>
  </si>
  <si>
    <t>Empowering Robots for Object Handovers</t>
  </si>
  <si>
    <t>10.1109/HRI53351.2022.9889581</t>
  </si>
  <si>
    <t>https://www.scopus.com/inward/record.uri?eid=2-s2.0-85140718219&amp;doi=10.1109%2fHRI53351.2022.9889581&amp;partnerID=40&amp;md5=353dcd023dc6bd3a6ce4c7f58e9d5f67</t>
  </si>
  <si>
    <t>formal methods; physical human-robot interaction; reinforcement learning; social human-robot interaction</t>
  </si>
  <si>
    <t>Behavioral research; Formal methods; Human robot interaction; Man machine systems; Collaborative tasks; Gaze behaviours; Hand over; Human behaviors; Human robots; Human-robot collaboration; Physical humanrobot interaction (phri); Reinforcement learnings; Robot controller; Social human-robot interactions; Reinforcement learning</t>
  </si>
  <si>
    <t>Ambsdorf J.; Munir A.; Wei Y.; Degkwitz K.; Harms H.M.; Stannek S.; Ahrens K.; Becker D.; Strahl E.; Weber T.; Wermter S.</t>
  </si>
  <si>
    <t>Ambsdorf, Jakob (57644905200); Munir, Alina (57647879400); Wei, Yiyao (57642703200); Degkwitz, Klaas (57642703300); Harms, Harm Matthias (57642703400); Stannek, Susanne (57647879500); Ahrens, Kyra (57224810767); Becker, Dennis (57191161949); Strahl, Erik (55512341500); Weber, Tom (57221153135); Wermter, Stefan (7003826680)</t>
  </si>
  <si>
    <t>57644905200; 57647879400; 57642703200; 57642703300; 57642703400; 57647879500; 57224810767; 57191161949; 55512341500; 57221153135; 7003826680</t>
  </si>
  <si>
    <t>Explain yourself! Effects of Explanations in Human-Robot Interaction</t>
  </si>
  <si>
    <t>10.1109/RO-MAN53752.2022.9900558</t>
  </si>
  <si>
    <t>https://www.scopus.com/inward/record.uri?eid=2-s2.0-85139608738&amp;doi=10.1109%2fRO-MAN53752.2022.9900558&amp;partnerID=40&amp;md5=a29918e62de60ac05d483dcab444bdb2</t>
  </si>
  <si>
    <t>Intelligent robots; Man machine systems; Board games; Human like; Human perception; Humans-robot interactions; Likeability; Perceived competence; Safety ratings; Simulated robot; User perceptions; Human robot interaction</t>
  </si>
  <si>
    <t>Wu H.; Wang F.; Zhao J.; She J.</t>
  </si>
  <si>
    <t>Wu, Hao (58366974400); Wang, Feng (57192071186); Zhao, Juan (57191641315); She, Jinhua (57596804800)</t>
  </si>
  <si>
    <t>58366974400; 57192071186; 57191641315; 57596804800</t>
  </si>
  <si>
    <t>Hand-Motion Intention Recognition Based on One-Dimensional Convolutional Neural Network</t>
  </si>
  <si>
    <t>Chinese Control Conference, CCC</t>
  </si>
  <si>
    <t>10.23919/CCC55666.2022.9902506</t>
  </si>
  <si>
    <t>https://www.scopus.com/inward/record.uri?eid=2-s2.0-85140475331&amp;doi=10.23919%2fCCC55666.2022.9902506&amp;partnerID=40&amp;md5=96e647c7a7195c5c3dd80818c7b69965</t>
  </si>
  <si>
    <t>Electromyographic; hand motion intention; Ninapro database; one-dimensional convolutional neural network (1-D CNN)</t>
  </si>
  <si>
    <t>Convolutional neural networks; Human computer interaction; Human robot interaction; Medical computing; Motion estimation; Palmprint recognition; Patient rehabilitation; Convolutional neural network; Electromyographic; Electromyographic signal; Hand motion; Hand motion intention; Motion intention; Motion intention recognition; Ninapro database; One-dimensional; One-dimensional convolutional neural network (1-D CNN); Convolution</t>
  </si>
  <si>
    <t>Polakow T.; Teodorescu A.; Busemeyer J.R.; Gordon G.</t>
  </si>
  <si>
    <t>Polakow, Torr (57216947302); Teodorescu, Andrei (56004525800); Busemeyer, Jerome R. (6603752423); Gordon, Goren (8927912400)</t>
  </si>
  <si>
    <t>57216947302; 56004525800; 6603752423; 8927912400</t>
  </si>
  <si>
    <t>Mitigating Judgmental Fallacies with Social Robot Advisors</t>
  </si>
  <si>
    <t>10.1109/RO-MAN53752.2022.9900698</t>
  </si>
  <si>
    <t>https://www.scopus.com/inward/record.uri?eid=2-s2.0-85140729477&amp;doi=10.1109%2fRO-MAN53752.2022.9900698&amp;partnerID=40&amp;md5=bb1976cbaf5bcae0e64bf85f40a7ada6</t>
  </si>
  <si>
    <t>Decision making; Intelligent robots; Decisions makings; Mitigating effects; Presentation modes; Rank ordering; Social robots; Behavioral research</t>
  </si>
  <si>
    <t>Borgstedt J.; Pollick F.E.; Brewster S.</t>
  </si>
  <si>
    <t>Borgstedt, J. (57222301373); Pollick, F.E. (7004147308); Brewster, S. (7006514160)</t>
  </si>
  <si>
    <t>57222301373; 7004147308; 7006514160</t>
  </si>
  <si>
    <t>Hot or not? Exploring User Perceptions of thermal Human-Robot Interaction</t>
  </si>
  <si>
    <t>10.1109/RO-MAN53752.2022.9900785</t>
  </si>
  <si>
    <t>https://www.scopus.com/inward/record.uri?eid=2-s2.0-85140730461&amp;doi=10.1109%2fRO-MAN53752.2022.9900785&amp;partnerID=40&amp;md5=b5cc5dafad0df82011229496753d26f6</t>
  </si>
  <si>
    <t>Man machine systems; Essential elements; Exposed to; Haptics; Humans-robot interactions; Mannheim; Mixed method; Socially assistive robots; Thermal; Thermal stimulation; User perceptions; Human robot interaction</t>
  </si>
  <si>
    <t>Ye S.; Zhang N.; Zhao Y.</t>
  </si>
  <si>
    <t>Ye, Shuangxiu (57939430900); Zhang, Ning (57204848162); Zhao, Yongjia (36095369500)</t>
  </si>
  <si>
    <t>57939430900; 57204848162; 36095369500</t>
  </si>
  <si>
    <t>Teleoperation Based on Hybrid Mapping Method of Human-Robot Heterogeneous Workspace</t>
  </si>
  <si>
    <t>950 LNEE</t>
  </si>
  <si>
    <t>10.1007/978-981-19-6203-5_76</t>
  </si>
  <si>
    <t>https://www.scopus.com/inward/record.uri?eid=2-s2.0-85140487698&amp;doi=10.1007%2f978-981-19-6203-5_76&amp;partnerID=40&amp;md5=683791c26aa6f0ac20a963e4918b47bf</t>
  </si>
  <si>
    <t>Human-robot interaction (HRI); Teleoperation; Workspace mapping</t>
  </si>
  <si>
    <t>Human robot interaction; Inverse kinematics; Inverse problems; Man machine systems; Remote control; Human robots; Human-robot interaction; Humans-robot interactions; Hybrid mapping; Joint angle mapping; Mapping method; Pose mapping; Robot teleoperation; Teleoperation systems; Workspace mapping; Mapping</t>
  </si>
  <si>
    <t>Chevalier P.; Schadenberg B.R.; Aly A.; Cangelosi A.; Tapus A.</t>
  </si>
  <si>
    <t>Chevalier, Pauline (57016293400); Schadenberg, Bob R. (57191965928); Aly, Amir (37057007800); Cangelosi, Angelo (6701387796); Tapus, Adriana (23010519200)</t>
  </si>
  <si>
    <t>57016293400; 57191965928; 37057007800; 6701387796; 23010519200</t>
  </si>
  <si>
    <t>Context-Awareness in Human-Robot Interaction: Approaches and Challenges</t>
  </si>
  <si>
    <t>10.1109/HRI53351.2022.9889584</t>
  </si>
  <si>
    <t>https://www.scopus.com/inward/record.uri?eid=2-s2.0-85140729879&amp;doi=10.1109%2fHRI53351.2022.9889584&amp;partnerID=40&amp;md5=e2e9f79ee43d72f05767f5237d8564b4</t>
  </si>
  <si>
    <t>Context-awareness; Intelligent social robot</t>
  </si>
  <si>
    <t>Wei Y.; Yin H.; Tian X.; Ji X.</t>
  </si>
  <si>
    <t>Wei, Yan (55658897100); Yin, Huangfei (57222172475); Tian, Xiaofeng (57939163600); Ji, Xianyou (57222162601)</t>
  </si>
  <si>
    <t>55658897100; 57222172475; 57939163600; 57222162601</t>
  </si>
  <si>
    <t>Base Placement and Human-like Motion Planning for a Humanoid Mobile Dual-arm Manipulator System</t>
  </si>
  <si>
    <t>10.23919/CCC55666.2022.9902537</t>
  </si>
  <si>
    <t>https://www.scopus.com/inward/record.uri?eid=2-s2.0-85140469604&amp;doi=10.23919%2fCCC55666.2022.9902537&amp;partnerID=40&amp;md5=dcaf349b815f5bd351db69e05114c0e7</t>
  </si>
  <si>
    <t>Anthropomorphic robot; Base Placement; Human-like motion; Inverse dynamic reachability map</t>
  </si>
  <si>
    <t>Human robot interaction; Inverse problems; Manipulators; Motion planning; Robot programming; Base placement; Dual arm; Human like; Human-like motion; Inverse dynamic reachability map; Inverse dynamics; Manipulator systems; Mobile basis; Motion-planning; Reachability; Anthropomorphic robots</t>
  </si>
  <si>
    <t>Hitron T.; Megidish B.; Todress E.; Morag N.; Erel H.</t>
  </si>
  <si>
    <t>Hitron, Tom (57195215181); Megidish, Benny (57192278925); Todress, Etay (57943412400); Morag, Noa (57943413800); Erel, Hadas (36945086000)</t>
  </si>
  <si>
    <t>57195215181; 57192278925; 57943412400; 57943413800; 36945086000</t>
  </si>
  <si>
    <t>AI bias in Human-Robot Interaction: An evaluation of the Risk in Gender Biased Robots</t>
  </si>
  <si>
    <t>10.1109/RO-MAN53752.2022.9900673</t>
  </si>
  <si>
    <t>https://www.scopus.com/inward/record.uri?eid=2-s2.0-85140722558&amp;doi=10.1109%2fRO-MAN53752.2022.9900673&amp;partnerID=40&amp;md5=7187112045fc9386e51da1ea29171f10</t>
  </si>
  <si>
    <t>Gender stereotypes; Human bias; Humans-robot interactions; Performance; Robot behavior; Human robot interaction</t>
  </si>
  <si>
    <t>Louie W.-Y.G.; Korneder J.; Zeigler-Hill V.</t>
  </si>
  <si>
    <t>Louie, Wing-Yue Geoffrey (55515613600); Korneder, Jessica (57219842565); Zeigler-Hill, Virgil (11439008000)</t>
  </si>
  <si>
    <t>55515613600; 57219842565; 11439008000</t>
  </si>
  <si>
    <t>Parental Attitudes, Trust, and Comfort with Using Robots for Providing Care to Children with Developmental Disabilities</t>
  </si>
  <si>
    <t>10.1109/RO-MAN53752.2022.9900575</t>
  </si>
  <si>
    <t>https://www.scopus.com/inward/record.uri?eid=2-s2.0-85140715870&amp;doi=10.1109%2fRO-MAN53752.2022.9900575&amp;partnerID=40&amp;md5=542ff4dbc74370e390c2b3c40af23b5f</t>
  </si>
  <si>
    <t>Association reactions; Child-robot interactions; Developmental disability; Research and development; Teaching assistants; Robots</t>
  </si>
  <si>
    <t>Nakamura Y.; Umemuro H.</t>
  </si>
  <si>
    <t>Nakamura, Yoshiki (58603359800); Umemuro, Hiroyuki (8617314100)</t>
  </si>
  <si>
    <t>58603359800; 8617314100</t>
  </si>
  <si>
    <t>The Effect of Robots Listening Attitude Change on the Self-disclosure of the Elderly: A Preliminary Study</t>
  </si>
  <si>
    <t>10.1109/HRI53351.2022.9889404</t>
  </si>
  <si>
    <t>https://www.scopus.com/inward/record.uri?eid=2-s2.0-85139678617&amp;doi=10.1109%2fHRI53351.2022.9889404&amp;partnerID=40&amp;md5=25d9d3a9ada2c7c69d35a7f8f5692206</t>
  </si>
  <si>
    <t>elderly; gain-effect; HRI; self-disclosure</t>
  </si>
  <si>
    <t>Attitude change; Elderly; Gain-effect; HRI; Life experiences; Older adults; Positive attitude; Psychological health; Self-disclosure; Robots</t>
  </si>
  <si>
    <t>Hara K.; Takemoto A.; Nakazawa A.</t>
  </si>
  <si>
    <t>Hara, Koki (57944611600); Takemoto, Ayumi (57891019600); Nakazawa, Atsushi (35807510800)</t>
  </si>
  <si>
    <t>57944611600; 57891019600; 35807510800</t>
  </si>
  <si>
    <t>Drowsiness prevention using a social robot</t>
  </si>
  <si>
    <t>10.1109/RO-MAN53752.2022.9900706</t>
  </si>
  <si>
    <t>https://www.scopus.com/inward/record.uri?eid=2-s2.0-85140718588&amp;doi=10.1109%2fRO-MAN53752.2022.9900706&amp;partnerID=40&amp;md5=fa158f4ba6d3a69e1f3fa16a33bcd6c1</t>
  </si>
  <si>
    <t>Human factors; Human robot interaction; Vehicle driving</t>
  </si>
  <si>
    <t>Man machine systems; Autonomous driving; Causes of accidents; Condition; Human-machine systems; Humans-robot interactions; Robot movements; Social robots; Sustained attention; Task performance; Vehicle driving; Human robot interaction</t>
  </si>
  <si>
    <t>Won Y.J.; Hwang S.H.; Ko S.; Park J.</t>
  </si>
  <si>
    <t>Won, Yoo Jin (57210161118); Hwang, Seung Hee (57944937600); Ko, Serin (57205883517); Park, Jungmi (57209312196)</t>
  </si>
  <si>
    <t>57210161118; 57944937600; 57205883517; 57209312196</t>
  </si>
  <si>
    <t>Iterative Design Process for HRI: Serving Robot in Restaurant</t>
  </si>
  <si>
    <t>10.1007/978-3-031-17618-0_25</t>
  </si>
  <si>
    <t>https://www.scopus.com/inward/record.uri?eid=2-s2.0-85140718068&amp;doi=10.1007%2f978-3-031-17618-0_25&amp;partnerID=40&amp;md5=d60bcd4c19a9690d0d92f70b23a5eb1d</t>
  </si>
  <si>
    <t>HRI design method; HRI testing; Human-robot interaction; Iterative design process</t>
  </si>
  <si>
    <t>Iterative methods; Machine design; Man machine systems; Basic principles; Design method; Design-process; HRI design method; HRI testing; Humans-robot interactions; Interactive design; Iterative design; Iterative design process; Samsung; Human robot interaction</t>
  </si>
  <si>
    <t>Briggs G.; Chita-Tegmark M.; Krause E.; Bridewell W.; Bello P.; Scheutz M.</t>
  </si>
  <si>
    <t>Briggs, Gordon (55055114000); Chita-Tegmark, Meia (56700303500); Krause, Evan (55445256600); Bridewell, Will (57204228675); Bello, Paul (24823912300); Scheutz, Matthias (6603548841)</t>
  </si>
  <si>
    <t>55055114000; 56700303500; 55445256600; 57204228675; 24823912300; 6603548841</t>
  </si>
  <si>
    <t>A Novel Architectural Method for Producing Dynamic Gaze Behavior in Human-Robot Interactions</t>
  </si>
  <si>
    <t>10.1109/HRI53351.2022.9889499</t>
  </si>
  <si>
    <t>https://www.scopus.com/inward/record.uri?eid=2-s2.0-85140710064&amp;doi=10.1109%2fHRI53351.2022.9889499&amp;partnerID=40&amp;md5=5e4fa17df2630396a0c92431e0fb6b1c</t>
  </si>
  <si>
    <t>Behavioral research; Man machine systems; Architectural methods; Cognitive robotics; Computational framework; Gaze behaviours; Human cognition; Human visual attention; Humans-robot interactions; Perception and cognition; Robotic platforms; Robotics architecture; Human robot interaction</t>
  </si>
  <si>
    <t>Salzmann T.; Pavone M.; Ryll M.</t>
  </si>
  <si>
    <t>Salzmann, Tim (57205543240); Pavone, Marco (12240587200); Ryll, Markus (55325186000)</t>
  </si>
  <si>
    <t>57205543240; 12240587200; 55325186000</t>
  </si>
  <si>
    <t>Motron: Multimodal Probabilistic Human Motion Forecasting</t>
  </si>
  <si>
    <t>10.1109/CVPR52688.2022.00635</t>
  </si>
  <si>
    <t>https://www.scopus.com/inward/record.uri?eid=2-s2.0-85140421826&amp;doi=10.1109%2fCVPR52688.2022.00635&amp;partnerID=40&amp;md5=90b3ed664896f2c106b9934715cb151b</t>
  </si>
  <si>
    <t>Behavior analysis; Datasets and evaluation; Deep learning architectures and techniques; Efficient learning and inferences; Face and gestures; Machine learning; Motion and tracking; Pose estimation and tracking; Representation learning; Robot vision; Statistical methods</t>
  </si>
  <si>
    <t>Deep learning; Forecasting; Gesture recognition; Learning systems; Maximum likelihood estimation; Motion estimation; Robot programming; Robot vision; Behavior analysis; Dataset and evaluation; Deep learning architecture and technique; Efficient learning; Efficient learning and inference; Estimation and tracking; Face and gesture; Learning architectures; Learning techniques; Machine-learning; Motion and tracking; Pose tracking; Pose-estimation; Representation learning; Human robot interaction</t>
  </si>
  <si>
    <t>Tyshka A.; Louie W.-Y.G.</t>
  </si>
  <si>
    <t>Tyshka, Alexander (57944360600); Louie, Wing-Yue Geoffrey (55515613600)</t>
  </si>
  <si>
    <t>57944360600; 55515613600</t>
  </si>
  <si>
    <t>Transparent Learning from Demonstration for Robot-Mediated Therapy</t>
  </si>
  <si>
    <t>10.1109/RO-MAN53752.2022.9900854</t>
  </si>
  <si>
    <t>https://www.scopus.com/inward/record.uri?eid=2-s2.0-85140711275&amp;doi=10.1109%2fRO-MAN53752.2022.9900854&amp;partnerID=40&amp;md5=f9e866f3a706bf752947c0ad35719c2f</t>
  </si>
  <si>
    <t>Diseases; Learning systems; Robots; 'current; Autism spectrum disorders; Autism therapies; Behavioral model; Children with autisms; Large amounts; Learn+; Learning from demonstration; Learning models; Socially assistive robots; Demonstrations</t>
  </si>
  <si>
    <t>Donnermann M.; Schaper P.; Lugrin B.</t>
  </si>
  <si>
    <t>Donnermann, Melissa (57210146923); Schaper, Philipp (57188722956); Lugrin, Birgit (57222749254)</t>
  </si>
  <si>
    <t>57210146923; 57188722956; 57222749254</t>
  </si>
  <si>
    <t>Investigating Adaptive Robot Tutoring in a Long-Term Interaction in Higher Education</t>
  </si>
  <si>
    <t>10.1109/RO-MAN53752.2022.9900865</t>
  </si>
  <si>
    <t>https://www.scopus.com/inward/record.uri?eid=2-s2.0-85140730616&amp;doi=10.1109%2fRO-MAN53752.2022.9900865&amp;partnerID=40&amp;md5=e3bc332f1ab97132233417a08e61473c</t>
  </si>
  <si>
    <t>Motivation; Robotics; Adaptivity; Condition; Field studies; High educations; Learning process; Long-term interaction; Self-directed learning; Self-motivations; Social robots; Teachers'; Students</t>
  </si>
  <si>
    <t>Biyik E.</t>
  </si>
  <si>
    <t>Biyik, Erdem (57192162692)</t>
  </si>
  <si>
    <t>Learning from Humans for Adaptive Interaction</t>
  </si>
  <si>
    <t>10.1109/HRI53351.2022.9889436</t>
  </si>
  <si>
    <t>https://www.scopus.com/inward/record.uri?eid=2-s2.0-85140711798&amp;doi=10.1109%2fHRI53351.2022.9889436&amp;partnerID=40&amp;md5=61fd93d2e52da3b7fc2ad924c911843e</t>
  </si>
  <si>
    <t>human-in-the-loop learning; robot learning</t>
  </si>
  <si>
    <t>Exoskeleton (Robotics); Information use; Adaptive interaction; Bayesian learning; Gait-optimization; Human-in-the-loop; Human-in-the-loop learning; Information sources; Learning approach; Multiple modes; Traffic routing; Human robot interaction</t>
  </si>
  <si>
    <t>Muller A.; Penkert L.; Schneider S.; Richert A.</t>
  </si>
  <si>
    <t>Muller, Ana (57944865000); Penkert, Lydia (57944132300); Schneider, Sebastian (36148533200); Richert, Anja (36176257900)</t>
  </si>
  <si>
    <t>57944865000; 57944132300; 36148533200; 36176257900</t>
  </si>
  <si>
    <t>Investigating gender-stereotyped interactions with virtual agents in public spaces</t>
  </si>
  <si>
    <t>10.1109/RO-MAN53752.2022.9900529</t>
  </si>
  <si>
    <t>https://www.scopus.com/inward/record.uri?eid=2-s2.0-85140709635&amp;doi=10.1109%2fRO-MAN53752.2022.9900529&amp;partnerID=40&amp;md5=7ad8128ac387f528c5685dc75c392496</t>
  </si>
  <si>
    <t>feminist HCI; gender stereotyping; public spaces; virtual agent</t>
  </si>
  <si>
    <t>Subway stations; 'current; Agent robots; Ethnographic study; Feminist HCI; Gender stereotypes; Gender stereotyping; Metro stations; Public space; Social robots; Virtual agent; User interfaces</t>
  </si>
  <si>
    <t>Seaborn K.; Pennefather P.</t>
  </si>
  <si>
    <t>Seaborn, Katie (36096317400); Pennefather, Peter (7005926957)</t>
  </si>
  <si>
    <t>36096317400; 7005926957</t>
  </si>
  <si>
    <t>Gender Neutrality in Robots: An Open Living Review Framework</t>
  </si>
  <si>
    <t>10.1109/HRI53351.2022.9889663</t>
  </si>
  <si>
    <t>https://www.scopus.com/inward/record.uri?eid=2-s2.0-85140726212&amp;doi=10.1109%2fHRI53351.2022.9889663&amp;partnerID=40&amp;md5=44cb21425fb1b707bceeae8c9822e5d8</t>
  </si>
  <si>
    <t>gender; gender neutrality; genderless robots; living review; mechanical genders; open data; robot gender; robots</t>
  </si>
  <si>
    <t>Human robot interaction; Consensus buildings; Gender; Gender neutrality; Genderless robot; Living review; Mechanical; Mechanical gender; Open datum; OpenAccess; Robot gender; Open Data</t>
  </si>
  <si>
    <t>Mott T.; Bejarano A.; Williams T.</t>
  </si>
  <si>
    <t>Mott, Terran (57221813243); Bejarano, Alexandra (57214666811); Williams, Tom (7404172627)</t>
  </si>
  <si>
    <t>57221813243; 57214666811; 7404172627</t>
  </si>
  <si>
    <t>Robot Co-design Can Help Us Engage Child Stakeholders in Ethical Reflection</t>
  </si>
  <si>
    <t>10.1109/HRI53351.2022.9889430</t>
  </si>
  <si>
    <t>https://www.scopus.com/inward/record.uri?eid=2-s2.0-85140724790&amp;doi=10.1109%2fHRI53351.2022.9889430&amp;partnerID=40&amp;md5=259b2e2daf67d55df5ebcd09b6e7a98c</t>
  </si>
  <si>
    <t>Child-robot interaction; co-design; participatory design; robot ethics</t>
  </si>
  <si>
    <t>Ethical technology; Machine design; Child-robot interactions; Co-designs; Design research; Design workshops; Design-process; Ethical concerns; Participatory design; Power dynamics; Robot ethics; Robotic technologies; Human robot interaction</t>
  </si>
  <si>
    <t>Sessner J.; Porstmann A.; Kirst S.; Merz N.; Dziobek I.; Franke J.</t>
  </si>
  <si>
    <t>Sessner, J. (57021762100); Porstmann, A. (57944607000); Kirst, S. (57192587880); Merz, N. (57218279797); Dziobek, I. (14023902800); Franke, J. (57169710000)</t>
  </si>
  <si>
    <t>57021762100; 57944607000; 57192587880; 57218279797; 14023902800; 57169710000</t>
  </si>
  <si>
    <t>A Modular Interface for Controlling Interactive Behaviors of a Humanoid Robot for Socio-Emotional Skills Training</t>
  </si>
  <si>
    <t>10.1109/RO-MAN53752.2022.9900704</t>
  </si>
  <si>
    <t>https://www.scopus.com/inward/record.uri?eid=2-s2.0-85140723580&amp;doi=10.1109%2fRO-MAN53752.2022.9900704&amp;partnerID=40&amp;md5=69597da9082ae8d61b3269251157fcd8</t>
  </si>
  <si>
    <t>Anthropomorphic robots; Diseases; Human robot interaction; Middleware; Condition; Humanoid robot; Humans-robot interactions; Interactive behavior; Modulars; Robot-assisted therapies; Skill training; Social robots; Spectra's; Users' experiences; Graphical user interfaces</t>
  </si>
  <si>
    <t>Naggita K.; Athiley E.; Desta B.; Sebo S.</t>
  </si>
  <si>
    <t>Naggita, Keziah (57219792256); Athiley, Elsa (57944628500); Desta, Beza (58332714100); Sebo, Sarah (57208168371)</t>
  </si>
  <si>
    <t>57219792256; 57944628500; 58332714100; 57208168371</t>
  </si>
  <si>
    <t>Parental Responses to Aggressive Child Behavior towards Robots, Smart Speakers, and Tablets</t>
  </si>
  <si>
    <t>10.1109/RO-MAN53752.2022.9900841</t>
  </si>
  <si>
    <t>https://www.scopus.com/inward/record.uri?eid=2-s2.0-85140728476&amp;doi=10.1109%2fRO-MAN53752.2022.9900841&amp;partnerID=40&amp;md5=80275f25c97b8ab18e58d6ecf9df319a</t>
  </si>
  <si>
    <t>Child-robot interactions; Intervention methods; Video-clips; Anthropomorphic robots</t>
  </si>
  <si>
    <t>Alimardani M.; Harinandansingh J.; Ravin L.; De Haas M.</t>
  </si>
  <si>
    <t>Alimardani, Maryam (55836794100); Harinandansingh, Jishnu (57944869700); Ravin, Lindsey (57944378600); De Haas, Mirjam (57191738859)</t>
  </si>
  <si>
    <t>55836794100; 57944869700; 57944378600; 57191738859</t>
  </si>
  <si>
    <t>Motivational Gestures in Robot-Assisted Language Learning: A Study of Cognitive Engagement using EEG Brain Activity</t>
  </si>
  <si>
    <t>10.1109/RO-MAN53752.2022.9900508</t>
  </si>
  <si>
    <t>https://www.scopus.com/inward/record.uri?eid=2-s2.0-85140716928&amp;doi=10.1109%2fRO-MAN53752.2022.9900508&amp;partnerID=40&amp;md5=0a6762fed5c60264fb5f6219c7337e5e</t>
  </si>
  <si>
    <t>Brain; Economic and social effects; Neurophysiology; Robots; Social behavior; Brain activity; Condition; IMPROVE-A; Language learning; Learner's motivations; Learning tasks; Performance; Robot-assisted language learning; Social behaviour; Social robots; Machine design</t>
  </si>
  <si>
    <t>Favier A.; Singamaneni P.T.; Alami R.</t>
  </si>
  <si>
    <t>Favier, Anthony (57219412264); Singamaneni, Phani Teja (57216331576); Alami, Rachid (7003803131)</t>
  </si>
  <si>
    <t>57219412264; 57216331576; 7003803131</t>
  </si>
  <si>
    <t>An Intelligent Human Avatar to Debug and Challenge Human-aware Robot Navigation Systems</t>
  </si>
  <si>
    <t>10.1109/HRI53351.2022.9889651</t>
  </si>
  <si>
    <t>https://www.scopus.com/inward/record.uri?eid=2-s2.0-85140728635&amp;doi=10.1109%2fHRI53351.2022.9889651&amp;partnerID=40&amp;md5=06932fc8bc0faf4e8df10c02307b2c5c</t>
  </si>
  <si>
    <t>Human Simulation; Human-Robot Interaction; Social Navigation</t>
  </si>
  <si>
    <t>Autonomous agents; Autonomous vehicles; Human robot interaction; Intelligent robots; Planning; Program debugging; Human agent; Human simulation; Human-aware; Humans-robot interactions; Navigation potential; Navigation problem; Robot navigation system; Robotic controllers; Social navigation; Testing and debugging; Navigation systems</t>
  </si>
  <si>
    <t>Toscano E.; Spitale M.; Garzotto F.</t>
  </si>
  <si>
    <t>Toscano, Eleonora (57944464200); Spitale, Micol (57207908496); Garzotto, Franca (6701572830)</t>
  </si>
  <si>
    <t>57944464200; 57207908496; 6701572830</t>
  </si>
  <si>
    <t>Socially Assistive Robots in Smart Homes: Design Factors that Influence the User Perception</t>
  </si>
  <si>
    <t>10.1109/HRI53351.2022.9889467</t>
  </si>
  <si>
    <t>https://www.scopus.com/inward/record.uri?eid=2-s2.0-85139906324&amp;doi=10.1109%2fHRI53351.2022.9889467&amp;partnerID=40&amp;md5=ae417b8d0ac6b6a96fde827143e2e3f0</t>
  </si>
  <si>
    <t>embodiment; movement; perceived sociability; smart home; social presence; socially assistive robots</t>
  </si>
  <si>
    <t>Economic and social effects; Intelligent buildings; Machine design; Design factors; Embodiment; Fully integrated; Humans-robot interactions; Movement; Perceived sociability; Smart homes; Social presence; Socially assistive robots; User perceptions; Human robot interaction</t>
  </si>
  <si>
    <t>Birmingham C.; Perez A.; Mataric M.</t>
  </si>
  <si>
    <t>Birmingham, Christopher (57219432559); Perez, Ashley (57943869900); Mataric, Maja (7005611984)</t>
  </si>
  <si>
    <t>57219432559; 57943869900; 7005611984</t>
  </si>
  <si>
    <t>Perceptions of Cognitive and Affective Empathetic Statements by Socially Assistive Robots</t>
  </si>
  <si>
    <t>10.1109/HRI53351.2022.9889386</t>
  </si>
  <si>
    <t>https://www.scopus.com/inward/record.uri?eid=2-s2.0-85140729327&amp;doi=10.1109%2fHRI53351.2022.9889386&amp;partnerID=40&amp;md5=8de0744f4c98214526ca0257c2923427</t>
  </si>
  <si>
    <t>Empathy; Human-Robot Interaction; Socially Assistive Robotics</t>
  </si>
  <si>
    <t>Behavioral research; Man machine systems; Assistive robotics; Computational modelling; Condition; Empathy; Human users; Humans-robot interactions; Socially assistive robotic; Socially assistive robots; Human robot interaction</t>
  </si>
  <si>
    <t>Berzuk J.M.; Young J.E.</t>
  </si>
  <si>
    <t>Berzuk, James M. (57944611200); Young, James E. (20434970900)</t>
  </si>
  <si>
    <t>57944611200; 20434970900</t>
  </si>
  <si>
    <t>More than words: A Framework for Describing Human-Robot Dialog Designs</t>
  </si>
  <si>
    <t>10.1109/HRI53351.2022.9889423</t>
  </si>
  <si>
    <t>https://www.scopus.com/inward/record.uri?eid=2-s2.0-85140726973&amp;doi=10.1109%2fHRI53351.2022.9889423&amp;partnerID=40&amp;md5=4f7ad70b7027563d5522bdf93a40d59f</t>
  </si>
  <si>
    <t>dialog; frame-work; human-robot interaction; social robotics; survey</t>
  </si>
  <si>
    <t>High level languages; Machine design; Man machine systems; Surveys; Dialog; Dialogue design; Existing systems; Frame-work; Human-robot dialogue; Humans-robot interactions; Social robotics; Survey and analysis; Thematic analysis; Underlying factors; Human robot interaction</t>
  </si>
  <si>
    <t>Bejarano A.; Reig S.; Senapati P.; Williams T.</t>
  </si>
  <si>
    <t>Bejarano, Alexandra (57214666811); Reig, Samantha (57201500389); Senapati, Priyanka (57944365600); Williams, Tom (7404172627)</t>
  </si>
  <si>
    <t>57214666811; 57201500389; 57944365600; 7404172627</t>
  </si>
  <si>
    <t>You Had Me at Hello: The Impact of Robot Group Presentation Strategies on Mental Model Formation</t>
  </si>
  <si>
    <t>10.1109/HRI53351.2022.9889465</t>
  </si>
  <si>
    <t>https://www.scopus.com/inward/record.uri?eid=2-s2.0-85139243856&amp;doi=10.1109%2fHRI53351.2022.9889465&amp;partnerID=40&amp;md5=e4138705c8d8e437927ffc3f9e0480bc</t>
  </si>
  <si>
    <t>Human-Robot Interaction; Identity Performance Strategies; Mental Models; Robot Groups</t>
  </si>
  <si>
    <t>Cognitive systems; Group theory; Machine design; Grounded theory; Group identities; Group presentation; Humans-robot interactions; Identity performance strategy; Mental model; Model formations; Performance; Presentation strategies; Robot group; Human robot interaction</t>
  </si>
  <si>
    <t>Laursen M.S.; Pedersen J.S.; Just S.A.; Savarimuthu T.R.; Blomholt B.; Andersen J.K.H.; Vinholt P.J.</t>
  </si>
  <si>
    <t>Laursen, Martin S. (57208054926); Pedersen, Jannik S. (57208054407); Just, Soren A. (57140099700); Savarimuthu, Thiusius R. (35788432200); Blomholt, Brian (57911938800); Andersen, Jakob K.H. (57208055749); Vinholt, Pernille J. (8247007200)</t>
  </si>
  <si>
    <t>57208054926; 57208054407; 57140099700; 35788432200; 57911938800; 57208055749; 8247007200</t>
  </si>
  <si>
    <t>Factors Facilitating the Acceptance of Diagnostic Robots in Healthcare: A Survey</t>
  </si>
  <si>
    <t>Proceedings - 2022 IEEE 10th International Conference on Healthcare Informatics, ICHI 2022</t>
  </si>
  <si>
    <t>10.1109/ICHI54592.2022.00066</t>
  </si>
  <si>
    <t>https://www.scopus.com/inward/record.uri?eid=2-s2.0-85139078506&amp;doi=10.1109%2fICHI54592.2022.00066&amp;partnerID=40&amp;md5=e03ad1293b829407a2d3c9a9775a0f1d</t>
  </si>
  <si>
    <t>artificial intelligence; automation in healthcare; diagnostic robots; human-robot interaction</t>
  </si>
  <si>
    <t>Health care; Intelligent robots; Surveys; Adult populations; Automation in healthcare; Cross-sectional surveys; Denmark; Diagnostic robot; Electronic questionnaire; Health professionals; Health systems; Human skills; Humans-robot interactions; Human robot interaction</t>
  </si>
  <si>
    <t>Zabala U.; Rodriguez I.; Lazkano E.</t>
  </si>
  <si>
    <t>Zabala, Unai (57212379719); Rodriguez, Igor (56799920500); Lazkano, Elena (8669272700)</t>
  </si>
  <si>
    <t>57212379719; 56799920500; 8669272700</t>
  </si>
  <si>
    <t>Towards an automatic generation of natural gestures for a storyteller robot</t>
  </si>
  <si>
    <t>10.1109/RO-MAN53752.2022.9900532</t>
  </si>
  <si>
    <t>https://www.scopus.com/inward/record.uri?eid=2-s2.0-85140720114&amp;doi=10.1109%2fRO-MAN53752.2022.9900532&amp;partnerID=40&amp;md5=233dba3a8e8a4e4f6edce1588f1c0a1f</t>
  </si>
  <si>
    <t>Robots; Automatic Generation; Automatically generated; Probabilistic semantics; Qualitative evaluations; Robot behavior; Social robots; Semantics</t>
  </si>
  <si>
    <t>Lee Y.; Wyatt A.; Dong J.; Upthegrove T.; Hale B.; Lyles C.H.; Choi K.; Kim J.; Yu S.; Vajir D.; Newbill P.; Jeon M.</t>
  </si>
  <si>
    <t>Lee, YeaJi (57944144600); Wyatt, Ariana (56406951900); Dong, Jiayuan (57216357974); Upthegrove, Tanner (57193221110); Hale, Brandon (57944144700); Lyles, Chelsea H. (57208706899); Choi, Koeun (57188555765); Kim, Jisun (57943902000); Yu, Shuqi (57944637200); Vajir, Devanshu (57944637300); Newbill, Phyllis (24166710200); Jeon, Myounghoon (35113142300)</t>
  </si>
  <si>
    <t>57944144600; 56406951900; 57216357974; 57193221110; 57944144700; 57208706899; 57188555765; 57943902000; 57944637200; 57944637300; 24166710200; 35113142300</t>
  </si>
  <si>
    <t>Robot Musical Theater for Climate Change Education</t>
  </si>
  <si>
    <t>10.1109/HRI53351.2022.9889644</t>
  </si>
  <si>
    <t>https://www.scopus.com/inward/record.uri?eid=2-s2.0-85140719089&amp;doi=10.1109%2fHRI53351.2022.9889644&amp;partnerID=40&amp;md5=5455dfa273a9d055ac60072401b628cf</t>
  </si>
  <si>
    <t>alienation effect; child-robot interaction; interactive theater; robot theater; robotic art; STEM education</t>
  </si>
  <si>
    <t>Anthropomorphic robots; Engineering education; Theaters; Alienation effect; Child-robot interactions; Engineering and mathematics; Interactive theater; Mathematics education; Robot theatres; Robotic arts; Science education; Science technologies; Technology education; Climate change</t>
  </si>
  <si>
    <t>Tu Y.; Hong Y.; Guan D.; Yang Z.</t>
  </si>
  <si>
    <t>Tu, Yangjun (56523865900); Hong, Ying (57941528800); Guan, Dawei (57942183300); Yang, Zhi (57941746100)</t>
  </si>
  <si>
    <t>56523865900; 57941528800; 57942183300; 57941746100</t>
  </si>
  <si>
    <t>Fat or thin? A study on the influence of body type of service robots on human-robot interaction willingness</t>
  </si>
  <si>
    <t>Proceedings - 2022 Global Conference on Robotics, Artificial Intelligence and Information Technology, GCRAIT 2022</t>
  </si>
  <si>
    <t>10.1109/GCRAIT55928.2022.00023</t>
  </si>
  <si>
    <t>https://www.scopus.com/inward/record.uri?eid=2-s2.0-85140603256&amp;doi=10.1109%2fGCRAIT55928.2022.00023&amp;partnerID=40&amp;md5=69abe00ed670a44dab3964d26c21a235</t>
  </si>
  <si>
    <t>body type; perceived value; relationship role; relationship strength; service robot; willingness to interact</t>
  </si>
  <si>
    <t>Anthropomorphic robots; Human robot interaction; Mobile robots; Body type; Facial feature; Humans-robot interactions; Perceived value; Relationship role; Relationship strength; Robot appearance; Service robots; Type of services; Willingness to interact; Machine design</t>
  </si>
  <si>
    <t>Liu B.; Tetteroo D.; Timmermans A.; Markopoulos P.</t>
  </si>
  <si>
    <t>Liu, Baisong (57208386126); Tetteroo, Daniel (53868524100); Timmermans, Annick (23391242300); Markopoulos, Panos (57050756600)</t>
  </si>
  <si>
    <t>57208386126; 53868524100; 23391242300; 57050756600</t>
  </si>
  <si>
    <t>Exploring Older Adults' Acceptance, Needs, and Design Requirements towards Applying Social Robots in a Rehabilitation Context</t>
  </si>
  <si>
    <t>10.1109/RO-MAN53752.2022.9900804</t>
  </si>
  <si>
    <t>https://www.scopus.com/inward/record.uri?eid=2-s2.0-85140731758&amp;doi=10.1109%2fRO-MAN53752.2022.9900804&amp;partnerID=40&amp;md5=3ef15de869e84994fd8e9834d6110a24</t>
  </si>
  <si>
    <t>Economic and social effects; Machine design; Motivation; Active lifestyles; Older adults; Physical rehabilitation; Qualitative study; Robot acceptances; Robot designs; Robotics applications; Social interactions; Social robotics; Social robots; Anthropomorphic robots</t>
  </si>
  <si>
    <t>Yoshimura N.; Sato Y.; Kageyama Y.; Murao J.; Yagi S.; Punpongsanon P.</t>
  </si>
  <si>
    <t>Yoshimura, Naoya (57204630687); Sato, Yushi (57210918410); Kageyama, Yuta (57215815899); Murao, Jun (57467042700); Yagi, Satoshi (57214830614); Punpongsanon, Parinya (55974259100)</t>
  </si>
  <si>
    <t>57204630687; 57210918410; 57215815899; 57467042700; 57214830614; 55974259100</t>
  </si>
  <si>
    <t>Hugmon: Exploration of Affective Movements for Hug Interaction using Tensegrity Robot</t>
  </si>
  <si>
    <t>10.1109/HRI53351.2022.9889410</t>
  </si>
  <si>
    <t>https://www.scopus.com/inward/record.uri?eid=2-s2.0-85140714631&amp;doi=10.1109%2fHRI53351.2022.9889410&amp;partnerID=40&amp;md5=6c8e762e65a15fb573ea08990391561c</t>
  </si>
  <si>
    <t>Affective computing; huggable robot; human-robot interaction</t>
  </si>
  <si>
    <t>Machine design; User interfaces; Affective Computing; Affective movements; Express emotions; Huggable robot; Humans-robot interactions; In-buildings; Mental health; Social robots; Tensegrities; Tensegrity structure; Human robot interaction</t>
  </si>
  <si>
    <t>Robinson F.; Cen Z.; Naguib H.; Nejat G.</t>
  </si>
  <si>
    <t>Robinson, Fraser (57944135100); Cen, Zinan (57944868200); Naguib, Hani (7003661143); Nejat, Goldie (12789569200)</t>
  </si>
  <si>
    <t>57944135100; 57944868200; 7003661143; 12789569200</t>
  </si>
  <si>
    <t>Socially Assistive Robotics and Wearable Sensors for Intelligent User Dressing Assistance</t>
  </si>
  <si>
    <t>10.1109/RO-MAN53752.2022.9900778</t>
  </si>
  <si>
    <t>https://www.scopus.com/inward/record.uri?eid=2-s2.0-85139975772&amp;doi=10.1109%2fRO-MAN53752.2022.9900778&amp;partnerID=40&amp;md5=d4af111452b008a20a3fd28fcdecda1b</t>
  </si>
  <si>
    <t>Behavioral research; Human robot interaction; Learning systems; Mapping; Activities of Daily Living; Assistive robotics; Cognitive impairment; IS development; Joint angle mapping; Smart clothing; Social human-robot interactions; Socially assistive robots; Strain sensors; Wearable sensor systems; Wearable sensors</t>
  </si>
  <si>
    <t>Zhang B.J.; Sanchez C.A.; Fitter N.T.</t>
  </si>
  <si>
    <t>Zhang, Brian J. (57222349719); Sanchez, Christopher A. (14030380400); Fitter, Naomi T. (55921515500)</t>
  </si>
  <si>
    <t>57222349719; 14030380400; 55921515500</t>
  </si>
  <si>
    <t>Using the Price Sensitivity Meter to Measure the Value of Transformative Robot Sound</t>
  </si>
  <si>
    <t>10.1109/RO-MAN53752.2022.9900678</t>
  </si>
  <si>
    <t>https://www.scopus.com/inward/record.uri?eid=2-s2.0-85140709866&amp;doi=10.1109%2fRO-MAN53752.2022.9900678&amp;partnerID=40&amp;md5=9e82f4f3424ca65008ebef792596f99e</t>
  </si>
  <si>
    <t>Human robot interaction; Humans-robot interactions; Marketing research; Perceived value; Price sensitivity; Research communities; Social perception; Value perceptions; Marketing</t>
  </si>
  <si>
    <t>Moesgaard F.; Hulgaard L.; Bodker M.</t>
  </si>
  <si>
    <t>Moesgaard, Frederik (57218312080); Hulgaard, Lasse (57218310624); Bodker, Mads (23395983200)</t>
  </si>
  <si>
    <t>57218312080; 57218310624; 23395983200</t>
  </si>
  <si>
    <t>Incidental Encounters with Robots</t>
  </si>
  <si>
    <t>10.1109/RO-MAN53752.2022.9900591</t>
  </si>
  <si>
    <t>https://www.scopus.com/inward/record.uri?eid=2-s2.0-85140730683&amp;doi=10.1109%2fRO-MAN53752.2022.9900591&amp;partnerID=40&amp;md5=52dfe3103ab80f14635334c0271e70b5</t>
  </si>
  <si>
    <t>Breaching experiments; Co-present; Ethnographic methods; Field studies; Human robots; Outdoor space; Urban environments; Human robot interaction</t>
  </si>
  <si>
    <t>Momen A.; Wiese E.</t>
  </si>
  <si>
    <t>Momen, Ali (57194714779); Wiese, Eva (57191244776)</t>
  </si>
  <si>
    <t>57194714779; 57191244776</t>
  </si>
  <si>
    <t>The Inversion Effect as a Measure of Social Acceptance of Robots</t>
  </si>
  <si>
    <t>10.1109/HRI53351.2022.9889452</t>
  </si>
  <si>
    <t>https://www.scopus.com/inward/record.uri?eid=2-s2.0-85140724562&amp;doi=10.1109%2fHRI53351.2022.9889452&amp;partnerID=40&amp;md5=970887eeb8000be8b5ada4cf7d79fed0</t>
  </si>
  <si>
    <t>Anthropomorphism; Face-Processing; Human-Robot Interaction; Inversion Effect</t>
  </si>
  <si>
    <t>Social aspects; 'current; Anthropomorphism; Face perceptions; Face processing; Height ratio; Humans-robot interactions; Inversion effects; Performance; Robot face; Social acceptance; Human robot interaction</t>
  </si>
  <si>
    <t>Lim M.Y.; Aguas Lopes J.D.; Robb D.A.; Wilson B.W.; Moujahid M.; Hastie H.</t>
  </si>
  <si>
    <t>Lim, Mei Yii (13007685900); Aguas Lopes, Jose David (57945215700); Robb, David A. (55861529800); Wilson, Bruce W. (57943868700); Moujahid, Meriam (57472486100); Hastie, Helen (55663733800)</t>
  </si>
  <si>
    <t>13007685900; 57945215700; 55861529800; 57943868700; 57472486100; 55663733800</t>
  </si>
  <si>
    <t>Demonstration of a Robo- Barista for In the Wild Interactions</t>
  </si>
  <si>
    <t>10.1109/HRI53351.2022.9889443</t>
  </si>
  <si>
    <t>https://www.scopus.com/inward/record.uri?eid=2-s2.0-85140728882&amp;doi=10.1109%2fHRI53351.2022.9889443&amp;partnerID=40&amp;md5=b2e47b9eef4b7198e8757982b664c456</t>
  </si>
  <si>
    <t>Human-robot interaction; in the wild experiment; robot barista; tiredness detector; trust</t>
  </si>
  <si>
    <t>Human robot interaction; Humans-robot interactions; In the wild experiment; Is-enabled; Long term study; Novel architecture; Robot baristum; Social robots; Tiredness detector; Trust; Verbal interaction; Demonstrations</t>
  </si>
  <si>
    <t>Kim J.S.; Kang D.; Choi J.; Kwak S.S.</t>
  </si>
  <si>
    <t>Kim, Jun San (56086599100); Kang, Dahyun (57193756430); Choi, JongSuk (55994218300); Kwak, Sonya S. (24491889000)</t>
  </si>
  <si>
    <t>56086599100; 57193756430; 55994218300; 24491889000</t>
  </si>
  <si>
    <t>Domestic Social Robots as Companions or Assistants? The Effects of the Robot Positioning on the Consumer Purchase Intentions</t>
  </si>
  <si>
    <t>10.1109/RO-MAN53752.2022.9900844</t>
  </si>
  <si>
    <t>https://www.scopus.com/inward/record.uri?eid=2-s2.0-85140719370&amp;doi=10.1109%2fRO-MAN53752.2022.9900844&amp;partnerID=40&amp;md5=64e019594b4ea877995b39ae9d49de29</t>
  </si>
  <si>
    <t>Domestic appliances; Human robot interaction; Sales; Consumer purchase; Purchase intention; Robot positioning; Social robots; Purchasing</t>
  </si>
  <si>
    <t>Lucny A.</t>
  </si>
  <si>
    <t>Lucny, Andrej (6506604640)</t>
  </si>
  <si>
    <t>Towards one-shot Learning via Attention</t>
  </si>
  <si>
    <t>https://www.scopus.com/inward/record.uri?eid=2-s2.0-85139834474&amp;partnerID=40&amp;md5=d2b6e015188a31c8b56011d48de1f9cc</t>
  </si>
  <si>
    <t>attention; deep learning models; imitation game; one-shot learning; self-supervision</t>
  </si>
  <si>
    <t>Deep neural networks; Human robot interaction; Mixtures; Attention; Attention mechanisms; Deep learning model; Imitation games; Key-value pairs; Learn+; Learning models; Offline; One-shot learning; Self-supervision; Mapping</t>
  </si>
  <si>
    <t>Norman U.; Chin A.; Bruno B.; Dillenbourg P.</t>
  </si>
  <si>
    <t>Norman, Utku (57211031392); Chin, Alexandra (57673624300); Bruno, Barbara (36922823500); Dillenbourg, Pierre (8912010400)</t>
  </si>
  <si>
    <t>57211031392; 57673624300; 36922823500; 8912010400</t>
  </si>
  <si>
    <t>Efficacy of a 'Misconceiving' Robot to Improve Computational Thinking in a Collaborative Problem Solving Activity: A Pilot Study</t>
  </si>
  <si>
    <t>10.1109/RO-MAN53752.2022.9900775</t>
  </si>
  <si>
    <t>https://www.scopus.com/inward/record.uri?eid=2-s2.0-85140724048&amp;doi=10.1109%2fRO-MAN53752.2022.9900775&amp;partnerID=40&amp;md5=35e9403cf981eb521533b2179d8fc17b</t>
  </si>
  <si>
    <t>collaborative learning; computational thinking; human-robot interaction; mutual understanding</t>
  </si>
  <si>
    <t>Human robot interaction; Collaborative learning; Collaborative problem solving; Computational thinkings; Humanoid robot; Humans-robot interactions; Learning Activity; Learning outcome; Mutual understanding; Pilot studies; Thinking skills; Anthropomorphic robots</t>
  </si>
  <si>
    <t>Ostrowski A.K.; Walker R.; Das M.; Yang M.; Breazea C.; Park H.W.; Verma A.</t>
  </si>
  <si>
    <t>Ostrowski, Anastasia K. (56198089700); Walker, Raechel (57943727300); Das, Madhurima (57218315356); Yang, Maria (56214798000); Breazea, Cynthia (57943727400); Park, Hae Won (57191796621); Verma, Aditi (55659857900)</t>
  </si>
  <si>
    <t>56198089700; 57943727300; 57218315356; 56214798000; 57943727400; 57191796621; 55659857900</t>
  </si>
  <si>
    <t>Ethics, Equity, &amp; Justice in Human-Robot Interaction: A Review and Future Directions</t>
  </si>
  <si>
    <t>10.1109/RO-MAN53752.2022.9900805</t>
  </si>
  <si>
    <t>https://www.scopus.com/inward/record.uri?eid=2-s2.0-85140428127&amp;doi=10.1109%2fRO-MAN53752.2022.9900805&amp;partnerID=40&amp;md5=3532afac988a854206897a0ed183b3a1</t>
  </si>
  <si>
    <t>Economic and social effects; Ethical technology; Man machine systems; Design frameworks; Design impact; Five sense; Humans-robot interactions; Interaction context; Research studies; Research technologies; Social robots; Through the lens; Human robot interaction</t>
  </si>
  <si>
    <t>Lampi A.; Venermo K.; Salo M.; Pirkkalainen H.</t>
  </si>
  <si>
    <t>Lampi, Anna (57927268000); Venermo, Kaisa (57927425800); Salo, Markus (54788293400); Pirkkalainen, Henri (36608725900)</t>
  </si>
  <si>
    <t>57927268000; 57927425800; 54788293400; 36608725900</t>
  </si>
  <si>
    <t>"It is better than working with a person" - Affective cues and responses to robots at work</t>
  </si>
  <si>
    <t>https://www.scopus.com/inward/record.uri?eid=2-s2.0-85139879505&amp;partnerID=40&amp;md5=b17f1ab0c91652d3beb5ebbc6706a978</t>
  </si>
  <si>
    <t>affective cues; affective responses; emotions; Robots; work</t>
  </si>
  <si>
    <t>Personnel; Academic research; Affective cue; Affective response; Emotion; Labour market; Research gaps; Robotic technologies; Side by sides; Work; Work task; Human robot interaction</t>
  </si>
  <si>
    <t>Zimmerman M.; Bagchi S.; Marvel J.; Nguyen V.</t>
  </si>
  <si>
    <t>Zimmerman, Megan (57208165783); Bagchi, Shelly (57208164628); Marvel, Jeremy (35074587400); Nguyen, Vinh (57190395771)</t>
  </si>
  <si>
    <t>57208165783; 57208164628; 35074587400; 57190395771</t>
  </si>
  <si>
    <t>An Analysis of Metrics and Methods in Research from Human-Robot Interaction Conferences, 2015-2021</t>
  </si>
  <si>
    <t>10.1109/HRI53351.2022.9889595</t>
  </si>
  <si>
    <t>https://www.scopus.com/inward/record.uri?eid=2-s2.0-85139596864&amp;doi=10.1109%2fHRI53351.2022.9889595&amp;partnerID=40&amp;md5=07c7bf588dc66661b66a0383e6928742</t>
  </si>
  <si>
    <t>HRI metrology; performance metrics; replication; reproducibility; research trends; robotics; test methods</t>
  </si>
  <si>
    <t>Man machine systems; Surveys; Testing; Decentralised; Human-robot interaction metrology; Humans-robot interactions; Interaction technology; Performance metrices; Real-world; Replication; Reproducibilities; Research trends; Test method; Human robot interaction</t>
  </si>
  <si>
    <t>Esterwood C.; Robert L.P.</t>
  </si>
  <si>
    <t>Esterwood, Connor (57216331965); Robert, Lionel P. (8247734500)</t>
  </si>
  <si>
    <t>57216331965; 8247734500</t>
  </si>
  <si>
    <t>Having the Right Attitude: How Attitude Impacts Trust Repair in Human - Robot Interaction</t>
  </si>
  <si>
    <t>10.1109/HRI53351.2022.9889535</t>
  </si>
  <si>
    <t>https://www.scopus.com/inward/record.uri?eid=2-s2.0-85140720486&amp;doi=10.1109%2fHRI53351.2022.9889535&amp;partnerID=40&amp;md5=f474ec08a30c6630c2985b939941ff61</t>
  </si>
  <si>
    <t>Attitude; Human-Robot Interaction; Trust Repair</t>
  </si>
  <si>
    <t>Man machine systems; Repair; Attitude; Cognitive dissonance; Human-robot collaboration; Humans-robot interactions; Repair strategy; Subject experiment; Theoretical modeling; Trust repairs; Workers'; Human robot interaction</t>
  </si>
  <si>
    <t>Tuyen N.T.V.; Celiktutan O.</t>
  </si>
  <si>
    <t>Tuyen, Nguyen Tan Viet (57197734080); Celiktutan, Oya (16229290400)</t>
  </si>
  <si>
    <t>57197734080; 16229290400</t>
  </si>
  <si>
    <t>Agree or Disagreeƒ Generating Body Gestures from Affective Contextual Cues during Dyadic Interactions</t>
  </si>
  <si>
    <t>10.1109/RO-MAN53752.2022.9900760</t>
  </si>
  <si>
    <t>https://www.scopus.com/inward/record.uri?eid=2-s2.0-85140718165&amp;doi=10.1109%2fRO-MAN53752.2022.9900760&amp;partnerID=40&amp;md5=4195da8578f83792f2c3c5ec4deda0fe</t>
  </si>
  <si>
    <t>Generative adversarial networks; Intelligent robots; Signal encoding; Body gesture; Body movements; Contextual cue; Dyadic interaction; Facial Expressions; Hand gesture; Human environment; Non-verbal signals; Social intelligence; Social robots; Research laboratories</t>
  </si>
  <si>
    <t>Udeh C.P.; Chen L.; Du S.; Li M.; Wu M.</t>
  </si>
  <si>
    <t>Udeh, Chinonso Paschal (57193834143); Chen, Luefeng (55774663200); Du, Sheng (57210852607); Li, Min (57204930290); Wu, Min (57447998700)</t>
  </si>
  <si>
    <t>57193834143; 55774663200; 57210852607; 57204930290; 57447998700</t>
  </si>
  <si>
    <t>A Co-regularization Facial Emotion Recognition Based on Multi-Task Facial Action Unit Recognition</t>
  </si>
  <si>
    <t>10.23919/CCC55666.2022.9902211</t>
  </si>
  <si>
    <t>https://www.scopus.com/inward/record.uri?eid=2-s2.0-85140492264&amp;doi=10.23919%2fCCC55666.2022.9902211&amp;partnerID=40&amp;md5=3e4a29e93835396deaa44c7d08a05513</t>
  </si>
  <si>
    <t>convolution neural network; deep learning; emotion recognition; facial expression; head pose</t>
  </si>
  <si>
    <t>Convolution; Convolutional neural networks; Decision making; Deep learning; Face recognition; Global optimization; Gradient methods; Human robot interaction; Learning systems; Speech recognition; Stochastic models; Stochastic systems; Convolution neural network; Deep learning; Emotion recognition; Facial action unit recognition; Facial emotions; Facial Expressions; Head pose; Multi tasks; Multitask learning; Regularisation; Emotion Recognition</t>
  </si>
  <si>
    <t>Zahedi Z.; Sreedharan S.; Verma M.; Kambhampati S.</t>
  </si>
  <si>
    <t>Zahedi, Zahra (57196376681); Sreedharan, Sarath (56921695600); Verma, Mudit (57210801838); Kambhampati, Subbarao (7005346665)</t>
  </si>
  <si>
    <t>57196376681; 56921695600; 57210801838; 7005346665</t>
  </si>
  <si>
    <t>Modeling the Interplay between Human Trust and Monitoring</t>
  </si>
  <si>
    <t>10.1109/HRI53351.2022.9889475</t>
  </si>
  <si>
    <t>https://www.scopus.com/inward/record.uri?eid=2-s2.0-85140200065&amp;doi=10.1109%2fHRI53351.2022.9889475&amp;partnerID=40&amp;md5=35d7986dd928486507283c352b4e450b</t>
  </si>
  <si>
    <t>Human-Robot Interaction; Probabilistic Modeling; Trust Modeling</t>
  </si>
  <si>
    <t>Man machine systems; Behavioral data; Human subjects; Human users; Humans-robot interactions; Learn+; Probabilistic models; Trust models; User study; Web based; Workers'; Human robot interaction</t>
  </si>
  <si>
    <t>Babel F.; Kraus J.; Hock P.; Baumann M.</t>
  </si>
  <si>
    <t>Babel, Franziska (57204529534); Kraus, Johannes (57158564500); Hock, Philipp (57015145500); Baumann, Martin (7202494638)</t>
  </si>
  <si>
    <t>57204529534; 57158564500; 57015145500; 7202494638</t>
  </si>
  <si>
    <t>Verbal and Non-Verbal Conflict Resolution Strategies for Service Robots</t>
  </si>
  <si>
    <t>10.1109/RO-MAN53752.2022.9900807</t>
  </si>
  <si>
    <t>https://www.scopus.com/inward/record.uri?eid=2-s2.0-85140725090&amp;doi=10.1109%2fRO-MAN53752.2022.9900807&amp;partnerID=40&amp;md5=9a12fde2f6cdc1583fba06d2f3a95289</t>
  </si>
  <si>
    <t>Multi-modal Interaction and Conversational Skills; Non-verbal Cues and Expressiveness; Robotic Etiquette</t>
  </si>
  <si>
    <t>Mobile robots; Conflict Resolution; Humans-robot interactions; Multi-modal interaction and conversational skill; Multimodal Interaction; Non-verbal cue and expressiveness; Private spaces; Public space; Resolution strategy; Robotic etiquette; Service robots; Human robot interaction</t>
  </si>
  <si>
    <t>Ishmam A.; Hasan M.; Hassan Onim M.S.; Roy K.; Hoque Akif M.A.; Nyeem H.</t>
  </si>
  <si>
    <t>Ishmam, Abtahi (57226601201); Hasan, Mahmudul (57213529660); Hassan Onim, Md. Saif (57221317313); Roy, Koushik (57219986567); Hoque Akif, Md. Akiful (57943344700); Nyeem, Hussain (54987329600)</t>
  </si>
  <si>
    <t>57226601201; 57213529660; 57221317313; 57219986567; 57943344700; 54987329600</t>
  </si>
  <si>
    <t>Modelling Lips State Detection Using CNN for Non-verbal Communications</t>
  </si>
  <si>
    <t>Lecture Notes in Networks and Systems</t>
  </si>
  <si>
    <t>10.1007/978-981-19-2445-3_5</t>
  </si>
  <si>
    <t>https://www.scopus.com/inward/record.uri?eid=2-s2.0-85140726397&amp;doi=10.1007%2f978-981-19-2445-3_5&amp;partnerID=40&amp;md5=bd3216ea952ba50c39e283eb92d616f2</t>
  </si>
  <si>
    <t>CNN; DLIB; Human–robot interaction; Lips state detection; MediaPipe; Non-verbal communications</t>
  </si>
  <si>
    <t>Klein H.; Jaquier N.; Meixner A.; Asfour T.</t>
  </si>
  <si>
    <t>Klein, Holger (57846421000); Jaquier, Noemie (57200629028); Meixner, Andre (57216148394); Asfour, Tamim (15724268700)</t>
  </si>
  <si>
    <t>57846421000; 57200629028; 57216148394; 15724268700</t>
  </si>
  <si>
    <t>A Riemannian Take on Human Motion Analysis and Retargeting</t>
  </si>
  <si>
    <t>10.1109/IROS47612.2022.9982127</t>
  </si>
  <si>
    <t>https://www.scopus.com/inward/record.uri?eid=2-s2.0-85139894874&amp;doi=10.1109%2fIROS47612.2022.9982127&amp;partnerID=40&amp;md5=ace4ddb54004e91afb283934862ad05f</t>
  </si>
  <si>
    <t>Computational geometry; Geodesy; Human robot interaction; Motion analysis; Dynamic motions; Dynamical effects; Human motion analysis; Human motions; Human movements; Joint movement; Minimum energy; Motion retargeting; Nonlinear interactions; Piece-wise; Degrees of freedom (mechanics)</t>
  </si>
  <si>
    <t>Srivastava R.; Singh M.; Gomes G.D.; Murray N.; Devine D.</t>
  </si>
  <si>
    <t>Srivastava, Rupal (57212752564); Singh, Maulshree (57224544911); Gomes, Guilherme Daniel (57217854260); Murray, Niall (7201513152); Devine, Declan (10039032000)</t>
  </si>
  <si>
    <t>57212752564; 57224544911; 57217854260; 7201513152; 10039032000</t>
  </si>
  <si>
    <t>SM-EXO: Shape Memory alloy-based Hand EXOskeleton for Cobotic Application</t>
  </si>
  <si>
    <t>10.1109/RO-MAN53752.2022.9900776</t>
  </si>
  <si>
    <t>https://www.scopus.com/inward/record.uri?eid=2-s2.0-85140724535&amp;doi=10.1109%2fRO-MAN53752.2022.9900776&amp;partnerID=40&amp;md5=f30be0354d075880b8027f32c043ac97</t>
  </si>
  <si>
    <t>Autonomous Control; Human-Robot Interaction; Shape Memory Alloy; Smart Wearables</t>
  </si>
  <si>
    <t>Data handling; Exoskeleton (Robotics); Feedback; Gesture recognition; Shape-memory alloy; Toys; Wearable sensors; Wire; Autonomous control; Gestures recognition; Hand exoskeleton; Humans-robot interactions; Images processing; Linear position sensors; Multiple algorithms; Shape memory alloy wire; Smart wearables; Vision sensing; Human robot interaction</t>
  </si>
  <si>
    <t>Lin T.-H.; Ng S.; Sebo S.</t>
  </si>
  <si>
    <t>Lin, Ting-Han (57944382000); Ng, Spencer (57944632100); Sebo, Sarah (57208168371)</t>
  </si>
  <si>
    <t>57944382000; 57944632100; 57208168371</t>
  </si>
  <si>
    <t>Benefits of an Interactive Robot Character in Immersive Puzzle Games</t>
  </si>
  <si>
    <t>10.1109/RO-MAN53752.2022.9900828</t>
  </si>
  <si>
    <t>https://www.scopus.com/inward/record.uri?eid=2-s2.0-85140721658&amp;doi=10.1109%2fRO-MAN53752.2022.9900828&amp;partnerID=40&amp;md5=93ebf5f2d894701a2784ba7bfcb77be2</t>
  </si>
  <si>
    <t>Felt; Game experience; Game masters; Human actor; Immersive; Interactive robot; Potential benefits; Puzzle games; Social interactions; Human robot interaction</t>
  </si>
  <si>
    <t>Ramnauth R.; Adeniran E.; Adamson T.; Lewkowicz M.A.; Giridharan R.; Reiner C.; Scassellati B.</t>
  </si>
  <si>
    <t>Ramnauth, Rebecca (57222463910); Adeniran, Emmanuel (57189747461); Adamson, Timothy (57215831563); Lewkowicz, Michal A. (57211997829); Giridharan, Rohit (57943486300); Reiner, Caroline (57943971100); Scassellati, Brian (57203072853)</t>
  </si>
  <si>
    <t>57222463910; 57189747461; 57215831563; 57211997829; 57943486300; 57943971100; 57203072853</t>
  </si>
  <si>
    <t>A Social Robot for Improving Interruptions Tolerance and Employability in Adults with ASD</t>
  </si>
  <si>
    <t>10.1109/HRI53351.2022.9889383</t>
  </si>
  <si>
    <t>https://www.scopus.com/inward/record.uri?eid=2-s2.0-85140717606&amp;doi=10.1109%2fHRI53351.2022.9889383&amp;partnerID=40&amp;md5=43cf9c95967b6a6ed2e179c868f0cc02</t>
  </si>
  <si>
    <t>autism spectrum dis-order; human-robot interaction; interruptions; socially assistive robotics</t>
  </si>
  <si>
    <t>Diseases; Employment; Machine design; Assistive robotics; Autism spectrum dis-order; Design and evaluations; Humans-robot interactions; Interruption; Skill assessment; Skill training; Social robots; Socially assistive robotic; Spectra's; Human robot interaction</t>
  </si>
  <si>
    <t>Ikeda B.; Szafir D.</t>
  </si>
  <si>
    <t>Ikeda, Bryce (57944608400); Szafir, Daniel (50362161600)</t>
  </si>
  <si>
    <t>57944608400; 50362161600</t>
  </si>
  <si>
    <t>Advancing the Design of Visual Debugging Tools for Roboticists</t>
  </si>
  <si>
    <t>10.1109/HRI53351.2022.9889392</t>
  </si>
  <si>
    <t>https://www.scopus.com/inward/record.uri?eid=2-s2.0-85140202391&amp;doi=10.1109%2fHRI53351.2022.9889392&amp;partnerID=40&amp;md5=b1525b0271909c5301aaa1cafde37ac9</t>
  </si>
  <si>
    <t>Augmented Reality (AR); debugging; HCI; HRI; interface design; Mixed Reality (MR); robots; visualization</t>
  </si>
  <si>
    <t>Augmented reality; Graphical user interfaces; Human computer interaction; Machine design; Program debugging; Robot programming; Three dimensional computer graphics; Visualization; Augmented reality; Debugging; Debugging tools; HRI; Interface designs; Mixed reality; Programming robots; Software bug; Visual debugging; Mixed reality</t>
  </si>
  <si>
    <t>Nahid N.; Silpani D.C.; Xinyi M.; Ahmad K.A.; Yamakawa T.</t>
  </si>
  <si>
    <t>Nahid, Nazmun (57215297617); Silpani, Dian Christy (57237671400); Xinyi, Min (57944122300); Ahmad, Khawaritzmi Abdallah (57944855600); Yamakawa, Tomohiro (57944613800)</t>
  </si>
  <si>
    <t>57215297617; 57237671400; 57944122300; 57944855600; 57944613800</t>
  </si>
  <si>
    <t>Waiibot</t>
  </si>
  <si>
    <t>10.1109/HRI53351.2022.9889571</t>
  </si>
  <si>
    <t>https://www.scopus.com/inward/record.uri?eid=2-s2.0-85140713244&amp;doi=10.1109%2fHRI53351.2022.9889571&amp;partnerID=40&amp;md5=24d4705e3516bb78af105a665ebcaef6</t>
  </si>
  <si>
    <t>HRI; Mixed Reality; Robotics; Well-being</t>
  </si>
  <si>
    <t>HRI; Mixed reality; Smart devices; Well being; Robotics</t>
  </si>
  <si>
    <t>A Demonstration of the Taxonomy of Functional Augmented Reality for Human-Robot Interaction</t>
  </si>
  <si>
    <t>10.1109/HRI53351.2022.9889390</t>
  </si>
  <si>
    <t>https://www.scopus.com/inward/record.uri?eid=2-s2.0-85140711985&amp;doi=10.1109%2fHRI53351.2022.9889390&amp;partnerID=40&amp;md5=168eb78f542fb91f8fad23eafae4eaa8</t>
  </si>
  <si>
    <t>augmented reality; demonstration; Human-robot interaction; taxonomy</t>
  </si>
  <si>
    <t>Augmented reality; Human robot interaction; Man machine systems; Taxonomies; Augmented reality technology; Humans-robot interactions; Interaction systems; Demonstrations</t>
  </si>
  <si>
    <t>Robot Self-defense: Robots Can Use Force on Human Attackers to Defend Victims</t>
  </si>
  <si>
    <t>10.1109/RO-MAN53752.2022.9900814</t>
  </si>
  <si>
    <t>https://www.scopus.com/inward/record.uri?eid=2-s2.0-85140719505&amp;doi=10.1109%2fRO-MAN53752.2022.9900814&amp;partnerID=40&amp;md5=4c7d863c3a6fc9c32d18a59d95942cb4</t>
  </si>
  <si>
    <t>Anthropomorphic robots; Network security; Risk perception; Humanoid robot; Mechanical; One parts; Perceived risk; Robotic technologies; Self-defence; Social robots; User surveys; Surveys</t>
  </si>
  <si>
    <t>Kshirsagar A.; Ravi R.K.; Kress-Gazit H.; Hoffman G.</t>
  </si>
  <si>
    <t>Kshirsagar, Alap (57208161954); Ravi, Rahul Kumar (57943409800); Kress-Gazit, Hadas (15762557900); Hoffman, Guy (35726707500)</t>
  </si>
  <si>
    <t>57208161954; 57943409800; 15762557900; 35726707500</t>
  </si>
  <si>
    <t>Timing-Specified Controllers with Feedback for Human-Robot Handovers</t>
  </si>
  <si>
    <t>10.1109/RO-MAN53752.2022.9900856</t>
  </si>
  <si>
    <t>https://www.scopus.com/inward/record.uri?eid=2-s2.0-85140729792&amp;doi=10.1109%2fRO-MAN53752.2022.9900856&amp;partnerID=40&amp;md5=23ebd005ccc80482431d1d6e54ffb07b</t>
  </si>
  <si>
    <t>End-User Programming; Human-Robot Handovers; Model Predictive Control</t>
  </si>
  <si>
    <t>Feedback; Human robot interaction; Machine design; Man machine systems; Model predictive control; Robot programming; Timing circuits; User interfaces; Cumulative errors; End-user programming; End-users; Hand over; Human robots; Human-robot handover; Model-predictive control; Objective functions; Users' experiences; Velocity controllers; Controllers</t>
  </si>
  <si>
    <t>Cooper S.; Lemaignan S.</t>
  </si>
  <si>
    <t>Cooper, Sara (57219563175); Lemaignan, Severin (18234152100)</t>
  </si>
  <si>
    <t>57219563175; 18234152100</t>
  </si>
  <si>
    <t>Towards using Behaviour Trees for Long-term Social Robot Behaviour</t>
  </si>
  <si>
    <t>10.1109/HRI53351.2022.9889662</t>
  </si>
  <si>
    <t>https://www.scopus.com/inward/record.uri?eid=2-s2.0-85139957584&amp;doi=10.1109%2fHRI53351.2022.9889662&amp;partnerID=40&amp;md5=7f14596a4ee0c21464458c18ae0d3922</t>
  </si>
  <si>
    <t>human-robot interaction; older care; social robot</t>
  </si>
  <si>
    <t>Behavioral research; Human robot interaction; Behaviour Trees; Human approach; Humans-robot interactions; Old care; Robot acceptances; Robot behavior; Social robots; Tree-based; Machine design</t>
  </si>
  <si>
    <t>Li C.; He S.; Xu Y.; Li D.; Guan Y.</t>
  </si>
  <si>
    <t>Li, Changjiu (57939849500); He, Shaoying (57203836687); Xu, Yunwen (57191258244); Li, Dewei (57215374629); Guan, Yaonan (57220166286)</t>
  </si>
  <si>
    <t>57939849500; 57203836687; 57191258244; 57215374629; 57220166286</t>
  </si>
  <si>
    <t>Model and Control of Hybrid Hard-soft Robots Using Model Predictive Control</t>
  </si>
  <si>
    <t>10.23919/CCC55666.2022.9901976</t>
  </si>
  <si>
    <t>https://www.scopus.com/inward/record.uri?eid=2-s2.0-85140445616&amp;doi=10.23919%2fCCC55666.2022.9901976&amp;partnerID=40&amp;md5=ea758112d89f3cabcc2114a3816cf0b1</t>
  </si>
  <si>
    <t>hybrid robot; predictive control; Soft robot; touch robot</t>
  </si>
  <si>
    <t>Degrees of freedom (mechanics); Human robot interaction; Machine design; Touch screens; Visual servoing; Human machine interaction; Hybrid robots; Model-predictive control; Modelling and controls; Piece-wise constants; Predictive control; Rigid robots; Six-axis robots; Soft robot; Touch robot; Model predictive control</t>
  </si>
  <si>
    <t>Lim M.Y.; Lopes J.D.A.; Robb D.A.; Wilson B.W.; Moujahid M.; De Pellegrin E.; Hastie H.</t>
  </si>
  <si>
    <t>Lim, Mei Yii (13007685900); Lopes, Jose David Aguas (55944443800); Robb, David A. (55861529800); Wilson, Bruce W. (57943868700); Moujahid, Meriam (57472486100); De Pellegrin, Emanuele (57221323159); Hastie, Helen (55663733800)</t>
  </si>
  <si>
    <t>13007685900; 55944443800; 55861529800; 57943868700; 57472486100; 57221323159; 55663733800</t>
  </si>
  <si>
    <t>We are all Individuals: The Role of Robot Personality and Human Traits in Trustworthy Interaction</t>
  </si>
  <si>
    <t>10.1109/RO-MAN53752.2022.9900772</t>
  </si>
  <si>
    <t>https://www.scopus.com/inward/record.uri?eid=2-s2.0-85140709926&amp;doi=10.1109%2fRO-MAN53752.2022.9900772&amp;partnerID=40&amp;md5=5e1c4133f42525cbeac01f217bcd7089</t>
  </si>
  <si>
    <t>Linguistics; Human traits; Humans-robot interactions; Interaction context; Linguistic features; Personality traits; Qualitative study; Quantitative study; Robot interactions; Robot personalities; Social robots; Human robot interaction</t>
  </si>
  <si>
    <t>Gray C.; Webster T.; Ozarowicz B.; Chen Y.; Bui T.; Srivastava A.; Fitter N.T.</t>
  </si>
  <si>
    <t>Gray, Carson (57944614100); Webster, Trevor (57943639100); Ozarowicz, Brian (57944856000); Chen, Yuhang (57845605800); Bui, Timothy (57944364600); Srivastava, Ajitesh (38862842800); Fitter, Naomi T. (55921515500)</t>
  </si>
  <si>
    <t>57944614100; 57943639100; 57944856000; 57845605800; 57944364600; 38862842800; 55921515500</t>
  </si>
  <si>
    <t>'This Bot Knows What I'm Talking About!' Human-Inspired Laughter Classification Methods for Adaptive Robotic Comedians</t>
  </si>
  <si>
    <t>10.1109/RO-MAN53752.2022.9900634</t>
  </si>
  <si>
    <t>https://www.scopus.com/inward/record.uri?eid=2-s2.0-85140723336&amp;doi=10.1109%2fRO-MAN53752.2022.9900634&amp;partnerID=40&amp;md5=d8f1f20c21411293939ccc9a62bb34bb</t>
  </si>
  <si>
    <t>Intelligent robots; 'current; Classification methods; Classification tasks; Human response; Machine-learning; Performance; Robotic systems; Social intelligence; Social robots; Classification (of information)</t>
  </si>
  <si>
    <t>Mott T.; Williams T.</t>
  </si>
  <si>
    <t>Mott, Terran (57221813243); Williams, Tom (7404172627)</t>
  </si>
  <si>
    <t>57221813243; 7404172627</t>
  </si>
  <si>
    <t>Community-Situated Mixed-Methods Robotics Research for Children and Childhood Spaces</t>
  </si>
  <si>
    <t>10.1109/HRI53351.2022.9889505</t>
  </si>
  <si>
    <t>https://www.scopus.com/inward/record.uri?eid=2-s2.0-85140722368&amp;doi=10.1109%2fHRI53351.2022.9889505&amp;partnerID=40&amp;md5=5fa2746b9ad61effd7b2b53da12054de</t>
  </si>
  <si>
    <t>Child-Robot Interaction; Participatory Design; Teleoperation</t>
  </si>
  <si>
    <t>Robots; Child-robot interactions; Experimental evaluation; Mixed method; Participatory design; Robotics research; Teleoperated; User-centred; Machine design</t>
  </si>
  <si>
    <t>Li Z.; Terfurth L.; Woller J.P.; Wiese E.</t>
  </si>
  <si>
    <t>Li, Zhenni (57944213900); Terfurth, Leonie (57944950400); Woller, Joshua Pepe (57943486800); Wiese, Eva (57191244776)</t>
  </si>
  <si>
    <t>57944213900; 57944950400; 57943486800; 57191244776</t>
  </si>
  <si>
    <t>Mind the Machines: Applying Implicit Measures of Mind Perception to Social Robotics</t>
  </si>
  <si>
    <t>10.1109/HRI53351.2022.9889356</t>
  </si>
  <si>
    <t>https://www.scopus.com/inward/record.uri?eid=2-s2.0-85139169510&amp;doi=10.1109%2fHRI53351.2022.9889356&amp;partnerID=40&amp;md5=d3e9a694cd8ad9949880b33ddb78f738</t>
  </si>
  <si>
    <t>agency; experi-ence; HRI; human factors; human-robot interaction; IAT; implicit association; implicit measure; mind perception; social robotics</t>
  </si>
  <si>
    <t>Anthropomorphic robots; Association reactions; Man machine systems; Surveys; Agency; Complex machines; Experi-ence; Humans-robot interactions; IAT; Implicit association; Implicit measures; Mind perception; Social robotics; Human robot interaction</t>
  </si>
  <si>
    <t>Elbeleidy S.; Jadhav A.; Liu D.; Williams T.</t>
  </si>
  <si>
    <t>Elbeleidy, Saad (57208691436); Jadhav, Aryaman (57944940400); Liu, Dan (57211683310); Williams, Tom (7404172627)</t>
  </si>
  <si>
    <t>57208691436; 57944940400; 57211683310; 7404172627</t>
  </si>
  <si>
    <t>Robot Teleoperation Interfaces for Customized Therapy for Autistic Children</t>
  </si>
  <si>
    <t>10.1109/HRI53351.2022.9889593</t>
  </si>
  <si>
    <t>https://www.scopus.com/inward/record.uri?eid=2-s2.0-85140715153&amp;doi=10.1109%2fHRI53351.2022.9889593&amp;partnerID=40&amp;md5=2f98cb1cce1da1ec5b811afc4f11649f</t>
  </si>
  <si>
    <t>autism; socially assistive robots; teleoper-ation interface; teleoperation</t>
  </si>
  <si>
    <t>Economic and social effects; Autism; Autistic children; Client needs; Preliminary design; Robot motion; Robot teleoperation interfaces; Socially assistive robots; Teleoper-ation interface; Therapeutic intervention; Remote control</t>
  </si>
  <si>
    <t>Trombly M.; Shahverdi P.; Huang N.; Chen Q.; Korneder J.; Louie W.-Y.G.</t>
  </si>
  <si>
    <t>Trombly, Madeline (57943496600); Shahverdi, Pourya (57193922769); Huang, Nathan (57944712700); Chen, Qinghua (57190092414); Korneder, Jessica (57219842565); Louie, Wing-Yue Geoffrey (55515613600)</t>
  </si>
  <si>
    <t>57943496600; 57193922769; 57944712700; 57190092414; 57219842565; 55515613600</t>
  </si>
  <si>
    <t>Robot-mediated Group Instruction for Children with ASD: A Pilot Study</t>
  </si>
  <si>
    <t>10.1109/RO-MAN53752.2022.9900584</t>
  </si>
  <si>
    <t>https://www.scopus.com/inward/record.uri?eid=2-s2.0-85140714226&amp;doi=10.1109%2fRO-MAN53752.2022.9900584&amp;partnerID=40&amp;md5=e866887b7348fe3651d844258669773a</t>
  </si>
  <si>
    <t>Robots; Autism spectrum disorders; Children with autisms; Classroom settings; Group instructions; Group interaction; Group-interaction skills; Learning behavior; Learning groups; Pilot studies; Social robots; Machine design</t>
  </si>
  <si>
    <t>Antunes C.; Neto I.; Correia F.; Paiva A.; Nicolau H.</t>
  </si>
  <si>
    <t>Antunes, Cristiana (57943500400); Neto, Isabel (57110924300); Correia, Filipa (57189046328); Paiva, Ana (7102683774); Nicolau, Hugo (34881822600)</t>
  </si>
  <si>
    <t>57943500400; 57110924300; 57189046328; 7102683774; 34881822600</t>
  </si>
  <si>
    <t>Inclusive'R'Stories: An Inclusive Storytelling Activity with an Emotional Robot</t>
  </si>
  <si>
    <t>10.1109/HRI53351.2022.9889502</t>
  </si>
  <si>
    <t>https://www.scopus.com/inward/record.uri?eid=2-s2.0-85140729392&amp;doi=10.1109%2fHRI53351.2022.9889502&amp;partnerID=40&amp;md5=fceb55f458fb1d0284570a4602489475</t>
  </si>
  <si>
    <t>Child-Robot Interaction; Inclusion; Storytelling</t>
  </si>
  <si>
    <t>Child-robot interactions; Collaborative activities; Emotional behavior; Emotional robots; Interactive storytelling; Multisensory; Storytelling; Visual abilities; Visual impairment; Robots</t>
  </si>
  <si>
    <t>Parreira M.T.; Gillet S.; Vazquez M.; Leite I.</t>
  </si>
  <si>
    <t>Parreira, Maria Teresa (57943395900); Gillet, Sarah (57210358678); Vazquez, Marynel (37017787700); Leite, Iolanda (25031658100)</t>
  </si>
  <si>
    <t>57943395900; 57210358678; 37017787700; 25031658100</t>
  </si>
  <si>
    <t>Design Implications for Effective Robot Gaze Behaviors in Multiparty Interactions</t>
  </si>
  <si>
    <t>10.1109/HRI53351.2022.9889481</t>
  </si>
  <si>
    <t>https://www.scopus.com/inward/record.uri?eid=2-s2.0-85139511204&amp;doi=10.1109%2fHRI53351.2022.9889481&amp;partnerID=40&amp;md5=c6ec9967beb8de06e2c68ebe26497f8e</t>
  </si>
  <si>
    <t>gaze; multiparty interaction; non-verbal behav-ior; social robotics</t>
  </si>
  <si>
    <t>Human robot interaction; Design implications; Focus of researches; Gaze; Gaze behaviours; Human perception; Human robots; Multiparty interaction; Non-verbal behav-ior; Non-verbal communications; Social robotics; Machine design</t>
  </si>
  <si>
    <t>Obo T.; Takizawa K.</t>
  </si>
  <si>
    <t>Obo, Takenori (35243395400); Takizawa, Kazuma (57297859900)</t>
  </si>
  <si>
    <t>35243395400; 57297859900</t>
  </si>
  <si>
    <t>Gesture Learning Based on A Topological Approach for Human-Robot Interaction</t>
  </si>
  <si>
    <t>10.1109/IJCNN55064.2022.9892731</t>
  </si>
  <si>
    <t>https://www.scopus.com/inward/record.uri?eid=2-s2.0-85140724111&amp;doi=10.1109%2fIJCNN55064.2022.9892731&amp;partnerID=40&amp;md5=fcc94744ec1604b49916f7960877aee4</t>
  </si>
  <si>
    <t>gesture learning; growing neural gas; human-robot interaction; imitation; topological mapping</t>
  </si>
  <si>
    <t>Behavioral research; Clustering algorithms; Learning systems; Man machine systems; Topology; Classification methods; Gesture learning; Growing neural gas; Human behaviors; Human-Friendly Robots; Humans-robot interactions; Imitation; Machine-learning; Topological approach; Topological mapping; Human robot interaction</t>
  </si>
  <si>
    <t>Kaipainen K.; Jarske S.; Varsaluoma J.; Vaananen K.</t>
  </si>
  <si>
    <t>Kaipainen, Kirsikka (35117849100); Jarske, Salla (57221334151); Varsaluoma, Jari (35101195100); Vaananen, Kaisa (8576235100)</t>
  </si>
  <si>
    <t>35117849100; 57221334151; 35101195100; 8576235100</t>
  </si>
  <si>
    <t>Adolescents' Perceptions of the Role of Social Robots in Civic Participation: An Exploratory Study</t>
  </si>
  <si>
    <t>10.1109/HRI53351.2022.9889636</t>
  </si>
  <si>
    <t>https://www.scopus.com/inward/record.uri?eid=2-s2.0-85140727342&amp;doi=10.1109%2fHRI53351.2022.9889636&amp;partnerID=40&amp;md5=0713b7ddbe03a613f91fe4b19ee89cfe</t>
  </si>
  <si>
    <t>adolescents; civic participation; civic robots; digital civics; social robots</t>
  </si>
  <si>
    <t>Robots; Adolescent; Civic participation; Civic robot; Decision supports; Democratic process; Digital civic; Emotional supports; Exploratory studies; Social robots; Social support; Decision support systems</t>
  </si>
  <si>
    <t>Ouchi Y.; Tanaka F.</t>
  </si>
  <si>
    <t>Ouchi, Yuri (57944634200); Tanaka, Fumihide (8640493100)</t>
  </si>
  <si>
    <t>57944634200; 8640493100</t>
  </si>
  <si>
    <t>Eye Design of Social Robots Inspired by the Difference of Gaze Clarity in Canid Species</t>
  </si>
  <si>
    <t>10.1109/RO-MAN53752.2022.9900536</t>
  </si>
  <si>
    <t>https://www.scopus.com/inward/record.uri?eid=2-s2.0-85140727221&amp;doi=10.1109%2fRO-MAN53752.2022.9900536&amp;partnerID=40&amp;md5=c0884e9e36469b0cb15ede111aaa1a03</t>
  </si>
  <si>
    <t>Social robots; Customer-service; Simple++; Social robots; Machine design</t>
  </si>
  <si>
    <t>Bucci B.; Rossi A.; Rossi S.</t>
  </si>
  <si>
    <t>Bucci, Benedetta (57212385459); Rossi, Alessandra (57189499587); Rossi, Silvia (55619320887)</t>
  </si>
  <si>
    <t>57212385459; 57189499587; 55619320887</t>
  </si>
  <si>
    <t>Action Unit Generation through Dimensional Emotion Recognition from Text</t>
  </si>
  <si>
    <t>10.1109/RO-MAN53752.2022.9900535</t>
  </si>
  <si>
    <t>https://www.scopus.com/inward/record.uri?eid=2-s2.0-85140725325&amp;doi=10.1109%2fRO-MAN53752.2022.9900535&amp;partnerID=40&amp;md5=73cb84ce44f19511868b29e05c74174a</t>
  </si>
  <si>
    <t>Character recognition; Emotion Recognition; Generative adversarial networks; Human robot interaction; Semantics; Acoustic features; Action Unit; Body gesture; Body postures; Critical features; Emotion recognition; Facial Expressions; Kinesthetics; Postures and gestures; Social robots; Speech recognition</t>
  </si>
  <si>
    <t>Kunold L.</t>
  </si>
  <si>
    <t>Kunold, Laura (57943873900)</t>
  </si>
  <si>
    <t>Seeing is not Feeling the Touch from a Robot</t>
  </si>
  <si>
    <t>10.1109/RO-MAN53752.2022.9900788</t>
  </si>
  <si>
    <t>https://www.scopus.com/inward/record.uri?eid=2-s2.0-85140725961&amp;doi=10.1109%2fRO-MAN53752.2022.9900788&amp;partnerID=40&amp;md5=bfca1e82ec02ba99a6bf999dff11d646</t>
  </si>
  <si>
    <t>Human robot interaction; Behavioral response; Emotional response; Emotional state; Humans-robot interactions; Laboratory experiments; Non-functional; Online surveys; Video recording</t>
  </si>
  <si>
    <t>Neerincx A.; Edens C.; Broz F.; Li Y.; Neerincx M.</t>
  </si>
  <si>
    <t>Neerincx, Anouk (57189047256); Edens, Chantal (57944114800); Broz, Frank (25925714600); Li, Yanzhe (57944607100); Neerincx, Mark (9133405200)</t>
  </si>
  <si>
    <t>57189047256; 57944114800; 25925714600; 57944607100; 9133405200</t>
  </si>
  <si>
    <t>Self-Disclosure to a Robot "In-the-Wild": Category, Human Personality and Robot Identity</t>
  </si>
  <si>
    <t>10.1109/RO-MAN53752.2022.9900566</t>
  </si>
  <si>
    <t>https://www.scopus.com/inward/record.uri?eid=2-s2.0-85140721640&amp;doi=10.1109%2fRO-MAN53752.2022.9900566&amp;partnerID=40&amp;md5=d22cd4c4ee22702993444ba926064ec2</t>
  </si>
  <si>
    <t>Human robots; Humans-robot interactions; Interaction behavior; Personality characteristic; Self-disclosure; Human robot interaction</t>
  </si>
  <si>
    <t>Niu H.-Q.; Zhong X.; Li J.-W.; Zhang B.; Zhao X.-G.</t>
  </si>
  <si>
    <t>Niu, Hui-Qi (57940006100); Zhong, Xu (57573563600); Li, Ji-Wei (57921224300); Zhang, Bi (57218441703); Zhao, Xin-Gang (16551339800)</t>
  </si>
  <si>
    <t>57940006100; 57573563600; 57921224300; 57218441703; 16551339800</t>
  </si>
  <si>
    <t>Joint Motion Angle Prediction Based on Hammerstein Model for Human-robot Interaction Control</t>
  </si>
  <si>
    <t>10.23919/CCC55666.2022.9901940</t>
  </si>
  <si>
    <t>https://www.scopus.com/inward/record.uri?eid=2-s2.0-85140429428&amp;doi=10.23919%2fCCC55666.2022.9901940&amp;partnerID=40&amp;md5=9eda4aff1879b2fe9221d9a70bb17aba</t>
  </si>
  <si>
    <t>Hammerstein model; joint movement angle; prediction; sEMG</t>
  </si>
  <si>
    <t>Clinical research; Computer control systems; Exoskeleton (Robotics); Human computer interaction; Human robot interaction; Man machine systems; Muscle; Patient rehabilitation; EMG signal; Hammerstein model; Human-robot interaction control; Joint motion; Joint movement; Joint movement angle; Motion information; Motion models; Prediction-based; Surface electromyography; Forecasting</t>
  </si>
  <si>
    <t>Lamberti L.; Niculescu V.; Barcis M.; Bellone L.; Natalizio E.; Benini L.; Palossi D.</t>
  </si>
  <si>
    <t>Lamberti, Lorenzo (25023889400); Niculescu, Vlad (57226301967); Barcis, Michal (57202892809); Bellone, Lorenzo (57911934600); Natalizio, Enrico (8897972900); Benini, Luca (35556997000); Palossi, Daniele (55871739200)</t>
  </si>
  <si>
    <t>25023889400; 57226301967; 57202892809; 57911934600; 8897972900; 35556997000; 55871739200</t>
  </si>
  <si>
    <t>Tiny-PULP-Dronets: Squeezing Neural Networks for Faster and Lighter Inference on Multi-Tasking Autonomous Nano-Drones</t>
  </si>
  <si>
    <t>Proceeding - IEEE International Conference on Artificial Intelligence Circuits and Systems, AICAS 2022</t>
  </si>
  <si>
    <t>10.1109/AICAS54282.2022.9869931</t>
  </si>
  <si>
    <t>https://www.scopus.com/inward/record.uri?eid=2-s2.0-85139033848&amp;doi=10.1109%2fAICAS54282.2022.9869931&amp;partnerID=40&amp;md5=d6c2f5bf7e49381c87fc99039cb40b8c</t>
  </si>
  <si>
    <t>Convolutional neural networks; Human robot interaction; Multitasking; Robot vision; Computational resources; Constrained space; Form factors; Multi tasking; Neural-networks; Safe human-robot interaction; State of the art; Storage resources; Ultra-low power; Visual inspection; Drones</t>
  </si>
  <si>
    <t>Pasupuleti D.; Sasidharan S.; Sharma R.; Manikutty G.</t>
  </si>
  <si>
    <t>Pasupuleti, Devasena (57189013998); Sasidharan, Sreejith (57760895900); Sharma, Rajesh (57761012900); Manikutty, Gayathri (57192382360)</t>
  </si>
  <si>
    <t>57189013998; 57760895900; 57761012900; 57192382360</t>
  </si>
  <si>
    <t>Exploring Collaborative Game Play with Robots to Encourage Good Hand Hygiene Practises among Children</t>
  </si>
  <si>
    <t>10.1109/RO-MAN53752.2022.9900712</t>
  </si>
  <si>
    <t>https://www.scopus.com/inward/record.uri?eid=2-s2.0-85140717027&amp;doi=10.1109%2fRO-MAN53752.2022.9900712&amp;partnerID=40&amp;md5=4b8aec9cc0f28d15e994ab5d356fff67</t>
  </si>
  <si>
    <t>Computer games; Machine design; 2D engine; Collaborative games; Design evaluation; Design implementation; Educational game; Game plays; Gamification; Social actors; Social robots; Video-teleconferencing; Economic and social effects</t>
  </si>
  <si>
    <t>Guzzi J.; Abbate G.; Paolillo A.; Giusti A.</t>
  </si>
  <si>
    <t>Guzzi, Jerome (55857399600); Abbate, Gabriele (57208163666); Paolillo, Antonio (55921588200); Giusti, Alessandro (23392613000)</t>
  </si>
  <si>
    <t>55857399600; 57208163666; 55921588200; 23392613000</t>
  </si>
  <si>
    <t>Interacting with a Conveyor Belt in Virtual Reality using Pointing Gestures</t>
  </si>
  <si>
    <t>10.1109/HRI53351.2022.9889380</t>
  </si>
  <si>
    <t>https://www.scopus.com/inward/record.uri?eid=2-s2.0-85139724020&amp;doi=10.1109%2fHRI53351.2022.9889380&amp;partnerID=40&amp;md5=1919c38f74ff8174b12835c3c5ec440c</t>
  </si>
  <si>
    <t>conveyor; interaction; pointing; virtual reality</t>
  </si>
  <si>
    <t>Belt conveyors; Human robot interaction; Automation systems; Conveyor belts; Humans-robot interactions; Inertial measurements units; Interaction; Interaction studies; Pointing; Pointing gestures; Virtual reality simulations; Virtual reality</t>
  </si>
  <si>
    <t>Zeng Q.</t>
  </si>
  <si>
    <t>Zeng, Qingyu (57921164500)</t>
  </si>
  <si>
    <t>Construction of Intelligent Art Guidance System based on Intelligent Robot-Assisted Painting Equipment</t>
  </si>
  <si>
    <t>3rd International Conference on Electronics and Sustainable Communication Systems, ICESC 2022 - Proceedings</t>
  </si>
  <si>
    <t>10.1109/ICESC54411.2022.9885401</t>
  </si>
  <si>
    <t>https://www.scopus.com/inward/record.uri?eid=2-s2.0-85139548842&amp;doi=10.1109%2fICESC54411.2022.9885401&amp;partnerID=40&amp;md5=6cc599d03f67c80acaf7a35b126d20eb</t>
  </si>
  <si>
    <t>Intelligent Art Guidance; Intelligent Robot-Assisted; Painting Equipment</t>
  </si>
  <si>
    <t>Cameras; Construction equipment; Human computer interaction; Human robot interaction; Students; Android platforms; Classroom teaching; Guidance system; Intelligent art guidance; Intelligent robot-assisted; Interaction technology; Painting equipment; Scene recognition; Student attendances; Voice interaction; Intelligent robots</t>
  </si>
  <si>
    <t>Staffa M.; Rossi S.</t>
  </si>
  <si>
    <t>Staffa, Mariacarla (8892560900); Rossi, Silvia (55619320887)</t>
  </si>
  <si>
    <t>8892560900; 55619320887</t>
  </si>
  <si>
    <t>Enhancing Affective Robotics via Human Internal State Monitoring</t>
  </si>
  <si>
    <t>10.1109/RO-MAN53752.2022.9900762</t>
  </si>
  <si>
    <t>https://www.scopus.com/inward/record.uri?eid=2-s2.0-85140710631&amp;doi=10.1109%2fRO-MAN53752.2022.9900762&amp;partnerID=40&amp;md5=2afaa2d0d2ee83d4a7cc406d827954b8</t>
  </si>
  <si>
    <t>Affective Robotics; EEG-emotion Recognition; Robotic Behavior Adaptation</t>
  </si>
  <si>
    <t>Anthropomorphic robots; Behavioral research; Human robot interaction; Man machine systems; Affective response; Affective robotic; Behavior adaptations; EEG-emotion recognition; Emotion recognition; Humans-robot interactions; Internal state; Robotic behavior; Robotic behavior adaptation; Stress state; Emotion Recognition</t>
  </si>
  <si>
    <t>Chen H.; Ostrowski A.K.; Jang S.J.; Breazeal C.; Park H.W.</t>
  </si>
  <si>
    <t>Chen, Huili (57204161649); Ostrowski, Anastasia K. (56198089700); Jang, Soo Jung (57736047700); Breazeal, Cynthia (7003691791); Park, Hae Won (57191796621)</t>
  </si>
  <si>
    <t>57204161649; 56198089700; 57736047700; 7003691791; 57191796621</t>
  </si>
  <si>
    <t>Designing Long-term Parent-child-robot Triadic Interaction at Home through Lived Technology Experiences and Interviews</t>
  </si>
  <si>
    <t>10.1109/RO-MAN53752.2022.9900834</t>
  </si>
  <si>
    <t>https://www.scopus.com/inward/record.uri?eid=2-s2.0-85140712778&amp;doi=10.1109%2fRO-MAN53752.2022.9900834&amp;partnerID=40&amp;md5=d91b85c1892d4c4befa0fd860425d7a6</t>
  </si>
  <si>
    <t>Economic and social effects; Social robots; Design approaches; Dyadic interaction; Interaction paradigm; Iterative design; Learning peer; Parent-child interactions; Reading activities; Social agents; Social robots; Teleoperated; Machine design</t>
  </si>
  <si>
    <t>Nault E.; Baillie L.; Broz F.</t>
  </si>
  <si>
    <t>Nault, Emilyann (57216331899); Baillie, Lynne (17433535300); Broz, Frank (25925714600)</t>
  </si>
  <si>
    <t>57216331899; 17433535300; 25925714600</t>
  </si>
  <si>
    <t>Investigating the Usability of a Socially Assistive Robotic Cognitive Training Task with Augmented Sensory Feedback Modalities for Older Adults</t>
  </si>
  <si>
    <t>10.1109/RO-MAN53752.2022.9900825</t>
  </si>
  <si>
    <t>https://www.scopus.com/inward/record.uri?eid=2-s2.0-85140709822&amp;doi=10.1109%2fRO-MAN53752.2022.9900825&amp;partnerID=40&amp;md5=2d081998548449adca9cdfa11894d7ea</t>
  </si>
  <si>
    <t>Sensory feedback; Assistive robotics; Auditory feedback; Cognitive functions; Cognitive impairment; Cognitive training; Multi-modal; Older adults; Person with dementias; Socially assistive robots; Technological resources; Robotics</t>
  </si>
  <si>
    <t>Yu C.; Fu C.; Chen R.; Tapus A.</t>
  </si>
  <si>
    <t>Yu, Chuang (57944376500); Fu, Changzeng (57216413794); Chen, Rui (57944707500); Tapus, Adriana (23010519200)</t>
  </si>
  <si>
    <t>57944376500; 57216413794; 57944707500; 23010519200</t>
  </si>
  <si>
    <t>First Attempt of Gender-free Speech Style Transfer for Genderless Robot</t>
  </si>
  <si>
    <t>10.1109/HRI53351.2022.9889533</t>
  </si>
  <si>
    <t>https://www.scopus.com/inward/record.uri?eid=2-s2.0-85140729133&amp;doi=10.1109%2fHRI53351.2022.9889533&amp;partnerID=40&amp;md5=0dcb2ff90b1125aae497a66da4284a79</t>
  </si>
  <si>
    <t>genderless robot speech; speech style transfer; text-to-speech synthesis</t>
  </si>
  <si>
    <t>Embeddings; Human robot interaction; Man machine systems; Vector spaces; Audio wave; Embeddings; Free speech; Genderless robot speech; Humans-robot interactions; IMPROVE-A; Speech audio; Speech style; Speech style transfer; Speech synthesizer; Speech synthesis</t>
  </si>
  <si>
    <t>Itai S.; Nariai T.; Kojima H.</t>
  </si>
  <si>
    <t>Itai, Shiroh (57207880184); Nariai, Tomoko (36634720300); Kojima, Hiroaki (55166908200)</t>
  </si>
  <si>
    <t>57207880184; 36634720300; 55166908200</t>
  </si>
  <si>
    <t>Development of robot-assisted recreation system based on assessment of operational issues in aged care facilities</t>
  </si>
  <si>
    <t>Proceedings - 2022 12th International Congress on Advanced Applied Informatics, IIAI-AAI 2022</t>
  </si>
  <si>
    <t>10.1109/IIAIAAI55812.2022.00015</t>
  </si>
  <si>
    <t>https://www.scopus.com/inward/record.uri?eid=2-s2.0-85139553212&amp;doi=10.1109%2fIIAIAAI55812.2022.00015&amp;partnerID=40&amp;md5=402ed37617a35c0940ed50c075c5017c</t>
  </si>
  <si>
    <t>aging society; assistive technology; nursing care; QoL; socially assistive robot</t>
  </si>
  <si>
    <t>Economic and social effects; Human resource management; Surveys; Aged care; Aging societies; Assistive technology; Nursing care; Older adults; Operational issues; QoL; Quality of life; Recreational activities; Socially assistive robots; Robots</t>
  </si>
  <si>
    <t>Sinai D.; Rosenberg-Kima R.B.</t>
  </si>
  <si>
    <t>Sinai, Dafna (57945188300); Rosenberg-Kima, Rinat B. (23398818300)</t>
  </si>
  <si>
    <t>57945188300; 23398818300</t>
  </si>
  <si>
    <t>Perceptions of Social Robots as Motivating Learning Companions for Online Learning</t>
  </si>
  <si>
    <t>10.1109/HRI53351.2022.9889592</t>
  </si>
  <si>
    <t>https://www.scopus.com/inward/record.uri?eid=2-s2.0-85140726268&amp;doi=10.1109%2fHRI53351.2022.9889592&amp;partnerID=40&amp;md5=91c24aef676b83e85e9bd7a8932a82e7</t>
  </si>
  <si>
    <t>Human-Robot Interaction; Motivating Learning Companion; Online Learning; Self-Determination Theory; Social Robots</t>
  </si>
  <si>
    <t>E-learning; Motivation; Social robots; Companion robot; Humans-robot interactions; Learning companions; Learning settings; Learning skills; Motivating learning companion; Online learning; Self-determination theories; Self-regulated learning; Social robots; Students</t>
  </si>
  <si>
    <t>Bejarano A.; Williams T.</t>
  </si>
  <si>
    <t>Bejarano, Alexandra (57214666811); Williams, Tom (7404172627)</t>
  </si>
  <si>
    <t>57214666811; 7404172627</t>
  </si>
  <si>
    <t>Understanding and Influencing User Mental Models of Robot Identity</t>
  </si>
  <si>
    <t>10.1109/HRI53351.2022.9889473</t>
  </si>
  <si>
    <t>https://www.scopus.com/inward/record.uri?eid=2-s2.0-85139202862&amp;doi=10.1109%2fHRI53351.2022.9889473&amp;partnerID=40&amp;md5=f520ca12b498e9d2b8bb873f810d3882</t>
  </si>
  <si>
    <t>Cognitive systems; Machine design; Man machine systems; Group dynamics; Group identities; Humans-robot interactions; Identity performance strategy; Mental model; Perceptions of trust; Performance; Robot group; Trust dynamics; Human robot interaction</t>
  </si>
  <si>
    <t>Hasenauer R.; Ehrenmueller I.; Belviso C.</t>
  </si>
  <si>
    <t>Hasenauer, Rainer (6505959918); Ehrenmueller, Irmtraud (57216788306); Belviso, Carlotta (57211998943)</t>
  </si>
  <si>
    <t>6505959918; 57216788306; 57211998943</t>
  </si>
  <si>
    <t>Living Labs in Social Service Institutions: An Effective Method to Improve the Ethical, Reliable Use of Digital Assistive Robots to Support Social Services</t>
  </si>
  <si>
    <t>PICMET 2022 - Portland International Conference on Management of Engineering and Technology: Technology Management and Leadership in Digital Transformation - Looking Ahead to Post-COVID Era, Proceedings</t>
  </si>
  <si>
    <t>10.23919/PICMET53225.2022.9882746</t>
  </si>
  <si>
    <t>https://www.scopus.com/inward/record.uri?eid=2-s2.0-85139112979&amp;doi=10.23919%2fPICMET53225.2022.9882746&amp;partnerID=40&amp;md5=017990a2ea4cc5b97b32b990202a1293</t>
  </si>
  <si>
    <t>Digital devices; Economic and social effects; Ethical technology; Robots; 'current; Assistive robots; Coronaviruses; Digital solutions; Living lab; Long term care; Research studies; Social service; Socially assistive robots; Time of crisis; Coronavirus</t>
  </si>
  <si>
    <t>Au R.H.Y.; Ling K.; Fraune M.R.; Tsui K.M.</t>
  </si>
  <si>
    <t>Au, Rachel H. Y. (57216259614); Ling, Katrina (57565601100); Fraune, Marlena R. (56085661200); Tsui, Katherine M. (23095955500)</t>
  </si>
  <si>
    <t>57216259614; 57565601100; 56085661200; 23095955500</t>
  </si>
  <si>
    <t>Robot Touch to Send Sympathy: Divergent Perspectives of Senders and Recipients</t>
  </si>
  <si>
    <t>10.1109/HRI53351.2022.9889419</t>
  </si>
  <si>
    <t>https://www.scopus.com/inward/record.uri?eid=2-s2.0-85140721129&amp;doi=10.1109%2fHRI53351.2022.9889419&amp;partnerID=40&amp;md5=38df939d2e826bb7be7627f68efa3530</t>
  </si>
  <si>
    <t>affective touch; emotion; human-robot interaction; robot-mediated touch; social support; Tactile interaction</t>
  </si>
  <si>
    <t>'current; Affective touch; Communication method; Divergents; Emotion; Humans-robot interactions; Robot-mediated touch; Social communications; Social support; Tactile interaction; Human robot interaction</t>
  </si>
  <si>
    <t>Camara F.; Fox C.</t>
  </si>
  <si>
    <t>Camara, Fanta (57203503263); Fox, Charles (14041414100)</t>
  </si>
  <si>
    <t>57203503263; 14041414100</t>
  </si>
  <si>
    <t>Extending Quantitative Proxemics and Trust to HRI</t>
  </si>
  <si>
    <t>10.1109/RO-MAN53752.2022.9900821</t>
  </si>
  <si>
    <t>https://www.scopus.com/inward/record.uri?eid=2-s2.0-85140719730&amp;doi=10.1109%2fRO-MAN53752.2022.9900821&amp;partnerID=40&amp;md5=d68731eb5c50a7019557de7bf756643d</t>
  </si>
  <si>
    <t>Man machine systems; Autonomous Vehicles; Humaninteraction; Humans-robot interactions; Interaction distances; Quantitative models; Real-world; Social interactions; Vehicle interactions; Human robot interaction</t>
  </si>
  <si>
    <t>Zhang D.; Tian Y.; Chen K.; Qian K.</t>
  </si>
  <si>
    <t>Zhang, Dailing (57940015000); Tian, Yinxiao (57940360600); Chen, Kaifeng (57940189700); Qian, Kun (35243175300)</t>
  </si>
  <si>
    <t>57940015000; 57940360600; 57940189700; 35243175300</t>
  </si>
  <si>
    <t>Gaze-directed Visual Grounding under Object Referring Uncertainty</t>
  </si>
  <si>
    <t>10.23919/CCC55666.2022.9902263</t>
  </si>
  <si>
    <t>https://www.scopus.com/inward/record.uri?eid=2-s2.0-85140469356&amp;doi=10.23919%2fCCC55666.2022.9902263&amp;partnerID=40&amp;md5=648e4f0fda8ae59dd09419db160ee9f2</t>
  </si>
  <si>
    <t>Gaze Following; Human-robot Interaction; Object Segmentation; Visual Grounding</t>
  </si>
  <si>
    <t>Human computer interaction; Man machine systems; Object detection; Probability distributions; Gaze estimation; Gaze following; Grounding network; Human language; Humans-robot interactions; Objects detection; Objects segmentation; Text input; Uncertainty; Visual grounding; Human robot interaction</t>
  </si>
  <si>
    <t>Kawahara A.</t>
  </si>
  <si>
    <t>Kawahara, Ayumu (57944700700)</t>
  </si>
  <si>
    <t>Enhanced Facial Expressions of Avatars by Internal Movable Weights</t>
  </si>
  <si>
    <t>10.1109/HRI53351.2022.9889472</t>
  </si>
  <si>
    <t>https://www.scopus.com/inward/record.uri?eid=2-s2.0-85140720321&amp;doi=10.1109%2fHRI53351.2022.9889472&amp;partnerID=40&amp;md5=ec4c9c0c11a6d94add324835ccf7bf22</t>
  </si>
  <si>
    <t>avatar; haptic device; social robot; trustwor-thiness; virtual agent</t>
  </si>
  <si>
    <t>Avatar; Facial Expressions; Haptic devices; Internal weights; Pilot tests; Social robots; Tactile information; Trustwor-thiness; Virtual agent; Visual information</t>
  </si>
  <si>
    <t>Perifanou M.; Economides A.A.; Häfner P.; Wernbacher T.</t>
  </si>
  <si>
    <t>Perifanou, Maria (35096645100); Economides, Anastasios A. (7004508496); Häfner, Polina (55668456900); Wernbacher, Thomas (56103463600)</t>
  </si>
  <si>
    <t>35096645100; 7004508496; 55668456900; 56103463600</t>
  </si>
  <si>
    <t>Mobile Telepresence Robots in Education: Strengths, Opportunities, Weaknesses, and Challenges</t>
  </si>
  <si>
    <t>13450 LNCS</t>
  </si>
  <si>
    <t>10.1007/978-3-031-16290-9_52</t>
  </si>
  <si>
    <t>https://www.scopus.com/inward/record.uri?eid=2-s2.0-85137975213&amp;doi=10.1007%2f978-3-031-16290-9_52&amp;partnerID=40&amp;md5=9d22cfdf5d47b574a90c2f8d8cfaa183</t>
  </si>
  <si>
    <t>Distance learning; Distance teaching; Human computer interaction; Telepresence robots</t>
  </si>
  <si>
    <t>Human computer interaction; Human robot interaction; Visual communication; Distance teaching; Distance-learning; Focus groups; Qualitative study; Robot in educations; Semi-autonomous robots; Support staff; Surrounding environment; Technical support; Telepresence robots; Distance education</t>
  </si>
  <si>
    <t>Thiruveedhi S.S.L.; Radhika P.; Kamatham Y.</t>
  </si>
  <si>
    <t>Thiruveedhi, Subha Sri Lakshmi (57217068902); Radhika, P. (55608882000); Kamatham, Yedukondalu (57218205314)</t>
  </si>
  <si>
    <t>57217068902; 55608882000; 57218205314</t>
  </si>
  <si>
    <t>Performance Analysis of Shift-and-Add Architecture using RBA Adder for Low Latency Biomedical Signal Processing Applications</t>
  </si>
  <si>
    <t>2022 2nd International Conference on Intelligent Technologies, CONIT 2022</t>
  </si>
  <si>
    <t>10.1109/CONIT55038.2022.9847999</t>
  </si>
  <si>
    <t>https://www.scopus.com/inward/record.uri?eid=2-s2.0-85137259843&amp;doi=10.1109%2fCONIT55038.2022.9847999&amp;partnerID=40&amp;md5=6e326c0dc774a874026c0416598f306c</t>
  </si>
  <si>
    <t>ASIC Physical Design - Cadence Innovus; RBA Adder; redundant arithmetic; Shift-and-add architecture; Unrolled architecture</t>
  </si>
  <si>
    <t>Adders; Application specific integrated circuits; Biomedical signal processing; Brain; Computer architecture; Integrated circuit design; Medical applications; ASIC physical design - cadence innovi; Biomedical signals processing; Low latency; Physical design; Redundant arithmetic; Redundant binary adder adder; Redundant binary adders; Shift-and-add; Shift-and-add architecture; Unrolled architecture; Human robot interaction</t>
  </si>
  <si>
    <t>Hung P.C.K.; Iqbal F.; Aleem S.; Rafferty L.</t>
  </si>
  <si>
    <t>Hung, Patrick C. K. (25926392700); Iqbal, Farkhund (35788088300); Aleem, Saiqa (57021474600); Rafferty, Laura (57090537800)</t>
  </si>
  <si>
    <t>25926392700; 35788088300; 57021474600; 57090537800</t>
  </si>
  <si>
    <t>Snapshot of Research Issues in Service Robots</t>
  </si>
  <si>
    <t>13236 LNCS</t>
  </si>
  <si>
    <t>10.1007/978-3-031-14135-5_32</t>
  </si>
  <si>
    <t>https://www.scopus.com/inward/record.uri?eid=2-s2.0-85137028368&amp;doi=10.1007%2f978-3-031-14135-5_32&amp;partnerID=40&amp;md5=ec9a285505f9daf2ee3bed3e20239c7c</t>
  </si>
  <si>
    <t>Human robot interaction; Internet of things; Machine design; Man machine systems; Mobile robots; Anthropomorphic design; Cloud services; Human machine interaction; Interaction activities; Physical robots; Research issues; Robot body; Service robots; Social robots; User engagement; Anthropomorphic robots</t>
  </si>
  <si>
    <t>Dong Y.; Ai Q.; Liu H.; Meng W.; Cheng W.</t>
  </si>
  <si>
    <t>Dong, Yunfei (57883641300); Ai, Qingsong (37048599100); Liu, Haojie (57191921600); Meng, Wei (57675264500); Cheng, Wenyi (57884135700)</t>
  </si>
  <si>
    <t>57883641300; 37048599100; 57191921600; 57675264500; 57884135700</t>
  </si>
  <si>
    <t>Design and Control of a SEA Driven Knee Exoskeleton for Walking Assistance</t>
  </si>
  <si>
    <t>10.1109/AIM52237.2022.9863380</t>
  </si>
  <si>
    <t>https://www.scopus.com/inward/record.uri?eid=2-s2.0-85137712821&amp;doi=10.1109%2fAIM52237.2022.9863380&amp;partnerID=40&amp;md5=24c9430382fb01b803923b63dbed62ad</t>
  </si>
  <si>
    <t>Exoskeleton (Robotics); Human robot interaction; Machine design; Walking aids; Design and control; Human bodies; Humans-robot interactions; Increased safety; Low impedance; Mechanical; Rehabilitation robot; Rehabilitation training; Series elastic actuators; Walking assistance; Force control</t>
  </si>
  <si>
    <t>Hakim V.G.A.; Yang S.-H.; Liyanawatta M.; Wang J.-H.; Ku Y.-H.; Zhuang Y.; Chen G.-D.</t>
  </si>
  <si>
    <t>Hakim, Vando Gusti Al (57219052913); Yang, Su-Hang (55641339700); Liyanawatta, Mahesh (57203859392); Wang, Jen-Hang (50862312700); Ku, Yung-Han (57866583400); Zhuang, YungYu (55292760400); Chen, Gwo-Dong (7406542676)</t>
  </si>
  <si>
    <t>57219052913; 55641339700; 57203859392; 50862312700; 57866583400; 55292760400; 7406542676</t>
  </si>
  <si>
    <t>Robot as a Ventriloquist Doll in a Virtual Situational Learning Environment to Facilitate Learning Through Self-Dialogue</t>
  </si>
  <si>
    <t>Proceedings - 2022 International Conference on Advanced Learning Technologies, ICALT 2022</t>
  </si>
  <si>
    <t>10.1109/ICALT55010.2022.00043</t>
  </si>
  <si>
    <t>https://www.scopus.com/inward/record.uri?eid=2-s2.0-85136971206&amp;doi=10.1109%2fICALT55010.2022.00043&amp;partnerID=40&amp;md5=c11526b6a1a27e6d4c397d806e990dcc</t>
  </si>
  <si>
    <t>Collaborative Learning; Human-Robot Interaction; Robot for Learning; Scaffolding Tool; Self-Dialogue; Ventriloquist; Virtual Situational Learning Environment</t>
  </si>
  <si>
    <t>Computer aided instruction; E-learning; Intelligent robots; Knowledge management; Scaffolds; Collaborative learning; Humans-robot interactions; Learning environments; Learning tasks; Robot for learning; Scaffolding tool; Self-dialog; Ventriloquist; Virtual situational learning environment; Ways of thinking; Human robot interaction</t>
  </si>
  <si>
    <t>Hu Z.; Xu Y.; Lin W.; Wang Z.; Sun Z.</t>
  </si>
  <si>
    <t>Hu, Zhixian (57215881666); Xu, Yingtian (57224568285); Lin, Waner (57205214459); Wang, Ziya (56259391200); Sun, Zhenglong (25637891100)</t>
  </si>
  <si>
    <t>57215881666; 57224568285; 57205214459; 56259391200; 25637891100</t>
  </si>
  <si>
    <t>Augmented Pointing Gesture Estimation for Human-Robot Interaction</t>
  </si>
  <si>
    <t>10.1109/ICRA46639.2022.9811617</t>
  </si>
  <si>
    <t>https://www.scopus.com/inward/record.uri?eid=2-s2.0-85136335662&amp;doi=10.1109%2fICRA46639.2022.9811617&amp;partnerID=40&amp;md5=9450c863bdfd765f0e74beae935dd31d</t>
  </si>
  <si>
    <t>Collaborative robots; Intelligent robots; Artificial intelligence technologies; Collaborative robots; Emerging trends; Estimation methods; Humans-robot interactions; Multi fingers; Pointing accuracy; Pointing gestures; Robotic grippers; Spatial informations; Man machine systems</t>
  </si>
  <si>
    <t>Ji H.; Li S.; Wang J.; Chen J.</t>
  </si>
  <si>
    <t>Ji, Hechao (57852905100); Li, Shiqi (35484295400); Wang, Jia (56288887600); Chen, Jie (57809597000)</t>
  </si>
  <si>
    <t>57852905100; 35484295400; 56288887600; 57809597000</t>
  </si>
  <si>
    <t>Interaction Primitives for Robotic Manipulation Based on the Contact State</t>
  </si>
  <si>
    <t>Proceedings - 2022 7th International Conference on Automation, Control and Robotics Engineering, CACRE 2022</t>
  </si>
  <si>
    <t>10.1109/CACRE54574.2022.9834102</t>
  </si>
  <si>
    <t>https://www.scopus.com/inward/record.uri?eid=2-s2.0-85136335782&amp;doi=10.1109%2fCACRE54574.2022.9834102&amp;partnerID=40&amp;md5=d7349cdb8b25e3c62788c41dd174a3b3</t>
  </si>
  <si>
    <t>fully convolutional network; interaction primitives; long short-term memory recurrent neural network; robotic manipulation; time series classification</t>
  </si>
  <si>
    <t>Human robot interaction; Robot programming; Semantics; Support vector machines; Time series; Contact state; Convolutional networks; Fully convolutional network; Interaction primitive; Long short-term memory recurrent neural network; Manipulation task; Non-contact; Robotic manipulation; Time series classifications; Times series; Long short-term memory</t>
  </si>
  <si>
    <t>Rhim J.; Lin C.; Werner A.; Dehart B.; Qiang V.; Rismani S.; Moon A.</t>
  </si>
  <si>
    <t>Rhim, Jimin (55619493200); Lin, Cheng (57226888632); Werner, Alexander (55556945800); Dehart, Brandon (50861242000); Qiang, Vivian (57852991900); Rismani, Shalaleh (56541640700); Moon, Ajung (54969168600)</t>
  </si>
  <si>
    <t>55619493200; 57226888632; 55556945800; 50861242000; 57852991900; 56541640700; 54969168600</t>
  </si>
  <si>
    <t>Roboethics as a Design Challenge: Lessons Learned from the Roboethics to Design and Development Competition</t>
  </si>
  <si>
    <t>10.1109/ICRA46639.2022.9812265</t>
  </si>
  <si>
    <t>https://www.scopus.com/inward/record.uri?eid=2-s2.0-85136335428&amp;doi=10.1109%2fICRA46639.2022.9812265&amp;partnerID=40&amp;md5=f42161a8f8de82a74e88760ca5c4cb54</t>
  </si>
  <si>
    <t>Human robot interaction; Software prototyping; Design and Development; Design challenges; Design competitions; Design tasks; Engineering design; Ethical considerations; Evaluation scheme; Multiple stakeholders; Programming skills; Roboethics; Robot programming</t>
  </si>
  <si>
    <t>Extensive Simulation Of Human-Robot Interaction For Critical Care Telemedicine</t>
  </si>
  <si>
    <t>Proceedings of the 2022 Annual Modeling and Simulation Conference, ANNSIM 2022</t>
  </si>
  <si>
    <t>10.23919/ANNSIM55834.2022.9859285</t>
  </si>
  <si>
    <t>https://www.scopus.com/inward/record.uri?eid=2-s2.0-85138116079&amp;doi=10.23919%2fANNSIM55834.2022.9859285&amp;partnerID=40&amp;md5=8dcd68ab77baaad7d4b85bf6606e135d</t>
  </si>
  <si>
    <t>Digital Twin; Human-Robot Interaction; Immersive Simulation; Tele-ICU.</t>
  </si>
  <si>
    <t>Air navigation; Behavioral research; Intensive care units; Man machine systems; Telemedicine; Virtual reality; Critical care; Extensive simulations; High-precision; Human behaviors; Humans-robot interactions; Immersive; Immersive simulation; Precision analysis; Simulation framework; Tele-ICU.; Human robot interaction</t>
  </si>
  <si>
    <t>Zhang Y.; Zhao F.; Liao Z.</t>
  </si>
  <si>
    <t>Zhang, Yan (57223748560); Zhao, Fei (57195553684); Liao, Zhiwei (57217154386)</t>
  </si>
  <si>
    <t>57223748560; 57195553684; 57217154386</t>
  </si>
  <si>
    <t>Learning and Generalizing Variable Impedance Manipulation Skills from Human Demonstrations</t>
  </si>
  <si>
    <t>10.1109/AIM52237.2022.9863389</t>
  </si>
  <si>
    <t>https://www.scopus.com/inward/record.uri?eid=2-s2.0-85137688462&amp;doi=10.1109%2fAIM52237.2022.9863389&amp;partnerID=40&amp;md5=7c848ac502ec72b9b65ed509fb7f2608</t>
  </si>
  <si>
    <t>Compliance control; Demonstrations; End effectors; Human robot interaction; Manipulators; Robot applications; Control policy; Environment change; Estimation methods; Human demonstrations; Human robots; Learn+; Stiffness profiles; Variable impedance; Variable impedance control; Weight change; Stiffness</t>
  </si>
  <si>
    <t>Nortmann B.; Mylvaganam T.</t>
  </si>
  <si>
    <t>Nortmann, Benita (57221706101); Mylvaganam, Thulasi (55489043900)</t>
  </si>
  <si>
    <t>57221706101; 55489043900</t>
  </si>
  <si>
    <t>Data-driven cost representation for optimal control and its relevance to a class of asymmetric linear quadratic dynamic games</t>
  </si>
  <si>
    <t>2022 European Control Conference, ECC 2022</t>
  </si>
  <si>
    <t>10.23919/ECC55457.2022.9838594</t>
  </si>
  <si>
    <t>https://www.scopus.com/inward/record.uri?eid=2-s2.0-85136684576&amp;doi=10.23919%2fECC55457.2022.9838594&amp;partnerID=40&amp;md5=b81b04a441c450cc3b8e761ddb9cfb9a</t>
  </si>
  <si>
    <t>Convex optimization; Human robot interaction; Invariance; Time varying control systems; Data driven; Dynamic game; Linear quadratic; Open-loop; Optimal controls; Optimal data; Optimal performance; Performance criterion; Quadratic dynamics; Quadratic objective functions; Linear time-invariant system</t>
  </si>
  <si>
    <t>Helmi A.; Noregaard S.; Giulietti N.; Logan S.W.; Fitter N.T.</t>
  </si>
  <si>
    <t>Helmi, Ameer (57222348055); Noregaard, Samantha (57364080000); Giulietti, Natasha (57852883700); Logan, Samuel W. (37007622000); Fitter, Naomi T. (55921515500)</t>
  </si>
  <si>
    <t>57222348055; 57364080000; 57852883700; 37007622000; 55921515500</t>
  </si>
  <si>
    <t>Let Them Have Bubbles! Filling Gaps in Toy-Like Behaviors for Child-Robot Interaction</t>
  </si>
  <si>
    <t>10.1109/ICRA46639.2022.9812031</t>
  </si>
  <si>
    <t>https://www.scopus.com/inward/record.uri?eid=2-s2.0-85136331627&amp;doi=10.1109%2fICRA46639.2022.9812031&amp;partnerID=40&amp;md5=d5c9b465a422122685ea23149fd67d4b</t>
  </si>
  <si>
    <t>Machine design; 'current; Assistive robots; Child's development; Child-robot interactions; Filling gaps; Humans-robot interactions; Robot behavior; Self-propulsion; Systematic Review; Young children; Toys</t>
  </si>
  <si>
    <t>Mandl S.; Bretschneider M.; Asbrock F.; Meyer B.; Strobel A.</t>
  </si>
  <si>
    <t>Mandl, Sarah (57614687800); Bretschneider, Maximilian (57615339200); Asbrock, Frank (26323480500); Meyer, Bertolt (16024959300); Strobel, Anja (55344436100)</t>
  </si>
  <si>
    <t>57614687800; 57615339200; 26323480500; 16024959300; 55344436100</t>
  </si>
  <si>
    <t>The Social Perception of Robots Scale (SPRS): Developing and Testing a Scale for Successful Interaction Between Humans and Robots</t>
  </si>
  <si>
    <t>IFIP Advances in Information and Communication Technology</t>
  </si>
  <si>
    <t>662 IFIP</t>
  </si>
  <si>
    <t>10.1007/978-3-031-14844-6_26</t>
  </si>
  <si>
    <t>https://www.scopus.com/inward/record.uri?eid=2-s2.0-85138170390&amp;doi=10.1007%2f978-3-031-14844-6_26&amp;partnerID=40&amp;md5=1c49b78ca1a278a51e9a54e13b3df51f</t>
  </si>
  <si>
    <t>HRI; Robots; Scale construction; Social perception; Social robots; SPRS-social perception of robots scale</t>
  </si>
  <si>
    <t>Factor analysis; Human robot interaction; Reliability analysis; Daily lives; HRI; Scale construction; Scale developing; Social perception; Social perception of robot scale-social perception of robot scale; Social robots; Social settings; Multivariant analysis</t>
  </si>
  <si>
    <t>Hyodo H.; Yamada Y.</t>
  </si>
  <si>
    <t>Hyodo, Haruka (57883845600); Yamada, Yasuyuki (57191651749)</t>
  </si>
  <si>
    <t>57883845600; 57191651749</t>
  </si>
  <si>
    <t>Proposal for "Ajisai": a Soft Robotics Structure that Expresses Force and Deformation in Color ∼Visualization of the Grasping State of a Robot Hand ∼</t>
  </si>
  <si>
    <t>10.1109/AIM52237.2022.9863344</t>
  </si>
  <si>
    <t>https://www.scopus.com/inward/record.uri?eid=2-s2.0-85137687151&amp;doi=10.1109%2fAIM52237.2022.9863344&amp;partnerID=40&amp;md5=a6c45f89efbce9105c52f06b6513d115</t>
  </si>
  <si>
    <t>Robotic arms; Stiffness; Color visualization; External environments; Positional control; Robot appearance; Robot hand; Robot technology; Robotic structures; Soft robot; Soft robotics; Target object; Human robot interaction</t>
  </si>
  <si>
    <t>Huang H.; Gan J.; Zeng C.; Yang C.</t>
  </si>
  <si>
    <t>Huang, Haifeng (57867234700); Gan, Junbao (57216693944); Zeng, Chao (57195945568); Yang, Chenguang (55671767000)</t>
  </si>
  <si>
    <t>57867234700; 57216693944; 57195945568; 55671767000</t>
  </si>
  <si>
    <t>Motion Regulation for Single-Leader-Dual-Follower Teleoperation in Flipping Manipulation</t>
  </si>
  <si>
    <t>13458 LNAI</t>
  </si>
  <si>
    <t>10.1007/978-3-031-13841-6_44</t>
  </si>
  <si>
    <t>https://www.scopus.com/inward/record.uri?eid=2-s2.0-85136974563&amp;doi=10.1007%2f978-3-031-13841-6_44&amp;partnerID=40&amp;md5=b69702290c189b808e15a5130a7e6a4e</t>
  </si>
  <si>
    <t>Box flipping; Force control; Single leader dual follower; Teleoperation systems control</t>
  </si>
  <si>
    <t>Human robot interaction; Remote control; Box flipping; Common box; Contact forces; Follower robots; Humans-robot interactions; Logistics industry; Single leader dual follower; System control; Teleoperation system control; Teleoperation systems; Force control</t>
  </si>
  <si>
    <t>Burmistrova N.; Filimonov V.</t>
  </si>
  <si>
    <t>Burmistrova, Nataliya (57214758703); Filimonov, Viacheslav (57201316482)</t>
  </si>
  <si>
    <t>57214758703; 57201316482</t>
  </si>
  <si>
    <t>Experimental game 'Rock-Paper-Scissors' for teams of people and artificial intelligence systems</t>
  </si>
  <si>
    <t>Proceedings - 2022 Ural-Siberian Conference on Computational Technologies in Cognitive Science, Genomics and Biomedicine, CSGB 2022</t>
  </si>
  <si>
    <t>10.1109/CSGB56354.2022.9865445</t>
  </si>
  <si>
    <t>https://www.scopus.com/inward/record.uri?eid=2-s2.0-85138475886&amp;doi=10.1109%2fCSGB56354.2022.9865445&amp;partnerID=40&amp;md5=90edf109772079a995747dc2ae0d4995</t>
  </si>
  <si>
    <t>'4Co' approach; 'wheels for a mind'; anti-problem; author's games; cognitive awareness; experiments; mixed teams; people; robots</t>
  </si>
  <si>
    <t>Cognitive systems; Human robot interaction; Intelligent robots; Intelligent systems; '4co' approach; 'wheel for a mind'; Anti-problem; Artificial intelligence systems; Author game; Cognitive awareness; Mixed team; People; Simple++; Wheels</t>
  </si>
  <si>
    <t>Pedersen I.; Duin A.H.</t>
  </si>
  <si>
    <t>Pedersen, Isabel (55914987500); Duin, Ann Hill (6603386845)</t>
  </si>
  <si>
    <t>55914987500; 6603386845</t>
  </si>
  <si>
    <t>AI Agents, Humans and Untangling the Marketing of Artificial Intelligence in Learning Environments</t>
  </si>
  <si>
    <t>https://www.scopus.com/inward/record.uri?eid=2-s2.0-85137412255&amp;partnerID=40&amp;md5=c255819ca82f737edb0f783e7ca44a01</t>
  </si>
  <si>
    <t>Commerce; Computer aided instruction; Human computer interaction; Human robot interaction; Learning systems; Students; Advertizing; AI Technologies; Corporates; Critical discourse analysis; Digital life; Emerging technologies; Exploratory studies; Learning environments; OpenAccess; Social practices; Marketing</t>
  </si>
  <si>
    <t>Pannen T.J.; Puhlmann S.; Brock O.</t>
  </si>
  <si>
    <t>Pannen, Tessa J. (57206772453); Puhlmann, Steffen (56743190700); Brock, Oliver (6602822080)</t>
  </si>
  <si>
    <t>57206772453; 56743190700; 6602822080</t>
  </si>
  <si>
    <t>A Low-Cost, Easy-to-Manufacture, Flexible, Multi-Taxel Tactile Sensor and its Application to In-Hand Object Recognition</t>
  </si>
  <si>
    <t>10.1109/ICRA46639.2022.9811761</t>
  </si>
  <si>
    <t>https://www.scopus.com/inward/record.uri?eid=2-s2.0-85136334074&amp;doi=10.1109%2fICRA46639.2022.9811761&amp;partnerID=40&amp;md5=bed8165891354cbe99805dcd489948ba</t>
  </si>
  <si>
    <t>Costs; End effectors; Flexible electronics; Human robot interaction; Manufacture; Object recognition; Palmprint recognition; Pneumatic actuators; Printed circuit boards; Robotic arms; Contact pressures; Flexible tactile sensors; Humans-robot interactions; ITS applications; Low-costs; Objects recognition; Sensor applications; Soft robot; Soft robotics; Tactile sensors; Silicones</t>
  </si>
  <si>
    <t>Liu Y.; Wang G.; Tian Z.; Liu K.; Sun Z.</t>
  </si>
  <si>
    <t>Liu, Yongbai (57211564021); Wang, Gang (57226171689); Tian, Zhenda (57904717500); Liu, Keping (7404199525); Sun, Zhongbo (36242235300)</t>
  </si>
  <si>
    <t>57211564021; 57226171689; 57904717500; 7404199525; 36242235300</t>
  </si>
  <si>
    <t>Upper Limb Multi-Joint Angle Estimation Based on Multichannel sEMG Signals Using Elman Neural Network</t>
  </si>
  <si>
    <t>2022 IEEE International Conference on Real-Time Computing and Robotics, RCAR 2022</t>
  </si>
  <si>
    <t>10.1109/RCAR54675.2022.9872197</t>
  </si>
  <si>
    <t>https://www.scopus.com/inward/record.uri?eid=2-s2.0-85138743369&amp;doi=10.1109%2fRCAR54675.2022.9872197&amp;partnerID=40&amp;md5=975b2a9193d09e4e99fc888384b26564</t>
  </si>
  <si>
    <t>Forecasting; Human robot interaction; Joints (anatomy); Mean square error; Motion estimation; Neural network models; Active motion; Angle estimation; Continous motion; Joint angle; Joint motion; Multi-joint; Multichannel surface electromyographies; Neural network model; Surface electromyography signals; Upper limbs; Elman neural networks</t>
  </si>
  <si>
    <t>Oterino-Bono R.; Pavón-Pulido N.; Blasco-García J.D.; López-Riquelme J.A.; Jiménez-Muñoz M.; Feliu-Batlle J.J.; Herrero M.T.</t>
  </si>
  <si>
    <t>Oterino-Bono, Roberto (57904524800); Pavón-Pulido, Nieves (27267775600); Blasco-García, Jesús Damián (57904524900); López-Riquelme, Juan Antonio (57193381050); Jiménez-Muñoz, Marta (57904525000); Feliu-Batlle, Jorge J. (6603060313); Herrero, María Trinidad (7102420100)</t>
  </si>
  <si>
    <t>57904524800; 27267775600; 57904524900; 57193381050; 57904525000; 6603060313; 7102420100</t>
  </si>
  <si>
    <t>Deep Learning Methods Integration for Improving Natural Interaction Between Humans and an Assistant Mobile Robot in the Context of Autonomous Navigation</t>
  </si>
  <si>
    <t>13566 LNAI</t>
  </si>
  <si>
    <t>10.1007/978-3-031-16474-3_44</t>
  </si>
  <si>
    <t>https://www.scopus.com/inward/record.uri?eid=2-s2.0-85138697322&amp;doi=10.1007%2f978-3-031-16474-3_44&amp;partnerID=40&amp;md5=e9c57156983a97137e27fd26944e7694</t>
  </si>
  <si>
    <t>Deep learning; Mobile robots; Voice and gesture recognition</t>
  </si>
  <si>
    <t>Character recognition; Deep learning; Face recognition; Gesture recognition; Human robot interaction; Learning systems; Navigation; Robot programming; Speech recognition; Assistant robot; Autonomous navigation; Deep learning; Gestures recognition; Learning methods; Method integration; Natural interactions; Navigation architectures; Speech translation; Text to speech; Mobile robots</t>
  </si>
  <si>
    <t>D’Onofrio G.; Petito A.; Calvio A.; Toto G.A.; Limone P.</t>
  </si>
  <si>
    <t>D’Onofrio, Grazia (57652481400); Petito, Annamaria (6603312890); Calvio, Antonella (57868696600); Toto, Giusi Antonia (57200033184); Limone, Pierpaolo (57190212449)</t>
  </si>
  <si>
    <t>57652481400; 6603312890; 57868696600; 57200033184; 57190212449</t>
  </si>
  <si>
    <t>Robot Assistive Therapy Strategies for Children with Autism</t>
  </si>
  <si>
    <t>1606 CCIS</t>
  </si>
  <si>
    <t>10.1007/978-3-031-15845-2_7</t>
  </si>
  <si>
    <t>https://www.scopus.com/inward/record.uri?eid=2-s2.0-85137058846&amp;doi=10.1007%2f978-3-031-15845-2_7&amp;partnerID=40&amp;md5=243424533f69eb526ae9afd39aa1d441</t>
  </si>
  <si>
    <t>Autism; Learning; Psychology; Robot Assisted Training; Technology</t>
  </si>
  <si>
    <t>Diseases; Educational robots; Human robot interaction; Intelligent robots; Rats; Autism; Autism spectrum disorders; Children with autisms; Control groups; Experimental groups; Learning; Psychology; Robot assisted training; Social communications; Technology; Diagnosis</t>
  </si>
  <si>
    <t>He B.; Tanaka T.</t>
  </si>
  <si>
    <t>He, Binghan (57203661267); Tanaka, Takashi (55628537965)</t>
  </si>
  <si>
    <t>57203661267; 55628537965</t>
  </si>
  <si>
    <t>Robust Fault Detection and Safety Control for Physical Human-Robot Interaction</t>
  </si>
  <si>
    <t>Proceedings of the American Control Conference</t>
  </si>
  <si>
    <t>10.23919/ACC53348.2022.9867469</t>
  </si>
  <si>
    <t>https://www.scopus.com/inward/record.uri?eid=2-s2.0-85138489487&amp;doi=10.23919%2fACC53348.2022.9867469&amp;partnerID=40&amp;md5=9b63bac3208c29f4e9d1de6521257335</t>
  </si>
  <si>
    <t>Human robot interaction; Man machine systems; Contact forces; Human impedances; Human robots; Physical humanrobot interaction (phri); Robot actuators; Robust fault detection; Safety controls; Fault detection</t>
  </si>
  <si>
    <t>Li J.; Zhang X.; Huang Y.; Luo X.; Xie K.; Xian Y.; Chiu P.W.; Li Z.</t>
  </si>
  <si>
    <t>Li, Jian (57422625100); Zhang, Xue (57207820532); Huang, Yisen (57222551756); Luo, Xiao (57866635500); Xie, Ke (57422473000); Xian, Yitian (57415073100); Chiu, Philip Waiyan (7103182534); Li, Zheng (55617655400)</t>
  </si>
  <si>
    <t>57422625100; 57207820532; 57222551756; 57866635500; 57422473000; 57415073100; 7103182534; 55617655400</t>
  </si>
  <si>
    <t>3D Visual Servo Control of a Flexible Endoscope with RCM Constraint</t>
  </si>
  <si>
    <t>10.1007/978-3-031-13841-6_5</t>
  </si>
  <si>
    <t>https://www.scopus.com/inward/record.uri?eid=2-s2.0-85136934918&amp;doi=10.1007%2f978-3-031-13841-6_5&amp;partnerID=40&amp;md5=6c6b0d9795bfc1db80b4c435b6738ec9</t>
  </si>
  <si>
    <t>3D visual servo control; Remote center of motion; Robotic flexible endoscope</t>
  </si>
  <si>
    <t>Endoscopy; Human robot interaction; Pneumatic control equipment; Robotic surgery; 3d visual servo control; Flexible endoscopes; Flexible robotics; Minimally-invasive surgery; Remote center of motions; Robotic flexible endoscope; Surgical operation; Visual guidance; Visual servo control; Visual-servoing; Visual servoing</t>
  </si>
  <si>
    <t>Gomez R.; Paez A.; Fang Y.; Thill S.; Merino L.; Nichols E.; Nakamura K.; Brock H.</t>
  </si>
  <si>
    <t>Gomez, Randy (12806763700); Paez, Alvaro (57852743600); Fang, Yu (57261733400); Thill, Serge (36624312800); Merino, Luis (7003946345); Nichols, Eric (57196921189); Nakamura, Keisuke (55489762000); Brock, Heike (56006712800)</t>
  </si>
  <si>
    <t>12806763700; 57852743600; 57261733400; 36624312800; 7003946345; 57196921189; 55489762000; 56006712800</t>
  </si>
  <si>
    <t>Developing The Bottom-up Attentional System of A Social Robot</t>
  </si>
  <si>
    <t>10.1109/ICRA46639.2022.9811759</t>
  </si>
  <si>
    <t>https://www.scopus.com/inward/record.uri?eid=2-s2.0-85136332978&amp;doi=10.1109%2fICRA46639.2022.9811759&amp;partnerID=40&amp;md5=edfdec94a07f8bf65f6fc2d4ece37dcb</t>
  </si>
  <si>
    <t>Robotics; Attentional systems; Biological models; Bottom up; External sources; Knowledge ontology; Performance; Querying mechanisms; Reactive behaviour; Social robots; Ontology</t>
  </si>
  <si>
    <t>Ying K.; Wang C.; Chen C.-Y.; Pan X.; Chen L.</t>
  </si>
  <si>
    <t>Ying, Kaichen (57885134700); Wang, Chongchong (57202194907); Chen, Chin-Yin (55597280800); Pan, Xinan (57214860442); Chen, Long (57155419500)</t>
  </si>
  <si>
    <t>57885134700; 57202194907; 55597280800; 57214860442; 57155419500</t>
  </si>
  <si>
    <t>A Human Intention Based Fuzzy Variable Admittance Control System for Physical Human-Robot Interaction</t>
  </si>
  <si>
    <t>10.1109/AIM52237.2022.9863329</t>
  </si>
  <si>
    <t>https://www.scopus.com/inward/record.uri?eid=2-s2.0-85137733109&amp;doi=10.1109%2fAIM52237.2022.9863329&amp;partnerID=40&amp;md5=701e1c4336f605c9e581af27e573d53e</t>
  </si>
  <si>
    <t>fuzzy control; human intention; physical human-robot interaction; variable admittance control</t>
  </si>
  <si>
    <t>Fuzzy control; Fuzzy inference; Man machine systems; Accurate estimation; Admittance control; Fuzzy variable; Human intentions; Humans-robot interactions; Interaction process; Physical humanrobot interaction (phri); Research process; Single point; Variable admittance control; Human robot interaction</t>
  </si>
  <si>
    <t>Huang H.; Sun R.; Zhou G.; Zhao P.</t>
  </si>
  <si>
    <t>Huang, Heqiang (57867309900); Sun, Rui (56898411800); Zhou, Gonghai (57866917700); Zhao, Peng (57218712070)</t>
  </si>
  <si>
    <t>57867309900; 56898411800; 57866917700; 57218712070</t>
  </si>
  <si>
    <t>Human Computer Interaction Method for Feeding Demands of the Disabled and the Sick Based on Micro Facial Posture Capture</t>
  </si>
  <si>
    <t>CTISC 2022 - 2022 4th International Conference on Advances in Computer Technology, Information Science and Communications</t>
  </si>
  <si>
    <t>10.1109/CTISC54888.2022.9849777</t>
  </si>
  <si>
    <t>https://www.scopus.com/inward/record.uri?eid=2-s2.0-85136990541&amp;doi=10.1109%2fCTISC54888.2022.9849777&amp;partnerID=40&amp;md5=a22df90cbfaed4635c09171d86420fb5</t>
  </si>
  <si>
    <t>deep learning; face detection; human-computer interaction</t>
  </si>
  <si>
    <t>Deep learning; Face recognition; Human robot interaction; Deep learning; Development of science and technologies; Faces detection; Food demand; Human voice; Interaction methods; Keypoints; Real- time; Recognition methods; Robots system; Human computer interaction</t>
  </si>
  <si>
    <t>Gaitan-Padilla M.; Cifuentes C.A.; Munera M.</t>
  </si>
  <si>
    <t>Gaitan-Padilla, Maria (57351939500); Cifuentes, Carlos A. (36717243800); Munera, Marcela (6505875786)</t>
  </si>
  <si>
    <t>57351939500; 36717243800; 6505875786</t>
  </si>
  <si>
    <t>Three Study Cases of Social Robotics in Autism Spectrum Disorder Treatment: Personalization and Usability of CASTOR Robot</t>
  </si>
  <si>
    <t>IEEE International Conference on Rehabilitation Robotics</t>
  </si>
  <si>
    <t>10.1109/ICORR55369.2022.9896590</t>
  </si>
  <si>
    <t>https://www.scopus.com/inward/record.uri?eid=2-s2.0-85138939073&amp;doi=10.1109%2fICORR55369.2022.9896590&amp;partnerID=40&amp;md5=b1964100852b159599889fb3f9822d81</t>
  </si>
  <si>
    <t>Autism Spectrum Disorder; Child; Humans; Robotics; Social Interaction; Diseases; Assistive robotics; Autism spectrum disorders; Comorbidities; Inclusion and exclusions; Personalizations; Social robotics; Social robots; Social skills; Spectra's; Study case; autism; child; human; procedures; robotics; social interaction; Robots</t>
  </si>
  <si>
    <t>Olowo O.O.; Zhang R.; Sherehiy A.; Goulet B.; Curry A.; Wei D.; Yang Z.; Alqatamin M.; Popa D.O.</t>
  </si>
  <si>
    <t>Olowo, Olalekan O. (57193411592); Zhang, Ruoshi (57195069295); Sherehiy, Andriy (43462148300); Goulet, Brian (57226758190); Curry, Alexander (57226745071); Wei, Danming (57195065540); Yang, Zhong (57195062852); Alqatamin, Moath (57203660306); Popa, Dan O. (7102861346)</t>
  </si>
  <si>
    <t>57193411592; 57195069295; 43462148300; 57226758190; 57226745071; 57195065540; 57195062852; 57203660306; 7102861346</t>
  </si>
  <si>
    <t>INKJET PRINTING OF PEDOT: PSS INKS FOR ROBOTIC SKIN SENSORS</t>
  </si>
  <si>
    <t>V001T07A004</t>
  </si>
  <si>
    <t>10.1115/MSEC2022-80989</t>
  </si>
  <si>
    <t>https://www.scopus.com/inward/record.uri?eid=2-s2.0-85137179823&amp;doi=10.1115%2fMSEC2022-80989&amp;partnerID=40&amp;md5=ab7788c878abf60817c8d2cb24e6565f</t>
  </si>
  <si>
    <t>Gold Etching; Lift-off; Microfabrication; PEDOT: PSS; Pico-Pulse Inkjet printing; Tactile Sensor</t>
  </si>
  <si>
    <t>Deposition; Fabrication; Human robot interaction; Laboratories; Gold etchings; Ink-jet printing; Lift  offs; Micro-fabrication; PEDOT/PSS; Pico-pulse inkjet printing; Robot skin; Sensors array; Skin sensors; Tactile sensors; Conducting polymers</t>
  </si>
  <si>
    <t>Hassan S.A.; Oddo C.M.</t>
  </si>
  <si>
    <t>Hassan, Syed Ali (57888393800); Oddo, Calogero Maria (16176089500)</t>
  </si>
  <si>
    <t>57888393800; 16176089500</t>
  </si>
  <si>
    <t>Tactile sensors for Material recognition in Social and Collaborative Robots: A brief review</t>
  </si>
  <si>
    <t>2022 IEEE International Symposium on Medical Measurements and Applications, MeMeA 2022 - Conference Proceedings</t>
  </si>
  <si>
    <t>10.1109/MeMeA54994.2022.9856495</t>
  </si>
  <si>
    <t>https://www.scopus.com/inward/record.uri?eid=2-s2.0-85137884942&amp;doi=10.1109%2fMeMeA54994.2022.9856495&amp;partnerID=40&amp;md5=4353985cbe4a50bdfdc5b19eeabd1a57</t>
  </si>
  <si>
    <t>computer vision; material recognition; robotics; robots; tactile sensors; touch</t>
  </si>
  <si>
    <t>Robot vision; Tactile sensors; Collaborative robots; Dynamic interaction; Material recognition; Physical contacts; Robots system; Social robots; Surrounding environment; Tactile sensors; Touch; Touch sensing; Collaborative robots</t>
  </si>
  <si>
    <t>Elgarf M.; Calvo-Barajas N.; Alves-Oliveira P.; Perugia G.; Castellano G.; Peters C.; Paiva A.</t>
  </si>
  <si>
    <t>Elgarf, Maha (57197835832); Calvo-Barajas, Natalia (57218447401); Alves-Oliveira, Patricia (56515305600); Perugia, Giulia (57193757433); Castellano, Ginevra (23007528900); Peters, Chirstopher (26425154400); Paiva, Ana (7102683774)</t>
  </si>
  <si>
    <t>57197835832; 57218447401; 56515305600; 57193757433; 23007528900; 26425154400; 7102683774</t>
  </si>
  <si>
    <t>'And then what happens?' Promoting Children's Verbal Creativity Using a Robot</t>
  </si>
  <si>
    <t>10.1109/HRI53351.2022.9889408</t>
  </si>
  <si>
    <t>https://www.scopus.com/inward/record.uri?eid=2-s2.0-85138678895&amp;doi=10.1109%2fHRI53351.2022.9889408&amp;partnerID=40&amp;md5=186ba3fa2395b7da27a6a66c0cfae1bb</t>
  </si>
  <si>
    <t>creativity; regulatory focus; social robots</t>
  </si>
  <si>
    <t>Child-robot interactions; Condition; Creativity; Educational context; Exploratory studies; Post test; Regulatory focus; Social robots; Story telling; Time use; Educational robots</t>
  </si>
  <si>
    <t>Greenberg B.; Swenson B.; Evans P.</t>
  </si>
  <si>
    <t>Greenberg, Ben (57871583100); Swenson, Brian (57806986200); Evans, Paul (7402236533)</t>
  </si>
  <si>
    <t>57871583100; 57806986200; 7402236533</t>
  </si>
  <si>
    <t>Development of Proactive Human-Robot Coworking</t>
  </si>
  <si>
    <t>54th International Symposium on Robotics, ISR Europe 2022</t>
  </si>
  <si>
    <t>https://www.scopus.com/inward/record.uri?eid=2-s2.0-85137143304&amp;partnerID=40&amp;md5=d71955298493180ea685c0af52fdabac</t>
  </si>
  <si>
    <t>Intelligent robots; Human robots; Humans-robot interactions; Markerless human motion captures; Motion capture system; Motion planners; Robot motion; Robotics applications; Safety and efficiencies; Workcell; Human robot interaction</t>
  </si>
  <si>
    <t>Tian Y.; Huang X.; Niu R.; Yu H.; Wang P.; Sun X.</t>
  </si>
  <si>
    <t>Tian, Yu (57221959571); Huang, Xingliang (57886749800); Niu, Ruigang (57222567458); Yu, Hongfeng (57207947647); Wang, Peijin (58603482700); Sun, Xian (34875643000)</t>
  </si>
  <si>
    <t>57221959571; 57886749800; 57222567458; 57207947647; 58603482700; 34875643000</t>
  </si>
  <si>
    <t>Hypertron: Explicit Social-Temporal Hypergraph Framework for Multi-Agent Forecasting</t>
  </si>
  <si>
    <t>IJCAI International Joint Conference on Artificial Intelligence</t>
  </si>
  <si>
    <t>https://www.scopus.com/inward/record.uri?eid=2-s2.0-85137898541&amp;partnerID=40&amp;md5=d2bc24c2a59419a82548541080dff372</t>
  </si>
  <si>
    <t>Forecasting; Human robot interaction; Multi agent systems; Redundancy; Semantics; Black boxes; Core technology; Humans-robot interactions; Hyper graph; Interaction systems; Interpretability; Learn+; Multi agent; Multiple agents; Weight calculation; Trajectories</t>
  </si>
  <si>
    <t>Churamani N.; Axelsson M.; Caldir A.; Gunes H.</t>
  </si>
  <si>
    <t>Churamani, Nikhil (57196020674); Axelsson, Minja (57201945537); Caldir, Atahan (57783551700); Gunes, Hatice (7005067251)</t>
  </si>
  <si>
    <t>57196020674; 57201945537; 57783551700; 7005067251</t>
  </si>
  <si>
    <t>Continual Learning for Affective Robotics: A Proof of Concept for Wellbeing</t>
  </si>
  <si>
    <t>10.1109/ACIIW57231.2022.10086005</t>
  </si>
  <si>
    <t>https://www.scopus.com/inward/record.uri?eid=2-s2.0-85137761932&amp;doi=10.1109%2fACIIW57231.2022.10086005&amp;partnerID=40&amp;md5=4eb482e8f3c4820ec3a57309dc74bf6b</t>
  </si>
  <si>
    <t>Affective Robotics; Continual Learning; Facial Affect; Human-Robot Interaction; Wellbeing</t>
  </si>
  <si>
    <t>Behavioral research; Face recognition; Man machine systems; Affect-based; Affective robotic; Continual learning; Facial affect; Humans-robot interactions; Perception model; Personalizations; Proof of concept; Real-world; Wellbeing; Human robot interaction</t>
  </si>
  <si>
    <t>Lone M.B.; Nazir N.; Kaur N.; Pradeep D.; Ashraf A.U.; Asrar Ul Haq P.; Dar N.B.; Sarwar A.; Rakhra M.; Dahiya O.</t>
  </si>
  <si>
    <t>Lone, Mohsin Bashir (57865812100); Nazir, Nahida (57204834713); Kaur, Navneet (57211561181); Pradeep, Dinil (58350419900); Ashraf, Ammad Ul (57866017400); Asrar Ul Haq, Pir (57866631500); Dar, Nouman Barkat (57866221000); Sarwar, Abid (55646321500); Rakhra, Manik (57202981339); Dahiya, Omdev (57204920928)</t>
  </si>
  <si>
    <t>57865812100; 57204834713; 57211561181; 58350419900; 57866017400; 57866631500; 57866221000; 55646321500; 57202981339; 57204920928</t>
  </si>
  <si>
    <t>Self-Learning Chatbots using Reinforcement Learning</t>
  </si>
  <si>
    <t>Proceedings of 3rd International Conference on Intelligent Engineering and Management, ICIEM 2022</t>
  </si>
  <si>
    <t>10.1109/ICIEM54221.2022.9853156</t>
  </si>
  <si>
    <t>https://www.scopus.com/inward/record.uri?eid=2-s2.0-85136966505&amp;doi=10.1109%2fICIEM54221.2022.9853156&amp;partnerID=40&amp;md5=f4ce760f57c8666baa8b873eb53fd4c7</t>
  </si>
  <si>
    <t>Artificial Intelligence; Chatbots; CheerBots; Deep Neural Networks; Deep Q-Networks (DQN); Deep Reinforcement Learning; Dialogue Systems; Encoder-Decoder; Goal Oriented Systems; Human-Robot-Interaction (HRI); LSTM (Long Short-Term Memory); Natural Language Understanding (NLU); Neural Response Generation (NRG); Open Domain Systems; Recurrent Neural Networks (RNN); Reinforcement learning; SEQUENCE-TO-SEQUENCE</t>
  </si>
  <si>
    <t>Deep neural networks; Human robot interaction; Learning algorithms; Learning systems; Long short-term memory; Natural language processing systems; Network coding; Speech processing; Chatbots; Cheerbot; Deep Q-network; Deep reinforcement learning; Dialogue systems; Encoder-decoder; Goal oriented system; Goal-oriented; Human-robot-interaction; Humans-robot interactions; Long short-term memory; Natural language understanding; Neural response; Neural response generation; Open domain system; Oriented systems; Recurrent neural network; Reinforcement learnings; Response generation; SEQUENCE-TO-SEQUENCE; Reinforcement learning</t>
  </si>
  <si>
    <t>Sommerhalder M.; Kurth N.; Song J.; Riener R.</t>
  </si>
  <si>
    <t>Sommerhalder, Michael (57222350539); Kurth, Nico (57908938700); Song, Jaeyong (57909564800); Riener, Robert (7003404145)</t>
  </si>
  <si>
    <t>57222350539; 57908938700; 57909564800; 7003404145</t>
  </si>
  <si>
    <t>ARMStick - An Intuitive Therapist Interface for Upper-Limb Rehabilitation Robots</t>
  </si>
  <si>
    <t>10.1109/ICORR55369.2022.9896409</t>
  </si>
  <si>
    <t>https://www.scopus.com/inward/record.uri?eid=2-s2.0-85138988158&amp;doi=10.1109%2fICORR55369.2022.9896409&amp;partnerID=40&amp;md5=dc5d5fb5b7fa344d65f3f7ed4932b973</t>
  </si>
  <si>
    <t>Humans; Movement; Range of Motion, Articular; Robotics; Stroke Rehabilitation; Upper Extremity; Human robot interaction; Joints (anatomy); Neuromuscular rehabilitation; User interfaces; Confidence interval; Healthy humans; Human arm; Intuitive interfaces; Measuring accuracy; Range-of-motion; Rehabilitation robot; Robotic interface; Unactuated; Upper-limb rehabilitation; human; joint characteristics and functions; movement (physiology); robotics; stroke rehabilitation; upper limb; Patient treatment</t>
  </si>
  <si>
    <t>Guo S.; Gregg R.D.; Bolivar-Nieto E.</t>
  </si>
  <si>
    <t>Guo, Sicong (57199843183); Gregg, Robert D. (23569087700); Bolivar-Nieto, Edgar (57218791681)</t>
  </si>
  <si>
    <t>57199843183; 23569087700; 57218791681</t>
  </si>
  <si>
    <t>Convex Optimization for Spring Design of Parallel Elastic Actuators</t>
  </si>
  <si>
    <t>10.23919/ACC53348.2022.9867560</t>
  </si>
  <si>
    <t>https://www.scopus.com/inward/record.uri?eid=2-s2.0-85138496263&amp;doi=10.23919%2fACC53348.2022.9867560&amp;partnerID=40&amp;md5=babb2db3dbb71eb89d3a0b9890fd6fac</t>
  </si>
  <si>
    <t>Actuators; Convex optimization; Elongation; Energy dissipation; Energy efficiency; Functions; Heating; Human robot interaction; Joule heating; Stiffness; Torque; Uncertainty analysis; Wind power; Convex functions; Convex optimisation; Elastic actuators; Energy-consumption; Humans-robot interactions; Joules heating; Motor torque; Series elastic actuators; Spring compliances; Spring designs; Energy utilization</t>
  </si>
  <si>
    <t>Ren H.; Li Z.; Wu Q.; Wu D.</t>
  </si>
  <si>
    <t>Ren, Hao (57794104200); Li, Zhichao (57885762300); Wu, Qingyuan (57225008227); Wu, Dan (57211676994)</t>
  </si>
  <si>
    <t>57794104200; 57885762300; 57225008227; 57211676994</t>
  </si>
  <si>
    <t>Guidance Priority Adaptation in Human-Robot Shared Control</t>
  </si>
  <si>
    <t>2022 IEEE International Conference on Mechatronics and Automation, ICMA 2022</t>
  </si>
  <si>
    <t>10.1109/ICMA54519.2022.9856369</t>
  </si>
  <si>
    <t>https://www.scopus.com/inward/record.uri?eid=2-s2.0-85137804084&amp;doi=10.1109%2fICMA54519.2022.9856369&amp;partnerID=40&amp;md5=dbbc3b67af0f60f6e220dd392242e01c</t>
  </si>
  <si>
    <t>Admittance control; human-robot interaction; virtual fixture</t>
  </si>
  <si>
    <t>Control theory; Fixtures (tooling); Man machine systems; Virtual reality; Admittance control; Control architecture; Control strategies; Human operator; Human-robot shared control; Humans-robot interactions; Interaction systems; Shared control; Unstructured environments; Virtual fixture; Human robot interaction</t>
  </si>
  <si>
    <t>Yang Z.; Guo S.</t>
  </si>
  <si>
    <t>Yang, Ziyi (57779705900); Guo, Shuxiang (7403650655)</t>
  </si>
  <si>
    <t>57779705900; 7403650655</t>
  </si>
  <si>
    <t>A Hybrid Motion Stiffness Control of Variable Stiffness Actuator for Upper Limb Elbow Joints Rehabilitation</t>
  </si>
  <si>
    <t>10.1109/ICMA54519.2022.9855934</t>
  </si>
  <si>
    <t>https://www.scopus.com/inward/record.uri?eid=2-s2.0-85137777534&amp;doi=10.1109%2fICMA54519.2022.9855934&amp;partnerID=40&amp;md5=e1f2f2492b60065f4b946c6cd0054614</t>
  </si>
  <si>
    <t>and physical human robot interaction; Stiffness Control; Upper limb elbow joint</t>
  </si>
  <si>
    <t>Actuators; Compliance control; Human robot interaction; Joints (anatomy); Man machine systems; Mapping; Patient rehabilitation; And physical human robot interaction; Elbow joints; Linear mapping; Physical humanrobot interaction (phri); Real- time; Stiffness actuators; Stiffness control; Upper limb elbow joint; Upper limbs; Variable stiffness; Stiffness</t>
  </si>
  <si>
    <t>Chen Z.; Zhang K.; Huang Y.; Gao X.</t>
  </si>
  <si>
    <t>Chen, Zongyuan (57885602700); Zhang, Kenan (57886057600); Huang, Yucan (57885602800); Gao, Xueshan (23389101300)</t>
  </si>
  <si>
    <t>57885602700; 57886057600; 57885602800; 23389101300</t>
  </si>
  <si>
    <t>A Mobile Robot with the Functions of Visual Navigation and Digital Identification</t>
  </si>
  <si>
    <t>10.1109/ICMA54519.2022.9856306</t>
  </si>
  <si>
    <t>https://www.scopus.com/inward/record.uri?eid=2-s2.0-85137781354&amp;doi=10.1109%2fICMA54519.2022.9856306&amp;partnerID=40&amp;md5=b1acfd815aae61f114d939febe04f450</t>
  </si>
  <si>
    <t>fuzzy PID control; indoor navigation; mobile robot; visual guidance</t>
  </si>
  <si>
    <t>Controllers; Environmental technology; Human robot interaction; Image enhancement; Indoor positioning systems; Robot vision; Robust control; Three term control systems; Camera vision; Digital identification; Digital recognition; Fuzzy-PID control; Image-based; Indoor navigation; Path finding; Patrol algorithms; Visual guidance; Visual Navigation; Mobile robots</t>
  </si>
  <si>
    <t>Nazari F.; Mohajer N.; Nahavandi D.; Khosravi A.; Nahavandi S.</t>
  </si>
  <si>
    <t>Nazari, Farhad (57403452600); Mohajer, Navid (55747204100); Nahavandi, Darius (57063282400); Khosravi, Abbas (56234594800); Nahavandi, Saeid (55992860000)</t>
  </si>
  <si>
    <t>57403452600; 55747204100; 57063282400; 56234594800; 55992860000</t>
  </si>
  <si>
    <t>Comparison Study of Inertial Sensor Signal Combination for Human Activity Recognition based on Convolutional Neural Networks</t>
  </si>
  <si>
    <t>International Conference on Human System Interaction, HSI</t>
  </si>
  <si>
    <t>10.1109/HSI55341.2022.9869457</t>
  </si>
  <si>
    <t>https://www.scopus.com/inward/record.uri?eid=2-s2.0-85137882899&amp;doi=10.1109%2fHSI55341.2022.9869457&amp;partnerID=40&amp;md5=b45fa1da7c5812fec24252457b8fdfff</t>
  </si>
  <si>
    <t>Assistive Devices; Classification; Convolutional Neural Networks; Human Activity Recognition</t>
  </si>
  <si>
    <t>Convolution; Human robot interaction; Pattern recognition; Wearable sensors; Assistive devices; Building blockes; Comparison study; Convolutional neural network; Human activity recognition; Inertial sensor; Performance; Security monitoring; Sensor signals; Signal combination; Convolutional neural networks</t>
  </si>
  <si>
    <t>Qiu Q.; Yao S.; Wang J.; Ma J.; Chen G.; Ji J.</t>
  </si>
  <si>
    <t>Qiu, Quecheng (57267190900); Yao, Shunyi (57218702605); Wang, Jing (57881828800); Ma, Jun (55210593200); Chen, Guangda (57195479371); Ji, Jianmin (34869653800)</t>
  </si>
  <si>
    <t>57267190900; 57218702605; 57881828800; 55210593200; 57195479371; 34869653800</t>
  </si>
  <si>
    <t>Learning to Socially Navigate in Pedestrian-rich Environments with Interaction Capacity</t>
  </si>
  <si>
    <t>10.1109/ICRA46639.2022.9811662</t>
  </si>
  <si>
    <t>https://www.scopus.com/inward/record.uri?eid=2-s2.0-85136337081&amp;doi=10.1109%2fICRA46639.2022.9811662&amp;partnerID=40&amp;md5=0d8e5c1d33aa86c03a31b898cabcfa18</t>
  </si>
  <si>
    <t>Air navigation; Deep learning; Human robot interaction; Learning algorithms; Supervised learning; Collisions avoidance; Humans-robot interactions; Learning-based methods; Real-world; Reinforcement learning algorithms; Reinforcement learnings; Robot problems; Simulation environment; Social life; Social navigation; Reinforcement learning</t>
  </si>
  <si>
    <t>Sanoubari E.; Cardona J.E.M.; Houston A.; Young J.; Dautenhahn K.</t>
  </si>
  <si>
    <t>Sanoubari, Elaheh (57201554792); Cardona, John E. Muñoz (57225992716); Houston, Andrew (37077143500); Young, James (20434970900); Dautenhahn, Kerstin (7003305185)</t>
  </si>
  <si>
    <t>57201554792; 57225992716; 37077143500; 20434970900; 7003305185</t>
  </si>
  <si>
    <t>Designing an Anti-Bullying Serious Game: Insights from Interviews with Teachers</t>
  </si>
  <si>
    <t>13476 LNCS</t>
  </si>
  <si>
    <t>10.1007/978-3-031-15325-9_9</t>
  </si>
  <si>
    <t>https://www.scopus.com/inward/record.uri?eid=2-s2.0-85138797632&amp;doi=10.1007%2f978-3-031-15325-9_9&amp;partnerID=40&amp;md5=83d74d3e9825a29d37605b4cb9296764</t>
  </si>
  <si>
    <t>Peer bullying; Serious games; Social robots</t>
  </si>
  <si>
    <t>Robots; Elementary teachers; Game elements; Long lasting; Peer bullying; Semi structured interviews; Social robots; Teachers'; Serious games</t>
  </si>
  <si>
    <t>Eckhoff M.; Kirschner R.J.; Kern E.; Abdolshah S.; Haddadin S.</t>
  </si>
  <si>
    <t>Eckhoff, Moritz (57852919000); Kirschner, Robin Jeanne (57223928721); Kern, Elena (57852703800); Abdolshah, Saeed (37071846300); Haddadin, Sami (23008499000)</t>
  </si>
  <si>
    <t>57852919000; 57223928721; 57852703800; 37071846300; 23008499000</t>
  </si>
  <si>
    <t>An MPC Framework For Planning Safe &amp; Trustworthy Robot Motions</t>
  </si>
  <si>
    <t>10.1109/ICRA46639.2022.9812160</t>
  </si>
  <si>
    <t>https://www.scopus.com/inward/record.uri?eid=2-s2.0-85136336153&amp;doi=10.1109%2fICRA46639.2022.9812160&amp;partnerID=40&amp;md5=fb44ef266bfc5fbfe02b0e3151ce842e</t>
  </si>
  <si>
    <t>Model predictive control; Motion planning; Predictive control systems; Robot programming; Humans-robot interactions; Model-predictive control; Motion planners; Motion units; Robot motion; Robot motion planning; Safe human-robot interaction; Safe robots; Scalings; Time-efficient; Human robot interaction</t>
  </si>
  <si>
    <t>Kirtay M.; Oztop E.; Kuhlen A.K.; Asada M.; Hafner V.V.</t>
  </si>
  <si>
    <t>Kirtay, Murat (36809877600); Oztop, Erhan (8744870300); Kuhlen, Anna K. (36602831900); Asada, Minoru (55843502400); Hafner, Verena V. (55910634600)</t>
  </si>
  <si>
    <t>36809877600; 8744870300; 36602831900; 55843502400; 55910634600</t>
  </si>
  <si>
    <t>Trustworthiness assessment in multimodal human-robot interaction based on cognitive load</t>
  </si>
  <si>
    <t>10.1109/RO-MAN53752.2022.9900730</t>
  </si>
  <si>
    <t>https://www.scopus.com/inward/record.uri?eid=2-s2.0-85138710483&amp;doi=10.1109%2fRO-MAN53752.2022.9900730&amp;partnerID=40&amp;md5=50d9c0e6d2edef02a652224e8f85615f</t>
  </si>
  <si>
    <t>Associative processing; Computation theory; Human robot interaction; Reinforcement learning; Audio-visual; Audio-visual data; Auto-associative Memory; Cognitive loads; Guiding Strategy; Humanoid robot; Humans-robot interactions; Memory modules; Multi-modal; Trust models; Anthropomorphic robots</t>
  </si>
  <si>
    <t>Chang C.-H.; Casas J.; Duenas V.H.</t>
  </si>
  <si>
    <t>Chang, Chen-Hao (57215972417); Casas, Jonathan (57197791805); Duenas, Victor H. (57193098845)</t>
  </si>
  <si>
    <t>57215972417; 57197791805; 57193098845</t>
  </si>
  <si>
    <t>A Switched Systems Approach for Closed-loop Control of a Lower-Limb Cable-Driven Exoskeleton</t>
  </si>
  <si>
    <t>10.23919/ACC53348.2022.9867590</t>
  </si>
  <si>
    <t>https://www.scopus.com/inward/record.uri?eid=2-s2.0-85138495979&amp;doi=10.23919%2fACC53348.2022.9867590&amp;partnerID=40&amp;md5=7dc38a2ec7ecaad534c838bdbef9f6ff</t>
  </si>
  <si>
    <t>Exoskeleton; human-robot interaction; nonlinear control; switched systems</t>
  </si>
  <si>
    <t>Cables; Closed loop control systems; Electric machine control; Electric switches; Joints (anatomy); Physiological models; Position control; Cable tension; Cable-driven; Closed-loop control; Control objectives; Exoskeleton; Exponentials; Humans-robot interactions; Non linear control; Switched system; Systems approach; Sliding mode control</t>
  </si>
  <si>
    <t>Chang C.T.; Rosen E.; Groechel T.R.; Walker M.; Forde J.Z.</t>
  </si>
  <si>
    <t>Chang, Christine T. (57222472876); Rosen, Eric (57195424425); Groechel, Thomas R. (57215285175); Walker, Michael (57201144448); Forde, Jessica Zosa (57219478857)</t>
  </si>
  <si>
    <t>57222472876; 57195424425; 57215285175; 57201144448; 57219478857</t>
  </si>
  <si>
    <t>Virtual, Augmented, and Mixed Reality for HRI (VAM-HRI)</t>
  </si>
  <si>
    <t>10.1109/HRI53351.2022.9889655</t>
  </si>
  <si>
    <t>https://www.scopus.com/inward/record.uri?eid=2-s2.0-85137991979&amp;doi=10.1109%2fHRI53351.2022.9889655&amp;partnerID=40&amp;md5=c7ff9f4f85c4f1e033baddb519e0194c</t>
  </si>
  <si>
    <t>Augmented Reality; Human-Robot Interaction; Mixed Reality; Virtual Reality</t>
  </si>
  <si>
    <t>Augmented reality; Machine design; Man machine systems; Mixed reality; Virtual addresses; Design practice; Ethical implications; Humans-robot interactions; Interactive robot; International workshops; Mixed reality; Mixed reality interfaces; Reality interface; Social applications; Virtual agent; Human robot interaction</t>
  </si>
  <si>
    <t>Miro M.; Glogowski P.; Lemmerz K.; Kuhlenkötter B.; Gualtieri L.; Rauch E.; Gkournelos C.; Makris S.; Plapper P.; Kumar A.A.</t>
  </si>
  <si>
    <t>Miro, Michael (57223397097); Glogowski, Paul (57195317864); Lemmerz, Kai (57191723269); Kuhlenkötter, Bernd (7801348331); Gualtieri, Luca (57204731285); Rauch, Erwin (32467549600); Gkournelos, Christos (57195806032); Makris, Sotiris (12241673400); Plapper, Peter (6507784107); Kumar, Atal Anil (57203397499)</t>
  </si>
  <si>
    <t>57223397097; 57195317864; 57191723269; 7801348331; 57204731285; 32467549600; 57195806032; 12241673400; 6507784107; 57203397499</t>
  </si>
  <si>
    <t>Simulation Technology and Application of Safe Collaborative Operations in Human-Robot Interaction</t>
  </si>
  <si>
    <t>https://www.scopus.com/inward/record.uri?eid=2-s2.0-85137141776&amp;partnerID=40&amp;md5=e69f18a69de049231427bcfb51c24804</t>
  </si>
  <si>
    <t>Man machine systems; % reductions; Collaborative operations; Humans-robot interactions; Industrial robotics; Industrial sensor; Physical barriers; Robotic technologies; Simulation applications; Simulation technologies; Technologies and applications; Human robot interaction</t>
  </si>
  <si>
    <t>Steinecker T.; Kurdas A.; Mansfeld N.; Hamad M.; Kirschner R.J.; Abdolshah S.; Haddadin S.</t>
  </si>
  <si>
    <t>Steinecker, Thomas (57852704400); Kurdas, Alexander (57223927106); Mansfeld, Nico (55556621500); Hamad, Mazin (55063010300); Kirschner, Robin Jeanne (57223928721); Abdolshah, Saeed (37071846300); Haddadin, Sami (23008499000)</t>
  </si>
  <si>
    <t>57852704400; 57223927106; 55556621500; 55063010300; 57223928721; 37071846300; 23008499000</t>
  </si>
  <si>
    <t>Mean Reflected Mass: A Physically Interpretable Metric for Safety Assessment and Posture Optimization in Human-Robot Interaction</t>
  </si>
  <si>
    <t>10.1109/ICRA46639.2022.9811582</t>
  </si>
  <si>
    <t>https://www.scopus.com/inward/record.uri?eid=2-s2.0-85136334888&amp;doi=10.1109%2fICRA46639.2022.9811582&amp;partnerID=40&amp;md5=71df6b54db72a34b4a5915f3e18b432c</t>
  </si>
  <si>
    <t>Man machine systems; Contact geometry; Human injury; Humans-robot interactions; Injury severity; Optimisations; Physical humanrobot interaction (phri); Redundant robot; Relative velocity; Robot configurations; Safety assessments; Human robot interaction</t>
  </si>
  <si>
    <t>Aktas S.N.B.; Uluer P.; Coskun B.; Toprak E.; Barkana D.E.; Kose H.; Zorcec T.; Robins B.; Landowska A.</t>
  </si>
  <si>
    <t>Aktas, Sevgi Nur Bilgin (57903957900); Uluer, Pinar (55337137400); Coskun, Buket (57904574100); Toprak, Elif (57903958000); Barkana, Duygun Erol (57472154100); Kose, Hatice (25031883600); Zorcec, Tatjana (12781792500); Robins, Ben (8585983100); Landowska, Agnieszka (8967776800)</t>
  </si>
  <si>
    <t>57903957900; 55337137400; 57904574100; 57903958000; 57472154100; 25031883600; 12781792500; 8585983100; 8967776800</t>
  </si>
  <si>
    <t>Stress Detection of Children With ASD Using Physiological Signals; [Fizyolojik Sinyaller Kullanilarak Otizmli Çocuklarda Stres Tanima]</t>
  </si>
  <si>
    <t>2022 30th Signal Processing and Communications Applications Conference, SIU 2022</t>
  </si>
  <si>
    <t>10.1109/SIU55565.2022.9864668</t>
  </si>
  <si>
    <t>https://www.scopus.com/inward/record.uri?eid=2-s2.0-85138702230&amp;doi=10.1109%2fSIU55565.2022.9864668&amp;partnerID=40&amp;md5=f24cce8269eaa2e437a2fcd30503b5e9</t>
  </si>
  <si>
    <t>autism; child-robot interaction; physiological signals; stress</t>
  </si>
  <si>
    <t>Physiology; Signal detection; Autism; Autism spectrum disorders; Blood volume pulse; Child-robot interactions; Children with autisms; Detection approach; Electrodermal activity; Physiological signals; Pulse signal; Stress detection; Diseases</t>
  </si>
  <si>
    <t>Zhu Y.; Chen S.; Zhang C.; Piao Z.; Yang G.</t>
  </si>
  <si>
    <t>Zhu, Yufan (57315001900); Chen, Silu (24176767900); Zhang, Chi (56428199200); Piao, Zhongyu (34971845500); Yang, Guilin (7405752170)</t>
  </si>
  <si>
    <t>57315001900; 24176767900; 56428199200; 34971845500; 7405752170</t>
  </si>
  <si>
    <t>Revised Discrete Control Barrier Functions for Safe Control of a Redundant DoF Manipulator</t>
  </si>
  <si>
    <t>10.1007/978-3-031-13841-6_48</t>
  </si>
  <si>
    <t>https://www.scopus.com/inward/record.uri?eid=2-s2.0-85136939140&amp;doi=10.1007%2f978-3-031-13841-6_48&amp;partnerID=40&amp;md5=105fc18d6057e7ec13f625e9f4070aae</t>
  </si>
  <si>
    <t>Discrete-time control barrier functions; Human-robot interaction (HRI); Redundant DoF robot</t>
  </si>
  <si>
    <t>Degrees of freedom (mechanics); Lyapunov functions; Man machine systems; Manipulators; Barriers functions; Control barriers; Discrete Control; Discrete time; Discrete-time control; Discrete-time control barrier function; Human-robot interaction; Humans-robot interactions; Redundant DoF robot; Safe control; Human robot interaction</t>
  </si>
  <si>
    <t>Sharma B.; Pillai B.M.; Suthakorn J.</t>
  </si>
  <si>
    <t>Sharma, Bibhu (57224472269); Pillai, Branesh M. (57219034747); Suthakorn, Jackrit (17436271100)</t>
  </si>
  <si>
    <t>57224472269; 57219034747; 17436271100</t>
  </si>
  <si>
    <t>Physical Human-Robot Interaction (pHRI) through Admittance Control of Dynamic Movement Primitives in Sit-to-Stand Assistance Robot</t>
  </si>
  <si>
    <t>10.1109/HSI55341.2022.9869510</t>
  </si>
  <si>
    <t>https://www.scopus.com/inward/record.uri?eid=2-s2.0-85137920023&amp;doi=10.1109%2fHSI55341.2022.9869510&amp;partnerID=40&amp;md5=ca0284f575bb211b082b6468f62bf78c</t>
  </si>
  <si>
    <t>Admittance Control; Assistant Robot; Movement Primitives; Physical Human-Robot Interaction (pHRI)</t>
  </si>
  <si>
    <t>Ball screws; Compliance control; Dynamics; Linear actuators; Man machine systems; Motion planning; 3 degrees of freedom; Admittance control; Assistant robot; Compliant joints; Dynamic movement primitives; Movement primitives; Physical human-robot interaction; Physical humanrobot interaction (phri); Rigid joint; Sit-to-stand; Human robot interaction</t>
  </si>
  <si>
    <t>Zhan Q.; Li X.-Z.; Kang X.; Lu S.-Y.</t>
  </si>
  <si>
    <t>Zhan, QinXin (57904828300); Li, Xin-Zhu (57222223578); Kang, Xin (57193124533); Lu, Shau-Yu (57904828400)</t>
  </si>
  <si>
    <t>57904828300; 57222223578; 57193124533; 57904828400</t>
  </si>
  <si>
    <t>A Drone Human-Machine Interaction Method Based on Generative Adversarial Network</t>
  </si>
  <si>
    <t>Proceedings - 2022 IEEE International Conference on Consumer Electronics - Taiwan, ICCE-Taiwan 2022</t>
  </si>
  <si>
    <t>10.1109/ICCE-Taiwan55306.2022.9869014</t>
  </si>
  <si>
    <t>https://www.scopus.com/inward/record.uri?eid=2-s2.0-85138688124&amp;doi=10.1109%2fICCE-Taiwan55306.2022.9869014&amp;partnerID=40&amp;md5=3b087a298568efd84badd9392eb63133</t>
  </si>
  <si>
    <t>drone; GAN; human-machine</t>
  </si>
  <si>
    <t>Complex networks; Generative adversarial networks; Human robot interaction; Image enhancement; Man machine systems; Complex background; Control command; Cost of operations; Higher learning; Human machine interaction; Human-machine; Interaction methods; Learning costs; Potential users; Visual image; Drones</t>
  </si>
  <si>
    <t>Lyu H.; Gu Y.-L.; Lin G.; Zhang D.-H.; Zhao X.-G.</t>
  </si>
  <si>
    <t>Lyu, Hang (57866020400); Gu, Ya-Lun (57709207600); Lin, Gao (57847539100); Zhang, Dao-Hui (46061681400); Zhao, Xin-Gang (16551339800)</t>
  </si>
  <si>
    <t>57866020400; 57709207600; 57847539100; 46061681400; 16551339800</t>
  </si>
  <si>
    <t>Research on Compliant Rehabilitation Strategy of Upper Limb Rehabilitation Robot Based on sEMG</t>
  </si>
  <si>
    <t>10.1007/978-3-031-13841-6_37</t>
  </si>
  <si>
    <t>https://www.scopus.com/inward/record.uri?eid=2-s2.0-85136993554&amp;doi=10.1007%2f978-3-031-13841-6_37&amp;partnerID=40&amp;md5=a01e88f366ee85e4dc0ec2903968831a</t>
  </si>
  <si>
    <t>Admittance control; End traction; Force estimation; Human-computer interaction; sEMG</t>
  </si>
  <si>
    <t>Compliance control; Human robot interaction; Neuromuscular rehabilitation; Traction control; Admittance control; End traction; Force estimation; Rehabilitation robot; Rehabilitation strategy; Rehabilitation training; Surface electromyography; Surface electromyography signals; Training methods; Upper-limb rehabilitation; Human computer interaction</t>
  </si>
  <si>
    <t>Wang J.; Wu D.; Dong W.; Gao Y.</t>
  </si>
  <si>
    <t>Wang, Jiaqi (57297322800); Wu, Dongmei (55732114700); Dong, Wei (56754532500); Gao, Yongzhuo (57212767552)</t>
  </si>
  <si>
    <t>57297322800; 55732114700; 56754532500; 57212767552</t>
  </si>
  <si>
    <t>A Control Strategy for Squat Assistance of Lower Limb Exoskeleton with Back Sensing</t>
  </si>
  <si>
    <t>10.1109/ICMA54519.2022.9856343</t>
  </si>
  <si>
    <t>https://www.scopus.com/inward/record.uri?eid=2-s2.0-85137784592&amp;doi=10.1109%2fICMA54519.2022.9856343&amp;partnerID=40&amp;md5=81d8e015048c583fcb8a45134eabb53f</t>
  </si>
  <si>
    <t>admittance control; human-robot interaction; lower limb exoskeleton; squatting control</t>
  </si>
  <si>
    <t>Controllers; Exoskeleton (Robotics); Level control; Man machine systems; Admittance control; Complex dynamic models; Control strategies; Coupled systems; Human robots; Humans-robot interactions; Low limb exoskeleton; Lower limb; Mechanical design; Squatting control; Human robot interaction</t>
  </si>
  <si>
    <t>McGirr L.; Jin Y.; Price M.; West A.; van Lopik K.; McKenna V.</t>
  </si>
  <si>
    <t>McGirr, Laura (57871527100); Jin, Yan (35214944800); Price, Mark (7401948389); West, Andrew (7202674488); van Lopik, Katherine (57206773173); McKenna, Vincent (57193556632)</t>
  </si>
  <si>
    <t>57871527100; 35214944800; 7401948389; 7202674488; 57206773173; 57193556632</t>
  </si>
  <si>
    <t>Human Robot Collaboration: Taxonomy of Interaction Levels in Manufacturing</t>
  </si>
  <si>
    <t>https://www.scopus.com/inward/record.uri?eid=2-s2.0-85137139194&amp;partnerID=40&amp;md5=d5a2aabb53a7113b5bceffd3038065d1</t>
  </si>
  <si>
    <t>Human robot interaction; Industrial research; Terminology; Academic industry; Academic research; Collaborative teams; Evolution of technology; Human robots; Human-robot collaboration; Increasing costs; Interaction levels; International organization of standardizations; Operator costs; Taxonomies</t>
  </si>
  <si>
    <t>Li H.; Tseng C.-C.</t>
  </si>
  <si>
    <t>Li, Hsuan (57224865339); Tseng, Chin-Chin (57210823952)</t>
  </si>
  <si>
    <t>57224865339; 57210823952</t>
  </si>
  <si>
    <t>TPACK-based teacher training course on robot-assisted language learning: a case study</t>
  </si>
  <si>
    <t>10.1109/ICALT55010.2022.00082</t>
  </si>
  <si>
    <t>https://www.scopus.com/inward/record.uri?eid=2-s2.0-85136988751&amp;doi=10.1109%2fICALT55010.2022.00082&amp;partnerID=40&amp;md5=4ffc50cccb141410799f5cf5d3210959</t>
  </si>
  <si>
    <t>Chinese as a second language (CSL); human-robot interaction (HRI); language teacher training; robot-assisted language learning (RALL); Technological Pedagogical and Content Knowledge (TPACK)</t>
  </si>
  <si>
    <t>Curricula; Engineering education; Learning systems; Man machine systems; Personnel training; Teaching; Chinese as a second language (CSL); Content knowledge; Human-robot interaction; Humans-robot interactions; Language teacher training; Pedagogical knowledge; Robot-assisted language learning; Second language; Teacher training; Technological pedagogical and content knowledge; Human robot interaction</t>
  </si>
  <si>
    <t>Yang Y.; Lou X.; Choi C.</t>
  </si>
  <si>
    <t>Yang, Yang (57216113629); Lou, Xibai (57219440000); Choi, Changhyun (55585296000)</t>
  </si>
  <si>
    <t>57216113629; 57219440000; 55585296000</t>
  </si>
  <si>
    <t>Interactive Robotic Grasping with Attribute-Guided Disambiguation</t>
  </si>
  <si>
    <t>10.1109/ICRA46639.2022.9812360</t>
  </si>
  <si>
    <t>https://www.scopus.com/inward/record.uri?eid=2-s2.0-85136333563&amp;doi=10.1109%2fICRA46639.2022.9812360&amp;partnerID=40&amp;md5=e519cadc04b77bc8c3a62a9992bd2178</t>
  </si>
  <si>
    <t>Grasping; Human-Centered Robotics; Natural Dialog for HRI</t>
  </si>
  <si>
    <t>End effectors; Intelligent robots; Markov processes; Robot vision; Visual languages; Grasping; Human centered robotics; Humans-robot interactions; Interactive robotics; Natural dialog for HRI; Natural languages; Object attributes; Partially observable Markov decision process; Real robot; Robotic grasping; Human robot interaction</t>
  </si>
  <si>
    <t>Wehrle T.; Barut S.; Klankers K.; Mohammadi P.; Steil J.</t>
  </si>
  <si>
    <t>Wehrle, Theresa (57871665600); Barut, Sinan (57470820400); Klankers, Kilian (57871665700); Mohammadi, Pouya (56423507600); Steil, Jochen (6701553064)</t>
  </si>
  <si>
    <t>57871665600; 57470820400; 57871665700; 56423507600; 6701553064</t>
  </si>
  <si>
    <t>Systematic Testing of Exoskeletons with Robots: Challenges and Opportunities</t>
  </si>
  <si>
    <t>https://www.scopus.com/inward/record.uri?eid=2-s2.0-85137151358&amp;partnerID=40&amp;md5=99d4ae8dad75664b6bb74cf6f41557bd</t>
  </si>
  <si>
    <t>Exoskeleton (Robotics); Human robot interaction; Simulation platform; Demographic shifts; Design development; Effective testing; Human-like motion; Industrial processs; Interactive technology; Process shifts; Resource demands; Systematic testing; User study; Machine design</t>
  </si>
  <si>
    <t>Vincze D.; Niitsuma M.</t>
  </si>
  <si>
    <t>Vincze, David (26221966300); Niitsuma, Mihoko (9332897100)</t>
  </si>
  <si>
    <t>26221966300; 9332897100</t>
  </si>
  <si>
    <t>What-You-See-Is-What-You-Get Indoor Localization for Physical Human-Robot Interaction Experiments</t>
  </si>
  <si>
    <t>10.1109/AIM52237.2022.9863359</t>
  </si>
  <si>
    <t>https://www.scopus.com/inward/record.uri?eid=2-s2.0-85137662156&amp;doi=10.1109%2fAIM52237.2022.9863359&amp;partnerID=40&amp;md5=7fdf4824f15e74ec5a8c79d07e994a7e</t>
  </si>
  <si>
    <t>Augmented reality; Human robot interaction; Indoor positioning systems; Man machine systems; User interfaces; Virtual reality; High costs; Indoor localization; Indoor localization systems; Localization method; Physical humanrobot interaction (phri); Pose information; Real coordinates; Real-space; Virtual coordinate systems; Virtual spaces; Robot Operating System</t>
  </si>
  <si>
    <t>Sun L.; Huang Y.; Bai W.</t>
  </si>
  <si>
    <t>Sun, Lichao (57377042200); Huang, Yanpei (57216166093); Bai, Weibang (57143684200)</t>
  </si>
  <si>
    <t>57377042200; 57216166093; 57143684200</t>
  </si>
  <si>
    <t>Fuzzy Inference based Operation Training Framework with Application to Microvascular Anastomosis</t>
  </si>
  <si>
    <t>IEEE International Conference on Fuzzy Systems</t>
  </si>
  <si>
    <t>10.1109/FUZZ-IEEE55066.2022.9882588</t>
  </si>
  <si>
    <t>https://www.scopus.com/inward/record.uri?eid=2-s2.0-85138768752&amp;doi=10.1109%2fFUZZ-IEEE55066.2022.9882588&amp;partnerID=40&amp;md5=3b28bd04cfc61942c793c2c3fd312d7b</t>
  </si>
  <si>
    <t>assistive surgery; human-robot interaction; Operation education; personalized training</t>
  </si>
  <si>
    <t>Behavioral research; Blood vessels; Fuzzy inference; Robotic surgery; Assistive; Assistive surgery; Fuzzy inferencer; Humans-robot interactions; Microvascular; Operation education; Personalized training; Subtask; Task-based; Training framework; Human robot interaction</t>
  </si>
  <si>
    <t>Özdemir O.; Kerzel M.; Weber C.; Lee J.H.; Wermter S.</t>
  </si>
  <si>
    <t>Özdemir, Ozan (57212379605); Kerzel, Matthias (41861835400); Weber, Cornelius (7402376952); Lee, Jae Hee (36447355200); Wermter, Stefan (7003826680)</t>
  </si>
  <si>
    <t>57212379605; 41861835400; 7402376952; 36447355200; 7003826680</t>
  </si>
  <si>
    <t>Learning Flexible Translation Between Robot Actions and Language Descriptions</t>
  </si>
  <si>
    <t>13530 LNCS</t>
  </si>
  <si>
    <t>10.1007/978-3-031-15931-2_21</t>
  </si>
  <si>
    <t>https://www.scopus.com/inward/record.uri?eid=2-s2.0-85138684174&amp;doi=10.1007%2f978-3-031-15931-2_21&amp;partnerID=40&amp;md5=2874b4736527d285cfbeeb108d8917e9</t>
  </si>
  <si>
    <t>Autoencoders; Embodiment; Language grounding; Multimodal fusion; Robot language learning</t>
  </si>
  <si>
    <t>Human robot interaction; Translation (languages); Action descriptions; Auto encoders; Embodiment; Language description; Language grounding; Language learning; Multi-modal fusion; Robot actions; Robot language; Robot language learning; Learning systems</t>
  </si>
  <si>
    <t>Understanding Children's Trust Development through Repeated Interactions with a Virtual Social Robot</t>
  </si>
  <si>
    <t>10.1109/RO-MAN53752.2022.9900537</t>
  </si>
  <si>
    <t>https://www.scopus.com/inward/record.uri?eid=2-s2.0-85138688816&amp;doi=10.1109%2fRO-MAN53752.2022.9900537&amp;partnerID=40&amp;md5=52c51dbf7c349d55a9e8479ab62849f6</t>
  </si>
  <si>
    <t>Child-robot interactions; Collaborative interaction; First impressions; Long-term interaction; Social robots; Economic and social effects</t>
  </si>
  <si>
    <t>Zhi P.; Lu Y.; Li Y.; Wang S.</t>
  </si>
  <si>
    <t>Zhi, Peiyuan (57777466400); Lu, Yuhao (57225086391); Li, Yali (55719107600); Wang, Shengjin (57192116369)</t>
  </si>
  <si>
    <t>57777466400; 57225086391; 55719107600; 57192116369</t>
  </si>
  <si>
    <t>Multimodal Based Automatic Feeding Robotic Device</t>
  </si>
  <si>
    <t>2022 7th Asia-Pacific Conference on Intelligent Robot Systems, ACIRS 2022</t>
  </si>
  <si>
    <t>10.1109/ACIRS55390.2022.9845543</t>
  </si>
  <si>
    <t>https://www.scopus.com/inward/record.uri?eid=2-s2.0-85137433532&amp;doi=10.1109%2fACIRS55390.2022.9845543&amp;partnerID=40&amp;md5=ec09f93c46ac5ba185219fae2a16fe7b</t>
  </si>
  <si>
    <t>feeding interaction; multimodal; robotic device; speech recognition; visual perception</t>
  </si>
  <si>
    <t>Human robot interaction; Speech recognition; Vision; Application prospect; Automatic feeding; Control module; Elderly care; Feeding interaction; Interaction controls; Multi-modal; Robotic devices; Speech-recognition modules; Visual perception; Feeding</t>
  </si>
  <si>
    <t>Basla C.; Georgarakis A.-M.; Reichmuth M.; Chen H.; Wolf P.; Lacour S.; Riener R.; Xiloyannis M.</t>
  </si>
  <si>
    <t>Basla, Chiara (57435916400); Georgarakis, Anna-Maria (57197797381); Reichmuth, Markus (57217593828); Chen, Haotian (57909988700); Wolf, Peter (55627877036); Lacour, Stephanie (35583401000); Riener, Robert (7003404145); Xiloyannis, Michele (56809490700)</t>
  </si>
  <si>
    <t>57435916400; 57197797381; 57217593828; 57909988700; 55627877036; 35583401000; 7003404145; 56809490700</t>
  </si>
  <si>
    <t>A stretchable sensor for force estimation in soft wearable robots</t>
  </si>
  <si>
    <t>10.1109/ICORR55369.2022.9896479</t>
  </si>
  <si>
    <t>https://www.scopus.com/inward/record.uri?eid=2-s2.0-85138872635&amp;doi=10.1109%2fICORR55369.2022.9896479&amp;partnerID=40&amp;md5=54537ccc921606ef71c52b890d3fd710</t>
  </si>
  <si>
    <t>Exoskeleton Device; Humans; Robotics; Silicones; Walking; Wearable Electronic Devices; Human robot interaction; Mean square error; Strain gages; Wearable sensors; silicone derivative; Force estimation; Forces measurements; Human bodies; Human movements; Lightweight sensors; Load cells; Soft sensors; Strain-gages; Wearable robots; Wearable sensing systems; electronic device; exoskeleton (rehabilitation); human; robotics; walking; Silicones</t>
  </si>
  <si>
    <t>Probierz E.; Bartosiak N.; Wojnar M.; Skowronski K.; Galuszka A.; Grzejszczak T.; Kedziora O.</t>
  </si>
  <si>
    <t>Probierz, Eryka (57205114557); Bartosiak, Natalia (57283144000); Wojnar, Martyna (57283305700); Skowronski, Kamil (57282516400); Galuszka, Adam (6701419257); Grzejszczak, Tomasz (36933857500); Kedziora, Olaf (57912279800)</t>
  </si>
  <si>
    <t>57205114557; 57283144000; 57283305700; 57282516400; 6701419257; 36933857500; 57912279800</t>
  </si>
  <si>
    <t>Application of Tiny-ML methods for face recognition in social robotics using OhBot robots</t>
  </si>
  <si>
    <t>2022 26th International Conference on Methods and Models in Automation and Robotics, MMAR 2022 - Proceedings</t>
  </si>
  <si>
    <t>10.1109/MMAR55195.2022.9874278</t>
  </si>
  <si>
    <t>https://www.scopus.com/inward/record.uri?eid=2-s2.0-85139025129&amp;doi=10.1109%2fMMAR55195.2022.9874278&amp;partnerID=40&amp;md5=5fe485e0bc4c26209271aabb6aaeb0c5</t>
  </si>
  <si>
    <t>Face detection; Neural networks; OhBot robots; Social robots; Tiny-YOLO</t>
  </si>
  <si>
    <t>Computing power; Efficiency; Social robots; Computing power; Critical problems; Faces detection; Higher efficiency; Human robots; Neural-networks; Ohbot robot; Social robotics; Social robots; Tiny-YOLO; Face recognition</t>
  </si>
  <si>
    <t>Fu J.; Hosseini S.M.; Simpson R.; Brooks A.; Huff R.; Park J.-H.</t>
  </si>
  <si>
    <t>Fu, Jirui (57886746400); Hosseini, Saba M. (57887206800); Simpson, Rylan (57886045000); Brooks, Austin (57886520700); Huff, Ryan (57886045100); Park, Joon-Hyuk (56447377900)</t>
  </si>
  <si>
    <t>57886746400; 57887206800; 57886045000; 57886520700; 57886045100; 56447377900</t>
  </si>
  <si>
    <t>A Bilateral Six Degree of Freedom Cable-driven Upper Body Exosuit</t>
  </si>
  <si>
    <t>10.1109/ICMA54519.2022.9856241</t>
  </si>
  <si>
    <t>https://www.scopus.com/inward/record.uri?eid=2-s2.0-85137795530&amp;doi=10.1109%2fICMA54519.2022.9856241&amp;partnerID=40&amp;md5=c153b331ab5731c05e934aca6890d546</t>
  </si>
  <si>
    <t>Cable-Driven; Upper body Exosuit; Wearable Robot</t>
  </si>
  <si>
    <t>Cables; Degrees of freedom (mechanics); Geometry; Machine design; Reinforcement learning; Wearable technology; 6 degree of freedom; Assistive applications; Cable interface; Cable-driven; Six degrees of freedom; Transmit power; Upper bodies; Upper body exosuit; Upper limbs; Wearable robots; Human robot interaction</t>
  </si>
  <si>
    <t>Fulton M.; Hong J.; Sattar J.</t>
  </si>
  <si>
    <t>Fulton, Michael (57207943000); Hong, Jungseok (57210802713); Sattar, Junaed (15726321000)</t>
  </si>
  <si>
    <t>57207943000; 57210802713; 15726321000</t>
  </si>
  <si>
    <t>Using Monocular Vision and Human Body Priors for AUVs to Autonomously Approach Divers</t>
  </si>
  <si>
    <t>10.1109/ICRA46639.2022.9811905</t>
  </si>
  <si>
    <t>https://www.scopus.com/inward/record.uri?eid=2-s2.0-85136336327&amp;doi=10.1109%2fICRA46639.2022.9811905&amp;partnerID=40&amp;md5=97572f15671eda96387abc9dd452b662</t>
  </si>
  <si>
    <t>Autonomous vehicles; Human robot interaction; Vehicle to vehicle communications; Vision; Autonomous underwater vehicles]; Cognitive loads; Direct communications; Human bodies; Humans-robot interactions; Monocular vision; Physical loads; Search and rescue; Surveillance inspections; Vehicle positioning; Autonomous underwater vehicles</t>
  </si>
  <si>
    <t>Yan X.; Chen C.; Li X.</t>
  </si>
  <si>
    <t>Yan, Xiangjie (57853129600); Chen, Chen (57213375261); Li, Xiang (57225158100)</t>
  </si>
  <si>
    <t>57853129600; 57213375261; 57225158100</t>
  </si>
  <si>
    <t>Adaptive Vision-Based Control of Redundant Robots with Null-Space Interaction for Human-Robot Collaboration</t>
  </si>
  <si>
    <t>10.1109/ICRA46639.2022.9812218</t>
  </si>
  <si>
    <t>https://www.scopus.com/inward/record.uri?eid=2-s2.0-85136335238&amp;doi=10.1109%2fICRA46639.2022.9812218&amp;partnerID=40&amp;md5=f6ff12b4667be94b74ca03c5996a903c</t>
  </si>
  <si>
    <t>Augmented reality; Closed loop systems; End effectors; Human robot interaction; Industrial manipulators; Intelligent robots; Lyapunov methods; Redundant manipulators; Robot vision; Visual servoing; Adaptive vision; Control schemes; Human abilities; Human-robot collaboration; Null space; Performance; Physical disability; Redundant robot; Task space; Vision based control; Robot applications</t>
  </si>
  <si>
    <t>Sobrepera M.J.; Lee V.G.; Garg S.; Johnson M.J.</t>
  </si>
  <si>
    <t>Sobrepera, Michael J. (57208835083); Lee, Vera G. (57221483296); Garg, Suveer (57222183638); Johnson, Michelle J. (57203731750)</t>
  </si>
  <si>
    <t>57208835083; 57221483296; 57222183638; 57203731750</t>
  </si>
  <si>
    <t>Feasibility and Acceptability of Remote Neuromotor Rehabilitation Interactions Using Social Robot Augmented Telepresence: A Case Study</t>
  </si>
  <si>
    <t>10.1109/ICORR55369.2022.9896604</t>
  </si>
  <si>
    <t>https://www.scopus.com/inward/record.uri?eid=2-s2.0-85138976602&amp;doi=10.1109%2fICORR55369.2022.9896604&amp;partnerID=40&amp;md5=9657b7bfadce2d58d90d89be83c51837</t>
  </si>
  <si>
    <t>Child; Feasibility Studies; Humans; Robotics; Social Interaction; Stroke; Telerehabilitation; Robots; Visual communication; Augmented telepresence; Case-studies; Demographic changes; Geographics; Neuromotor; Social entities; Social robots; Tele-presence systems; Telepresence; Upper-extremity; case report; cerebrovascular accident; child; feasibility study; human; robotics; social interaction; telerehabilitation; Patient rehabilitation</t>
  </si>
  <si>
    <t>Sun X.; Weber C.; Kerzel M.; Weber T.; Li M.; Wermter S.</t>
  </si>
  <si>
    <t>Sun, Xiaowen (57904800800); Weber, Cornelius (7402376952); Kerzel, Matthias (41861835400); Weber, Tom (57221153135); Li, Mengdi (57219603763); Wermter, Stefan (7003826680)</t>
  </si>
  <si>
    <t>57904800800; 7402376952; 41861835400; 57221153135; 57219603763; 7003826680</t>
  </si>
  <si>
    <t>Learning Visually Grounded Human-Robot Dialog in a Hybrid Neural Architecture</t>
  </si>
  <si>
    <t>10.1007/978-3-031-15931-2_22</t>
  </si>
  <si>
    <t>https://www.scopus.com/inward/record.uri?eid=2-s2.0-85138695349&amp;doi=10.1007%2f978-3-031-15931-2_22&amp;partnerID=40&amp;md5=f7f628d80b56e9fa65218965f5b5aa3a</t>
  </si>
  <si>
    <t>Computer vision; Human-robot interaction; Natural language processing; Recurrent neural networks; Visual dialog generation</t>
  </si>
  <si>
    <t>Man machine systems; Natural language processing systems; Network architecture; Recurrent neural networks; Robot vision; Statistical tests; Visual communication; Visual languages; Dialogue generations; Engineering works; Human-robot dialogue; Humans-robot interactions; Language processing; Learn+; Natural language processing; Natural languages; Neural architectures; Visual dialog generation; Human robot interaction</t>
  </si>
  <si>
    <t>Massicotte P.; Chaoui H.; Ouameur M.A.</t>
  </si>
  <si>
    <t>Massicotte, Philippe (36886415400); Chaoui, Hicham (22933798300); Ouameur, Messaoud Ahmed (7801527943)</t>
  </si>
  <si>
    <t>36886415400; 22933798300; 7801527943</t>
  </si>
  <si>
    <t>LSTM with Scattering Decomposition-Based Feature Extraction for Binaural Sound Source Localization</t>
  </si>
  <si>
    <t>20th IEEE International Interregional NEWCAS Conference, NEWCAS 2022 - Proceedings</t>
  </si>
  <si>
    <t>10.1109/NEWCAS52662.2022.9841963</t>
  </si>
  <si>
    <t>https://www.scopus.com/inward/record.uri?eid=2-s2.0-85138728009&amp;doi=10.1109%2fNEWCAS52662.2022.9841963&amp;partnerID=40&amp;md5=2b7d530dc0d7d6c77f0d965b4e2683ec</t>
  </si>
  <si>
    <t>Binaural sound source localization; Feature extraction; Head-Related Transfer Function; LSTM; Neural Network</t>
  </si>
  <si>
    <t>Acoustic generators; Acoustic wave scattering; Audio acoustics; Audio signal processing; Audio systems; Extraction; Human robot interaction; Long short-term memory; Speech enhancement; Transfer functions; Audio processing systems; Binaural sound source localisation; Feature extraction techniques; Features extraction; Head related transfer function; Humans-robot interactions; LSTM; Neural-networks; Sound source; Sound source localization; Feature extraction</t>
  </si>
  <si>
    <t>Luitel S.; Anwar M.</t>
  </si>
  <si>
    <t>Luitel, Sophina (57912350500); Anwar, Mohd (24314797200)</t>
  </si>
  <si>
    <t>57912350500; 24314797200</t>
  </si>
  <si>
    <t>Audio Sentiment Analysis using Spectrogram and Bag-of- Visual- Words</t>
  </si>
  <si>
    <t>Proceedings - 2022 IEEE 23rd International Conference on Information Reuse and Integration for Data Science, IRI 2022</t>
  </si>
  <si>
    <t>10.1109/IRI54793.2022.00052</t>
  </si>
  <si>
    <t>https://www.scopus.com/inward/record.uri?eid=2-s2.0-85139021219&amp;doi=10.1109%2fIRI54793.2022.00052&amp;partnerID=40&amp;md5=63a3cad62142a8d7e230541d1171dadd</t>
  </si>
  <si>
    <t>Audio Pattern Recognition; Bag-of-Visual-Words; Machine Learning; Multi-lingual Sentiment Analysis; Sentiment Analysis; Spectrograms</t>
  </si>
  <si>
    <t>Graphic methods; Human robot interaction; Machine learning; Pattern recognition; Sentiment analysis; Spectrographs; Audio pattern recognition; Audio signal; Bag-of-visual-words; Call centers; Keypoints; Machine-learning; Multi-lingual sentiment analyse; Sentiment analysis; Spectrograms; Decision trees</t>
  </si>
  <si>
    <t>Ho J.C.; Liang L.; Grigsby E.M.; Balaguer J.-M.; Karapetyan V.; Schaeffer D.J.; Silva A.C.; Hitchens T.K.; Capogrosso M.; Gerszten P.C.; Gonzalez-Martinez J.A.; Pirondini E.</t>
  </si>
  <si>
    <t>Ho, Jonathan C. (57892263600); Liang, Lucy (57892330000); Grigsby, Erinn M. (56222717200); Balaguer, Josep-Maria (57224398908); Karapetyan, Vahagn (57912236300); Schaeffer, David J. (55599272200); Silva, Afonso C. (35551197000); Hitchens, T. Kevin (6602725921); Capogrosso, Marco (36717481100); Gerszten, Peter C. (7004891432); Gonzalez-Martinez, Jorge A. (57208905331); Pirondini, Elvira (55516134100)</t>
  </si>
  <si>
    <t>57892263600; 57892330000; 56222717200; 57224398908; 57912236300; 55599272200; 35551197000; 6602725921; 36717481100; 7004891432; 57208905331; 55516134100</t>
  </si>
  <si>
    <t>Robot Assisted Neurosurgery for High-Accuracy, Minimally-Invasive Deep Brain Electrophysiology in Monkeys</t>
  </si>
  <si>
    <t>Proceedings of the Annual International Conference of the IEEE Engineering in Medicine and Biology Society, EMBS</t>
  </si>
  <si>
    <t>10.1109/EMBC48229.2022.9871520</t>
  </si>
  <si>
    <t>https://www.scopus.com/inward/record.uri?eid=2-s2.0-85138128400&amp;doi=10.1109%2fEMBC48229.2022.9871520&amp;partnerID=40&amp;md5=a1c7db7e56589eb3e41f4eb2c25c007d</t>
  </si>
  <si>
    <t>Animals; Brain; Cardiac Electrophysiology; Haplorhini; Neurosurgery; Pyramidal Tracts; Robotics; Human robot interaction; Mammals; Neurosurgery; Anatomical atlas; Corticospinal tracts; High-accuracy; High-precision; Internal capsules; Minimally invasive; Non-human primate; Robot assistance; Spinal-cord; Subcorticals Structures; animal; brain; Haplorhini; heart electrophysiology; neurosurgery; pyramidal tract; robotics; surgery; Electrophysiology</t>
  </si>
  <si>
    <t>Babaei A.; Kebria P.M.; Nahavandi S.</t>
  </si>
  <si>
    <t>Babaei, Aptin (57888176000); Kebria, Parham M. (57193678355); Nahavandi, Saeid (55992860000)</t>
  </si>
  <si>
    <t>57888176000; 57193678355; 55992860000</t>
  </si>
  <si>
    <t>5G for Low-latency Human-Robot Collaborations; Challenges and Solutions</t>
  </si>
  <si>
    <t>10.1109/HSI55341.2022.9869491</t>
  </si>
  <si>
    <t>https://www.scopus.com/inward/record.uri?eid=2-s2.0-85137888268&amp;doi=10.1109%2fHSI55341.2022.9869491&amp;partnerID=40&amp;md5=da71c1bd3ef527ec70a884a1fb945a1a</t>
  </si>
  <si>
    <t>5G; human-robot interactions; low latency communication; telerobotics</t>
  </si>
  <si>
    <t>Human robot interaction; Industrial robots; 5g; Human-robot collaboration; Humans-robot interactions; Low latency; Low-latency communication; Networked systems; Scientists and engineers; Tele-robotics; Ultra-fast; Wireless technologies; 5G mobile communication systems</t>
  </si>
  <si>
    <t>Bicer E.; Takir S.; Gurpinar C.; Uluer P.; Kose H.</t>
  </si>
  <si>
    <t>Bicer, Erhan (57904981400); Takir, Seyma (57904386600); Gurpinar, Cemal (55308364900); Uluer, Pinar (55337137400); Kose, Hatice (25031883600)</t>
  </si>
  <si>
    <t>57904981400; 57904386600; 55308364900; 55337137400; 25031883600</t>
  </si>
  <si>
    <t>Masking and Compression Techniques for Efficient Action Unit Detection of Children for Social Robots; [Sosyal Robotlar için Çocuklarda Yüz Eylem Birimi Tespitinde Maskeleme ve Sikiştirma Teknikleri]</t>
  </si>
  <si>
    <t>10.1109/SIU55565.2022.9864989</t>
  </si>
  <si>
    <t>https://www.scopus.com/inward/record.uri?eid=2-s2.0-85138738050&amp;doi=10.1109%2fSIU55565.2022.9864989&amp;partnerID=40&amp;md5=64a99bf3bfbe2d156a2029f7bc2ae39b</t>
  </si>
  <si>
    <t>facial action unit detection; human-robot interaction; image compression; image masking</t>
  </si>
  <si>
    <t>Emotion Recognition; Human robot interaction; Action Unit; Compression techniques; Facial action; Facial action unit detection; Humans-robot interactions; Image masking; Images compression; Masking technique; Real- time; Social robots; Image compression</t>
  </si>
  <si>
    <t>Luo W.; Liu H.; Yang X.; Zhang S.; Ge W.</t>
  </si>
  <si>
    <t>Luo, Wenbo (57879135100); Liu, Haokun (57878821100); Yang, Xishun (57879454500); Zhang, Sen (55585076100); Ge, Weimin (22733895500)</t>
  </si>
  <si>
    <t>57879135100; 57878821100; 57879454500; 55585076100; 22733895500</t>
  </si>
  <si>
    <t>A Nonlinear Disturbance Observer Based on Sliding Mode Control for a Lower Limber Exoskeleton Robot</t>
  </si>
  <si>
    <t>10.1109/ACIRS55390.2022.9845588</t>
  </si>
  <si>
    <t>https://www.scopus.com/inward/record.uri?eid=2-s2.0-85137436792&amp;doi=10.1109%2fACIRS55390.2022.9845588&amp;partnerID=40&amp;md5=2898e87bc4d3f9921bd556d1e94cc8b2</t>
  </si>
  <si>
    <t>high-order sliding mode control; lower limb exoskeleton robot; nonlinear disturbance observer; simulation analysis</t>
  </si>
  <si>
    <t>Exoskeleton (Robotics); Human robot interaction; Low pass filters; Man machine systems; MATLAB; Disturbance observer; Exoskeleton robots; High-order sliding mode controls; Higher-order sliding mode controls; Low limb exoskeleton robot; Lower limb; Nonlinear disturbance; Nonlinear disturbance observer; Observer-based; Simulation analysis; Sliding mode control</t>
  </si>
  <si>
    <t>Brindise N.; Langbort C.</t>
  </si>
  <si>
    <t>Brindise, Noel (57907399600); Langbort, Cedric (23569981700)</t>
  </si>
  <si>
    <t>57907399600; 23569981700</t>
  </si>
  <si>
    <t>Communicating Safety of Planned Paths via Optimally-Simple Explanations</t>
  </si>
  <si>
    <t>13404 LNAI</t>
  </si>
  <si>
    <t>10.1007/978-3-031-15791-2_4</t>
  </si>
  <si>
    <t>https://www.scopus.com/inward/record.uri?eid=2-s2.0-85138831869&amp;doi=10.1007%2f978-3-031-15791-2_4&amp;partnerID=40&amp;md5=ec10c1d76ad500815fc2a13e5fa0f0cd</t>
  </si>
  <si>
    <t>Constraint optimization; Explainable AI; Human-robot interaction; Mental model reconciliation; Path planning</t>
  </si>
  <si>
    <t>Constrained optimization; Human robot interaction; Robot programming; Constraint optimizations; Discrete domains; Explainable AI; Humans-robot interactions; Mental model; Mental model reconciliation; Model reconciliation; Planned paths; Simple++; Two-dimensional; Motion planning</t>
  </si>
  <si>
    <t>Olowo O.O.; Wei D.; Ratnayake D.; Goulet B.; Curry A.; Sherehiy A.; Zhang R.; Popa D.O.</t>
  </si>
  <si>
    <t>Olowo, Olalekan O. (57193411592); Wei, Danming (57195065540); Ratnayake, Dilan (57205081925); Goulet, Brian (57226758190); Curry, Alexander (57226745071); Sherehiy, Andriy (43462148300); Zhang, Ruoshi (57195069295); Popa, Dan O. (7102861346)</t>
  </si>
  <si>
    <t>57193411592; 57195065540; 57205081925; 57226758190; 57226745071; 43462148300; 57195069295; 7102861346</t>
  </si>
  <si>
    <t>PEDOT: PSS Polymer Aerosol Jet-printing for Robotic Skin Sensors</t>
  </si>
  <si>
    <t>FLEPS 2022 - IEEE International Conference on Flexible and Printable Sensors and Systems, Proceedings</t>
  </si>
  <si>
    <t>10.1109/FLEPS53764.2022.9781502</t>
  </si>
  <si>
    <t>https://www.scopus.com/inward/record.uri?eid=2-s2.0-85137174453&amp;doi=10.1109%2fFLEPS53764.2022.9781502&amp;partnerID=40&amp;md5=103250a05d51bbd301269666c7317bf4</t>
  </si>
  <si>
    <t>Aerosol jet Printing; Microfabrication; PEDOT: PSS; Tactile Sensor</t>
  </si>
  <si>
    <t>Aerosols; Conducting polymers; Human robot interaction; MEMS; Aerosol jet printings; MEMS fabrication techniques; Micro-fabrication; PEDOT/PSS; Printing technologies; Robot skin; Robotic skin; Skin sensors; Tactile perception; Tactile sensors; Microfabrication</t>
  </si>
  <si>
    <t>Jang Y.; Demiris Y.</t>
  </si>
  <si>
    <t>Jang, Youngkyoon (57852733800); Demiris, Yiannis (6506125343)</t>
  </si>
  <si>
    <t>57852733800; 6506125343</t>
  </si>
  <si>
    <t>Message Passing Framework for Vision Prediction Stability in Human Robot Interaction</t>
  </si>
  <si>
    <t>10.1109/ICRA46639.2022.9812439</t>
  </si>
  <si>
    <t>https://www.scopus.com/inward/record.uri?eid=2-s2.0-85136336696&amp;doi=10.1109%2fICRA46639.2022.9812439&amp;partnerID=40&amp;md5=5036f4b611f43a017af316f4c1081f92</t>
  </si>
  <si>
    <t>Computer vision; Forecasting; Man machine systems; Message passing; Pipelines; Common sense; Human actions; Human pose; Humans-robot interactions; Individual prediction; Law of gravities; Message-passing; Perceptual channels; Robots system; Vision algorithms; Human robot interaction</t>
  </si>
  <si>
    <t>Velasco-Guillen R.J.; Furnemont R.; Verstraten T.; Beckerle P.</t>
  </si>
  <si>
    <t>Velasco-Guillen, Rodrigo J. (57219802929); Furnemont, Raphael (56423631000); Verstraten, Tom (56743227400); Beckerle, Philipp (36964076200)</t>
  </si>
  <si>
    <t>57219802929; 56423631000; 56743227400; 36964076200</t>
  </si>
  <si>
    <t>A Stiffness-Fault-Tolerant Control Strategy for a Redundant Elastic Actuator</t>
  </si>
  <si>
    <t>10.1109/AIM52237.2022.9863361</t>
  </si>
  <si>
    <t>https://www.scopus.com/inward/record.uri?eid=2-s2.0-85137655765&amp;doi=10.1109%2fAIM52237.2022.9863361&amp;partnerID=40&amp;md5=58e5f10b49cfbd2a24ce64ce8de0a72b</t>
  </si>
  <si>
    <t>Energy efficiency; Fault tolerance; Human robot interaction; Stiffness; Control schemes; Control strategies; Elastic actuators; Elastic element; Faults tolerant controls; Humans-robot interactions; Impedance control; Model-based OPC; Redundant actuators; Stiffness changes; Actuators</t>
  </si>
  <si>
    <t>Zimmermann Y.; Sommerhalder M.; Song J.; Etter B.; Kucuktabak E.B.; Riener R.; Wolf P.</t>
  </si>
  <si>
    <t>Zimmermann, Yves (57211426393); Sommerhalder, Michael (57222350539); Song, Jaeyong (57909564800); Etter, Blaise (57909125700); Kucuktabak, Emek Baris (57203330918); Riener, Robert (7003404145); Wolf, Peter (55627877036)</t>
  </si>
  <si>
    <t>57211426393; 57222350539; 57909564800; 57909125700; 57203330918; 7003404145; 55627877036</t>
  </si>
  <si>
    <t>Digital Guinea Pig: Merits and Methods of Human-in-the-Loop Simulation for Upper-Limb Exoskeletons</t>
  </si>
  <si>
    <t>10.1109/ICORR55369.2022.9896520</t>
  </si>
  <si>
    <t>https://www.scopus.com/inward/record.uri?eid=2-s2.0-85138898990&amp;doi=10.1109%2fICORR55369.2022.9896520&amp;partnerID=40&amp;md5=4e4bab61fab046053b76eb41b221500c</t>
  </si>
  <si>
    <t>Animals; Exoskeleton Device; Guinea Pigs; Humans; Torque; Upper Extremity; Anthropometry; Computer software; Exoskeleton (Robotics); Forecasting; Human robot interaction; Mammals; Software design; Software prototyping; Walls (structural partitions); Control policy; Guinea pigs; Haptic interactions; Human limbs; Human-in-the-loop simulations; Key factors; Physics simulation; Real world experiment; Simulation framework; Upper limbs; animal; exoskeleton (rehabilitation); guinea pig; human; torque; upper limb; Closed loop systems</t>
  </si>
  <si>
    <t>del Mar Plaza M.; Blanes F.; Delgado A.; Conesa E.; Balbastre P.</t>
  </si>
  <si>
    <t>del Mar Plaza, María (57903881600); Blanes, Francisco (7801411155); Delgado, Alberto (57904501000); Conesa, Eduard (57904085600); Balbastre, Patricia (57217846005)</t>
  </si>
  <si>
    <t>57903881600; 7801411155; 57904501000; 57904085600; 57217846005</t>
  </si>
  <si>
    <t>IoT and Robot Control Interoperability in Human-Robot Collaboration Environments</t>
  </si>
  <si>
    <t>https://www.scopus.com/inward/record.uri?eid=2-s2.0-85138687260&amp;partnerID=40&amp;md5=abf20b29cb049705ba1f8a3aaadabacb</t>
  </si>
  <si>
    <t>HRI; industry; IoT; IPS; logistics; MQTT; positioning; robot; ROS; RTLS; UWB</t>
  </si>
  <si>
    <t>Internet of things; Middleware; Robots; HRI; Human-robot collaboration; IoT; IPS; MQTT; Positioning; Robots control; ROS; RTLS; UWB; Interoperability</t>
  </si>
  <si>
    <t>Claure H.; Chang M.L.; Kim S.; Omeiza D.; Brandao M.; Lee M.K.; Jung M.</t>
  </si>
  <si>
    <t>Claure, Houston (57213577721); Chang, Mai Lee (57201505168); Kim, Seyun (57943897400); Omeiza, Daniel (57219482072); Brandao, Martim (55769747312); Lee, Min Kyung (35573951200); Jung, Malte (15073123400)</t>
  </si>
  <si>
    <t>57213577721; 57201505168; 57943897400; 57219482072; 55769747312; 35573951200; 15073123400</t>
  </si>
  <si>
    <t>Fairness and Transparency in Human-Robot Interaction</t>
  </si>
  <si>
    <t>10.1109/HRI53351.2022.9889421</t>
  </si>
  <si>
    <t>https://www.scopus.com/inward/record.uri?eid=2-s2.0-85137164443&amp;doi=10.1109%2fHRI53351.2022.9889421&amp;partnerID=40&amp;md5=fcfa6d55fdfccd4d23b611c73bd8bd5e</t>
  </si>
  <si>
    <t>Ethics in HRI; Fairness in HRI; Transparency in AI</t>
  </si>
  <si>
    <t>Ethical technology; Machine design; Man machine systems; Transparency; Context-sensitive; Ethic in human-robot interaction; Fairness in human-robot interaction; Formalisation; Humans-robot interactions; Learning designs; Machine-learning; Organizational psychology; Transparency in AI; Human robot interaction</t>
  </si>
  <si>
    <t>Yang H.; Ren L.; Wei G.</t>
  </si>
  <si>
    <t>Yang, Haosen (57203396202); Ren, Lei (36128798400); Wei, Guowu (8691544400)</t>
  </si>
  <si>
    <t>57203396202; 36128798400; 8691544400</t>
  </si>
  <si>
    <t>A Novel Compliant Actuator, ISSA and the Applications on a Robotic Arm</t>
  </si>
  <si>
    <t>10.1007/978-3-031-13841-6_59</t>
  </si>
  <si>
    <t>https://www.scopus.com/inward/record.uri?eid=2-s2.0-85136962746&amp;doi=10.1007%2f978-3-031-13841-6_59&amp;partnerID=40&amp;md5=667466a107f2c5c364ef613b2591f7ac</t>
  </si>
  <si>
    <t>Artificial muscle; Biomimetic robotics; Compact soft actuator</t>
  </si>
  <si>
    <t>Anthropomorphic robots; Biomimetics; Mechanical actuators; Muscle; Software prototyping; Artificial muscle; Biomimetic robotics; Compact soft actuator; Compliant actuator; Design and Development; Force-displacement relationships; Internal torsion; Mechanical design; Soft actuators; Torsion Springs; Human robot interaction</t>
  </si>
  <si>
    <t>Hsu C.; Tsao C.-C.; Weng Y.-L.; Tang C.-Y.; Chang Y.-W.; Kang Y.; Chien S.-Y.</t>
  </si>
  <si>
    <t>Hsu, Chan (57673235800); Tsao, Ching-Chih (57943739600); Weng, Yu-Liang (57944471400); Tang, Cheng-Yi (57944960900); Chang, Yu-Wen (57943981100); Kang, Yihuang (54401251200); Chien, Shih-Yi (35387779100)</t>
  </si>
  <si>
    <t>57673235800; 57943739600; 57944471400; 57944960900; 57943981100; 54401251200; 35387779100</t>
  </si>
  <si>
    <t>A Machine Learning Approach to Model HRI Research Trends in 20102021</t>
  </si>
  <si>
    <t>10.1109/HRI53351.2022.9889676</t>
  </si>
  <si>
    <t>https://www.scopus.com/inward/record.uri?eid=2-s2.0-85136872428&amp;doi=10.1109%2fHRI53351.2022.9889676&amp;partnerID=40&amp;md5=d2f142795051ca1a1f590beb713740cb</t>
  </si>
  <si>
    <t>human-robot interaction; machine learning; research direction; review; topic modeling; trend</t>
  </si>
  <si>
    <t>Human robot interaction; Man machine systems; Humans-robot interactions; Large amounts; Machine learning approaches; Machine-learning; Research analysis; Research direction; Research studies; Research trends; Topic Modeling; Trend; Machine learning</t>
  </si>
  <si>
    <t>Švec J.; Neduchal P.; Hrúz M.</t>
  </si>
  <si>
    <t>Švec, Jan (57198219161); Neduchal, Petr (57190972656); Hrúz, Marek (25646087700)</t>
  </si>
  <si>
    <t>57198219161; 57190972656; 25646087700</t>
  </si>
  <si>
    <t>Multi-modal communication system for mobile robot</t>
  </si>
  <si>
    <t>10.1016/j.ifacol.2022.06.022</t>
  </si>
  <si>
    <t>https://www.scopus.com/inward/record.uri?eid=2-s2.0-85137155288&amp;doi=10.1016%2fj.ifacol.2022.06.022&amp;partnerID=40&amp;md5=c84374e7a47c0904b519e6413018e601</t>
  </si>
  <si>
    <t>Intelligent robotics; Mobile robots; Multi-modal interaction; Networked robotic systems; Perception; sensing</t>
  </si>
  <si>
    <t>Cluster computing; Computer architecture; Human robot interaction; Intelligent robots; Robot Operating System; Cloud-based; Communications systems; Humans-robot interactions; Intelligent robotics; Mobile platform; Multi-modal; Multimodal communications; Multimodal Interaction; Networked robotic system; Sensing; Mobile robots</t>
  </si>
  <si>
    <t>Forming robot trust in heterogeneous agents during a multimodal interactive game</t>
  </si>
  <si>
    <t>10.1109/ICDL53763.2022.9962212</t>
  </si>
  <si>
    <t>https://www.scopus.com/inward/record.uri?eid=2-s2.0-85138728513&amp;doi=10.1109%2fICDL53763.2022.9962212&amp;partnerID=40&amp;md5=560e3656057805e8db8d0e7622e999dc</t>
  </si>
  <si>
    <t>Heterogeneous interaction; Internal reward; Multimodal integration; Trust</t>
  </si>
  <si>
    <t>Associative processing; Human robot interaction; Cognitive loads; Cognitive processing; Guiding Strategy; Heterogeneous agents; Heterogeneous interactions; Interactive games; Internal reward; Multi-modal; Multimodal integration; Trust; Anthropomorphic robots</t>
  </si>
  <si>
    <t>Asadi A.; Niebuhr O.; Jorgensen J.; Fischer K.</t>
  </si>
  <si>
    <t>Asadi, Ali (57945134200); Niebuhr, Oliver (24537452700); Jorgensen, Jonas (57199227765); Fischer, Kerstin (24491633100)</t>
  </si>
  <si>
    <t>57945134200; 24537452700; 57199227765; 24491633100</t>
  </si>
  <si>
    <t>Inducing Changes in Breathing Patterns Using a Soft Robot</t>
  </si>
  <si>
    <t>10.1109/HRI53351.2022.9889343</t>
  </si>
  <si>
    <t>https://www.scopus.com/inward/record.uri?eid=2-s2.0-85138813005&amp;doi=10.1109%2fHRI53351.2022.9889343&amp;partnerID=40&amp;md5=3bf58c46c777ec31371da4e16d6a01d8</t>
  </si>
  <si>
    <t>breathing robot; Human-robot interaction; reducing stress; soft robot; synchrony</t>
  </si>
  <si>
    <t>Breathing patterns; Breathing robot; Condition; Emotional valences; Experiment data; Humans-robot interactions; Lower stress; Reducing stress; Soft robot; Synchrony; Human robot interaction</t>
  </si>
  <si>
    <t>Alghamdi N.K.; Shamma D.A.; Shamma J.S.</t>
  </si>
  <si>
    <t>Alghamdi, Norah K. (57899853300); Shamma, David A. (7801387993); Shamma, Jeff S. (7005188389)</t>
  </si>
  <si>
    <t>57899853300; 7801387993; 7005188389</t>
  </si>
  <si>
    <t>Analyzing the Passivity of the Human Decision Making Rule in a Congestion Game Experiment</t>
  </si>
  <si>
    <t>10.23919/ACC53348.2022.9867445</t>
  </si>
  <si>
    <t>https://www.scopus.com/inward/record.uri?eid=2-s2.0-85138495497&amp;doi=10.23919%2fACC53348.2022.9867445&amp;partnerID=40&amp;md5=4226b0100c456a301d0da42c17b94043</t>
  </si>
  <si>
    <t>Behavioral research; Decision making; Traffic congestion; Condition; Congestion Games; Decision makers; Decision-making rules; Human decision-making; Human learning; Human players; Humans-robot interactions; Intelligent decisions; Learning rules; Human robot interaction</t>
  </si>
  <si>
    <t>Muvvala K.; Amorese P.; Lahijanian M.</t>
  </si>
  <si>
    <t>Muvvala, Karan (57558285100); Amorese, Peter (57558028500); Lahijanian, Morteza (35105134400)</t>
  </si>
  <si>
    <t>57558285100; 57558028500; 35105134400</t>
  </si>
  <si>
    <t>Let's Collaborate: Regret-based Reactive Synthesis for Robotic Manipulation</t>
  </si>
  <si>
    <t>10.1109/ICRA46639.2022.9812298</t>
  </si>
  <si>
    <t>https://www.scopus.com/inward/record.uri?eid=2-s2.0-85136338254&amp;doi=10.1109%2fICRA46639.2022.9812298&amp;partnerID=40&amp;md5=164476948d2947d59438290f939b11a9</t>
  </si>
  <si>
    <t>Human robot interaction; Case-studies; Complex task; Efficient interaction; Human intentions; Human-centric; Reactive synthesis; Robotic manipulation; Robotic manipulators; Manipulators</t>
  </si>
  <si>
    <t>Singh N.; Kapoor R.</t>
  </si>
  <si>
    <t>Singh, Nikhil (57337162000); Kapoor, Rajiv (8719288000)</t>
  </si>
  <si>
    <t>57337162000; 8719288000</t>
  </si>
  <si>
    <t>Facial Micro-Expression Recognition (FMER) using Model Compression</t>
  </si>
  <si>
    <t>International Conference on Electrical, Computer, and Energy Technologies, ICECET 2022</t>
  </si>
  <si>
    <t>10.1109/ICECET55527.2022.9872920</t>
  </si>
  <si>
    <t>https://www.scopus.com/inward/record.uri?eid=2-s2.0-85138967958&amp;doi=10.1109%2fICECET55527.2022.9872920&amp;partnerID=40&amp;md5=5ad5c84e8a77203debedbcf6b5225863</t>
  </si>
  <si>
    <t>Deep Neural Network; FME-Recognition; Knowledge Transfer; Model Compression</t>
  </si>
  <si>
    <t>Emotion Recognition; Face recognition; Knowledge management; Action Unit; AI systems; Emotion recognition; Expression recognition; Face micro-expression-recognition; Facial Expressions; Knowledge transfer; Micro-expressions; Model compression; Social robots; Deep neural networks</t>
  </si>
  <si>
    <t>Hu C.-C.</t>
  </si>
  <si>
    <t>Hu, Chih-Chien (8731048600)</t>
  </si>
  <si>
    <t>The Development of Robot-based Storytelling Platform for Designing STEAM Learning Systems</t>
  </si>
  <si>
    <t>10.1109/ICCE-Taiwan55306.2022.9869079</t>
  </si>
  <si>
    <t>https://www.scopus.com/inward/record.uri?eid=2-s2.0-85138713276&amp;doi=10.1109%2fICCE-Taiwan55306.2022.9869079&amp;partnerID=40&amp;md5=3fea159698adb143c5d395f31723e264</t>
  </si>
  <si>
    <t>human-robot interaction; robot-based storytelling; STEAM learning</t>
  </si>
  <si>
    <t>Engineering education; Learning systems; Machine design; Steam; Art educations; Engineering learning; Humans-robot interactions; Mathematics learning; Robot-based storytelling; Science education; Science learning; Science technologies; Technology education; Technology learning; Human robot interaction</t>
  </si>
  <si>
    <t>Liu Z.; Guo C.; Xue H.; Guo J.</t>
  </si>
  <si>
    <t>Liu, Zijie (57866008000); Guo, Chuxuan (57866820300); Xue, Hongwei (57867023000); Guo, Jiajie (55845647200)</t>
  </si>
  <si>
    <t>57866008000; 57866820300; 57867023000; 55845647200</t>
  </si>
  <si>
    <t>Tri-axial Motion Sensing with Mechanomagnetic Effect for Human-Machine Interface</t>
  </si>
  <si>
    <t>10.1007/978-3-031-13841-6_3</t>
  </si>
  <si>
    <t>https://www.scopus.com/inward/record.uri?eid=2-s2.0-85136979165&amp;doi=10.1007%2f978-3-031-13841-6_3&amp;partnerID=40&amp;md5=f1af3e1df514b9b7cde6e71f871d8717</t>
  </si>
  <si>
    <t>Flexible sensor; Human-machine interface (HMI); Mechanomagnetic effect; Tri-axial motion sensing; Wearable robotics</t>
  </si>
  <si>
    <t>Deformation; Haptic interfaces; Human robot interaction; Magnetism; Wearable sensors; Axial motions; Flexible sensor; Human machine interaction; Human Machine Interface; Human-machine interface; Mechanomagnetic effect; Motion sensing; Tri-axial; Tri-axial motion sensing; Wearable robotics; Shear flow</t>
  </si>
  <si>
    <t>Booth S.; Sharma S.; Chung S.; Shah J.; Glassman E.L.</t>
  </si>
  <si>
    <t>Booth, Serena (57194724923); Sharma, Sanjana (57376748000); Chung, Sarah (57945213600); Shah, Julie (19640414800); Glassman, Elena L. (23975987900)</t>
  </si>
  <si>
    <t>57194724923; 57376748000; 57945213600; 19640414800; 23975987900</t>
  </si>
  <si>
    <t>Revisiting Human-Robot Teaching and Learning Through the Lens of Human Concept Learning</t>
  </si>
  <si>
    <t>10.1109/HRI53351.2022.9889398</t>
  </si>
  <si>
    <t>https://www.scopus.com/inward/record.uri?eid=2-s2.0-85137635002&amp;doi=10.1109%2fHRI53351.2022.9889398&amp;partnerID=40&amp;md5=200564d21eca8d08b236f33e49fe019a</t>
  </si>
  <si>
    <t>HRI; human-concept learning; mental models</t>
  </si>
  <si>
    <t>Behavioral research; Learning systems; Robots; Teaching; Concept learning; Conceptual model; HRI; Human robots; Human-concept learning; Mental model; Robot behavior; Robot teaching; Teaching and learning; Through the lens; Machine design</t>
  </si>
  <si>
    <t>Liu P.; Zhang K.; Tateo D.; Jauhri S.; Peters J.; Chalvatzaki G.</t>
  </si>
  <si>
    <t>Liu, Puze (57224900080); Zhang, Kuo (57545980800); Tateo, Davide (57201780401); Jauhri, Snehal (57219793586); Peters, Jan (35248912800); Chalvatzaki, Georgia (56237142400)</t>
  </si>
  <si>
    <t>57224900080; 57545980800; 57201780401; 57219793586; 35248912800; 56237142400</t>
  </si>
  <si>
    <t>Regularized Deep Signed Distance Fields for Reactive Motion Generation</t>
  </si>
  <si>
    <t>10.1109/IROS47612.2022.9981456</t>
  </si>
  <si>
    <t>https://www.scopus.com/inward/record.uri?eid=2-s2.0-85138308312&amp;doi=10.1109%2fIROS47612.2022.9981456&amp;partnerID=40&amp;md5=235fde04652bf9d9d4190e3d282c0a7b</t>
  </si>
  <si>
    <t>Heuristic methods; Intelligent robots; Manipulators; Distance field; Distance-based; Dynamic environments; Motion generation; Online time; Reactive motions; Real- time; Real-world; Signed distance fields; World dynamics; Human robot interaction</t>
  </si>
  <si>
    <t>Yang S.; Guan Y.; Li Y.; Shi W.</t>
  </si>
  <si>
    <t>Yang, Shengtian (57567761000); Guan, Yisheng (7202924042); Li, Yihui (57199742124); Shi, Wenjing (57885096200)</t>
  </si>
  <si>
    <t>57567761000; 7202924042; 57199742124; 57885096200</t>
  </si>
  <si>
    <t>Interaction Intention Recognition via Human Emotion for Human-Robot Natural Interaction</t>
  </si>
  <si>
    <t>10.1109/AIM52237.2022.9863357</t>
  </si>
  <si>
    <t>https://www.scopus.com/inward/record.uri?eid=2-s2.0-85137660782&amp;doi=10.1109%2fAIM52237.2022.9863357&amp;partnerID=40&amp;md5=54c5f83ea8c4ea99941ca6b5e4bfdef0</t>
  </si>
  <si>
    <t>Emotion Recognition; Human robot interaction; Man machine systems; External behavior; Facial Expressions; Human emotion; Human robots; Intention recognition; Natural interactions; Observable behavior; Social robots; Social scenarios; User interaction; Classification (of information)</t>
  </si>
  <si>
    <t>Bacek T.; Sun M.; Liu H.; Chen Z.; Kulic D.; Oetomo D.; Tan Y.</t>
  </si>
  <si>
    <t>Bacek, Tomislav (55413959000); Sun, Mingrui (57450056900); Liu, Hengchang (57450773400); Chen, Zhongxiang (57450954800); Kulic, Dana (10244652900); Oetomo, Denny (15064210800); Tan, Ying (57741354200)</t>
  </si>
  <si>
    <t>55413959000; 57450056900; 57450773400; 57450954800; 10244652900; 15064210800; 57741354200</t>
  </si>
  <si>
    <t>Varying Joint Patterns and Compensatory Strategies Can Lead to the Same Functional Gait Outcomes: A Case Study</t>
  </si>
  <si>
    <t>10.1109/ICORR55369.2022.9896497</t>
  </si>
  <si>
    <t>https://www.scopus.com/inward/record.uri?eid=2-s2.0-85138873066&amp;doi=10.1109%2fICORR55369.2022.9896497&amp;partnerID=40&amp;md5=df2429a2cc0bdde508d3d09ea5119a5a</t>
  </si>
  <si>
    <t>Adult; Ankle Joint; Biomechanical Phenomena; Gait; Humans; Knee Joint; Male; Walking; Human robot interaction; Case-studies; Compensatory strategy; Condition; Functional gait; Gait pattern; Joint space; Paper analysis; Space walking; Task space; Walking mechanism; adult; ankle; biomechanics; gait; human; knee; male; walking; Gait analysis</t>
  </si>
  <si>
    <t>Ligthart M.E.U.; Neerincx M.A.; Hindriks K.V.</t>
  </si>
  <si>
    <t>Ligthart, Mike E.U. (57050258800); Neerincx, Mark A. (9133405200); Hindriks, Koen V. (55904124900)</t>
  </si>
  <si>
    <t>57050258800; 9133405200; 55904124900</t>
  </si>
  <si>
    <t>Memory-Based Personalization for Fostering a Long-Term Child-Robot Relationship</t>
  </si>
  <si>
    <t>10.1109/HRI53351.2022.9889446</t>
  </si>
  <si>
    <t>https://www.scopus.com/inward/record.uri?eid=2-s2.0-85138733547&amp;doi=10.1109%2fHRI53351.2022.9889446&amp;partnerID=40&amp;md5=b8a8b83d63c381030ebfb2b1ff377016</t>
  </si>
  <si>
    <t>child-robot interaction; long-term; longitudinal user study; memory; personal-ization; social robots</t>
  </si>
  <si>
    <t>Child-robot interactions; Long-term; Long-term interaction; Longitudinal user study; Novelty effects; Personal-ization; Personalization strategies; Personalizations; Social robots; User study</t>
  </si>
  <si>
    <t>Wang X.; Veeramani D.; Zhu Z.</t>
  </si>
  <si>
    <t>Wang, X. (57208262316); Veeramani, D. (7004106561); Zhu, Z. (55923703900)</t>
  </si>
  <si>
    <t>57208262316; 7004106561; 55923703900</t>
  </si>
  <si>
    <t>Integrated Sensor-Based Interface for Human-Robot Collaboration in Construction</t>
  </si>
  <si>
    <t>Proceedings of the International Symposium on Automation and Robotics in Construction</t>
  </si>
  <si>
    <t>https://www.scopus.com/inward/record.uri?eid=2-s2.0-85137096826&amp;partnerID=40&amp;md5=9be19d8211371fbfbe5dad2aa936c2aa</t>
  </si>
  <si>
    <t>Eye Tracking; Hand Gesture Recognition; Human-Robot Interface; Wearable Sensors</t>
  </si>
  <si>
    <t>Accident prevention; Construction industry; Conveying; Gesture recognition; Human robot interaction; Man machine systems; Palmprint recognition; Wearable sensors; Construction machines; Construction productivity; Construction robots; Eye-tracking; Hand-gesture recognition; Human-robot collaboration; Human-Robot Interface; Integrated sensors; Job sites; Sensor-based interfaces; Eye tracking</t>
  </si>
  <si>
    <t>Cao T.; Sun J.; Liu D.; Wang Q.; Wang H.</t>
  </si>
  <si>
    <t>Cao, Tianao (57215603383); Sun, Jinwei (7410368709); Liu, Dan (57043689400); Wang, Qisong (7408168840); Wang, Huiyong (57899897800)</t>
  </si>
  <si>
    <t>57215603383; 7410368709; 57043689400; 7408168840; 57899897800</t>
  </si>
  <si>
    <t>Wireless Collaboration Technology Based on Electroencephalograph and Electromyography</t>
  </si>
  <si>
    <t>2022 IEEE 4th International Conference on Power, Intelligent Computing and Systems, ICPICS 2022</t>
  </si>
  <si>
    <t>10.1109/ICPICS55264.2022.9873602</t>
  </si>
  <si>
    <t>https://www.scopus.com/inward/record.uri?eid=2-s2.0-85138489662&amp;doi=10.1109%2fICPICS55264.2022.9873602&amp;partnerID=40&amp;md5=8e1c8e94e3d3128b79ac19ee90888643</t>
  </si>
  <si>
    <t>biosignal processing; collaboration technology; Electroencephalograph; Electromyography; human-robot interaction</t>
  </si>
  <si>
    <t>Backpropagation; Biomedical signal processing; Electroencephalography; Electromyography; Man machine systems; Manipulators; Spectral density; Support vector machines; Biosignal processing; Biosignals; Collaboration technology; Electroencephalograph; Electroencephalograph signals; Electromyography signals; Humans-robot interactions; Mechanical equipment; Motion intention; Technology-based; Human robot interaction</t>
  </si>
  <si>
    <t>Namala S.; Avva V.P.; Mangalraj M.</t>
  </si>
  <si>
    <t>Namala, Sahithi (57852770000); Avva, Venkata Puneeth (57852770100); Mangalraj, Mangalraj (57191091626)</t>
  </si>
  <si>
    <t>57852770000; 57852770100; 57191091626</t>
  </si>
  <si>
    <t>An Intelligent System for hair coloring using UNET and ONNX</t>
  </si>
  <si>
    <t>2022 3rd International Conference for Emerging Technology, INCET 2022</t>
  </si>
  <si>
    <t>10.1109/INCET54531.2022.9825256</t>
  </si>
  <si>
    <t>https://www.scopus.com/inward/record.uri?eid=2-s2.0-85136328736&amp;doi=10.1109%2fINCET54531.2022.9825256&amp;partnerID=40&amp;md5=d17610ebdaf4a7bc03973a1295f324c5</t>
  </si>
  <si>
    <t>Deep learning; Hair coloring; UNET</t>
  </si>
  <si>
    <t>Coloring; Deep learning; Human robot interaction; Image segmentation; Learning systems; Technology transfer; Deep learning; Essential features; Face regions; Facial images; Hair colorings; Learning techniques; Machine-learning; Matchings; Research papers; UNET; Intelligent systems</t>
  </si>
  <si>
    <t>Haninger K.; Hegeler C.; Peternel L.</t>
  </si>
  <si>
    <t>Haninger, Kevin (57192875772); Hegeler, Christian (57326805100); Peternel, Luka (56943287700)</t>
  </si>
  <si>
    <t>57192875772; 57326805100; 56943287700</t>
  </si>
  <si>
    <t>Model Predictive Control with Gaussian Processes for Flexible Multi-Modal Physical Human Robot Interaction</t>
  </si>
  <si>
    <t>10.1109/ICRA46639.2022.9811590</t>
  </si>
  <si>
    <t>https://www.scopus.com/inward/record.uri?eid=2-s2.0-85136320731&amp;doi=10.1109%2fICRA46639.2022.9811590&amp;partnerID=40&amp;md5=820ca17c189f530488c52a9534b1215d</t>
  </si>
  <si>
    <t>Anthropomorphic robots; Bayesian networks; Behavioral research; Degrees of freedom (mechanics); Ergonomics; Gaussian distribution; Gaussian noise (electronic); Human robot interaction; Inference engines; Man machine systems; Robot programming; Application specific; Discrete mode; Gaussian Processes; Human behaviors; Humans-robot interactions; Model-predictive control; Multi-modal; Novel methods; Physical humanrobot interaction (phri); Task efficiencies; Model predictive control</t>
  </si>
  <si>
    <t>Alanya-Beltran J.; Narang P.; Taufikin; Bangare S.L.; Valderrama-Zapata C.; Jaiswal S.</t>
  </si>
  <si>
    <t>Alanya-Beltran, Joel (57219413120); Narang, Pravin (57831431300); Taufikin (57226417859); Bangare, Sunil L. (39861025700); Valderrama-Zapata, Carlos (57831918600); Jaiswal, Sushma (57220481244)</t>
  </si>
  <si>
    <t>57219413120; 57831431300; 57226417859; 39861025700; 57831918600; 57220481244</t>
  </si>
  <si>
    <t>An Empirical Analysis of 3D Image Processing by using Machine Learning-Based Input Processing for Man-Machine Interaction</t>
  </si>
  <si>
    <t>2022 2nd International Conference on Advance Computing and Innovative Technologies in Engineering, ICACITE 2022</t>
  </si>
  <si>
    <t>10.1109/ICACITE53722.2022.9823699</t>
  </si>
  <si>
    <t>https://www.scopus.com/inward/record.uri?eid=2-s2.0-85135453607&amp;doi=10.1109%2fICACITE53722.2022.9823699&amp;partnerID=40&amp;md5=3fb9d898e67348290f9ea083e864c67a</t>
  </si>
  <si>
    <t>'human-robot interface or HRI'; 3D images; Digital visualisation; dimension modelling; space projection</t>
  </si>
  <si>
    <t>3D modeling; Human robot interaction; Image analysis; Machine learning; Man machine systems; Visualization; 'human-robot interface or HRI'; 3-D image; 3D image processing; 3D-images; Digital visualization; Dimension modeling; Human-Robot Interface; Machine-learning; Man/machine interactions; Space projection; Digital devices</t>
  </si>
  <si>
    <t>Su Y.; Zhang W.; Ding X.</t>
  </si>
  <si>
    <t>Su, Yujie (57222315373); Zhang, Wuxiang (24832573100); Ding, Xilung (57820948500)</t>
  </si>
  <si>
    <t>57222315373; 24832573100; 57820948500</t>
  </si>
  <si>
    <t>Observer Based Sliding Mode Control for a Knee Exoskeleton</t>
  </si>
  <si>
    <t>Mechanisms and Machine Science</t>
  </si>
  <si>
    <t>106 MMS</t>
  </si>
  <si>
    <t>10.1007/978-3-030-76147-9_7</t>
  </si>
  <si>
    <t>https://www.scopus.com/inward/record.uri?eid=2-s2.0-85135076548&amp;doi=10.1007%2f978-3-030-76147-9_7&amp;partnerID=40&amp;md5=9e9d98718a9385bf4b68dbabb665b0da</t>
  </si>
  <si>
    <t>Anthropomorphically designed knee exoskeleton; Impedance control; Sliding mode disturbance observer</t>
  </si>
  <si>
    <t>Controllers; Exoskeleton (Robotics); Human robot interaction; Uncertainty analysis; Anthropomorphically designed knee exoskeleton; Control methods; Disturbance observer; Impedance control; Observer-based; Performance; Sliding mode controller; Sliding mode disturbance observer; Sliding modes; Sliding-mode control; Sliding mode control</t>
  </si>
  <si>
    <t>Li Z.; Sun B.; Li Y.; Zhang Q.</t>
  </si>
  <si>
    <t>Li, Zexin (57841162900); Sun, Baiqing (55413100100); Li, Yong (56414362100); Zhang, Qiuhao (7407964126)</t>
  </si>
  <si>
    <t>57841162900; 55413100100; 56414362100; 7407964126</t>
  </si>
  <si>
    <t>Safety Assistance Strategy of Nursing Robot in Stand-To-Sit Movement</t>
  </si>
  <si>
    <t>13455 LNAI</t>
  </si>
  <si>
    <t>10.1007/978-3-031-13844-7_7</t>
  </si>
  <si>
    <t>https://www.scopus.com/inward/record.uri?eid=2-s2.0-85135815125&amp;doi=10.1007%2f978-3-031-13844-7_7&amp;partnerID=40&amp;md5=1677c092e99ffe7afd3eaf31e2101e86</t>
  </si>
  <si>
    <t>Biomechanics; Lumped parameter model; Muscle strength; Stand-to-sit movement</t>
  </si>
  <si>
    <t>Control systems; Human robot interaction; Lumped parameter networks; Man machine systems; Muscle; Assistance strategy; Human bodies; Interactors; Lower extremity; Lower limb; Lumped parameter modelling; Muscle strength; Natural movements; Stand to sits; Stand-to-sit movement; Nursing</t>
  </si>
  <si>
    <t>Al-Asbaily S.A.; Amhmed Bozed K.</t>
  </si>
  <si>
    <t>Al-Asbaily, Sarah Amer (57838551200); Amhmed Bozed, Kenz (57837998800)</t>
  </si>
  <si>
    <t>57838551200; 57837998800</t>
  </si>
  <si>
    <t>Facial Emotion Recognition Based on Deep Learning</t>
  </si>
  <si>
    <t>2022 IEEE 2nd International Maghreb Meeting of the Conference on Sciences and Techniques of Automatic Control and Computer Engineering, MI-STA 2022 - Proceeding</t>
  </si>
  <si>
    <t>10.1109/MI-STA54861.2022.9837630</t>
  </si>
  <si>
    <t>https://www.scopus.com/inward/record.uri?eid=2-s2.0-85135766306&amp;doi=10.1109%2fMI-STA54861.2022.9837630&amp;partnerID=40&amp;md5=06444bba75900947789d3c9e0ea0d656</t>
  </si>
  <si>
    <t>Classic Neural Networks; Deep Learning; FER_2013; VGG16</t>
  </si>
  <si>
    <t>Classification (of information); Computational efficiency; Deep learning; Emotion Recognition; Face recognition; Human robot interaction; Automatic facial expression analysis; Classic neural network; Deep learning; Emotion recognition; Facial emotions; Facial expression recognition; FER_2013; Hot topics; Neural-networks; VGG16; Human computer interaction</t>
  </si>
  <si>
    <t>Urakawa K.; Chisaka H.; Hikida J.; Yamanouchi A.; Shiota D.; Ohmori K.</t>
  </si>
  <si>
    <t>Urakawa, Kazuki (57836328900); Chisaka, Hiroki (57219612502); Hikida, Jiro (57204580179); Yamanouchi, Atsushi (14029381900); Shiota, Dai (26326498800); Ohmori, Katsumi (14028858700)</t>
  </si>
  <si>
    <t>57836328900; 57219612502; 57204580179; 14029381900; 26326498800; 14028858700</t>
  </si>
  <si>
    <t>Development of Heat Free / Low Temperature Process High Refractive Index Materials for Display</t>
  </si>
  <si>
    <t>Digest of Technical Papers - SID International Symposium</t>
  </si>
  <si>
    <t>10.1002/sdtp.15731</t>
  </si>
  <si>
    <t>https://www.scopus.com/inward/record.uri?eid=2-s2.0-85135615744&amp;doi=10.1002%2fsdtp.15731&amp;partnerID=40&amp;md5=6a3c51baea66e3f3700b55aead1ebfb7</t>
  </si>
  <si>
    <t>Heat free process; High refractive index (HRI); Inkjet; Low temperature process; Photo patternable</t>
  </si>
  <si>
    <t>Display devices; Temperature; Condition control; Heat free process; High performance material; High refractive; High refractive index; High-refractive-index materials; Ink jet; Low- temperature process; Photo patternable; Process condition; Refractive index</t>
  </si>
  <si>
    <t>Gawhale K.; Chandanwar A.; Zalte R.; Metkar S.; Kulkarni S.; Panikar A.; Lalka L.; Bole A.; Randive S.</t>
  </si>
  <si>
    <t>Gawhale, Kunal (57822645900); Chandanwar, Aditya (57821102000); Zalte, Rujul (57821102100); Metkar, Suhit (57821367000); Kulkarni, Sahana (57822115000); Panikar, Abhijith (57822376800); Lalka, Labhesh (57822376900); Bole, Arti (57822377000); Randive, Santosh (57190404830)</t>
  </si>
  <si>
    <t>57822645900; 57821102000; 57821102100; 57821367000; 57822115000; 57822376800; 57822376900; 57822377000; 57190404830</t>
  </si>
  <si>
    <t>Humanoid Robot - Spark</t>
  </si>
  <si>
    <t>1568 CCIS</t>
  </si>
  <si>
    <t>10.1007/978-3-031-11349-9_13</t>
  </si>
  <si>
    <t>https://www.scopus.com/inward/record.uri?eid=2-s2.0-85135073713&amp;doi=10.1007%2f978-3-031-11349-9_13&amp;partnerID=40&amp;md5=98a0ed8089a6485260298ff2349df2ab</t>
  </si>
  <si>
    <t>Autonomous; Biped walking; Gesture; Human machine interaction; Humanoid robots; Posture; Recognition; Social spaces and facial expressions</t>
  </si>
  <si>
    <t>Degrees of freedom (mechanics); Face recognition; Human robot interaction; Hybrid systems; Autonomous; Biped walking; Facial Expressions; Gesture; Human machine interaction; Humanoid robot; Posture; Recognition; Social space and facial expression; Social spaces; Anthropomorphic robots</t>
  </si>
  <si>
    <t>Zou J.; Gauthier S.; Anzalone S.M.; Cohen D.; Archambault D.</t>
  </si>
  <si>
    <t>Zou, Jianling (57222061101); Gauthier, Soizic (57194708992); Anzalone, Salvatore M. (6507273126); Cohen, David (57198586747); Archambault, Dominique (22833711800)</t>
  </si>
  <si>
    <t>57222061101; 57194708992; 6507273126; 57198586747; 22833711800</t>
  </si>
  <si>
    <t>A Wizard of Oz Interface with Qtrobot for Facilitating the Handwriting Learning in Children with Dysgraphia and Its Usability Evaluation</t>
  </si>
  <si>
    <t>13342 LNCS</t>
  </si>
  <si>
    <t>10.1007/978-3-031-08645-8_26</t>
  </si>
  <si>
    <t>https://www.scopus.com/inward/record.uri?eid=2-s2.0-85135079939&amp;doi=10.1007%2f978-3-031-08645-8_26&amp;partnerID=40&amp;md5=bc364c5a749b6744631a1df2593a5bd0</t>
  </si>
  <si>
    <t>Dysgraphia; Humain-robot interaction; Social robot; Wizard of OZ interface</t>
  </si>
  <si>
    <t>Social robots; Dysgraphia; Humain-robot interaction; Robot behavior; Robot interactions; Social robots; System usability; Usability evaluation; Wizard of Oz; Wizard of OZ interface; Machine design</t>
  </si>
  <si>
    <t>Deshmukh N.; Savur C.; Sahin F.</t>
  </si>
  <si>
    <t>Deshmukh, Nikhil (57822942000); Savur, Celal (57189349006); Sahin, Ferat (7004923878)</t>
  </si>
  <si>
    <t>57822942000; 57189349006; 7004923878</t>
  </si>
  <si>
    <t>iOS Based Pose Estimation and Gesture Recognition for Robot Manipulation</t>
  </si>
  <si>
    <t>2022 17th Annual System of Systems Engineering Conference, SOSE 2022</t>
  </si>
  <si>
    <t>10.1109/SOSE55472.2022.9812685</t>
  </si>
  <si>
    <t>https://www.scopus.com/inward/record.uri?eid=2-s2.0-85135123056&amp;doi=10.1109%2fSOSE55472.2022.9812685&amp;partnerID=40&amp;md5=e72931f6156a2d8409a4bfb4b971eae6</t>
  </si>
  <si>
    <t>component; formatting; insert; style; styling</t>
  </si>
  <si>
    <t>Adaptive control systems; Anthropomorphic robots; Computer control systems; Human robot interaction; Intelligent robots; Optical radar; Component; Entire system; Formatting; Gestures recognition; Insert; Pose-estimation; Robot interface; Robot manipulation; Style; Styling; Gesture recognition</t>
  </si>
  <si>
    <t>Sachidanandam S.O.; Honarvar S.; Diaz-Mercado Y.</t>
  </si>
  <si>
    <t>Sachidanandam, Sarjana Oradiambalam (57852811600); Honarvar, Sara (57221371440); Diaz-Mercado, Yancy (36809191100)</t>
  </si>
  <si>
    <t>57852811600; 57221371440; 36809191100</t>
  </si>
  <si>
    <t>Effectiveness of Augmented Reality for Human Swarm Interactions</t>
  </si>
  <si>
    <t>10.1109/ICRA46639.2022.9812080</t>
  </si>
  <si>
    <t>https://www.scopus.com/inward/record.uri?eid=2-s2.0-85136329553&amp;doi=10.1109%2fICRA46639.2022.9812080&amp;partnerID=40&amp;md5=fcb822f04089bd287fab50a3e59ca11b</t>
  </si>
  <si>
    <t>Decision making; Degrees of freedom (mechanics); Human robot interaction; Industrial robots; Interface states; Multipurpose robots; Swarm intelligence; Augmented reality systems; Decisions makings; Dynamic environments; Human operator; Interaction systems; Remote interactions; Research areas; Robot swarms; Swarm robotics; Visual cues; Augmented reality</t>
  </si>
  <si>
    <t>Wang C.; Zhao J.</t>
  </si>
  <si>
    <t>Wang, Chengyun (57474283900); Zhao, Jing (57129187500)</t>
  </si>
  <si>
    <t>57474283900; 57129187500</t>
  </si>
  <si>
    <t>Humanoid Trajectory Planning for Robot Based on Minimum-Jerk Model of Human Arm</t>
  </si>
  <si>
    <t>10.1109/CACRE54574.2022.9834199</t>
  </si>
  <si>
    <t>https://www.scopus.com/inward/record.uri?eid=2-s2.0-85136327770&amp;doi=10.1109%2fCACRE54574.2022.9834199&amp;partnerID=40&amp;md5=45bf3fee928e5c497e2faa5107653382</t>
  </si>
  <si>
    <t>human-robot interaction; minimum-jerk model; reaching point motion; trajectory planning</t>
  </si>
  <si>
    <t>Man machine systems; Motion planning; Robot programming; Trajectories; Human arm; Human arm motion; Humans-robot interactions; Minimum jerk model; Motion planning methods; Peak velocities; Pickup and delivery; Reaching point motion; Robot trajectory; Trajectory Planning; Human robot interaction</t>
  </si>
  <si>
    <t>Kastner L.; Fatloun B.; Shen Z.; Gawrisch D.; Lambrecht J.</t>
  </si>
  <si>
    <t>Kastner, Linh (57216688012); Fatloun, Bassel (57762469500); Shen, Zhengcheng (57222705695); Gawrisch, Daniel (57763186200); Lambrecht, Jens (38961458400)</t>
  </si>
  <si>
    <t>57216688012; 57762469500; 57222705695; 57763186200; 38961458400</t>
  </si>
  <si>
    <t>Human-Following and -guiding in Crowded Environments using Semantic Deep-Reinforcement-Learning for Mobile Service Robots</t>
  </si>
  <si>
    <t>10.1109/ICRA46639.2022.9812111</t>
  </si>
  <si>
    <t>https://www.scopus.com/inward/record.uri?eid=2-s2.0-85136325351&amp;doi=10.1109%2fICRA46639.2022.9812111&amp;partnerID=40&amp;md5=8d4088ad7f0b0e8dd2d96968083d45c8</t>
  </si>
  <si>
    <t>Air navigation; Deep learning; Human robot interaction; Semantics; Airport station; Dynamic environments; Grand Challenge; Human assistance; Human following; Mobile service robots; Reinforcement learnings; Semantics Information; Train stations; Volatile behaviors; Reinforcement learning</t>
  </si>
  <si>
    <t>Grillo A.; Recchiuto C.T.; Carpin S.; Sgorbissa A.</t>
  </si>
  <si>
    <t>Grillo, Alberto (57219626820); Recchiuto, Carmine Tommaso (36452602300); Carpin, Stefano (22956945200); Sgorbissa, Antonio (6602687901)</t>
  </si>
  <si>
    <t>57219626820; 36452602300; 22956945200; 6602687901</t>
  </si>
  <si>
    <t>Trust Metrics for Task Assignment in Cooperative Teams of Robots</t>
  </si>
  <si>
    <t>https://www.scopus.com/inward/record.uri?eid=2-s2.0-85134300533&amp;partnerID=40&amp;md5=e71c72e9c9acb38f1dfa3bd3c3120f50</t>
  </si>
  <si>
    <t>Robot-Robot Interaction; Social Robotics; Task Assignment; Trust</t>
  </si>
  <si>
    <t>Man machine systems; Cooperative teams; Humans-robot interactions; Robot interactions; Robot-robot interaction; Robotic agents; Robotics research; Social robotics; Tasks assignments; Trust; Trust metrics; Human robot interaction</t>
  </si>
  <si>
    <t>Derman M.; Soliman A.F.; Kuru A.; Cevik S.C.; Unal R.; Bebek O.; Ugurlu B.</t>
  </si>
  <si>
    <t>Derman, Mustafa (57210635979); Soliman, Ahmed Fahmy (57204662031); Kuru, Alihan (57836056900); Cevik, Suleyman Can (57473553900); Unal, Ramazan (36461959900); Bebek, Ozkan (6507704165); Ugurlu, Barkan (26424081600)</t>
  </si>
  <si>
    <t>57210635979; 57204662031; 57836056900; 57473553900; 36461959900; 6507704165; 26424081600</t>
  </si>
  <si>
    <t>Simulation-based Design and Locomotion Control Implementation for a Lower Body Exoskeleton</t>
  </si>
  <si>
    <t>Proceedings - 2022 IEEE 5th International Conference on Industrial Cyber-Physical Systems, ICPS 2022</t>
  </si>
  <si>
    <t>10.1109/ICPS51978.2022.9816855</t>
  </si>
  <si>
    <t>https://www.scopus.com/inward/record.uri?eid=2-s2.0-85135614928&amp;doi=10.1109%2fICPS51978.2022.9816855&amp;partnerID=40&amp;md5=4d827a1cd9f302ceb4dd25afab56dbed</t>
  </si>
  <si>
    <t>Exoskeleton; human-robot interaction; rehabilitation robots</t>
  </si>
  <si>
    <t>Dynamics; Exoskeleton (Robotics); Machine design; Stress analysis; Control implementation; Control methodology; Design control; Dynamic walking; Exoskeleton; Humans-robot interactions; Locomotion control; Lower body; Rehabilitation robot; Simulation-based designs; Human robot interaction</t>
  </si>
  <si>
    <t>Yildirim M.C.; Sabaghian M.; Goll T.; Kossler C.; Jahne C.; Swikir A.; Sarabakha A.; Haddadin S.</t>
  </si>
  <si>
    <t>Yildirim, Mehmet C. (57188683270); Sabaghian, Mohamadreza (57224190819); Goll, Thore (57207824667); Kossler, Clemens (57852591700); Jahne, Christoph (57193095636); Swikir, Abdalla (57190489133); Sarabakha, Andriy (57192540792); Haddadin, Sami (23008499000)</t>
  </si>
  <si>
    <t>57188683270; 57224190819; 57207824667; 57852591700; 57193095636; 57190489133; 57192540792; 23008499000</t>
  </si>
  <si>
    <t>Development of a Collaborative Wheeled Mobile Robot: Design Considerations, Drive Unit Torque Control, and Preliminary Result</t>
  </si>
  <si>
    <t>10.1109/ICRA46639.2022.9812006</t>
  </si>
  <si>
    <t>https://www.scopus.com/inward/record.uri?eid=2-s2.0-85136320861&amp;doi=10.1109%2fICRA46639.2022.9812006&amp;partnerID=40&amp;md5=9f9cf47c44c02d8bf21e727dc80b9732</t>
  </si>
  <si>
    <t>Human robot interaction; Machine design; Control architecture; Design considerations; Mechanical; Mobile robot design; Navigation architectures; Safe human-robot interaction; Mobile robots</t>
  </si>
  <si>
    <t>Du Y.; Jin J.; Wang Q.; Fan J.</t>
  </si>
  <si>
    <t>Du, Yuwei (57222006146); Jin, Jing (56768579700); Wang, Qiang (57199479168); Fan, Jianyin (57220743858)</t>
  </si>
  <si>
    <t>57222006146; 56768579700; 57199479168; 57220743858</t>
  </si>
  <si>
    <t>EMG-Based Continuous Motion Decoding of Upper Limb with Spiking Neural Network</t>
  </si>
  <si>
    <t>Conference Record - IEEE Instrumentation and Measurement Technology Conference</t>
  </si>
  <si>
    <t>10.1109/I2MTC48687.2022.9806710</t>
  </si>
  <si>
    <t>https://www.scopus.com/inward/record.uri?eid=2-s2.0-85134429916&amp;doi=10.1109%2fI2MTC48687.2022.9806710&amp;partnerID=40&amp;md5=1b5f3aa838d7018a00c5190e58cb1d1b</t>
  </si>
  <si>
    <t>continuous motion; electromyography; spiking neural network</t>
  </si>
  <si>
    <t>Decoding; Human robot interaction; Continous motion; Human being; Humans-robot interactions; Intuitive controls; Muscle activities; Neural-networks; Spiking neural network; Spiking Neurones; Surface electromyography; Upper limbs; Neural networks</t>
  </si>
  <si>
    <t>Kuhnlenz K.; Kuhnlenz B.</t>
  </si>
  <si>
    <t>Kuhnlenz, Kolja (8611373500); Kuhnlenz, Barbara (55909854300)</t>
  </si>
  <si>
    <t>8611373500; 55909854300</t>
  </si>
  <si>
    <t>Visual Perception of Robot Appearance Attributes in the Peripheral Field of View Depends on Human Observer Eye-Movement Behaviors</t>
  </si>
  <si>
    <t>10.1109/ICRA46639.2022.9811763</t>
  </si>
  <si>
    <t>https://www.scopus.com/inward/record.uri?eid=2-s2.0-85136320901&amp;doi=10.1109%2fICRA46639.2022.9811763&amp;partnerID=40&amp;md5=c5de883fa63b7ab138c7625798cfa255</t>
  </si>
  <si>
    <t>Behavioral research; Human robot interaction; Machine design; Condition; Field of views; Human observers; Humans-robot interactions; Interaction evaluations; Movement behaviour; Multicomponents; Robot appearance; Robot head; Visual perception; Eye movements</t>
  </si>
  <si>
    <t>Stadler M.; Vierhauser M.; Cleland-Huang J.</t>
  </si>
  <si>
    <t>Stadler, Marco (57655844100); Vierhauser, Michael (36661447400); Cleland-Huang, Jane (6506741859)</t>
  </si>
  <si>
    <t>57655844100; 36661447400; 6506741859</t>
  </si>
  <si>
    <t>Towards flexible Runtime Monitoring Support for ROS-based Applications</t>
  </si>
  <si>
    <t>Proceedings - 4th International Workshop on Robotics Software Engineering, RoSE 2022</t>
  </si>
  <si>
    <t>10.1145/3526071.3527515</t>
  </si>
  <si>
    <t>https://www.scopus.com/inward/record.uri?eid=2-s2.0-85135043865&amp;doi=10.1145%2f3526071.3527515&amp;partnerID=40&amp;md5=f519c78ebdeadc874d1c5b22999d866f</t>
  </si>
  <si>
    <t>Cyber-Physical Systems; ROS; Runtime Monitoring</t>
  </si>
  <si>
    <t>Antennas; Embedded systems; Human robot interaction; Machinery; Monitoring; Real time systems; Aerial vehicle; Cybe-physical systems; Cyber-physical systems; Different domains; Monitoring frameworks; Robotic systems; ROS; Runtime Monitoring; Search and rescue operations; Search and rescue robot; Cyber Physical System</t>
  </si>
  <si>
    <t>Sheidlower I.; Short E.S.; Moore A.</t>
  </si>
  <si>
    <t>Sheidlower, Isaac (57222467583); Short, Elaine Schaertl (35957168900); Moore, Allison (58341338400)</t>
  </si>
  <si>
    <t>57222467583; 35957168900; 58341338400</t>
  </si>
  <si>
    <t>Environment Guided Interactive Reinforcement Learning: Learning from Binary Feedback in High-Dimensional Robot Task Environments</t>
  </si>
  <si>
    <t>Proceedings of the International Joint Conference on Autonomous Agents and Multiagent Systems, AAMAS</t>
  </si>
  <si>
    <t>https://www.scopus.com/inward/record.uri?eid=2-s2.0-85134296748&amp;partnerID=40&amp;md5=dfcc6d730485aca997856ca1fa942b4d</t>
  </si>
  <si>
    <t>Human Robot Interaction; Interactive Reinforcement Learning</t>
  </si>
  <si>
    <t>Autonomous agents; Computer aided instruction; Learning algorithms; Multi agent systems; Personnel training; Reinforcement learning; Action spaces; Binary feedback; Continuous actions; High-dimensional; Higher-dimensional; Humans-robot interactions; Interactive Reinforcement Learning; Reinforcement learning algorithms; Robot tasks; Task environment; Human robot interaction</t>
  </si>
  <si>
    <t>Cheang C.; Lin H.; Fu Y.; Xue X.</t>
  </si>
  <si>
    <t>Cheang, Chilam (57225960132); Lin, Haitao (57219658668); Fu, Yanwei (36571734200); Xue, Xiangyang (7202711086)</t>
  </si>
  <si>
    <t>57225960132; 57219658668; 36571734200; 7202711086</t>
  </si>
  <si>
    <t>Learning 6-DoF Object Poses to Grasp Category-Level Objects by Language Instructions</t>
  </si>
  <si>
    <t>10.1109/ICRA46639.2022.9811367</t>
  </si>
  <si>
    <t>https://www.scopus.com/inward/record.uri?eid=2-s2.0-85136322491&amp;doi=10.1109%2fICRA46639.2022.9811367&amp;partnerID=40&amp;md5=20d8431dc92dae743f0ddead35749e8a</t>
  </si>
  <si>
    <t>Intelligent robots; Natural language processing systems; Object recognition; Robot vision; Freeforms; Humans-robot interactions; ITS applications; Language processing; Natural languages; Object grasping; Object localization; Object pose; Real-world scenario; Task demand; Human robot interaction</t>
  </si>
  <si>
    <t>Sonderegger S.; Guggemos J.; Seufert S.</t>
  </si>
  <si>
    <t>Sonderegger, Stefan (57209238903); Guggemos, Josef (57200695415); Seufert, Sabine (6603394178)</t>
  </si>
  <si>
    <t>57209238903; 57200695415; 6603394178</t>
  </si>
  <si>
    <t>How Social Robots Can Facilitate Teaching Quality – Findings from an Explorative Interview Study</t>
  </si>
  <si>
    <t>515 LNNS</t>
  </si>
  <si>
    <t>10.1007/978-3-031-12848-6_10</t>
  </si>
  <si>
    <t>https://www.scopus.com/inward/record.uri?eid=2-s2.0-85135099364&amp;doi=10.1007%2f978-3-031-12848-6_10&amp;partnerID=40&amp;md5=1802dfd3763e5139f3f8072ed0a1dd40</t>
  </si>
  <si>
    <t>Educational robots in classrooms; Human–robot interaction; Social robots in education; Teacher acceptance; Teaching quality</t>
  </si>
  <si>
    <t>Hsieh T.-Y.; Cross E.S.</t>
  </si>
  <si>
    <t>Hsieh, Te-Yi (57216353872); Cross, Emily S. (56497637800)</t>
  </si>
  <si>
    <t>57216353872; 56497637800</t>
  </si>
  <si>
    <t>The Role of Empathic Traits in Emotion Recognition and Emotion Contagion of Cozmo Robots</t>
  </si>
  <si>
    <t>10.1109/HRI53351.2022.9889501</t>
  </si>
  <si>
    <t>https://www.scopus.com/inward/record.uri?eid=2-s2.0-85136113087&amp;doi=10.1109%2fHRI53351.2022.9889501&amp;partnerID=40&amp;md5=31c501d34f9c68171de18bd168353e7b</t>
  </si>
  <si>
    <t>Dispositional empathy; Emotion contagion; Emotion recognition; Human-robot interaction</t>
  </si>
  <si>
    <t>Behavioral research; Human robot interaction; Speech recognition; Video recording; Affective interaction; Dispositional empathy; Emotion contagion; Emotion recognition; Human users; Humans-robot interactions; Mixed effects models; Online studies; Reactivity indices; Emotion Recognition</t>
  </si>
  <si>
    <t>Adaptive Impedance Controller for Human-Robot Arbitration based on Cooperative Differential Game Theory</t>
  </si>
  <si>
    <t>10.1109/ICRA46639.2022.9811853</t>
  </si>
  <si>
    <t>https://www.scopus.com/inward/record.uri?eid=2-s2.0-85136323864&amp;doi=10.1109%2fICRA46639.2022.9811853&amp;partnerID=40&amp;md5=89d73e8dc2aa82dc811cb766dfbd81d1</t>
  </si>
  <si>
    <t>Adaptive Control; Differential Cooperative Game Theory; physical Human-Robot Interaction; Role Arbitration</t>
  </si>
  <si>
    <t>Human robot interaction; Man machine systems; Adaptive Control; Cartesians; Cooperative differential games; Cooperative game theory; Differential cooperative game theory; Differential game theory; Human robots; Impedance controllers; Physical humanrobot interaction (phri); Role arbitration; Game theory</t>
  </si>
  <si>
    <t>Ray H.M.; Singer R.; Ahmed N.</t>
  </si>
  <si>
    <t>Ray, Hunter M. (57339835300); Singer, Ryan (57818598700); Ahmed, Nisar (57201043894)</t>
  </si>
  <si>
    <t>57339835300; 57818598700; 57201043894</t>
  </si>
  <si>
    <t>A Review of the Operational Use of UAS in Public Safety Emergency Incidents</t>
  </si>
  <si>
    <t>2022 International Conference on Unmanned Aircraft Systems, ICUAS 2022</t>
  </si>
  <si>
    <t>10.1109/ICUAS54217.2022.9836061</t>
  </si>
  <si>
    <t>https://www.scopus.com/inward/record.uri?eid=2-s2.0-85136136923&amp;doi=10.1109%2fICUAS54217.2022.9836061&amp;partnerID=40&amp;md5=4c7f633ab1236c6646651d137fbb4b10</t>
  </si>
  <si>
    <t>Autonomous Systems; Human-Robot Interaction; Public Safety; Search and Rescue; sUAS; UAS</t>
  </si>
  <si>
    <t>Antennas; Fire extinguishers; Fires; Human robot interaction; Unmanned aerial vehicles (UAV); Aerial systems; Autonomous system; Human robots; Humans-robot interactions; Operational use; Public safety; Search and rescue; Small uncrewed aerial system; UAS; Wildland; SWAT</t>
  </si>
  <si>
    <t>Wu K.; Chen L.; Wang K.; Wu M.; Pedrycz W.; Hirota K.</t>
  </si>
  <si>
    <t>Wu, Kaiwen (57803933400); Chen, Luefeng (55774663200); Wang, Kuanlin (57224517582); Wu, Min (57447998700); Pedrycz, Witold (56854903200); Hirota, Kaoru (7402829702)</t>
  </si>
  <si>
    <t>57803933400; 55774663200; 57224517582; 57447998700; 56854903200; 7402829702</t>
  </si>
  <si>
    <t>Robotic Arm Trajectory Generation Based on Emotion and Kinematic Feature</t>
  </si>
  <si>
    <t>2022 International Power Electronics Conference, IPEC-Himeji 2022-ECCE Asia</t>
  </si>
  <si>
    <t>10.23919/IPEC-Himeji2022-ECCE53331.2022.9807205</t>
  </si>
  <si>
    <t>https://www.scopus.com/inward/record.uri?eid=2-s2.0-85134250372&amp;doi=10.23919%2fIPEC-Himeji2022-ECCE53331.2022.9807205&amp;partnerID=40&amp;md5=d3418622a801f694a9e4c3eac2228766</t>
  </si>
  <si>
    <t>Emotional expression; Emotional robot; Human-Robot Interaction; Trajectory planning</t>
  </si>
  <si>
    <t>Kinematics; Man machine systems; MATLAB; Robot programming; Robotic arms; Trajectories; Arm kinematics; Emotional expressions; Emotional robots; Express emotions; Humans-robot interactions; Kinematic characteristics; Motion trajectories; Reasoners; Trajectory generation; Trajectory Planning; Human robot interaction</t>
  </si>
  <si>
    <t>Karim R.; Zhang Y.; Alves-Oliveira P.; Bjorling E.A.; Cakmak M.</t>
  </si>
  <si>
    <t>Karim, Raida (57845516700); Zhang, Yufei (57788050700); Alves-Oliveira, Patricia (56515305600); Bjorling, Elin A. (55301519700); Cakmak, Maya (22940323800)</t>
  </si>
  <si>
    <t>57845516700; 57788050700; 56515305600; 55301519700; 22940323800</t>
  </si>
  <si>
    <t>Community-Based Data Visualization for Mental Well-being with a Social Robot</t>
  </si>
  <si>
    <t>10.1109/HRI53351.2022.9889415</t>
  </si>
  <si>
    <t>https://www.scopus.com/inward/record.uri?eid=2-s2.0-85136001334&amp;doi=10.1109%2fHRI53351.2022.9889415&amp;partnerID=40&amp;md5=f28b5fd2c85c32d62c425327ec2c417f</t>
  </si>
  <si>
    <t>community; data visualization; human-robot interaction; Mental health; social robots</t>
  </si>
  <si>
    <t>Health; Human robot interaction; Man machine systems; Visualization; Affecting factors; Community; Community-based; Data patterns; Humans-robot interactions; Life events; Mental health; Sense of belonging; Social robots; Well being; Data visualization</t>
  </si>
  <si>
    <t>De Magistris G.; Caprari R.; Castro G.; Russo S.; Iocchi L.; Nardi D.; Napoli C.</t>
  </si>
  <si>
    <t>De Magistris, Giorgio (57497416000); Caprari, Riccardo (57194940848); Castro, Giulia (57483541700); Russo, Samuele (57211467840); Iocchi, Luca (6602922345); Nardi, Daniele (7006582655); Napoli, Christian (36866742400)</t>
  </si>
  <si>
    <t>57497416000; 57194940848; 57483541700; 57211467840; 6602922345; 7006582655; 36866742400</t>
  </si>
  <si>
    <t>Vision-Based Holistic Scene Understanding for Context-Aware Human-Robot Interaction</t>
  </si>
  <si>
    <t>13196 LNAI</t>
  </si>
  <si>
    <t>10.1007/978-3-031-08421-8_21</t>
  </si>
  <si>
    <t>https://www.scopus.com/inward/record.uri?eid=2-s2.0-85135069227&amp;doi=10.1007%2f978-3-031-08421-8_21&amp;partnerID=40&amp;md5=3453c38be00dfc79d939d877b9442e46</t>
  </si>
  <si>
    <t>Computer vision; Human activity recognition; Human-robot interaction; Image understanding; Neural Networks</t>
  </si>
  <si>
    <t>Human robot interaction; Man machine systems; Semantics; Virtual reality; Context-Aware; Human activities; Human activity recognition; Human activity recognition systems; Humans-robot interactions; Neural-networks; Scene understanding; Social robots; Static videos; Vision based; Computer vision</t>
  </si>
  <si>
    <t>Naseer F.; Ullah G.; Siddiqui M.A.; Jawad Khan M.; Hong K.-S.; Naseer N.</t>
  </si>
  <si>
    <t>Naseer, Farhat (57212531592); Ullah, Ghufran (57835911300); Siddiqui, Muhammad Aleem (57835671200); Jawad Khan, Muhammad (55607228600); Hong, Keum-Shik (7402515710); Naseer, Noman (55607545300)</t>
  </si>
  <si>
    <t>57212531592; 57835911300; 57835671200; 55607228600; 7402515710; 55607545300</t>
  </si>
  <si>
    <t>Deep Learning-Based Unmanned Aerial Vehicle Control with Hand Gesture and Computer Vision</t>
  </si>
  <si>
    <t>ASCC 2022 - 2022 13th Asian Control Conference, Proceedings</t>
  </si>
  <si>
    <t>10.23919/ASCC56756.2022.9828347</t>
  </si>
  <si>
    <t>https://www.scopus.com/inward/record.uri?eid=2-s2.0-85135611291&amp;doi=10.23919%2fASCC56756.2022.9828347&amp;partnerID=40&amp;md5=4be36a1ba8acb87815118a28e9251b06</t>
  </si>
  <si>
    <t>Computer Vision; Deep Learning; Hand gesture; Human Drone Interaction (HDI)</t>
  </si>
  <si>
    <t>Aircraft detection; Antennas; Computer vision; Control system synthesis; Controllers; Deep learning; Electromagnetic waves; Human computer interaction; Human robot interaction; Palmprint recognition; Remote control; Aerial vehicle; Deep learning; Hand gesture; Hands detections; Human drone interaction; Humaninteraction; Humans-robot interactions; Onboard computers; Subfields; Vehicle Control; Drones</t>
  </si>
  <si>
    <t>Chaudhary A.; Nascimento T.; Saska M.</t>
  </si>
  <si>
    <t>Chaudhary, Akash (57847771000); Nascimento, Tiago (18038159700); Saska, Martin (23470833800)</t>
  </si>
  <si>
    <t>57847771000; 18038159700; 23470833800</t>
  </si>
  <si>
    <t>Controlling a Swarm of Unmanned Aerial Vehicles Using Full-Body k-Nearest Neighbor Based Action Classifier</t>
  </si>
  <si>
    <t>10.1109/ICUAS54217.2022.9836097</t>
  </si>
  <si>
    <t>https://www.scopus.com/inward/record.uri?eid=2-s2.0-85136096744&amp;doi=10.1109%2fICUAS54217.2022.9836097&amp;partnerID=40&amp;md5=0220cea40097ea6ce23235770137a23d</t>
  </si>
  <si>
    <t>Antennas; Automobile bodies; Human robot interaction; Intelligent robots; Motion compensation; Nearest neighbor search; Unmanned aerial vehicles (UAV); Action classifier; Action recognition; Aerial vehicle; Close proximity; Decision-making process; Full body; Human operator; Intuitive controls; Robot swarms; Unknown environments; Decision making</t>
  </si>
  <si>
    <t>Ortenzi V.; Filipovica M.; Abdlkarim D.; Pardi T.; Takahashi C.; Wing A.M.; Di Luca M.; Kuchenbecker K.J.</t>
  </si>
  <si>
    <t>Ortenzi, Valerio (55414623500); Filipovica, Maija (57226502734); Abdlkarim, Diar (57226499188); Pardi, Tommaso (57207190523); Takahashi, Chie (55604784100); Wing, Alan M. (35235307100); Di Luca, Massimiliano (7004587933); Kuchenbecker, Katherine J. (8349364500)</t>
  </si>
  <si>
    <t>55414623500; 57226502734; 57226499188; 57207190523; 55604784100; 35235307100; 7004587933; 8349364500</t>
  </si>
  <si>
    <t>Robot, Pass Me the Tool: Handle Visibility Facilitates Task-oriented Handovers</t>
  </si>
  <si>
    <t>10.1109/HRI53351.2022.9889546</t>
  </si>
  <si>
    <t>https://www.scopus.com/inward/record.uri?eid=2-s2.0-85134505110&amp;doi=10.1109%2fHRI53351.2022.9889546&amp;partnerID=40&amp;md5=bf90872419ed38a6373e84a6a1e27837</t>
  </si>
  <si>
    <t>Human Grasping; Human-Robot Interaction; Object Handovers; Virtual Reality; Visual Occlusion</t>
  </si>
  <si>
    <t>Human robot interaction; Robot programming; Virtual reality; Hand over; Human grasping; Humans-robot interactions; Object handover; Performance; Robot behavior; State of the art; Subjective perceptions; Task-oriented; Visual occlusions; Visibility</t>
  </si>
  <si>
    <t>Singh S.; Heard J.</t>
  </si>
  <si>
    <t>Singh, Saurav (55740372700); Heard, Jamison (57200179208)</t>
  </si>
  <si>
    <t>55740372700; 57200179208</t>
  </si>
  <si>
    <t>Human-Aware Reinforcement Learning for Adaptive Human Robot Teaming</t>
  </si>
  <si>
    <t>10.1109/HRI53351.2022.9889530</t>
  </si>
  <si>
    <t>https://www.scopus.com/inward/record.uri?eid=2-s2.0-85135100517&amp;doi=10.1109%2fHRI53351.2022.9889530&amp;partnerID=40&amp;md5=60ba41f94cf068838dc6d079e5df97c2</t>
  </si>
  <si>
    <t>Human Robot Interaction; Reinforcement Learning; Soft Actor Critic; Workload</t>
  </si>
  <si>
    <t>Human robot interaction; Man machine systems; NASA; Actor critic; High stress; Human robots; Human-aware; Humans-robot interactions; Multitasking environments; Reinforcement learnings; Soft actor critic; Team performance; Workload; Reinforcement learning</t>
  </si>
  <si>
    <t>Song X.; Liang X.; Zhijiang Z.; Huaidong Z.</t>
  </si>
  <si>
    <t>Song, Xu (57829371100); Liang, Xuan (57829027500); Zhijiang, Zuo (57810780600); Huaidong, Zhou (55814499900)</t>
  </si>
  <si>
    <t>57829371100; 57829027500; 57810780600; 55814499900</t>
  </si>
  <si>
    <t>A Object-augmented Semantic Mapping System for Indoor Mobile Robots</t>
  </si>
  <si>
    <t>2022 2nd IEEE International Conference on Software Engineering and Artificial Intelligence, SEAI 2022</t>
  </si>
  <si>
    <t>10.1109/SEAI55746.2022.9832075</t>
  </si>
  <si>
    <t>https://www.scopus.com/inward/record.uri?eid=2-s2.0-85136327795&amp;doi=10.1109%2fSEAI55746.2022.9832075&amp;partnerID=40&amp;md5=7fe0e63c59c5f46522f4923aa88ee956</t>
  </si>
  <si>
    <t>data association; indoor mobile robots; semantic mapping</t>
  </si>
  <si>
    <t>Decision making; Human robot interaction; Indoor positioning systems; Intelligent robots; Mapping; Mobile robots; Semantics; Artificial intelligence technologies; Daily lives; Data association; Geometric feature; Humans-robot interactions; Indoor mobile robots; Intelligent decision-making; Mapping systems; Robot intelligent; Semantics mappings; Object detection</t>
  </si>
  <si>
    <t>Putta H.; Daher K.; Kamali M.E.; Khaled O.A.; Lalanne D.; Mugellini E.</t>
  </si>
  <si>
    <t>Putta, Harika (57210467453); Daher, Karl (57211264069); Kamali, Mira El (57218311441); Khaled, Omar Abou (8987146800); Lalanne, Denis (36962970800); Mugellini, Elena (8987147000)</t>
  </si>
  <si>
    <t>57210467453; 57211264069; 57218311441; 8987146800; 36962970800; 8987147000</t>
  </si>
  <si>
    <t>Empathy scale adaptation for artificial agents: a review with a new subscale proposal</t>
  </si>
  <si>
    <t>2022 8th International Conference on Control, Decision and Information Technologies, CoDIT 2022</t>
  </si>
  <si>
    <t>10.1109/CoDIT55151.2022.9803993</t>
  </si>
  <si>
    <t>https://www.scopus.com/inward/record.uri?eid=2-s2.0-85134312533&amp;doi=10.1109%2fCoDIT55151.2022.9803993&amp;partnerID=40&amp;md5=8b662b34ec0a777281f933e8214b9915</t>
  </si>
  <si>
    <t>Artificial Empathy; Empathy Evaluation; Human-Robot Interaction; Social Robots</t>
  </si>
  <si>
    <t>Man machine systems; Artificial agents; Artificial empathy; Daily lives; Empathy evaluation; Human agent; Human robots; Humans-robot interactions; Scale adaptations; Social beings; Social robots; Human robot interaction</t>
  </si>
  <si>
    <t>Lindqvist B.; Haluska J.; Kanellakis C.; Nikolakopoulos G.</t>
  </si>
  <si>
    <t>Lindqvist, Bjorn (57218487972); Haluska, Jakub (57219738092); Kanellakis, Christoforos (56938850500); Nikolakopoulos, George (9333485000)</t>
  </si>
  <si>
    <t>57218487972; 57219738092; 56938850500; 9333485000</t>
  </si>
  <si>
    <t>An Adaptive 3D Artificial Potential Field for Fail-safe UAV Navigation</t>
  </si>
  <si>
    <t>2022 30th Mediterranean Conference on Control and Automation, MED 2022</t>
  </si>
  <si>
    <t>10.1109/MED54222.2022.9837223</t>
  </si>
  <si>
    <t>https://www.scopus.com/inward/record.uri?eid=2-s2.0-85136253857&amp;doi=10.1109%2fMED54222.2022.9837223&amp;partnerID=40&amp;md5=a562842044cddf0442fd10de413d7c47</t>
  </si>
  <si>
    <t>Air navigation; Aircraft detection; Human robot interaction; Man machine systems; Obstacle detectors; Optical radar; Unmanned aerial vehicles (UAV); Aerial vehicle; Artificial potential fields; Fail safes; Local navigation; Model predictive controllers; Non-linear modelling; Obstacles avoidance; Reactive navigation; Safe human-robot interaction; Vehicle navigation; Antennas</t>
  </si>
  <si>
    <t>Paez-Granados D.; Gupta V.; Billard A.</t>
  </si>
  <si>
    <t>Paez-Granados, Diego (57073913600); Gupta, Vaibhav (57660929600); Billard, Aude (7006389948)</t>
  </si>
  <si>
    <t>57073913600; 57660929600; 7006389948</t>
  </si>
  <si>
    <t>Unfreezing Social Navigation: Dynamical Systems based Compliance for Contact Control in Robot Navigation</t>
  </si>
  <si>
    <t>10.1109/ICRA46639.2022.9811772</t>
  </si>
  <si>
    <t>https://www.scopus.com/inward/record.uri?eid=2-s2.0-85136010617&amp;doi=10.1109%2fICRA46639.2022.9811772&amp;partnerID=40&amp;md5=3b54373e0fc3ac33080c2cfab1b6151d</t>
  </si>
  <si>
    <t>Compliance and Impedance Control; Force control; Human-Robot Interaction; Mobile Service Robots</t>
  </si>
  <si>
    <t>Compliance control; Controllers; Dynamical systems; Force control; Mobile robots; Mobile telecommunication systems; Compliance and impedance control; Contact control; Contact forces; Humans-robot interactions; Impedance control; Mobile service robots; Obstacles avoidance; Robot navigation; Social navigation; Social rules; Human robot interaction</t>
  </si>
  <si>
    <t>Kubota A.; Cruz-Sandoval D.; Kim S.; Twamley E.W.; Riek L.D.</t>
  </si>
  <si>
    <t>Kubota, Alyssa (57210787654); Cruz-Sandoval, Dagoberto (57193760366); Kim, Soyon (57944717300); Twamley, Elizabeth W. (6602326616); Riek, Laurel D. (27868000800)</t>
  </si>
  <si>
    <t>57210787654; 57193760366; 57944717300; 6602326616; 27868000800</t>
  </si>
  <si>
    <t>Cognitively Assistive Robots at Home: HRI Design Patterns for Translational Science</t>
  </si>
  <si>
    <t>10.1109/HRI53351.2022.9889442</t>
  </si>
  <si>
    <t>https://www.scopus.com/inward/record.uri?eid=2-s2.0-85134688245&amp;doi=10.1109%2fHRI53351.2022.9889442&amp;partnerID=40&amp;md5=e370ed958b20f6676cd08e1a6fb61ab4</t>
  </si>
  <si>
    <t>Clinical interventions; Cognitively assistive robots; Design patterns; Mild Cognitive Impairment</t>
  </si>
  <si>
    <t>Human robot interaction; Neuromuscular rehabilitation; Assistive robots; Clinical interventions; Cognitive impairment; Cognitive training; Cognitively assistive robot; Design Patterns; Healthcare robotics; Home-based; Mild cognitive impairment; Neurorehabilitation []; Machine design</t>
  </si>
  <si>
    <t>Yang J.; Zhang J.; Settle C.; Rai A.; Antonova R.; Bohg J.</t>
  </si>
  <si>
    <t>Yang, Jingyun (57284354000); Zhang, Junwu (57222144974); Settle, Connor (57284354100); Rai, Akshara (57652658600); Antonova, Rika (57189377879); Bohg, Jeannette (35071071500)</t>
  </si>
  <si>
    <t>57284354000; 57222144974; 57284354100; 57652658600; 57189377879; 35071071500</t>
  </si>
  <si>
    <t>Learning Periodic Tasks from Human Demonstrations</t>
  </si>
  <si>
    <t>10.1109/ICRA46639.2022.9812402</t>
  </si>
  <si>
    <t>https://www.scopus.com/inward/record.uri?eid=2-s2.0-85136325939&amp;doi=10.1109%2fICRA46639.2022.9812402&amp;partnerID=40&amp;md5=bd7c53c33764b3b2bdaaa4ce3dd9199f</t>
  </si>
  <si>
    <t>Computer vision; Demonstrations; Learning systems; 10 minutes; Active Learning; Deformable object; Dynamic movement primitives; Granular matter; Human demonstrations; Manual annotation; Periodic tasks; Training data; Video demonstration; Human robot interaction</t>
  </si>
  <si>
    <t>Lu Y.; Wu X.; Liu P.; Liu W.; Zhang X.; Hou Y.</t>
  </si>
  <si>
    <t>Lu, Yang (57192810852); Wu, Xiaoxiao (57847968700); Liu, Pengfei (58597846600); Liu, Wanting (57847511500); Zhang, Xinmeng (58453930900); Hou, Yixuan (57848415000)</t>
  </si>
  <si>
    <t>57192810852; 57847968700; 58597846600; 57847511500; 58453930900; 57848415000</t>
  </si>
  <si>
    <t>ResNet-BiGRU-Attention Based Facial Expression Analysis Model for a Humanoid Robot</t>
  </si>
  <si>
    <t>13457 LNAI</t>
  </si>
  <si>
    <t>10.1007/978-3-031-13835-5_49</t>
  </si>
  <si>
    <t>https://www.scopus.com/inward/record.uri?eid=2-s2.0-85136114103&amp;doi=10.1007%2f978-3-031-13835-5_49&amp;partnerID=40&amp;md5=5176186bff845877275a8aeb4c3ec907</t>
  </si>
  <si>
    <t>CNN; Deep learning; Facial expression; Humanoid robotics; ResNet-BiGRU-Attention</t>
  </si>
  <si>
    <t>Deep learning; Emotion Recognition; Face recognition; Human robot interaction; Analysis models; Deep learning; Facial expression recognition; Facial Expressions; Facial expressions analysis; Human lives; Humanoid robot; Humanoid robotics; Learn+; Resnet-BiGRU-attention; Anthropomorphic robots</t>
  </si>
  <si>
    <t>Gray C.E.; Chesser A.; Atchley A.; Smitherman R.C.; Tenhundfeld N.L.</t>
  </si>
  <si>
    <t>Gray, Carly E. (57807601100); Chesser, Amber (57806974300); Atchley, Andrew (57217305794); Smitherman, R. Cooper (57806810500); Tenhundfeld, Nathan L. (56922112100)</t>
  </si>
  <si>
    <t>57807601100; 57806974300; 57217305794; 57806810500; 56922112100</t>
  </si>
  <si>
    <t>Humanlikeness and Aesthetic Customization's Effect on Trust, Performance, and Affect</t>
  </si>
  <si>
    <t>2022 Systems and Information Engineering Design Symposium, SIEDS 2022</t>
  </si>
  <si>
    <t>10.1109/SIEDS55548.2022.9799376</t>
  </si>
  <si>
    <t>https://www.scopus.com/inward/record.uri?eid=2-s2.0-85134345043&amp;doi=10.1109%2fSIEDS55548.2022.9799376&amp;partnerID=40&amp;md5=0029554e378583e17241dfcfe74b30c1</t>
  </si>
  <si>
    <t>affect; customisation; humanlikeness; trust</t>
  </si>
  <si>
    <t>Bombs (ordnance); Human computer interaction; Human robot interaction; Machine design; Affect; Customisation; Daily lives; High risk environment; Human likeness; Human machine interaction; Performance; Smart technology; Subjective perceptions; Trust; Digital devices</t>
  </si>
  <si>
    <t>Huang Y.; Ke J.; Zhang X.</t>
  </si>
  <si>
    <t>Huang, Yanjiang (54792998800); Ke, Jianhong (57848214500); Zhang, Xianmin (55864283000)</t>
  </si>
  <si>
    <t>54792998800; 57848214500; 55864283000</t>
  </si>
  <si>
    <t>A Virtual Force Sensor for Robotic Manipulators Based on Dynamic Model</t>
  </si>
  <si>
    <t>13456 LNAI</t>
  </si>
  <si>
    <t>10.1007/978-3-031-13822-5_28</t>
  </si>
  <si>
    <t>https://www.scopus.com/inward/record.uri?eid=2-s2.0-85136112167&amp;doi=10.1007%2f978-3-031-13822-5_28&amp;partnerID=40&amp;md5=00c8bdb681397648590a3f7c1c03d7ae</t>
  </si>
  <si>
    <t>Force estimation; Parameter identification; Virtual force sensor</t>
  </si>
  <si>
    <t>Computer software; Human robot interaction; Manipulators; Manufacture; Parameter estimation; Virtual reality; Dynamics models; Force estimation; Humans-robot interactions; Manufacturing cost; Motion information; ON dynamics; Parameters identification; Robotic manipulators; Virtual force sensor; Virtual forces; Dynamic models</t>
  </si>
  <si>
    <t>Cooney M.; Vinel A.</t>
  </si>
  <si>
    <t>Cooney, Martin (36801256100); Vinel, Alexey (17436071300)</t>
  </si>
  <si>
    <t>36801256100; 17436071300</t>
  </si>
  <si>
    <t>Magic in Human-Robot Interaction (HRI)∗</t>
  </si>
  <si>
    <t>34th Workshop of the Swedish Artificial Intelligence Society, SAIS 2022</t>
  </si>
  <si>
    <t>10.1109/SAIS55783.2022.9833054</t>
  </si>
  <si>
    <t>https://www.scopus.com/inward/record.uri?eid=2-s2.0-85136103109&amp;doi=10.1109%2fSAIS55783.2022.9833054&amp;partnerID=40&amp;md5=5c9b15405a9aaa680155937dfc6d7db9</t>
  </si>
  <si>
    <t>Machine design; Autonomous Vehicles; Design context; Humans-robot interactions; Interaction design; Robot designs; Human robot interaction</t>
  </si>
  <si>
    <t>Masanam D.S.; Tsouri G.R.; Heard J.</t>
  </si>
  <si>
    <t>Masanam, Deep Saran (57823434200); Tsouri, Gill Rafael (9638075500); Heard, Jamison (57200179208)</t>
  </si>
  <si>
    <t>57823434200; 9638075500; 57200179208</t>
  </si>
  <si>
    <t>Non-Contact Human Workload Assessment for Adaptive Intelligent Systems</t>
  </si>
  <si>
    <t>10.1109/SOSE55472.2022.9812669</t>
  </si>
  <si>
    <t>https://www.scopus.com/inward/record.uri?eid=2-s2.0-85135129845&amp;doi=10.1109%2fSOSE55472.2022.9812669&amp;partnerID=40&amp;md5=63a281bb656db05e3b3302b43fced308</t>
  </si>
  <si>
    <t>human state assessment; human-robotic interaction; vision-based physiological measurements</t>
  </si>
  <si>
    <t>Computer vision; Deep learning; Heart; Human robot interaction; Intelligent robots; Wearable sensors; Human state assessment; Human-Robotic interaction; Non- contact sensors; Non-contact; Physiological measurement; Physiological sensors; State assessment; Vision based; Vision-based physiological measurement; Workload assessment; Intelligent systems</t>
  </si>
  <si>
    <t>Cafolla D.; Chaparro-Rico B.D.M.</t>
  </si>
  <si>
    <t>Cafolla, Daniele (56048731800); Chaparro-Rico, Betsy D. M. (55179441000)</t>
  </si>
  <si>
    <t>56048731800; 55179441000</t>
  </si>
  <si>
    <t>A Universal Aided Piloting System with NLU Support</t>
  </si>
  <si>
    <t>122 MMS</t>
  </si>
  <si>
    <t>10.1007/978-3-031-10776-4_71</t>
  </si>
  <si>
    <t>https://www.scopus.com/inward/record.uri?eid=2-s2.0-85135769152&amp;doi=10.1007%2f978-3-031-10776-4_71&amp;partnerID=40&amp;md5=e7affaad439e665497f8ab704c39892d</t>
  </si>
  <si>
    <t>AI; Artificial intelligence; HRI; Human robot interaction; Natural language; NLU; Robot; Teleoperation</t>
  </si>
  <si>
    <t>Intelligent robots; Machine design; Man machine systems; Remote control; Vehicles; Control operators; Human operator; Humans-robot interactions; Interaction design; Natural languages; NLU; Piloting system; Situational awareness; Teleoperation systems; Human robot interaction</t>
  </si>
  <si>
    <t>Yang W.; Sundaralingam B.; Paxton C.; Akinola I.; Chao Y.-W.; Cakmak M.; Fox D.</t>
  </si>
  <si>
    <t>Yang, Wei (57221215081); Sundaralingam, Balakumar (57202353287); Paxton, Chris (56176594500); Akinola, Iretiayo (56572908100); Chao, Yu-Wei (55267140900); Cakmak, Maya (22940323800); Fox, Dieter (7402074129)</t>
  </si>
  <si>
    <t>57221215081; 57202353287; 56176594500; 56572908100; 55267140900; 22940323800; 7402074129</t>
  </si>
  <si>
    <t>Model Predictive Control for Fluid Human-to-Robot Handovers</t>
  </si>
  <si>
    <t>10.1109/ICRA46639.2022.9812109</t>
  </si>
  <si>
    <t>https://www.scopus.com/inward/record.uri?eid=2-s2.0-85136319547&amp;doi=10.1109%2fICRA46639.2022.9812109&amp;partnerID=40&amp;md5=49a5f2a710a1b7da04cfe23d18d353b0</t>
  </si>
  <si>
    <t>Human robot interaction; Learning systems; Predictive control systems; Robot programming; Control framework; Hand over; Handover process; Human comforts; Human robots; Human-robot collaboration; Humans-robot interactions; Model-predictive control; Smooth motions; Unknown objects; Model predictive control</t>
  </si>
  <si>
    <t>Grassi L.; Recchiuto C.T.; Sgorbissa A.</t>
  </si>
  <si>
    <t>Grassi, Lucrezia (57219625942); Recchiuto, Carmine Tommaso (36452602300); Sgorbissa, Antonio (6602687901)</t>
  </si>
  <si>
    <t>57219625942; 36452602300; 6602687901</t>
  </si>
  <si>
    <t>Cloud Services for Social Robots and Artificial Agents</t>
  </si>
  <si>
    <t>https://www.scopus.com/inward/record.uri?eid=2-s2.0-85134303794&amp;partnerID=40&amp;md5=93f37cde884d4f9ee504b40bbd990860</t>
  </si>
  <si>
    <t>Client-Server Architecture; Cloud Robotics; Human-Robot Interaction; REST API; Socially Assistive Robots</t>
  </si>
  <si>
    <t>Human robot interaction; Knowledge based systems; Artificial agents; Client-server architectures; Cloud robotics; Cloud services; Cloud systems; Humans-robot interactions; Knowledge based; REST API; Social robots; Socially assistive robots; Machine design</t>
  </si>
  <si>
    <t>Yang N.; Li J.; Xu P.; Zeng Z.; Cai S.; Xie L.</t>
  </si>
  <si>
    <t>Yang, Nachuan (57217593293); Li, Juncheng (57217136550); Xu, Pengpeng (55845098400); Zeng, Ziniu (57391388600); Cai, Siqi (57190013652); Xie, Longhan (8218534100)</t>
  </si>
  <si>
    <t>57217593293; 57217136550; 55845098400; 57391388600; 57190013652; 8218534100</t>
  </si>
  <si>
    <t>Design of Elbow Rehabilitation Exoskeleton Robot with sEMG-based Torque Estimation Control Strategy</t>
  </si>
  <si>
    <t>2022 6th International Conference on Robotics and Automation Sciences, ICRAS 2022</t>
  </si>
  <si>
    <t>10.1109/ICRAS55217.2022.9842264</t>
  </si>
  <si>
    <t>https://www.scopus.com/inward/record.uri?eid=2-s2.0-85136301590&amp;doi=10.1109%2fICRAS55217.2022.9842264&amp;partnerID=40&amp;md5=f43df027b086d770d7a9b93ef2b9c3a8</t>
  </si>
  <si>
    <t>feature extraction; human-computer interaction; machine learning; rehabilitation robot; torque estimation</t>
  </si>
  <si>
    <t>Exoskeleton (Robotics); Human computer interaction; Human robot interaction; Machine design; Muscle; Neural networks; Torque; Channel surface; Control strategies; Estimation algorithm; Estimation controls; Features extraction; Joint torques; Machine-learning; Rehabilitation robot; Surface electromyography; Torque estimation; Machine learning</t>
  </si>
  <si>
    <t>Filipe L.; Peres R.S.; Marques F.; Barata J.</t>
  </si>
  <si>
    <t>Filipe, Leandro (57223143408); Peres, Ricardo Silva (56996973900); Marques, Francisco (7102759924); Barata, Jose (7006937215)</t>
  </si>
  <si>
    <t>57223143408; 56996973900; 7102759924; 7006937215</t>
  </si>
  <si>
    <t>Gesture-Based Feedback in Human-Robot Interaction for Object Manipulation</t>
  </si>
  <si>
    <t>649 IFIP</t>
  </si>
  <si>
    <t>10.1007/978-3-031-07520-9_12</t>
  </si>
  <si>
    <t>https://www.scopus.com/inward/record.uri?eid=2-s2.0-85134352088&amp;doi=10.1007%2f978-3-031-07520-9_12&amp;partnerID=40&amp;md5=c63457e227b134fae4d17ac84e4afe8d</t>
  </si>
  <si>
    <t>Human-Robot Interaction; Machine Learning; Object manipulation; Robotics; Simulation</t>
  </si>
  <si>
    <t>Machine learning; Man machine systems; Manipulators; Bi-directional; Humans-robot interactions; Industrial settings; Machine-learning; Novel methods; Object manipulation; Research areas; Setting current; Simulation; Social cues; Human robot interaction</t>
  </si>
  <si>
    <t>Li R.; Cai Y.; Tang B.; Luo J.; Pang M.; Xiang K.; Fu J.</t>
  </si>
  <si>
    <t>Li, Ruiqing (57419873500); Cai, Yanshou (57376563000); Tang, Biwei (57209959590); Luo, Jing (57198979642); Pang, Muye (55341237100); Xiang, Kui (9639042200); Fu, Jian (49661360600)</t>
  </si>
  <si>
    <t>57419873500; 57376563000; 57209959590; 57198979642; 55341237100; 9639042200; 49661360600</t>
  </si>
  <si>
    <t>A Broad Learning System Based Method for Estimating Force in Human-Robot Interaction</t>
  </si>
  <si>
    <t>2022 6th International Conference on Robotics, Control and Automation, ICRCA 2022</t>
  </si>
  <si>
    <t>10.1109/ICRCA55033.2022.9828916</t>
  </si>
  <si>
    <t>https://www.scopus.com/inward/record.uri?eid=2-s2.0-85136198591&amp;doi=10.1109%2fICRCA55033.2022.9828916&amp;partnerID=40&amp;md5=b96410edd11227c26067a2fb9d3330f9</t>
  </si>
  <si>
    <t>broad learning system; feature extraction; force estimation; surface electromyography signal</t>
  </si>
  <si>
    <t>Human robot interaction; Man machine systems; Mean square error; Broad learning system; Features extraction; Force estimation; Humans-robot interactions; Interaction forces; Novel methods; Physical humanrobot interaction (phri); Research interests; Surface electromyography; Surface electromyography signals; Learning systems</t>
  </si>
  <si>
    <t>De Graaf M.M.A.; Perugia G.; Fosch-Villaronga E.; Lim A.; Broz F.; Short E.S.; Neerincx M.</t>
  </si>
  <si>
    <t>De Graaf, Maartje M. A. (55919980400); Perugia, Giulia (57193757433); Fosch-Villaronga, Eduard (57189046483); Lim, Angelica (36801929900); Broz, Frank (25925714600); Short, Elaine Schaertl (35957168900); Neerincx, Mark (9133405200)</t>
  </si>
  <si>
    <t>55919980400; 57193757433; 57189046483; 36801929900; 25925714600; 35957168900; 9133405200</t>
  </si>
  <si>
    <t>Inclusive HRI: Equity and Diversity in Design, Application, Methods, and Community</t>
  </si>
  <si>
    <t>10.1109/HRI53351.2022.9889455</t>
  </si>
  <si>
    <t>https://www.scopus.com/inward/record.uri?eid=2-s2.0-85134655597&amp;doi=10.1109%2fHRI53351.2022.9889455&amp;partnerID=40&amp;md5=7a961cd9d03c5b2d47392da21522010e</t>
  </si>
  <si>
    <t>Accessibility; Diversity; Equity; Gender; Global South; Human-Robot In-teraction; Inclusion; LGBTQAI+</t>
  </si>
  <si>
    <t>Inclusions; Machine design; Accessibility; Diversity; Equity; Gender; Global south; Human robots; Human-robot in-teraction; Humans-robot interactions; LGBTQAI+; Pressung; Human robot interaction</t>
  </si>
  <si>
    <t>Nocentini O.; Kim J.; Cavallo F.</t>
  </si>
  <si>
    <t>Nocentini, Olivia (57211132860); Kim, Jaeseok (57202611686); Cavallo, Filippo (14628324200)</t>
  </si>
  <si>
    <t>57211132860; 57202611686; 14628324200</t>
  </si>
  <si>
    <t>Preliminary Studies of a Model for a Robot that Creates an Interactive Communication with Elderly People to Satisfy Their Clothing Item Requests</t>
  </si>
  <si>
    <t>884 LNEE</t>
  </si>
  <si>
    <t>10.1007/978-3-031-08838-4_5</t>
  </si>
  <si>
    <t>https://www.scopus.com/inward/record.uri?eid=2-s2.0-85135870579&amp;doi=10.1007%2f978-3-031-08838-4_5&amp;partnerID=40&amp;md5=b314c0ac593511612f3bcf37a469ac83</t>
  </si>
  <si>
    <t>Assistive robot; Convolutional neural network; Manipulation of clothes</t>
  </si>
  <si>
    <t>Human robot interaction; Assistive robots; Convolutional neural network; Elderly people; Humans-robot interactions; Industrial fields; Innovative models; Interactive communications; Machine-learning; Manipulation of clothes; Robotic technologies; Convolutional neural networks</t>
  </si>
  <si>
    <t>Zhou Z.; Yang X.; Wang H.; Zhang X.</t>
  </si>
  <si>
    <t>Zhou, Zhengxue (57220038124); Yang, Xingyu (57203767815); Wang, Hao (56267887600); Zhang, Xuping (55715172200)</t>
  </si>
  <si>
    <t>57220038124; 57203767815; 56267887600; 55715172200</t>
  </si>
  <si>
    <t>Digital Twin with Integrated Robot-Human/Environment Interaction Dynamics for an Industrial Mobile Manipulator</t>
  </si>
  <si>
    <t>10.1109/ICRA46639.2022.9812004</t>
  </si>
  <si>
    <t>https://www.scopus.com/inward/record.uri?eid=2-s2.0-85136320496&amp;doi=10.1109%2fICRA46639.2022.9812004&amp;partnerID=40&amp;md5=f7f98b78312578e501195f09234cd586</t>
  </si>
  <si>
    <t>Dynamic models; Dynamics; Human robot interaction; Industrial manipulators; Analysis/design; Dynamic simulation analysis; Dynamic simulation optimizations; Dynamics models; Human environment; Human-environment interaction; Interaction dynamics; Mobile manipulator; Real-time dynamic simulation; Robot-human environments; Machine design</t>
  </si>
  <si>
    <t>Taghavi N.; Alqatamin M.H.A.; Popa D.O.</t>
  </si>
  <si>
    <t>Taghavi, Nazita (55658519100); Alqatamin, Moath H. A. (57203660306); Popa, Dan O. (7102861346)</t>
  </si>
  <si>
    <t>55658519100; 57203660306; 7102861346</t>
  </si>
  <si>
    <t>AMI: Adaptive Motion Imitation Algorithm Based on Deep Reinforcement Learning</t>
  </si>
  <si>
    <t>10.1109/ICRA46639.2022.9812121</t>
  </si>
  <si>
    <t>https://www.scopus.com/inward/record.uri?eid=2-s2.0-85136320894&amp;doi=10.1109%2fICRA46639.2022.9812121&amp;partnerID=40&amp;md5=0dd21cc22862ac2008363243dead695e</t>
  </si>
  <si>
    <t>Deep learning; Human robot interaction; Learning algorithms; Patient rehabilitation; Patient treatment; Reinforcement learning; Trajectories; Adaptive motion; Body motions; Humans-robot interactions; Learn+; Motion imitations; Reference trajectories; Reinforcement learnings; Robotic rehabilitation; Robotic systems; Upper bodies; Robot Operating System</t>
  </si>
  <si>
    <t>Tian R.; Sun L.; Bajcsy A.; Tomizuka M.; Dragan A.D.</t>
  </si>
  <si>
    <t>Tian, Ran (57650618300); Sun, Liting (56007948700); Bajcsy, Andrea (57201504784); Tomizuka, Masayoshi (35567325500); Dragan, Anca D. (55193779100)</t>
  </si>
  <si>
    <t>57650618300; 56007948700; 57201504784; 35567325500; 55193779100</t>
  </si>
  <si>
    <t>Safety Assurances for Human-Robot Interaction via Confidence-aware Game-theoretic Human Models</t>
  </si>
  <si>
    <t>10.1109/ICRA46639.2022.9812048</t>
  </si>
  <si>
    <t>https://www.scopus.com/inward/record.uri?eid=2-s2.0-85135627096&amp;doi=10.1109%2fICRA46639.2022.9812048&amp;partnerID=40&amp;md5=af8a939167fb9c2e1b6f2847b57a10dd</t>
  </si>
  <si>
    <t>Behavioral research; Game theory; Man machine systems; Game-theoretic; Game-theoretic model; Human behaviors; Human control; Human modelling; Humans-robot interactions; Interaction modeling; Latent state; Safety assurance; Safety monitors; Human robot interaction</t>
  </si>
  <si>
    <t>Gjaci A.; Recchiuto C.T.; Sgorbissa A.</t>
  </si>
  <si>
    <t>Gjaci, Ariel (57727064800); Recchiuto, Carmine Tommaso (36452602300); Sgorbissa, Antonio (6602687901)</t>
  </si>
  <si>
    <t>57727064800; 36452602300; 6602687901</t>
  </si>
  <si>
    <t>A GAN-based Approach for Generating Culture-Aware Co-Speech Gestures</t>
  </si>
  <si>
    <t>https://www.scopus.com/inward/record.uri?eid=2-s2.0-85134315314&amp;partnerID=40&amp;md5=15ad4c50daf4a5e2ebda948f8a2963f7</t>
  </si>
  <si>
    <t>Communicative Gestures; Generative Adversarial Networks; Social Robots</t>
  </si>
  <si>
    <t>Anthropomorphic robots; Audio features; Communicative gestures; Embeddings; Generative model; Humanoid robot; Keypoints; Network-based approach; Social robots; Speech audio; Voice conversion; Generative adversarial networks</t>
  </si>
  <si>
    <t>Pozzi L.; Gandolla M.; Roveda L.</t>
  </si>
  <si>
    <t>Pozzi, Luca (57274842400); Gandolla, Marta (36105173900); Roveda, Loris (56031943800)</t>
  </si>
  <si>
    <t>57274842400; 36105173900; 56031943800</t>
  </si>
  <si>
    <t>Pointing Gestures for Human-Robot Interaction in Service Robotics: A Feasibility Study</t>
  </si>
  <si>
    <t>10.1007/978-3-031-08645-8_54</t>
  </si>
  <si>
    <t>https://www.scopus.com/inward/record.uri?eid=2-s2.0-85135005948&amp;doi=10.1007%2f978-3-031-08645-8_54&amp;partnerID=40&amp;md5=61f81b944956245321ee3b3330f787a3</t>
  </si>
  <si>
    <t>Action detection; Human-Robot Interaction; Pointing; Service robotics</t>
  </si>
  <si>
    <t>Audition; Man machine systems; Object detection; Semantics; Action detection; Feasibility studies; Humans-robot interactions; Natural communication; Pointing; Pointing gestures; Quality of life; Semantic layer; Service robotics; Voice command; Human robot interaction</t>
  </si>
  <si>
    <t>Jonnavittula A.; Losey D.P.</t>
  </si>
  <si>
    <t>Jonnavittula, Ananth (57221320962); Losey, Dylan P. (55755379000)</t>
  </si>
  <si>
    <t>57221320962; 55755379000</t>
  </si>
  <si>
    <t>Communicating Robot Conventions through Shared Autonomy</t>
  </si>
  <si>
    <t>10.1109/ICRA46639.2022.9811674</t>
  </si>
  <si>
    <t>https://www.scopus.com/inward/record.uri?eid=2-s2.0-85135798217&amp;doi=10.1109%2fICRA46639.2022.9811674&amp;partnerID=40&amp;md5=c8d584331a9f639556110e6a77b515ce</t>
  </si>
  <si>
    <t>Human robot interaction; Assistive; Control robots; Human control; Joystick inputs; Learn+; Pressung; Robot arms; Shared autonomy; Task-based; User study; Mapping</t>
  </si>
  <si>
    <t>Kandikere S.P.; Savur C.; Sahin F.</t>
  </si>
  <si>
    <t>Kandikere, Suhasa Prabhu (57823677600); Savur, Celal (57189349006); Sahin, Ferat (7004923878)</t>
  </si>
  <si>
    <t>57823677600; 57189349006; 7004923878</t>
  </si>
  <si>
    <t>System Integration of a Tour Guide Robot</t>
  </si>
  <si>
    <t>10.1109/SOSE55472.2022.9812680</t>
  </si>
  <si>
    <t>https://www.scopus.com/inward/record.uri?eid=2-s2.0-85135102790&amp;doi=10.1109%2fSOSE55472.2022.9812680&amp;partnerID=40&amp;md5=1f08a0014f9b66200d88c9b64531e2f2</t>
  </si>
  <si>
    <t>Character recognition; Speech recognition; Component; Formatting; Human guides; Insert; Repetitive task; Style; Styling; System integration; Tour guide; Tour-guide robot; Human robot interaction</t>
  </si>
  <si>
    <t>Lin Z.; Liu H.; Ai X.; Chen W.; Gao A.; Sun Z.; Zou Y.; Yang G.-Z.; Wu H.; Jia H.</t>
  </si>
  <si>
    <t>Lin, Zecai (57204706924); Liu, Huanghua (57852677400); Ai, Xiaojie (57222568981); Chen, Weidong (55716020300); Gao, Anzhu (42261544700); Sun, Zhenglong (25637891100); Zou, Yun (57224851971); Yang, Guang-Zhong (57211728432); Wu, Hao (57831403900); Jia, Huan (56539206600)</t>
  </si>
  <si>
    <t>57204706924; 57852677400; 57222568981; 55716020300; 42261544700; 25637891100; 57224851971; 57211728432; 57831403900; 56539206600</t>
  </si>
  <si>
    <t>Fixed and Sliding FBG Sensors-Based Triaxial Tip Force Sensing for Cable-Driven Continuum Robots</t>
  </si>
  <si>
    <t>10.1109/ICRA46639.2022.9811947</t>
  </si>
  <si>
    <t>https://www.scopus.com/inward/record.uri?eid=2-s2.0-85136325791&amp;doi=10.1109%2fICRA46639.2022.9811947&amp;partnerID=40&amp;md5=120b8a7c24f4271df8f8cc1a082f24be</t>
  </si>
  <si>
    <t>Cables; Electric sensing devices; Fiber Bragg gratings; Cable-driven; Complicated structures; Continuum robot; Electromagnetic sensors; Fiber Bragg Grating Sensors; Force sensing; Humans-robot interactions; Inner lumen; Tip forces; Triaxial force sensors; Human robot interaction</t>
  </si>
  <si>
    <t>Zhou W.; Dickenson P.; Cai H.; Li B.</t>
  </si>
  <si>
    <t>Zhou, Wenjuan (57843216300); Dickenson, Peter (57203612177); Cai, Haibin (56763253600); Li, Baihua (55750048200)</t>
  </si>
  <si>
    <t>57843216300; 57203612177; 56763253600; 55750048200</t>
  </si>
  <si>
    <t>Human Following for Mobile Robots</t>
  </si>
  <si>
    <t>10.1007/978-3-031-13844-7_61</t>
  </si>
  <si>
    <t>https://www.scopus.com/inward/record.uri?eid=2-s2.0-85135820121&amp;doi=10.1007%2f978-3-031-13844-7_61&amp;partnerID=40&amp;md5=621e05c4897a17f7f475ef9a90d46d7e</t>
  </si>
  <si>
    <t>Human detection; Human following; Human-robot interaction; Object detection</t>
  </si>
  <si>
    <t>Human robot interaction; Classification models; Human detection; Human following; Human subjects; Human Tracking; Humans-robot interactions; Objects detection; Robotic systems; Rule based; Tracking algorithm; Object detection</t>
  </si>
  <si>
    <t>Elor A.; Kurniawan S.; Takayama L.</t>
  </si>
  <si>
    <t>Elor, Aviv (57203387289); Kurniawan, Sri (6602775385); Takayama, Leila (6507505628)</t>
  </si>
  <si>
    <t>57203387289; 6602775385; 6507505628</t>
  </si>
  <si>
    <t>Human Experiences in Teaching Robots: Understanding Agent Expressivity and Learning Effects through a Virtual Robot Arm</t>
  </si>
  <si>
    <t>Proceedings - 2022 IEEE International Conference on Smart Computing, SMARTCOMP 2022</t>
  </si>
  <si>
    <t>10.1109/SMARTCOMP55677.2022.00033</t>
  </si>
  <si>
    <t>https://www.scopus.com/inward/record.uri?eid=2-s2.0-85136098993&amp;doi=10.1109%2fSMARTCOMP55677.2022.00033&amp;partnerID=40&amp;md5=0212409eb188299038e9aef48d3dc953</t>
  </si>
  <si>
    <t>Expressiveness; Human-Robot Interaction; Human-Robot Learning; Reinforcement Learning; Robot Learning; Teaching; Virtual Reality</t>
  </si>
  <si>
    <t>Behavioral research; E-learning; Human robot interaction; Learning algorithms; Learning systems; Man machine systems; Population statistics; Robotic arms; Virtual reality; Expressiveness; Human robots; Human-robot learning; Humans-robot interactions; Learning effects; Reinforcement learnings; Robot arms; Self-learning; Teaching robots; Virtual robots; Reinforcement learning</t>
  </si>
  <si>
    <t>Tamantini C.; Cordella F.; Lauretti C.; Di Luzio F.S.; Bravi M.; Bressi F.; Draicchio F.; Sterzi S.; Zollo L.</t>
  </si>
  <si>
    <t>Tamantini, Christian (57215525489); Cordella, Francesca (55388280900); Lauretti, Clemente (57190843525); Di Luzio, Francesco Scotto (57203458063); Bravi, Marco (54900393000); Bressi, Federica (24553917800); Draicchio, Francesco (6603035956); Sterzi, Silvia (55874666000); Zollo, Loredana (55902740000)</t>
  </si>
  <si>
    <t>57215525489; 55388280900; 57190843525; 57203458063; 54900393000; 24553917800; 6603035956; 55874666000; 55902740000</t>
  </si>
  <si>
    <t>Patient-tailored Adaptive Control for Robot-aided Orthopaedic Rehabilitation</t>
  </si>
  <si>
    <t>10.1109/ICRA46639.2022.9811791</t>
  </si>
  <si>
    <t>https://www.scopus.com/inward/record.uri?eid=2-s2.0-85136328300&amp;doi=10.1109%2fICRA46639.2022.9811791&amp;partnerID=40&amp;md5=ee1a7cd46b31de640fd714774cd6b37d</t>
  </si>
  <si>
    <t>Human-Centered Robotics; Physical Human-Robot Interaction; Rehabilitation Robotics</t>
  </si>
  <si>
    <t>Control theory; Human robot interaction; Patient treatment; Adaptive Control; Control architecture; Human centered robotics; Orthopedic rehabilitation; Physical humanrobot interaction (phri); Rehabilitation robotics; Robot workspaces; Robot-aided rehabilitations; Robotics architecture; Upper limbs; Patient rehabilitation</t>
  </si>
  <si>
    <t>Beraldo G.; Bacchin A.; Menegatti E.</t>
  </si>
  <si>
    <t>Beraldo, Gloria (57202942006); Bacchin, Alberto (57336359300); Menegatti, Emanuele (7007056708)</t>
  </si>
  <si>
    <t>57202942006; 57336359300; 7007056708</t>
  </si>
  <si>
    <t>People-aware navigation: AI-driven approaches to enhance the robot's navigation capabilities</t>
  </si>
  <si>
    <t>https://www.scopus.com/inward/record.uri?eid=2-s2.0-85134306694&amp;partnerID=40&amp;md5=6b67c4f2a5e4a9f0b8a239cb871e6090</t>
  </si>
  <si>
    <t>Human-robot interaction; Shared approaches; Social navigation</t>
  </si>
  <si>
    <t>Human robot interaction; Learning systems; Multi agent systems; Dynamic agents; Humans-robot interactions; Multi-agent navigations; Navigation algorithms; Navigation tasks; Robot movements; Robot navigation; Shared approach; Social navigation; Target position; Navigation</t>
  </si>
  <si>
    <t>Lopez D.A.; Lopez M.A.; Muñoz D.S.; Santa J.A.; Gomez D.F.; Barone D.; Torresen J.; Salas J.A.R.</t>
  </si>
  <si>
    <t>Lopez, Diego A. (57821331300); Lopez, Manuel A. (57783531200); Muñoz, Dario S. (57821068300); Santa, Jesús A. (57821331400); Gomez, David F. (57822082700); Barone, Dante (7004906590); Torresen, Jim (6602518300); Salas, Jaime A. Riascos (57821068400)</t>
  </si>
  <si>
    <t>57821331300; 57783531200; 57821068300; 57821331400; 57822082700; 7004906590; 6602518300; 57821068400</t>
  </si>
  <si>
    <t>Controlling the UR3 Robotic Arm Using a Leap Motion: A Comparative Study</t>
  </si>
  <si>
    <t>1519 CCIS</t>
  </si>
  <si>
    <t>10.1007/978-3-031-08443-0_5</t>
  </si>
  <si>
    <t>https://www.scopus.com/inward/record.uri?eid=2-s2.0-85135092156&amp;doi=10.1007%2f978-3-031-08443-0_5&amp;partnerID=40&amp;md5=51301dfe62fca90318243af8320f1a3a</t>
  </si>
  <si>
    <t>Human-computer interaction; Leap-motion; Machine learning; Robotic arm; UR3</t>
  </si>
  <si>
    <t>Human computer interaction; Human robot interaction; Machine learning; Manipulators; Surveys; Angle joints; Comparatives studies; Interaction modes; Intuitive interfaces; Leap-motion; Machine-learning; Open modes; Robotic manipulators; Robotic systems; UR3; Robotic arms</t>
  </si>
  <si>
    <t>Steele C.; Lobczowski N.; Davison T.; Yu M.; Diamond M.; Kovashka A.; Litman D.; Nokes-Malach T.; Walker E.</t>
  </si>
  <si>
    <t>Steele, Christina (57843516100); Lobczowski, Nikki (57195683818); Davison, Teresa (57845313300); Yu, Mingzhi (57200081698); Diamond, Michael (57845313400); Kovashka, Adriana (36445028000); Litman, Diane (7004334087); Nokes-Malach, Timothy (54412854700); Walker, Erin (14049520000)</t>
  </si>
  <si>
    <t>57843516100; 57195683818; 57845313300; 57200081698; 57845313400; 36445028000; 7004334087; 54412854700; 14049520000</t>
  </si>
  <si>
    <t>It Takes Two: Examining the Effects of Collaborative Teaching of a Robot Learner</t>
  </si>
  <si>
    <t>13356 LNCS</t>
  </si>
  <si>
    <t>10.1007/978-3-031-11647-6_125</t>
  </si>
  <si>
    <t>https://www.scopus.com/inward/record.uri?eid=2-s2.0-85135912074&amp;doi=10.1007%2f978-3-031-11647-6_125&amp;partnerID=40&amp;md5=ff11bf611057f507951a75d211aa312d</t>
  </si>
  <si>
    <t>Learning-by-teaching; Rapport-building; Robot perceptions</t>
  </si>
  <si>
    <t>Human computer interaction; Human robot interaction; Collaborative teaching; Foster learning; Learn+; Learning by teaching; Learning outcome; One-factor; Peer tutoring; Pilot studies; Rapport-building; Robot perception; Students</t>
  </si>
  <si>
    <t>Afifi A.; Van Holland M.; Franchi A.</t>
  </si>
  <si>
    <t>Afifi, Amr (57338063000); Van Holland, Mark (57852635700); Franchi, Antonio (7102890221)</t>
  </si>
  <si>
    <t>57338063000; 57852635700; 7102890221</t>
  </si>
  <si>
    <t>Toward Physical Human-Robot Interaction Control with Aerial Manipulators: Compliance, Redundancy Resolution, and Input Limits</t>
  </si>
  <si>
    <t>10.1109/ICRA46639.2022.9812451</t>
  </si>
  <si>
    <t>https://www.scopus.com/inward/record.uri?eid=2-s2.0-85136105983&amp;doi=10.1109%2fICRA46639.2022.9812451&amp;partnerID=40&amp;md5=a8dbd41ea9f099d5cf2329b079452f8f</t>
  </si>
  <si>
    <t>Antennas; Compliance control; Degrees of freedom (mechanics); Human robot interaction; Quadratic programming; Redundancy; Robot programming; Safety engineering; Admittance control; Aerial vehicle; Ergonomy; Human operator; Human-robot interaction control; Interaction region; Physical humanrobot interaction (phri); Physical interactions; Redundancy resolution; Workers'; Manipulators</t>
  </si>
  <si>
    <t>Wang Y.; Evan Green K.</t>
  </si>
  <si>
    <t>Wang, Yixiao (57207003256); Evan Green, Keith (27867649900)</t>
  </si>
  <si>
    <t>57207003256; 27867649900</t>
  </si>
  <si>
    <t>Designing Socially Interactive, Robotic Environments through Pattern Languages</t>
  </si>
  <si>
    <t>2022 18th International Conference on Intelligent Environments, IE 2022 - Proceedings</t>
  </si>
  <si>
    <t>10.1109/IE54923.2022.9826761</t>
  </si>
  <si>
    <t>https://www.scopus.com/inward/record.uri?eid=2-s2.0-85136012736&amp;doi=10.1109%2fIE54923.2022.9826761&amp;partnerID=40&amp;md5=b4ba9e585e658d928470fe28fd544b92</t>
  </si>
  <si>
    <t>design patterns; Intelligent Environment (IE); partner-like office; Socially Interactive Robotic Environment (SIRE)</t>
  </si>
  <si>
    <t>Intelligent agents; Intelligent robots; Social aspects; Design Patterns; Humans-robot interactions; Intelligent environment; Interactive robotics; Partner-like office; Pattern languages; Robotic environments; Socially interactive robotic environment; Spatial design; Human robot interaction</t>
  </si>
  <si>
    <t>Yu J.; Wang T.; Shi Y.; Yang L.</t>
  </si>
  <si>
    <t>Yu, Jiawei (57422096000); Wang, Tengyue (57850286700); Shi, Yunze (57224360087); Yang, Liangjing (57214359135)</t>
  </si>
  <si>
    <t>57422096000; 57850286700; 57224360087; 57214359135</t>
  </si>
  <si>
    <t>MR Meets Robotics: A Review of Mixed Reality Technology in Robotics</t>
  </si>
  <si>
    <t>10.1109/ICRCA55033.2022.9828895</t>
  </si>
  <si>
    <t>https://www.scopus.com/inward/record.uri?eid=2-s2.0-85136162200&amp;doi=10.1109%2fICRCA55033.2022.9828895&amp;partnerID=40&amp;md5=5a783910a09ce088af2804830a6fc52b</t>
  </si>
  <si>
    <t>mixed reality; robotics; teleoperation and control; visualization</t>
  </si>
  <si>
    <t>Computer vision; Human robot interaction; Robot programming; Swarm intelligence; 'current; Enabling technologies; Human-centric; Machine-vision; Mixed reality; Mixed reality technologies; Review papers; Robot planning; Robot vision control; Teleoperation and control; Mixed reality</t>
  </si>
  <si>
    <t>Ramadhan A.D.; Usman K.; Pratiwi N.K.C.</t>
  </si>
  <si>
    <t>Ramadhan, Ardityo Dimas (57807338100); Usman, Koredianto (8323176000); Pratiwi, Nor Kumalasari Caecar (57214954869)</t>
  </si>
  <si>
    <t>57807338100; 8323176000; 57214954869</t>
  </si>
  <si>
    <t>Comparative Analysis of Various Optimizers on Residual Network Architecture for Facial Expression Identification</t>
  </si>
  <si>
    <t>10.1007/978-981-19-1804-9_22</t>
  </si>
  <si>
    <t>https://www.scopus.com/inward/record.uri?eid=2-s2.0-85134330890&amp;doi=10.1007%2f978-981-19-1804-9_22&amp;partnerID=40&amp;md5=4b1c13808ff44e9f8fb17f1aad77b77e</t>
  </si>
  <si>
    <t>Convolutional neural network (CNN); Facial expression; Optimizer; Residual network 34</t>
  </si>
  <si>
    <t>Anthropomorphic robots; Classification (of information); Convolutional neural networks; Face recognition; Gradient methods; Network architecture; Optimization; Analysis of various; Comparative analyzes; Convolutional neural network; Facial expression recognition; Facial Expressions; Optimizers; Residual network 34; Robot technology; Social robots; Stochastic systems</t>
  </si>
  <si>
    <t>Lhotska L.</t>
  </si>
  <si>
    <t>Lhotska, Lenka (6603798512)</t>
  </si>
  <si>
    <t>Ethics in Engineering Education</t>
  </si>
  <si>
    <t>Proceedings of the 2022 31st Annual Conference of the European Association for Education in Electrical and Information Engineering, EAEEIE 2022</t>
  </si>
  <si>
    <t>10.1109/EAEEIE54893.2022.9820462</t>
  </si>
  <si>
    <t>https://www.scopus.com/inward/record.uri?eid=2-s2.0-85134876801&amp;doi=10.1109%2fEAEEIE54893.2022.9820462&amp;partnerID=40&amp;md5=18734c7d9ed64ab491afcac55c925434</t>
  </si>
  <si>
    <t>code of ethics; engineering education; ethics; ethics in artificial intelligence; ethics in biomedicine; ethics in engineering; teaching ethics</t>
  </si>
  <si>
    <t>Biomedical engineering; Curricula; Ethical technology; Human robot interaction; Biomedical engineering curriculum; Code of Ethics; Engineering curriculum; Engineering ethics; Ethic in artificial intelligence; Ethic in biomedicine; Ethics education; Ethics in engineerings; Integral part; Teaching ethics; Engineering education</t>
  </si>
  <si>
    <t>Kazantzidis I.; Norman T.J.; Du Y.; Freeman C.T.</t>
  </si>
  <si>
    <t>Kazantzidis, Ilias (57807472000); Norman, Timothy J. (7101661916); Du, Yali (57196119744); Freeman, Christopher T. (56268274500)</t>
  </si>
  <si>
    <t>57807472000; 7101661916; 57196119744; 56268274500</t>
  </si>
  <si>
    <t>How to Train Your Agent: Active Learning from Human Preferences and Justifications in Safety-Critical Environments</t>
  </si>
  <si>
    <t>https://www.scopus.com/inward/record.uri?eid=2-s2.0-85134306740&amp;partnerID=40&amp;md5=76a61115b19501a21f7673129a6cff87</t>
  </si>
  <si>
    <t>Human-Agent Collaboration; Human-Robot Interaction; Learning from Human Preferences; Safe Reinforcement Learning</t>
  </si>
  <si>
    <t>Autonomous agents; Human robot interaction; Intelligent agents; Learning systems; Multi agent systems; Safety engineering; Active Learning; Agent collaboration; Critical environment; Human agent; Human-agent collaboration; Humans-robot interactions; Learning from human preference; Reinforcement learning agent; Reinforcement learnings; Safe reinforcement learning; Reinforcement learning</t>
  </si>
  <si>
    <t>Son H.I.; Kim N.R.; Chung I.; Chung J.</t>
  </si>
  <si>
    <t>Son, Hyo In (57848009700); Kim, Na Rae (57848685400); Chung, Inae (57848009800); Chung, Jaehee (57141355600)</t>
  </si>
  <si>
    <t>57848009700; 57848685400; 57848009800; 57141355600</t>
  </si>
  <si>
    <t>Play scenarios and interaction designs of a social robot for the development of children's social-emotional intelligence by using the service design methodology</t>
  </si>
  <si>
    <t>2022 19th International Conference on Ubiquitous Robots, UR 2022</t>
  </si>
  <si>
    <t>10.1109/UR55393.2022.9826245</t>
  </si>
  <si>
    <t>https://www.scopus.com/inward/record.uri?eid=2-s2.0-85136134428&amp;doi=10.1109%2fUR55393.2022.9826245&amp;partnerID=40&amp;md5=9de5631c563f1f83a715bfa9d479ce0c</t>
  </si>
  <si>
    <t>Human robot interaction; Intelligent robots; Machine design; Design Methodology; In-depth interviews; Interaction design; Robots for children; Scenario design; Services designs; Social emotional intelligences; Social robots; Workers'; Economic and social effects</t>
  </si>
  <si>
    <t>Wu H.; Meng X.; Ruan S.; Chirikjian G.S.</t>
  </si>
  <si>
    <t>Wu, Hongtao (57211207978); Meng, Xin (57688701600); Ruan, Sipu (57193811641); Chirikjian, Gregory S. (7006027155)</t>
  </si>
  <si>
    <t>57211207978; 57688701600; 57193811641; 7006027155</t>
  </si>
  <si>
    <t>Put the Bear on the Chair! Intelligent Robot Interaction with Previously Unseen Chairs via Robot Imagination</t>
  </si>
  <si>
    <t>10.1109/ICRA46639.2022.9811619</t>
  </si>
  <si>
    <t>https://www.scopus.com/inward/record.uri?eid=2-s2.0-85136322335&amp;doi=10.1109%2fICRA46639.2022.9811619&amp;partnerID=40&amp;md5=2dc1276c1bee2f1ce7ef574df88cbe02</t>
  </si>
  <si>
    <t>Human robot interaction; Intelligent robots; Motion planning; Robot programming; Human assistance; Humanoid agents; Humanoid robot; Motion-planning; Novel methods; Robot arms; Robot interactions; Robotic systems; Virtual humanoids; Whole-body motion; Anthropomorphic robots</t>
  </si>
  <si>
    <t>Wasić C.; Bahrmann F.; Vogt S.; Böhme H.-J.; Graessel E.</t>
  </si>
  <si>
    <t>Wasić, Catharina (57221233103); Bahrmann, Frank (55516515700); Vogt, Stefan (57143789800); Böhme, Hans-Joachim (7102656743); Graessel, Elmar (24721335200)</t>
  </si>
  <si>
    <t>57221233103; 55516515700; 57143789800; 7102656743; 24721335200</t>
  </si>
  <si>
    <t>Assessing Professional Caregivers’ Intention to Use and Relatives’ Support of Use for a Mobile Service Robot in Group Therapy for Institutionalized People with Dementia – A Standardized Assessment Using an Adapted Version of UTAUT</t>
  </si>
  <si>
    <t>10.1007/978-3-031-08645-8_29</t>
  </si>
  <si>
    <t>https://www.scopus.com/inward/record.uri?eid=2-s2.0-85135034046&amp;doi=10.1007%2f978-3-031-08645-8_29&amp;partnerID=40&amp;md5=ffb4d637f8ad74ccb453b523ad5ab01f</t>
  </si>
  <si>
    <t>Acceptance; Caregivers; Dementia; Residential facilities; Robotics</t>
  </si>
  <si>
    <t>Economic and social effects; Professional aspects; Robots; Acceptance; Caregiver; Dementia; Facilitating conditions; Intention to use; Mobile service robots; Nursing homes; Perceived usefulness; Residential facility; Social robots; Neurodegenerative diseases</t>
  </si>
  <si>
    <t>Haghshenas-Jaryani M.</t>
  </si>
  <si>
    <t>Haghshenas-Jaryani, Mahdi (23980181200)</t>
  </si>
  <si>
    <t>Adaptive Quasi-Static Motion Control of a Soft Robotic Exo-Digit in physical Human-Wearable-Soft-Robot-Interaction</t>
  </si>
  <si>
    <t>10.1109/CASE49997.2022.9926652</t>
  </si>
  <si>
    <t>https://www.scopus.com/inward/record.uri?eid=2-s2.0-85135631217&amp;doi=10.1109%2fCASE49997.2022.9926652&amp;partnerID=40&amp;md5=a0f9bb494786594f3489e9215348add5</t>
  </si>
  <si>
    <t>Controllers; Human robot interaction; Position control; State space methods; Wearable technology; Continuous passive motions; Human fingers; Human hands; Model based control algorithms; Quasi static models; Quasi-static; Quasistatic motion; Robot interactions; Soft robot; Soft robotics; Analytical models</t>
  </si>
  <si>
    <t>Wingren M.; Braskén M.; Pörn R.; Andersson S.</t>
  </si>
  <si>
    <t>Wingren, Mattias (57821230500); Braskén, Mats (6602081998); Pörn, Ray (6602889522); Andersson, Sören (57821483600)</t>
  </si>
  <si>
    <t>57821230500; 6602081998; 6602889522; 57821483600</t>
  </si>
  <si>
    <t>Pupil-Robot Interaction in a Math Card Game: An Iterative Process of Studying the Use of Social Robotics in Primary School Math Education</t>
  </si>
  <si>
    <t>10.1007/978-3-031-12848-6_11</t>
  </si>
  <si>
    <t>https://www.scopus.com/inward/record.uri?eid=2-s2.0-85135017352&amp;doi=10.1007%2f978-3-031-12848-6_11&amp;partnerID=40&amp;md5=3b3eb4d087ea5fa2acbaf1545eecb52f</t>
  </si>
  <si>
    <t>Child-robot interaction; Math card game; Mathematics; Primary education; Social robotics; Wizard of Oz</t>
  </si>
  <si>
    <t>Gu J.; Xu C.; Liu K.; Zhao L.; He T.; Sun Z.</t>
  </si>
  <si>
    <t>Gu, Jian (57243405600); Xu, Changxian (57848658200); Liu, Keping (7404199525); Zhao, Liming (57267833800); He, Tianyu (57848204400); Sun, Zhongbo (36242235300)</t>
  </si>
  <si>
    <t>57243405600; 57848658200; 7404199525; 57267833800; 57848204400; 36242235300</t>
  </si>
  <si>
    <t>Impedance Control of Upper Limb Rehabilitation Robot Based on Series Elastic Actuator</t>
  </si>
  <si>
    <t>10.1007/978-3-031-13835-5_13</t>
  </si>
  <si>
    <t>https://www.scopus.com/inward/record.uri?eid=2-s2.0-85136092106&amp;doi=10.1007%2f978-3-031-13835-5_13&amp;partnerID=40&amp;md5=90b019547b38f1e482bde04aa453e952</t>
  </si>
  <si>
    <t>Impedance control; Series elastic driver; Upper limb rehabilitation robot</t>
  </si>
  <si>
    <t>Actuators; Compliance control; Neuromuscular rehabilitation; Numerical methods; Humans-robot interactions; Impedance control; Impedance control methods; Interaction problems; Rehabilitation robot; Rehabilitation training; Series elastic actuators; Series elastic driver; Upper limb rehabilitation robot; Upper-limb rehabilitation; Human robot interaction</t>
  </si>
  <si>
    <t>Kraus M.; Wagner N.; Minker W.; Agrawal A.; Schmidt A.; Prasad P.K.; Ertel W.</t>
  </si>
  <si>
    <t>Kraus, Matthias (57191259389); Wagner, Nicolas (57213479894); Minker, Wolfgang (57190007363); Agrawal, Ankita (57203248828); Schmidt, Artur (57907349100); Prasad, Pranav Krishna (57654244300); Ertel, Wolfgang (35106910200)</t>
  </si>
  <si>
    <t>57191259389; 57213479894; 57190007363; 57203248828; 57907349100; 57654244300; 35106910200</t>
  </si>
  <si>
    <t>KURT: A Household Assistance Robot Capable of Proactive Dialogue</t>
  </si>
  <si>
    <t>10.1109/HRI53351.2022.9889357</t>
  </si>
  <si>
    <t>https://www.scopus.com/inward/record.uri?eid=2-s2.0-85135152595&amp;doi=10.1109%2fHRI53351.2022.9889357&amp;partnerID=40&amp;md5=5825e4117cb3d9443060abf350104c83</t>
  </si>
  <si>
    <t>human-robot interaction; proactive assistance; reasoning; spoken dialogue system</t>
  </si>
  <si>
    <t>Man machine systems; Speech processing; Dialogue systems; Humans-robot interactions; Laboratory environment; Natural languages; Proactive assistance; Reasoning; Robotic assistants; Spoken dialogue system; User study; Human robot interaction</t>
  </si>
  <si>
    <t>Grohmann A.I.; Busch J.V.S.; Bretschneider-Perez A.; Lehmann C.; Fitzek F.H.P.</t>
  </si>
  <si>
    <t>Grohmann, Andreas Ingo (57217481070); Busch, Johannes V.S. (57837652300); Bretschneider-Perez, Adrian (57837770700); Lehmann, Christopher (57193691858); Fitzek, Frank H.P. (9434654200)</t>
  </si>
  <si>
    <t>57217481070; 57837652300; 57837770700; 57193691858; 9434654200</t>
  </si>
  <si>
    <t>JAVRIS: Joint Artificial Visual Prediction and Control for Remote-(Robot) Interaction Systems</t>
  </si>
  <si>
    <t>Proceedings - IEEE Consumer Communications and Networking Conference, CCNC</t>
  </si>
  <si>
    <t>10.1109/CCNC49033.2022.9700532</t>
  </si>
  <si>
    <t>https://www.scopus.com/inward/record.uri?eid=2-s2.0-85135730806&amp;doi=10.1109%2fCCNC49033.2022.9700532&amp;partnerID=40&amp;md5=a3711c59128a25cc069b367690808ffc</t>
  </si>
  <si>
    <t>5G Campus; AI/ML; Multi-Access Edge Cloud; negative latency; Robot Remote Control</t>
  </si>
  <si>
    <t>5G mobile communication systems; Forecasting; Human robot interaction; 5g campus; AI/ML; Edge clouds; Human operator; Multi-access edge cloud; Multiaccess; Negative latency; Prediction and control; Remote robot; Robot remote control; Remote control</t>
  </si>
  <si>
    <t>Conversational AI and Knowledge Graphs for Social Robot Interaction</t>
  </si>
  <si>
    <t>10.1109/HRI53351.2022.9889583</t>
  </si>
  <si>
    <t>https://www.scopus.com/inward/record.uri?eid=2-s2.0-85134472771&amp;doi=10.1109%2fHRI53351.2022.9889583&amp;partnerID=40&amp;md5=1ad92e0fb6435edb997b615c6e756f59</t>
  </si>
  <si>
    <t>conversational AI; graph databases; knowledge graphs; social robots</t>
  </si>
  <si>
    <t>Graph Databases; Graphic methods; Robotics; Conversational AI; Different domains; Generic frameworks; Graph database; High quality information; Knowledge graphs; Open-source; Robot interactions; Social robotics; Social robots; Knowledge graph</t>
  </si>
  <si>
    <t>Jiang C.-S.; Liu Z.-T.</t>
  </si>
  <si>
    <t>Jiang, Cheng-Shan (57219132873); Liu, Zhen-Tao (56101506800)</t>
  </si>
  <si>
    <t>57219132873; 56101506800</t>
  </si>
  <si>
    <t>Facial Expression Recognition Based on Multi-Scale Convolutional Vision Transformer</t>
  </si>
  <si>
    <t>10.23919/ASCC56756.2022.9828211</t>
  </si>
  <si>
    <t>https://www.scopus.com/inward/record.uri?eid=2-s2.0-85135604544&amp;doi=10.23919%2fASCC56756.2022.9828211&amp;partnerID=40&amp;md5=f212620ca84113e8f15b84176d47e2e5</t>
  </si>
  <si>
    <t>Convolution Tokenization; Facial Expression Recognition; Multi-Scale Convolutional Position Mapping; Vision Transformer</t>
  </si>
  <si>
    <t>Convolution; Emotion Recognition; Face recognition; Human robot interaction; Intelligent robots; Mapping; Convolution tokenization; Emotional state; Facial expression recognition; Facial Expressions; Multi-scale convolutional position mapping; Multi-scales; Position mapping; Service robots; Tokenization; Vision transformer; Human computer interaction</t>
  </si>
  <si>
    <t>Stock-Homburg R.; Kirchhoff J.; Heinisch J.S.; Ebert A.; Busch P.; Rawal N.; David K.; Wendt J.; Spiecker gen. Döhmann I.; von Stryk O.; Hannig M.; Knof M.</t>
  </si>
  <si>
    <t>Stock-Homburg, Ruth (56364282100); Kirchhoff, Jérôme (55975975700); Heinisch, Judith S. (57204631286); Ebert, Andreas (58179216000); Busch, Philip (58179332400); Rawal, Niyati (57222865300); David, Klaus (7006358835); Wendt, Janine (57226388576); Spiecker gen. Döhmann, Indra (57221043087); von Stryk, Oskar (6602883584); Hannig, Martin (58601336300); Knof, Merlind (58179274700)</t>
  </si>
  <si>
    <t>56364282100; 55975975700; 57204631286; 58179216000; 58179332400; 57222865300; 7006358835; 57226388576; 57221043087; 6602883584; 58601336300; 58179274700</t>
  </si>
  <si>
    <t>Responsible Human-Robot Interaction with Anthropomorphic Service Robots: State of the Art of an Interdisciplinary Research Challenge</t>
  </si>
  <si>
    <t>https://www.scopus.com/inward/record.uri?eid=2-s2.0-85136054428&amp;partnerID=40&amp;md5=2a7df0077cb1b7222648f6b59d01f6de</t>
  </si>
  <si>
    <t>Anthropomorphic robots; Machine design; Man machine systems; Mobile robots; Humans-robot interactions; Real world setting; Research challenges; Service robots; State of the art; Human robot interaction</t>
  </si>
  <si>
    <t>Ivanovic B.; Pavone M.</t>
  </si>
  <si>
    <t>Ivanovic, Boris (57205429330); Pavone, Marco (12240587200)</t>
  </si>
  <si>
    <t>57205429330; 12240587200</t>
  </si>
  <si>
    <t>Injecting Planning-Awareness into Prediction and Detection Evaluation</t>
  </si>
  <si>
    <t>IEEE Intelligent Vehicles Symposium, Proceedings</t>
  </si>
  <si>
    <t>10.1109/IV51971.2022.9827101</t>
  </si>
  <si>
    <t>https://www.scopus.com/inward/record.uri?eid=2-s2.0-85135370070&amp;doi=10.1109%2fIV51971.2022.9827101&amp;partnerID=40&amp;md5=bc14ad37beab023176c0ebd928bc3772</t>
  </si>
  <si>
    <t>Decision making; Forecasting; Human robot interaction; Intelligent robots; Safety engineering; 'current; Autonomous driving; Decisions makings; Displacement errors; Down-stream; Evaluation metrics; Humans-robot interactions; Integral part; Log likelihood; Task-aware; Autonomous vehicles</t>
  </si>
  <si>
    <t>Borgo S.; Ferrario R.; Masolo C.; Porello D.</t>
  </si>
  <si>
    <t>Borgo, Stefano (22333522400); Ferrario, Roberta (15080576500); Masolo, Claudio (6505996196); Porello, Daniele (26538147300)</t>
  </si>
  <si>
    <t>22333522400; 15080576500; 6505996196; 26538147300</t>
  </si>
  <si>
    <t>Towards an ontological core for cognitively justified robots</t>
  </si>
  <si>
    <t>https://www.scopus.com/inward/record.uri?eid=2-s2.0-85134355785&amp;partnerID=40&amp;md5=ecc79527324ad21a9edcf15118a8cf7c</t>
  </si>
  <si>
    <t>Cognitive robotics; DOLCE; Ontology; Threshold operators</t>
  </si>
  <si>
    <t>Human robot interaction; Cognitive robotics; DOLCE; Human understanding; Ontology's; Organization of knowledge; Robot architecture; Threshold operator; Ontology</t>
  </si>
  <si>
    <t>Xu J.; Wang S.; Chen X.; Zhang J.; Lan X.; Zheng N.</t>
  </si>
  <si>
    <t>Xu, Jie (57205918882); Wang, Shihong (57853049200); Chen, Xingyu (57192471897); Zhang, Jiahao (57216414503); Lan, Xuguang (56114033200); Zheng, Nanning (56725835000)</t>
  </si>
  <si>
    <t>57205918882; 57853049200; 57192471897; 57216414503; 56114033200; 56725835000</t>
  </si>
  <si>
    <t>A Continuous Learning Approach for Probabilistic Human Motion Prediction</t>
  </si>
  <si>
    <t>10.1109/ICRA46639.2022.9811906</t>
  </si>
  <si>
    <t>https://www.scopus.com/inward/record.uri?eid=2-s2.0-85136326028&amp;doi=10.1109%2fICRA46639.2022.9811906&amp;partnerID=40&amp;md5=fe3aff6aa01b20b0553e680ca16c48cd</t>
  </si>
  <si>
    <t>Anthropomorphic robots; Forecasting; Human robot interaction; Kinematics; Large dataset; Motion estimation; Neural networks; Continuous learning; Human motions; Learn+; Learning approach; Motion pattern; Motion prediction; Prediction algorithms; Probabilistics; Safe human-robot interaction; Training data; Distillation</t>
  </si>
  <si>
    <t>Alhafnawi M.; Hunt E.R.; Lemaignan S.; O'Dowd P.; Hauert S.</t>
  </si>
  <si>
    <t>Alhafnawi, Merihan (56369162400); Hunt, Edmund R. (57114430000); Lemaignan, Severin (18234152100); O'Dowd, Paul (53364271400); Hauert, Sabine (24484406300)</t>
  </si>
  <si>
    <t>56369162400; 57114430000; 18234152100; 53364271400; 24484406300</t>
  </si>
  <si>
    <t>MOSAIX: a Swarm of Robot Tiles for Social Human-Swarm Interaction</t>
  </si>
  <si>
    <t>10.1109/ICRA46639.2022.9811723</t>
  </si>
  <si>
    <t>https://www.scopus.com/inward/record.uri?eid=2-s2.0-85136330003&amp;doi=10.1109%2fICRA46639.2022.9811723&amp;partnerID=40&amp;md5=89587503c4557c539d8e0a606779c3d4</t>
  </si>
  <si>
    <t>Climate change; Human robot interaction; Educational tools; Future applications; Robot swarms; Social settings; Swarm of robots; Swarm systems; Swarm intelligence</t>
  </si>
  <si>
    <t>Samaddar S.; Desideri L.; Encarnação P.; Gollasch D.; Petrie H.; Weber G.</t>
  </si>
  <si>
    <t>Samaddar, Sanjit (57219161860); Desideri, Lorenzo (54681773800); Encarnação, Pedro (6602542891); Gollasch, David (57209984214); Petrie, Helen (12759866100); Weber, Gerhard (56395998400)</t>
  </si>
  <si>
    <t>57219161860; 54681773800; 6602542891; 57209984214; 12759866100; 56395998400</t>
  </si>
  <si>
    <t>Robotic and Virtual Reality Technologies for Children with Disabilities and Older Adults</t>
  </si>
  <si>
    <t>10.1007/978-3-031-08645-8_24</t>
  </si>
  <si>
    <t>https://www.scopus.com/inward/record.uri?eid=2-s2.0-85135005116&amp;doi=10.1007%2f978-3-031-08645-8_24&amp;partnerID=40&amp;md5=dc0e1d6c8dd5f387c89fc5910f28ca69</t>
  </si>
  <si>
    <t>Assistive robots; Children with disabilities; Human-robot interaction; Inclusive education; Older adults; Virtual reality</t>
  </si>
  <si>
    <t>E-learning; Human robot interaction; Assistive robots; Children with disabilities; Humans-robot interactions; Inclusive education; Older adults; Virtual reality technology; Virtual reality</t>
  </si>
  <si>
    <t>Lin Y.; Xu X.; Wang H.; Peng Z.</t>
  </si>
  <si>
    <t>Lin, Yang (57556229900); Xu, Xiuru (35216336200); Wang, Haifei (56413104200); Peng, Zhengchun (11940280800)</t>
  </si>
  <si>
    <t>57556229900; 35216336200; 56413104200; 11940280800</t>
  </si>
  <si>
    <t>Electric-Field Induced and Highly Deformable Triboelectric Generators from Ionic Gels</t>
  </si>
  <si>
    <t>2022 IEEE 5th International Conference on Electronics Technology, ICET 2022</t>
  </si>
  <si>
    <t>10.1109/ICET55676.2022.9825015</t>
  </si>
  <si>
    <t>https://www.scopus.com/inward/record.uri?eid=2-s2.0-85136323798&amp;doi=10.1109%2fICET55676.2022.9825015&amp;partnerID=40&amp;md5=523789a566e4d213303f05398f397f35</t>
  </si>
  <si>
    <t>electric field tuned; ion gels; triboelectric generators</t>
  </si>
  <si>
    <t>Deformation; Gels; Human robot interaction; Ionic strength; MEMS; Triboelectricity; Electric field induced; Electric field strength; Electric field tuned; Ion gels; Ionic gels; ITS applications; Output performance; Single electrodes; Tribo-electric generator; Tunables; Electric fields</t>
  </si>
  <si>
    <t>Lahr G.J.G.; Garcia H.B.; Ajoudani A.; Boaventura T.; Caurin G.A.P.</t>
  </si>
  <si>
    <t>Lahr, Gustavo J. G. (56503631100); Garcia, Henrique B. (57193061150); Ajoudani, Arash (23388667500); Boaventura, Thiago (36349757000); Caurin, Glauco A. P. (6602494854)</t>
  </si>
  <si>
    <t>56503631100; 57193061150; 23388667500; 36349757000; 6602494854</t>
  </si>
  <si>
    <t>A hybrid model-based evolutionary optimization with passive boundaries for physical human-robot interaction</t>
  </si>
  <si>
    <t>10.1109/ICRA46639.2022.9811606</t>
  </si>
  <si>
    <t>https://www.scopus.com/inward/record.uri?eid=2-s2.0-85136319474&amp;doi=10.1109%2fICRA46639.2022.9811606&amp;partnerID=40&amp;md5=a1aa14550fe9bbfc5e4277160066c688</t>
  </si>
  <si>
    <t>Controllers; Degrees of freedom (mechanics); Evolutionary algorithms; Human robot interaction; Learning systems; Man machine systems; Optimization; Evolutionary optimization algorithm; Evolutionary optimizations; Hybrid model; Impedance controllers; Machine learning techniques; Model-based OPC; Physical humanrobot interaction (phri); Robotic systems; System requirements; Wrist Rehabilitation; System stability</t>
  </si>
  <si>
    <t>Raj R.; Kos A.</t>
  </si>
  <si>
    <t>Raj, Ravi (57808259100); Kos, Andrzej (55568000900)</t>
  </si>
  <si>
    <t>57808259100; 55568000900</t>
  </si>
  <si>
    <t>Different Techniques for Human Activity Recognition</t>
  </si>
  <si>
    <t>2022 29th International Conference on Mixed Design of Integrated Circuits and System, MIXDES 2022</t>
  </si>
  <si>
    <t>10.23919/MIXDES55591.2022.9838050</t>
  </si>
  <si>
    <t>https://www.scopus.com/inward/record.uri?eid=2-s2.0-85136232858&amp;doi=10.23919%2fMIXDES55591.2022.9838050&amp;partnerID=40&amp;md5=1555c05037fe964814e164fb74d2c07c</t>
  </si>
  <si>
    <t>Artificial Intelligence; CNN; Deep Learning; Human Activity Recognition; SVM</t>
  </si>
  <si>
    <t>Classification (of information); Computer vision; Human computer interaction; Human robot interaction; Intelligent robots; Learning systems; Support vector machines; Deep learning; Features extraction; Human activity recognition; Input sensor; Intelligent surveillance systems; Live video; Multiple inputs; Pre-processing of data; Research topics; SVM; Deep learning</t>
  </si>
  <si>
    <t>Lee A.J.; Myung H.</t>
  </si>
  <si>
    <t>Lee, Alex Junho (57201362760); Myung, Hyun (7004861367)</t>
  </si>
  <si>
    <t>57201362760; 7004861367</t>
  </si>
  <si>
    <t>Natural Language Representation as Features for Place Recognition</t>
  </si>
  <si>
    <t>10.1109/UR55393.2022.9826253</t>
  </si>
  <si>
    <t>https://www.scopus.com/inward/record.uri?eid=2-s2.0-85136099782&amp;doi=10.1109%2fUR55393.2022.9826253&amp;partnerID=40&amp;md5=a08cab30b0c09314b428ea221b760c41</t>
  </si>
  <si>
    <t>Image representation; Intelligent robots; Robot vision; Visual languages; Computer vision techniques; Descriptors; Human intelligence; Humans-robot interactions; Image Descriptor; Image representations; Natural language representation; Natural languages; Place recognition; Visual information; Human robot interaction</t>
  </si>
  <si>
    <t>Rosenberg-Kima R.B.; Thomas A.</t>
  </si>
  <si>
    <t>Rosenberg-Kima, Rinat B. (23398818300); Thomas, Alfin (58278801300)</t>
  </si>
  <si>
    <t>23398818300; 58278801300</t>
  </si>
  <si>
    <t>A Teacher without a Soul? Social-AI, Theory of Mind, and Consciousness of a Robot Tutor</t>
  </si>
  <si>
    <t>10.1007/978-3-031-11647-6_43</t>
  </si>
  <si>
    <t>https://www.scopus.com/inward/record.uri?eid=2-s2.0-85135880189&amp;doi=10.1007%2f978-3-031-11647-6_43&amp;partnerID=40&amp;md5=38a59fa4ba7529c53586e9012acd75a8</t>
  </si>
  <si>
    <t>Consciousness; Social AI; Social robots; Theory of Mind</t>
  </si>
  <si>
    <t>Behavioral research; Educational robots; Machine design; Amazon's mechanical turks; Condition; Consciousness; Online surveys; Robot in educations; Social abilities; Social AI; Social robots; Teachers'; Theory of minds; Surveys</t>
  </si>
  <si>
    <t>Perugia G.; Guidi S.; Bicchi M.; Parlangeli O.</t>
  </si>
  <si>
    <t>Perugia, Giulia (57193757433); Guidi, Stefano (7003557036); Bicchi, Margherita (57944198500); Parlangeli, Oronzo (6508237137)</t>
  </si>
  <si>
    <t>57193757433; 7003557036; 57944198500; 6508237137</t>
  </si>
  <si>
    <t>The Shape of Our Bias: Perceived Age and Gender in the Humanoid Robots of the ABOT Database</t>
  </si>
  <si>
    <t>10.1109/HRI53351.2022.9889366</t>
  </si>
  <si>
    <t>https://www.scopus.com/inward/record.uri?eid=2-s2.0-85134703333&amp;doi=10.1109%2fHRI53351.2022.9889366&amp;partnerID=40&amp;md5=1df1623efa5d5c4fb80a6e0d374dd9c4</t>
  </si>
  <si>
    <t>Gender; HRI; Humanoid Robots; Inclusive Robotics; Social Categorization</t>
  </si>
  <si>
    <t>Machine design; Manipulators; Age distribution; Data driven; Formalisation; Gender; Gender distribution; HRI; Humanoid robot; Inclusive robotic; Online studies; Social categorization; Anthropomorphic robots</t>
  </si>
  <si>
    <t>Itadera S.; Cheng G.</t>
  </si>
  <si>
    <t>Itadera, Shunki (57050273900); Cheng, Gordon (10243873000)</t>
  </si>
  <si>
    <t>57050273900; 10243873000</t>
  </si>
  <si>
    <t>Admittance Model Optimization for Gait Balance Assistance of a Robotic Walker: Passive Model-based Mechanical Assessment</t>
  </si>
  <si>
    <t>10.1109/ICRA46639.2022.9811594</t>
  </si>
  <si>
    <t>https://www.scopus.com/inward/record.uri?eid=2-s2.0-85135367631&amp;doi=10.1109%2fICRA46639.2022.9811594&amp;partnerID=40&amp;md5=3bcfd0686bd8a8abdc8e9a19a661eece</t>
  </si>
  <si>
    <t>Anthropomorphic robots; Human robot interaction; Model predictive control; Predictive control systems; Admittance control; Assistive robots; Control model; Mechanical; Model optimization; Model-based OPC; Non-wearables; Optimisations; Physical humanrobot interaction (phri); Robotic walkers; Quadratic programming</t>
  </si>
  <si>
    <t>Alshaye N.; Almoajil L.; Abdullah-Al-Wadud M.</t>
  </si>
  <si>
    <t>Alshaye, Norah (57850600800); Almoajil, Lamia (57205761040); Abdullah-Al-Wadud, M. (15130471800)</t>
  </si>
  <si>
    <t>57850600800; 57205761040; 15130471800</t>
  </si>
  <si>
    <t>A Gender Recognition System Based on Facial Image</t>
  </si>
  <si>
    <t>2022 3rd International Conference on Artificial Intelligence, Robotics and Control, AIRC 2022</t>
  </si>
  <si>
    <t>10.1109/AIRC56195.2022.9836455</t>
  </si>
  <si>
    <t>https://www.scopus.com/inward/record.uri?eid=2-s2.0-85136173153&amp;doi=10.1109%2fAIRC56195.2022.9836455&amp;partnerID=40&amp;md5=2b8fd138bf33d6dc46a70cdf4f8a752e</t>
  </si>
  <si>
    <t>Convolutional Neural Network (CNN); face images; gender classification; Gender recognition system; GRS</t>
  </si>
  <si>
    <t>Computer vision; Convolution; Convolutional neural networks; Deep neural networks; Embedded systems; Face recognition; Human robot interaction; Image classification; Convolutional neural network; Face images; Gender classification; Gender recognition; Gender recognition system; Recognition systems; Textures</t>
  </si>
  <si>
    <t>Luo J.; Dastani M.</t>
  </si>
  <si>
    <t>Luo, Jieting (56965889600); Dastani, Mehdi (6603932250)</t>
  </si>
  <si>
    <t>56965889600; 6603932250</t>
  </si>
  <si>
    <t>Modeling Affective Reaction in Multi-agent Systems</t>
  </si>
  <si>
    <t>https://www.scopus.com/inward/record.uri?eid=2-s2.0-85134338035&amp;partnerID=40&amp;md5=6756976b3f04295f010afad70cf38398</t>
  </si>
  <si>
    <t>Emotion; Human-robot interaction; Logic; Multi-agent system; Value</t>
  </si>
  <si>
    <t>Autonomous agents; Behavioral research; Human robot interaction; Affective reactions; Behavioral response; Emotion; Emotional expressions; Humans-robot interactions; Logic; Psychological analysis; Social interactions; Value; Value systems; Multi agent systems</t>
  </si>
  <si>
    <t>Hua Y.; Xuanzhe F.; Yaqing H.; Yi L.; Cai K.; Dongsheng Z.; Qiang Z.</t>
  </si>
  <si>
    <t>Hua, Yu (57852818300); Xuanzhe, Fan (57852818400); Yaqing, Hou (57192664172); Yi, Liu (57853032200); Cai, Kang (57852964100); Dongsheng, Zhou (57853100900); Qiang, Zhang (57219287169)</t>
  </si>
  <si>
    <t>57852818300; 57852818400; 57192664172; 57853032200; 57852964100; 57853100900; 57219287169</t>
  </si>
  <si>
    <t>Towards Efficient 3D Human Motion Prediction using Deformable Transformer-based Adversarial Network</t>
  </si>
  <si>
    <t>10.1109/ICRA46639.2022.9812325</t>
  </si>
  <si>
    <t>https://www.scopus.com/inward/record.uri?eid=2-s2.0-85136327242&amp;doi=10.1109%2fICRA46639.2022.9812325&amp;partnerID=40&amp;md5=25efdbaa036486a3eaa65e05515d91c0</t>
  </si>
  <si>
    <t>Benchmarking; Computer vision; Deformation; Forecasting; Motion estimation; Adversarial networks; Computational costs; Human joints; Human motions; Humans-robot interactions; Input sequence; Long-term prediction; Motion prediction; Spatio-temporal; State-of-the-art performance; Human robot interaction</t>
  </si>
  <si>
    <t>De Silva G.W.M.H.P.; Rajapaksha S.; Jayawardena C.</t>
  </si>
  <si>
    <t>De Silva, G.W.M.H.P. (57836065900); Rajapaksha, Samantha (57204419051); Jayawardena, Chandimal (15848351900)</t>
  </si>
  <si>
    <t>57836065900; 57204419051; 15848351900</t>
  </si>
  <si>
    <t>Adding Common Sense to Robots by Completing the Incomplete Natural Language Instructions</t>
  </si>
  <si>
    <t>2022 IEEE 7th International conference for Convergence in Technology, I2CT 2022</t>
  </si>
  <si>
    <t>10.1109/I2CT54291.2022.9824599</t>
  </si>
  <si>
    <t>https://www.scopus.com/inward/record.uri?eid=2-s2.0-85135605645&amp;doi=10.1109%2fI2CT54291.2022.9824599&amp;partnerID=40&amp;md5=31cf66fcd39057b909eaf31c3ede3314</t>
  </si>
  <si>
    <t>Common-sense; Gazebo; model; natural language instructions; ROS</t>
  </si>
  <si>
    <t>Context free grammars; Human robot interaction; Intelligent robots; Syntactics; Common sense; Commonsense knowledge; Gazebo; Human services; Mobile service robots; Natural language instruction; Natural languages; Robot modeling; ROS; Service robots; Mobile robots</t>
  </si>
  <si>
    <t>Sun J.; Li Y.; Chai L.; Fang H.-S.; Li Y.-L.; Lu C.</t>
  </si>
  <si>
    <t>Sun, Jianhua (57215773084); Li, Yuxuan (57872604200); Chai, Liang (57219865804); Fang, Hao-Shu (57200621743); Li, Yong-Lu (57202366867); Lu, Cewu (23035659100)</t>
  </si>
  <si>
    <t>57215773084; 57872604200; 57219865804; 57200621743; 57202366867; 23035659100</t>
  </si>
  <si>
    <t>Human Trajectory Prediction with Momentary Observation</t>
  </si>
  <si>
    <t>10.1109/CVPR52688.2022.00636</t>
  </si>
  <si>
    <t>https://www.scopus.com/inward/record.uri?eid=2-s2.0-85134694325&amp;doi=10.1109%2fCVPR52688.2022.00636&amp;partnerID=40&amp;md5=51e21e0eb8f148cac5dfadc47d03315d</t>
  </si>
  <si>
    <t>Motion and tracking; Navigation and autonomous driving</t>
  </si>
  <si>
    <t>Autonomous vehicles; Forecasting; Motion analysis; Autonomous driving; Limited observations; Motion and tracking; Navigation and autonomous driving; Prediction tasks; Real-world scenario; Social robots; Sudden events; Time sequences; Trajectory prediction; Trajectories</t>
  </si>
  <si>
    <t>Casiddu N.; Burlando F.; Porfirione C.; Vacanti A.</t>
  </si>
  <si>
    <t>Casiddu, Niccolò (56088000200); Burlando, Francesco (57218200734); Porfirione, Claudia (57194096211); Vacanti, Annapaola (57209328312)</t>
  </si>
  <si>
    <t>56088000200; 57218200734; 57194096211; 57209328312</t>
  </si>
  <si>
    <t>Co-designed Social Robotic System in Si-Robotics Project</t>
  </si>
  <si>
    <t>10.1007/978-3-031-08838-4_13</t>
  </si>
  <si>
    <t>https://www.scopus.com/inward/record.uri?eid=2-s2.0-85135829982&amp;doi=10.1007%2f978-3-031-08838-4_13&amp;partnerID=40&amp;md5=5d40ab7c9c38fe5d5692582e0a7db955</t>
  </si>
  <si>
    <t>Ageing society; Co-design; HCD model; Human-robot interaction; Social robotics</t>
  </si>
  <si>
    <t>Collaborative robots; Man machine systems; Robot programming; Social robots; Aging societies; Co-designs; Design departments; HCD model; Humans-robot interactions; Robotic projects; Robotic solutions; Robotic systems; Social robotics; University of Genoa; Machine design</t>
  </si>
  <si>
    <t>Bozkus E.; Kaya I.; Yakut M.</t>
  </si>
  <si>
    <t>Bozkus, Emine (57796795900); Kaya, Ihsan (15834777400); Yakut, Munevver (57796704500)</t>
  </si>
  <si>
    <t>57796795900; 15834777400; 57796704500</t>
  </si>
  <si>
    <t>A fuzzy based model proposal on risk analysis for human-robot interactive systems</t>
  </si>
  <si>
    <t>HORA 2022 - 4th International Congress on Human-Computer Interaction, Optimization and Robotic Applications, Proceedings</t>
  </si>
  <si>
    <t>10.1109/HORA55278.2022.9799820</t>
  </si>
  <si>
    <t>https://www.scopus.com/inward/record.uri?eid=2-s2.0-85133957266&amp;doi=10.1109%2fHORA55278.2022.9799820&amp;partnerID=40&amp;md5=acc89a7dad339a8a369e1bf0eb89acaa</t>
  </si>
  <si>
    <t>Cobot; fuzzy set theory; human-robot collaboration; risk assessment; z-number</t>
  </si>
  <si>
    <t>Accident prevention; Employment; Ergonomics; Fuzzy set theory; Fuzzy sets; Human robot interaction; Industrial robots; Job analysis; Linguistics; Man machine systems; Occupational risks; Productivity; Risk analysis; Risk management; Uncertainty analysis; Fuzzy-based models; Fuzzy-set theory; Human robots; Human-robot collaboration; Human-robot-cooperation; Interactive system; Job description; Risks assessments; Uncertainty; Z-number; Risk assessment</t>
  </si>
  <si>
    <t>Neef C.; Schneider S.; Richert A.</t>
  </si>
  <si>
    <t>Neef, Caterina (57207199217); Schneider, Sebastian (36148533200); Richert, Anja (36176257900)</t>
  </si>
  <si>
    <t>57207199217; 36148533200; 36176257900</t>
  </si>
  <si>
    <t>An Architecture for Social Robot-assisted Subjective and Objective Health Monitoring</t>
  </si>
  <si>
    <t>Proceedings of IEEE Workshop on Advanced Robotics and its Social Impacts, ARSO</t>
  </si>
  <si>
    <t>2022-May</t>
  </si>
  <si>
    <t>10.1109/ARSO54254.2022.9802961</t>
  </si>
  <si>
    <t>https://www.scopus.com/inward/record.uri?eid=2-s2.0-85133516373&amp;doi=10.1109%2fARSO54254.2022.9802961&amp;partnerID=40&amp;md5=a3b8af35f957a6192015980254612530</t>
  </si>
  <si>
    <t>Monitoring; Health care workers; Health data; Health monitoring; Health monitoring system; Mobile app; Older adults; Social robots; System requirements; Systems architecture; Web App; Health care</t>
  </si>
  <si>
    <t>Laplaza J.; Rodriguez N.; Dominguez-Vidal J.E.; Herrero F.; Hernandez S.; Lopez A.; Sanfeliu A.; Garrell A.</t>
  </si>
  <si>
    <t>Laplaza, Javier (57262317300); Rodriguez, Nicolas (57758330000); Dominguez-Vidal, J.E. (57262165800); Herrero, Fernando (56432546700); Hernandez, Sergi (56271228700); Lopez, Alejandro (57683550100); Sanfeliu, Alberto (7003840083); Garrell, Anais (35589794700)</t>
  </si>
  <si>
    <t>57262317300; 57758330000; 57262165800; 56432546700; 56271228700; 57683550100; 7003840083; 35589794700</t>
  </si>
  <si>
    <t>IVO Robot: A New Social Robot for Human-Robot Collaboration</t>
  </si>
  <si>
    <t>10.1109/HRI53351.2022.9889458</t>
  </si>
  <si>
    <t>https://www.scopus.com/inward/record.uri?eid=2-s2.0-85132986608&amp;doi=10.1109%2fHRI53351.2022.9889458&amp;partnerID=40&amp;md5=3891535d387633b155a3765e09df6efe</t>
  </si>
  <si>
    <t>Hu-man Robot Collaboration; Human Robot Interaction; Social Robots</t>
  </si>
  <si>
    <t>Human robot interaction; Communication skills; Current capability; Hu-man robot collaboration; Human-robot collaboration; Humans-robot interactions; Physical contacts; Research platforms; Social abilities; Social human-robot interactions; Social robots; Man machine systems</t>
  </si>
  <si>
    <t>Manawadu U.A.; Deen M.A.H.; De Silva P.R.S.</t>
  </si>
  <si>
    <t>Manawadu, Udaka A. (57205500331); Deen, M.A.H. (58593261100); De Silva, P. Ravindra S. (55663298800)</t>
  </si>
  <si>
    <t>57205500331; 58593261100; 55663298800</t>
  </si>
  <si>
    <t>Exploring a Comfort Zone in Side-by-Side Communication for Human-Robot Interaction</t>
  </si>
  <si>
    <t>2022 2nd International Conference on Image Processing and Robotics, ICIPRob 2022</t>
  </si>
  <si>
    <t>10.1109/ICIPRob54042.2022.9798732</t>
  </si>
  <si>
    <t>https://www.scopus.com/inward/record.uri?eid=2-s2.0-85134082856&amp;doi=10.1109%2fICIPRob54042.2022.9798732&amp;partnerID=40&amp;md5=5601ab3b7416437fe14d7600a44c2c3f</t>
  </si>
  <si>
    <t>Human-robot interaction; Intimate space; Proxemics; Side-by-side communication</t>
  </si>
  <si>
    <t>Behavioral research; Man machine systems; Close proximity; Comfort zone; Human walking behavior; Humans-robot interactions; Intimate space; Motion models; Personal spaces; Proxemic; Side by sides; Side-by-side communication; Human robot interaction</t>
  </si>
  <si>
    <t>Naveira A.V.; De Masi A.; Wac K.; Amabili G.; Vastenburg M.; Alberts J.; De Koning J.; Cuijpers R.; Lovis C.</t>
  </si>
  <si>
    <t>Naveira, Alexandra Villaverde (57794386400); De Masi, Alexandre (57191500893); Wac, Katarzyna (6507639967); Amabili, Giulio (57290714700); Vastenburg, Martijn (15124700400); Alberts, Janna (57204466435); De Koning, Judith (57777355800); Cuijpers, Raymond (6602683032); Lovis, Christian (57216534753)</t>
  </si>
  <si>
    <t>57794386400; 57191500893; 6507639967; 57290714700; 15124700400; 57204466435; 57777355800; 6602683032; 57216534753</t>
  </si>
  <si>
    <t>Designing a Social Robot Companion to Support Homecare: Usability Results</t>
  </si>
  <si>
    <t>10.3233/SHTI220712</t>
  </si>
  <si>
    <t>https://www.scopus.com/inward/record.uri?eid=2-s2.0-85133264703&amp;doi=10.3233%2fSHTI220712&amp;partnerID=40&amp;md5=a23ffc895e522fe258e5f07811b96094</t>
  </si>
  <si>
    <t>coaching technology; usability evaluation; User-centered design</t>
  </si>
  <si>
    <t>Caregivers; Frailty; Home Care Services; Humans; Robotics; Social Interaction; Iterative methods; Machine design; Nursing; Robots; Usability engineering; Coaching technology; End-users; Homecare; Netherlands; Nursing care; Quality of care; Robot companion; Social robots; Switzerland; Usability evaluation; caregiver; frailty; home care; human; robotics; social interaction; User centered design</t>
  </si>
  <si>
    <t>Toan N.K.; Thuan L.D.; Long L.B.; Thinh N.T.</t>
  </si>
  <si>
    <t>Toan, Nguyen Khac (57443122600); Thuan, Le Duc (57216159863); Long, Le Bao (57444473800); Thinh, Nguyen Truong (32267647200)</t>
  </si>
  <si>
    <t>57443122600; 57216159863; 57444473800; 32267647200</t>
  </si>
  <si>
    <t>Human-Robot Interaction System Using Vietnamese</t>
  </si>
  <si>
    <t>Lecture Notes in Mechanical Engineering</t>
  </si>
  <si>
    <t>10.1007/978-981-19-1968-8_31</t>
  </si>
  <si>
    <t>https://www.scopus.com/inward/record.uri?eid=2-s2.0-85131858713&amp;doi=10.1007%2f978-981-19-1968-8_31&amp;partnerID=40&amp;md5=eed9aec787b44e4ee4f155789aca541f</t>
  </si>
  <si>
    <t>Human-robot interaction; Interaction system; Interaction Vietnamese</t>
  </si>
  <si>
    <t>Man machine systems; 'current; Communication process; Human communications; Humans-robot interactions; Input datas; Interaction modeling; Interaction systems; Interaction vietnamese; System response; Vietnamese; Human robot interaction</t>
  </si>
  <si>
    <t>Saplacan D.; Tørresen J.</t>
  </si>
  <si>
    <t>Saplacan, Diana (57193071231); Tørresen, Jim (6602518300)</t>
  </si>
  <si>
    <t>57193071231; 6602518300</t>
  </si>
  <si>
    <t>Robots as Welfare Technologies to Reduce Falls Amongst Older Adults: An Explorative Study from Norway</t>
  </si>
  <si>
    <t>13331 LNCS</t>
  </si>
  <si>
    <t>10.1007/978-3-031-05654-3_6</t>
  </si>
  <si>
    <t>https://www.scopus.com/inward/record.uri?eid=2-s2.0-85131919916&amp;doi=10.1007%2f978-3-031-05654-3_6&amp;partnerID=40&amp;md5=4a1cc135a8234ff9c88f71b3e98711b6</t>
  </si>
  <si>
    <t>Elderly care; Fall; Home care; Norway; Robot as WT; Robots; Welfare Technology (WT)</t>
  </si>
  <si>
    <t>Accident prevention; Diseases; Human robot interaction; Machine design; Chronic disease; Comorbidities; Demographic trends; Elderly care; Fall; Home care; Norway; Older adults; Robot as welfare technology; Welfare technology; Intelligent robots</t>
  </si>
  <si>
    <t>Gu X.; Wang X.; Feng Y.; Long Y.; Mukherjee M.; Pan Z.; Guo M.; Zhangz Q.</t>
  </si>
  <si>
    <t>Gu, Xinjie (57795409600); Wang, Xiaolong (57795960600); Feng, Yuchen (57795960700); Long, Yuzhu (57795409700); Mukherjee, Mithun (18038390300); Pan, Zhigeng (7402644439); Guo, Mian (55512539600); Zhangz, Qi (57795276800)</t>
  </si>
  <si>
    <t>57795409600; 57795960600; 57795960700; 57795409700; 18038390300; 7402644439; 55512539600; 57795276800</t>
  </si>
  <si>
    <t>Demo: TINGLE: Pushing Edge Intelligence in Synchronization and Useful Data Transfer for Human-Robotic Arm Interactions</t>
  </si>
  <si>
    <t>INFOCOM WKSHPS 2022 - IEEE Conference on Computer Communications Workshops</t>
  </si>
  <si>
    <t>10.1109/INFOCOMWKSHPS54753.2022.9798353</t>
  </si>
  <si>
    <t>https://www.scopus.com/inward/record.uri?eid=2-s2.0-85133920703&amp;doi=10.1109%2fINFOCOMWKSHPS54753.2022.9798353&amp;partnerID=40&amp;md5=6a4cdba62b2a5dfa9d7612e8528006d6</t>
  </si>
  <si>
    <t>Data transfer; Intelligent robots; Computational capability; Critical issues; Edge intelligence; End to end; Human hands; Humans-robot interactions; Lightweight frameworks; Near-real time; Remote operation; Synchronous system; Human robot interaction</t>
  </si>
  <si>
    <t>Green H.N.; Islam M.M.; Ali S.; Iqbal T.</t>
  </si>
  <si>
    <t>Green, Haley N. (57943887800); Islam, Md Mofijul (57198634161); Ali, Shahira (58269712400); Iqbal, Tariq (57197196995)</t>
  </si>
  <si>
    <t>57943887800; 57198634161; 58269712400; 57197196995</t>
  </si>
  <si>
    <t>Who's Laughing NAO? Examining Perceptions of Failure in a Humorous Robot Partner</t>
  </si>
  <si>
    <t>10.1109/HRI53351.2022.9889353</t>
  </si>
  <si>
    <t>https://www.scopus.com/inward/record.uri?eid=2-s2.0-85132808601&amp;doi=10.1109%2fHRI53351.2022.9889353&amp;partnerID=40&amp;md5=61c9e651b8c25a57ff31b704e656acf8</t>
  </si>
  <si>
    <t>failure; human-robot interaction; humor; recovery</t>
  </si>
  <si>
    <t>Failure (mechanical); Man machine systems; Recovery; 'current; Communication strategy; Corporates; Failure recovery; Human like; Humans-robot interactions; Humor; Robot Partners; Social robots; Task failures; Human robot interaction</t>
  </si>
  <si>
    <t>Drabek C.; Kosmalska A.; Weiss G.; Ishigooka T.; Otsuka S.; Mizuochi M.</t>
  </si>
  <si>
    <t>Drabek, Christian (55492984800); Kosmalska, Anna (57221682383); Weiss, Gereon (35114206300); Ishigooka, Tasuku (24450864100); Otsuka, Satoshi (56136611400); Mizuochi, Mariko (57263241300)</t>
  </si>
  <si>
    <t>55492984800; 57221682383; 35114206300; 24450864100; 56136611400; 57263241300</t>
  </si>
  <si>
    <t>Concept for Safe Interaction of Driverless Industrial Trucks and Humans in Shared Areas</t>
  </si>
  <si>
    <t>442 LNICST</t>
  </si>
  <si>
    <t>10.1007/978-3-031-06371-8_17</t>
  </si>
  <si>
    <t>https://www.scopus.com/inward/record.uri?eid=2-s2.0-85133266214&amp;doi=10.1007%2f978-3-031-06371-8_17&amp;partnerID=40&amp;md5=dbd68cdb3abef4066481c6bec6856214</t>
  </si>
  <si>
    <t>Driverless industrial trucks; Human-robot interaction; Infrastructure sensors; Warehouse</t>
  </si>
  <si>
    <t>Automobiles; Human robot interaction; Safety engineering; Warehouses; 'current; Automated systems; Driverless; Driverless industrial truck; Human robots; Humans-robot interactions; Infrastructure sensor; Intelligent warehouse; Performance; Robot collisions; Industrial trucks</t>
  </si>
  <si>
    <t>Budau Petrea R.A.; Oboe R.; Michieletto G.</t>
  </si>
  <si>
    <t>Budau Petrea, Razvan Andrei (57219743778); Oboe, Roberto (6701579829); Michieletto, Giulia (57188645521)</t>
  </si>
  <si>
    <t>57219743778; 6701579829; 57188645521</t>
  </si>
  <si>
    <t>Safe High Stiffness Impedance Control for Series Elastic Actuators using Collocated Position Feedback</t>
  </si>
  <si>
    <t>10.23919/IPEC-Himeji2022-ECCE53331.2022.9807085</t>
  </si>
  <si>
    <t>https://www.scopus.com/inward/record.uri?eid=2-s2.0-85134216267&amp;doi=10.23919%2fIPEC-Himeji2022-ECCE53331.2022.9807085&amp;partnerID=40&amp;md5=0d762f9f30372de4a4c733ff882aeba4</t>
  </si>
  <si>
    <t>acceleration-based control; impedance control; Kalman Filter; Series elastic actuator (SEA)</t>
  </si>
  <si>
    <t>Actuators; Feedback; Human robot interaction; Signal encoding; Stiffness; Acceleration based control; Control schemes; End-points; High stiffness; Impedance control; Mechanical device; Physical humanrobot interaction (phri); Position feedback; Series elastic actuator; Series elastic actuators; Kalman filters</t>
  </si>
  <si>
    <t>Xie Z.; Lou L.; Jia K.; Jiao B.</t>
  </si>
  <si>
    <t>Xie, Zhengjiang (57724674600); Lou, Li (57188744450); Jia, Kunpeng (55853511400); Jiao, Binbin (13103772200)</t>
  </si>
  <si>
    <t>57724674600; 57188744450; 55853511400; 13103772200</t>
  </si>
  <si>
    <t>Gesture recognition algorithm combining ResNet and ShuffleNet</t>
  </si>
  <si>
    <t>121741B</t>
  </si>
  <si>
    <t>10.1117/12.2628655</t>
  </si>
  <si>
    <t>https://www.scopus.com/inward/record.uri?eid=2-s2.0-85131241480&amp;doi=10.1117%2f12.2628655&amp;partnerID=40&amp;md5=1093ef35cfecd42a28e6c144b35f09e9</t>
  </si>
  <si>
    <t>Deep learning; Gesture recognition; The neural network; Thermal imaging</t>
  </si>
  <si>
    <t>Data handling; Gesture recognition; Human computer interaction; Human robot interaction; Infrared imaging; Medical applications; Statistical tests; Deep learning; Gesture recognition algorithm; Gestures recognition; Non-verbal communications; ShuffleNets; Sign language; The neural network; Thermal images; Thermal-imaging; Deep learning</t>
  </si>
  <si>
    <t>Lu S.; Berger J.; Schilp J.</t>
  </si>
  <si>
    <t>Lu, Shuang (57195425397); Berger, Julia (57224455621); Schilp, Johannes (6602506462)</t>
  </si>
  <si>
    <t>57195425397; 57224455621; 6602506462</t>
  </si>
  <si>
    <t>System of Robot Learning from Multi-Modal Demonstration and Natural Language Instruction</t>
  </si>
  <si>
    <t>10.1016/j.procir.2022.05.084</t>
  </si>
  <si>
    <t>https://www.scopus.com/inward/record.uri?eid=2-s2.0-85132299682&amp;doi=10.1016%2fj.procir.2022.05.084&amp;partnerID=40&amp;md5=1ad14f42ec6ef8351a0fff00882ea66a</t>
  </si>
  <si>
    <t>Cognitive robotics; Human robot collaboration; Sensor</t>
  </si>
  <si>
    <t>Human robot interaction; Interface states; Robot programming; Semantics; Visual languages; Cognitive robotics; Collaborative robots; Customer specifications; Human-robot collaboration; Individual customers; Manufacturing industries; Multi-modal; Natural languages; Re-programming; Systems of robots; Demonstrations</t>
  </si>
  <si>
    <t>Tajima N.; Kato K.; Okada E.; Matsuhira N.; Amano K.; Kato Y.</t>
  </si>
  <si>
    <t>Tajima, Nina (57262838900); Kato, Koichiro (57263012700); Okada, Eriko (57789631700); Matsuhira, Nobuto (6603790474); Amano, Kanako (57262663800); Kato, Yuka (56027796100)</t>
  </si>
  <si>
    <t>57262838900; 57263012700; 57789631700; 6603790474; 57262663800; 56027796100</t>
  </si>
  <si>
    <t>Development of a walking-trajectory measurement system</t>
  </si>
  <si>
    <t>International Journal of Mechatronics and Automation</t>
  </si>
  <si>
    <t>10.1504/IJMA.2022.123919</t>
  </si>
  <si>
    <t>https://www.scopus.com/inward/record.uri?eid=2-s2.0-85133669182&amp;doi=10.1504%2fIJMA.2022.123919&amp;partnerID=40&amp;md5=344796c00ec51e55f58adc5d1961e753</t>
  </si>
  <si>
    <t>Gaussian process regression; human-robot interaction; laser range finder; the number of people; trajectory measurement</t>
  </si>
  <si>
    <t>It Will Not Take Long! Longitudinal Effects of Robot Conflict Resolution Strategies on Compliance, Acceptance and Trust</t>
  </si>
  <si>
    <t>10.1109/HRI53351.2022.9889492</t>
  </si>
  <si>
    <t>https://www.scopus.com/inward/record.uri?eid=2-s2.0-85133549030&amp;doi=10.1109%2fHRI53351.2022.9889492&amp;partnerID=40&amp;md5=ae1ddd6f2726c899cb40fcabb9721433</t>
  </si>
  <si>
    <t>human-robot cooperation; longitudinal study; persuasive robots; robot assertiveness; robot request</t>
  </si>
  <si>
    <t>Human robot interaction; Machine design; Mobile robots; Reinforcement; Conflict Resolution; Domestic services; Human-robot-cooperation; Longitudinal effect; Longitudinal study; Persuasive robots; Resolution strategy; Robot assertiveness; Robot request; Service robots; Behavioral research</t>
  </si>
  <si>
    <t>McQuillin E.; Churamani N.; Gunes H.</t>
  </si>
  <si>
    <t>McQuillin, Emily (57943728700); Churamani, Nikhil (57196020674); Gunes, Hatice (7005067251)</t>
  </si>
  <si>
    <t>57943728700; 57196020674; 7005067251</t>
  </si>
  <si>
    <t>Learning Socially Appropriate Robo-waiter Behaviours through Real-time User Feedback</t>
  </si>
  <si>
    <t>10.1109/HRI53351.2022.9889395</t>
  </si>
  <si>
    <t>https://www.scopus.com/inward/record.uri?eid=2-s2.0-85133526078&amp;doi=10.1109%2fHRI53351.2022.9889395&amp;partnerID=40&amp;md5=dc4b12199215707000e5616a114fb455</t>
  </si>
  <si>
    <t>Explicit Feedback; Humanoid Robo-waiter; Implicit Feedback and Facial Affect; Reinforcement Learning</t>
  </si>
  <si>
    <t>Feedback; Human robot interaction; Learning systems; Sales; 'current; Explicit feedback; Humanoid robo-waiter; Humanoid service robot; Implicit feedback; Implicit feedback and facial affect; Learn+; Real- time; Reinforcement learnings; User feedback; Reinforcement learning</t>
  </si>
  <si>
    <t>Rattanagulvaranon P.; Nithisoponpat P.; Maliwan N.; Mongkolluck N.; Maneewarn T.</t>
  </si>
  <si>
    <t>Rattanagulvaranon, Passakorn (57779647000); Nithisoponpat, Patteera (57778970300); Maliwan, Nantawat (57778970400); Mongkolluck, Natchapat (57778296000); Maneewarn, Thavida (6603173197)</t>
  </si>
  <si>
    <t>57779647000; 57778970300; 57778970400; 57778296000; 6603173197</t>
  </si>
  <si>
    <t>Embodiment of Interaction Design for a Compliant Social Robot*</t>
  </si>
  <si>
    <t>19th International Conference on Electrical Engineering/Electronics, Computer, Telecommunications and Information Technology, ECTI-CON 2022</t>
  </si>
  <si>
    <t>10.1109/ECTI-CON54298.2022.9795546</t>
  </si>
  <si>
    <t>https://www.scopus.com/inward/record.uri?eid=2-s2.0-85133363244&amp;doi=10.1109%2fECTI-CON54298.2022.9795546&amp;partnerID=40&amp;md5=5a43aaee5cca2d68817b1eeb57e76e68</t>
  </si>
  <si>
    <t>Compliant mechanism; Emotion generation architecture; Reception robot; Tactile sensor</t>
  </si>
  <si>
    <t>Compliant mechanisms; Human robot interaction; Mechanisms; Surveys; Tactile sensors; Emotion generation; Emotion generation architecture; Flexible tactile sensors; Interaction design; Optical range sensors; Physical interactions; Reception robot; Sensor units; Social robots; Tactile sensors; Machine design</t>
  </si>
  <si>
    <t>Haralabopoulos G.; Anagnostopoulos I.</t>
  </si>
  <si>
    <t>Haralabopoulos, Giannis (55957708900); Anagnostopoulos, Ioannis (35423350900)</t>
  </si>
  <si>
    <t>55957708900; 35423350900</t>
  </si>
  <si>
    <t>A Custom State LSTM Cell for Text Classification Tasks</t>
  </si>
  <si>
    <t>1600 CCIS</t>
  </si>
  <si>
    <t>10.1007/978-3-031-08223-8_40</t>
  </si>
  <si>
    <t>https://www.scopus.com/inward/record.uri?eid=2-s2.0-85132965057&amp;doi=10.1007%2f978-3-031-08223-8_40&amp;partnerID=40&amp;md5=05f80bb9c0ac7f2216b9bb3d18d367bc</t>
  </si>
  <si>
    <t>Classification (of information); Human robot interaction; Information retrieval systems; Long short-term memory; 'current; Classification results; Classification tasks; Hidden state; Internal memory; Learning fields; Machine-learning; Memory state; Temporal behavior; Text classification; Sentiment analysis</t>
  </si>
  <si>
    <t>Straßmann C.; Eimler S.C.; Kololli L.; Arntz A.; van de Sand K.; Rietz A.</t>
  </si>
  <si>
    <t>Straßmann, Carolin (57191889270); Eimler, Sabrina C. (6506752642); Kololli, Linda (57767295800); Arntz, Alexander (57209304162); van de Sand, Katharina (57768020100); Rietz, Annika (57767540200)</t>
  </si>
  <si>
    <t>57191889270; 6506752642; 57767295800; 57209304162; 57768020100; 57767540200</t>
  </si>
  <si>
    <t>Effects of the Surroundings in Human-Robot Interaction: Stereotypical Perception of Robots and Its Anthropomorphism</t>
  </si>
  <si>
    <t>13337 LNCS</t>
  </si>
  <si>
    <t>10.1007/978-3-031-05014-5_30</t>
  </si>
  <si>
    <t>https://www.scopus.com/inward/record.uri?eid=2-s2.0-85133027012&amp;doi=10.1007%2f978-3-031-05014-5_30&amp;partnerID=40&amp;md5=018273eb0b602651d9854235c5692183</t>
  </si>
  <si>
    <t>Application scenario; Halo effect; Media Equation; Social robots; Stereotype Content Model; Stereotypes</t>
  </si>
  <si>
    <t>Economic and social effects; Human robot interaction; Application scenario; Applications domains; Content modeling; Halo effect; Humans-robot interactions; Media equation; Social robots; Stereotype; Stereotype content model; User evaluations; Industrial research</t>
  </si>
  <si>
    <t>Abbate G.; Giusti A.; Paolillo A.; Gromov B.; Gambardella L.; Rizzoli A.E.; Guzzi J.</t>
  </si>
  <si>
    <t>Abbate, Gabriele (57208163666); Giusti, Alessandro (23392613000); Paolillo, Antonio (55921588200); Gromov, Boris (57192981929); Gambardella, Luca (35600356600); Rizzoli, Andrea Emilio (7005546154); Guzzi, Jerome (55857399600)</t>
  </si>
  <si>
    <t>57208163666; 23392613000; 55921588200; 57192981929; 35600356600; 7005546154; 55857399600</t>
  </si>
  <si>
    <t>PointIt: A ROS Toolkit for Interacting with Co-located Robots using Pointing Gestures</t>
  </si>
  <si>
    <t>10.1109/HRI53351.2022.9889486</t>
  </si>
  <si>
    <t>https://www.scopus.com/inward/record.uri?eid=2-s2.0-85132262372&amp;doi=10.1109%2fHRI53351.2022.9889486&amp;partnerID=40&amp;md5=3f2057619a37dbec4c5105f74bc9c7db</t>
  </si>
  <si>
    <t>ambient intelligence; human robot interaction; pointing gesture; ROS</t>
  </si>
  <si>
    <t>Ambient intelligence; Intelligent robots; Open source software; Open systems; Robot Operating System; Co-located; Human-Robot Interface; Humans-robot interactions; Inertial measurements units; Open-source; Pointing gestures; Real world deployment; ROS; Human robot interaction</t>
  </si>
  <si>
    <t>Lestingi L.; Sbrolli C.; Scarmozzino P.; Romeo G.; Bersani M.M.; Rossi M.</t>
  </si>
  <si>
    <t>Lestingi, Livia (57219181705); Sbrolli, Cristian (57797399600); Scarmozzino, Pasquale (57798788800); Romeo, Giorgio (57799014100); Bersani, Marcello M. (35730853100); Rossi, Matteo (7403708768)</t>
  </si>
  <si>
    <t>57219181705; 57797399600; 57798788800; 57799014100; 35730853100; 7403708768</t>
  </si>
  <si>
    <t>Formal Modeling and Verification of Multi-Robot Interactive Scenarios in Service Settings</t>
  </si>
  <si>
    <t>Proceedings - IEEE/ACM 10th International Conference on Formal Methods in Software Engineering, FormaliSE 2022</t>
  </si>
  <si>
    <t>10.1145/3524482.3527653</t>
  </si>
  <si>
    <t>https://www.scopus.com/inward/record.uri?eid=2-s2.0-85134070448&amp;doi=10.1145%2f3524482.3527653&amp;partnerID=40&amp;md5=58bb3971e2727c4a894b53105cc1f091</t>
  </si>
  <si>
    <t>formal modeling; Human-robot interaction; multi-robot teams; statistical model checking</t>
  </si>
  <si>
    <t>Behavioral research; Health care; Man machine systems; Model checking; Multi agent systems; Multipurpose robots; Application development; Formal modeling; Formal modeling and verification; Human behaviors; Humans-robot interactions; Multi-robot teams; Multirobots; Robotics applications; Service robots; Statistical model checking; Human robot interaction</t>
  </si>
  <si>
    <t>Salutari A.; Tarantino L.; De Gasperis G.</t>
  </si>
  <si>
    <t>Salutari, Agnese (57196119801); Tarantino, Laura (7007062788); De Gasperis, Giovanni (6601980656)</t>
  </si>
  <si>
    <t>57196119801; 7007062788; 6601980656</t>
  </si>
  <si>
    <t>BlocksBot: Towards an Empathic Robot Offering Multi-modal Emotion Detection Based on a Distributed Hybrid System</t>
  </si>
  <si>
    <t>13303 LNCS</t>
  </si>
  <si>
    <t>10.1007/978-3-031-05409-9_45</t>
  </si>
  <si>
    <t>https://www.scopus.com/inward/record.uri?eid=2-s2.0-85133181297&amp;doi=10.1007%2f978-3-031-05409-9_45&amp;partnerID=40&amp;md5=b02591cbe914b1791bd25e15f9f4310d</t>
  </si>
  <si>
    <t>Empathy; Human-Robot Interaction; Multimodal emotion detection; Performances</t>
  </si>
  <si>
    <t>Data handling; Emotion Recognition; Hybrid systems; Intelligent robots; Emotion detection; Empathy; Human attributes; Human capability; Humans-robot interactions; Multi-modal; Multimodal emotion detection; Performance; Social interactions; User information; Human robot interaction</t>
  </si>
  <si>
    <t>Illuri B.; Sadu V.B.; Sathish E.; Valavala M.; Roy T.L.D.; Srilakshmi G.</t>
  </si>
  <si>
    <t>Illuri, Babu (57216862794); Sadu, Vijaya Bhaskar (57804803300); Sathish, E. (55602971900); Valavala, Madhu (56049898500); Roy, T L Deepika (57190936063); Srilakshmi, G (56426208400)</t>
  </si>
  <si>
    <t>57216862794; 57804803300; 55602971900; 56049898500; 57190936063; 56426208400</t>
  </si>
  <si>
    <t>A Humanoid Robot for Hand-Sign Recognition in Human-Robot Interaction (HRI)</t>
  </si>
  <si>
    <t>2022 2nd International Conference on Advances in Electrical, Computing, Communication and Sustainable Technologies, ICAECT 2022</t>
  </si>
  <si>
    <t>10.1109/ICAECT54875.2022.9808034</t>
  </si>
  <si>
    <t>https://www.scopus.com/inward/record.uri?eid=2-s2.0-85134215048&amp;doi=10.1109%2fICAECT54875.2022.9808034&amp;partnerID=40&amp;md5=96c719c6609f9426281b8e92cb8e7833</t>
  </si>
  <si>
    <t>Gesture Recognization; hand posture; Human-robot Interaction</t>
  </si>
  <si>
    <t>Anthropomorphic robots; Gesture recognition; Hidden Markov models; Learning systems; Man machine systems; Palmprint recognition; Real time control; Biological components; Features vector; Gesture recognization; Hand posture; Hidden-Markov models; Humanoid robot; Humans-robot interactions; Number of state; Sets of features; Sign recognition; Human robot interaction</t>
  </si>
  <si>
    <t>Chen X.; Liesenfeld A.; Li S.; Yao Y.</t>
  </si>
  <si>
    <t>Chen, Xinyi (57767056200); Liesenfeld, Andreas (57205407897); Li, Shiyue (57835652600); Yao, Yao (54399544000)</t>
  </si>
  <si>
    <t>57767056200; 57205407897; 57835652600; 54399544000</t>
  </si>
  <si>
    <t>Effects of Filled Pauses on Memory Recall in Human-Robot Interaction in Mandarin Chinese</t>
  </si>
  <si>
    <t>13307 LNAI</t>
  </si>
  <si>
    <t>10.1007/978-3-031-06086-1_1</t>
  </si>
  <si>
    <t>https://www.scopus.com/inward/record.uri?eid=2-s2.0-85133008969&amp;doi=10.1007%2f978-3-031-06086-1_1&amp;partnerID=40&amp;md5=f897bb2308df1909403cc13957824aba</t>
  </si>
  <si>
    <t>Human-robot interaction; Humanoid robot; Spoken disfluency</t>
  </si>
  <si>
    <t>Anthropomorphic robots; Man machine systems; Speech intelligibility; AI systems; Disfluencies; Human listeners; Humanoid robot; Humans-robot interactions; Linguistic information; Mandarin Chinese; One dimension; Spoken disfluency; Synthesized speech; Human robot interaction</t>
  </si>
  <si>
    <t>Mishra N.; Tulsulkar G.; Magnenat Thalmann N.</t>
  </si>
  <si>
    <t>Mishra, Nidhi (57209414083); Tulsulkar, Gauri (57133136700); Magnenat Thalmann, Nadia (57203082366)</t>
  </si>
  <si>
    <t>57209414083; 57133136700; 57203082366</t>
  </si>
  <si>
    <t>Nadine Robot in Elderly Care Simulation Recreational Activity: Using Computer Vision and Observations for Analysis</t>
  </si>
  <si>
    <t>10.1007/978-3-031-05654-3_3</t>
  </si>
  <si>
    <t>https://www.scopus.com/inward/record.uri?eid=2-s2.0-85131960106&amp;doi=10.1007%2f978-3-031-05654-3_3&amp;partnerID=40&amp;md5=ad1ba0367f08ff8b10172728a4928158</t>
  </si>
  <si>
    <t>Computer vision; Human robot interaction; Human-computer interaction; Human-humanoid interaction; Nadine social robot; Observational scales; Robot companions; Social assistive robotics (SAR); Social intelligence for robots; Social robots; Usability testing; User studies</t>
  </si>
  <si>
    <t>Anthropomorphic robots; Computer vision; Economic and social effects; Hospitals; Human computer interaction; Intelligent robots; Machine design; Nursing; Assistive robotics; Human-humanoid interaction; Humanoid interaction; Humans-robot interactions; Nadine social robot; Observational scale; Robot companion; Social assistive robotic; Social intelligence; Social intelligence for robot; Social robots; Usability testing; User study; Human robot interaction</t>
  </si>
  <si>
    <t>Romero-Pérez S.; Smith-Arias K.; Corrales-Cortés L.; Ramírez-Benavides K.; Vega A.; Mora A.</t>
  </si>
  <si>
    <t>Romero-Pérez, Samantha (57773543900); Smith-Arias, Keyla (57773544000); Corrales-Cortés, Lizeth (57772851000); Ramírez-Benavides, Kryscia (56943477500); Vega, Adrián (57202837640); Mora, Ariel (57226577198)</t>
  </si>
  <si>
    <t>57773543900; 57773544000; 57772851000; 56943477500; 57202837640; 57226577198</t>
  </si>
  <si>
    <t>Evaluating Virtual and Local Pepper Presence in the Role of Communicator Interacting with Another Human Presenter at a Vocational Fair of Computer Sciences</t>
  </si>
  <si>
    <t>10.1007/978-3-031-05409-9_42</t>
  </si>
  <si>
    <t>https://www.scopus.com/inward/record.uri?eid=2-s2.0-85133161288&amp;doi=10.1007%2f978-3-031-05409-9_42&amp;partnerID=40&amp;md5=b99865d97c67396d01ddd0d71cba6b05</t>
  </si>
  <si>
    <t>GSQ; HRI; Human-robot interaction; Remote interaction; UTAUT</t>
  </si>
  <si>
    <t>Acceptance tests; Virtual reality; Costa Rica; Godspeed questionnaire; High school students; HRI; Humans-robot interactions; Local interactions; Online meetings; Perceived enjoyment; Remote interactions; The unified theory of acceptance and use of technology(UTAUT); Human robot interaction</t>
  </si>
  <si>
    <t>Farhadi U.; Klausen T.A.; Jørgensen J.; Vlachos E.</t>
  </si>
  <si>
    <t>Farhadi, Ulrich (57680984500); Klausen, Troels Aske (57681266600); Jørgensen, Jonas (57199227765); Vlachos, Evgenios (55486988700)</t>
  </si>
  <si>
    <t>57680984500; 57681266600; 57199227765; 55486988700</t>
  </si>
  <si>
    <t>Exploring the Interaction Kinesics of a Soft Social Robot</t>
  </si>
  <si>
    <t>1583 CCIS</t>
  </si>
  <si>
    <t>10.1007/978-3-031-06394-7_38</t>
  </si>
  <si>
    <t>https://www.scopus.com/inward/record.uri?eid=2-s2.0-85133202713&amp;doi=10.1007%2f978-3-031-06394-7_38&amp;partnerID=40&amp;md5=95266d09c6c3129035c23852102766cb</t>
  </si>
  <si>
    <t>Emotions; Human-robot interaction; Kinesics; Nonverbal communication; Soft robotics; Zoomorphic</t>
  </si>
  <si>
    <t>Behavioral research; Man machine systems; Semantics; Surveys; Emotion; Humans-robot interactions; Kinesic; Non-verbal communications; Pilot studies; Social human-robot interactions; Social robots; Soft robot; Soft robotics; Zoomorphic; Human robot interaction</t>
  </si>
  <si>
    <t>Gkinos M.; Velentza A.-M.; Fachantidis N.</t>
  </si>
  <si>
    <t>Gkinos, Minas (57773198200); Velentza, Anna-Maria (57204963116); Fachantidis, Nikolaos (57270670800)</t>
  </si>
  <si>
    <t>57773198200; 57204963116; 57270670800</t>
  </si>
  <si>
    <t>Utilization of Socially Assistive Robot's Activity for Teaching Pontic Dialect</t>
  </si>
  <si>
    <t>10.1007/978-3-031-05409-9_36</t>
  </si>
  <si>
    <t>https://www.scopus.com/inward/record.uri?eid=2-s2.0-85133189217&amp;doi=10.1007%2f978-3-031-05409-9_36&amp;partnerID=40&amp;md5=63c26d6b5b1401ef4a59da6c2968d317</t>
  </si>
  <si>
    <t>Adults’ education; Human robot interaction (HRI); Pontic dialect; Socially assistive robots (SAR); Teaching second language</t>
  </si>
  <si>
    <t>Economic and social effects; Educational robots; Human robot interaction; Adult education; Assistive robotics; Human robot interaction; Humans-robot interactions; Pontic dialect; Second language; Social interactions; Socially assistive robot; Socially assistive robots; Teaching second language; Machine design</t>
  </si>
  <si>
    <t>Rathor S.; Ali D.; Gupta S.; Singh R.; Jaiswal H.</t>
  </si>
  <si>
    <t>Rathor, Sandeep (56112108000); Ali, Danish (58257042400); Gupta, Shradha (58263970100); Singh, Ritika (58263871600); Jaiswal, Harshita (57771666800)</t>
  </si>
  <si>
    <t>56112108000; 58257042400; 58263970100; 58263871600; 57771666800</t>
  </si>
  <si>
    <t>Age Prediction Model using Convolutional Neural Network</t>
  </si>
  <si>
    <t>Proceedings - 2022 IEEE 11th International Conference on Communication Systems and Network Technologies, CSNT 2022</t>
  </si>
  <si>
    <t>10.1109/CSNT54456.2022.9787602</t>
  </si>
  <si>
    <t>https://www.scopus.com/inward/record.uri?eid=2-s2.0-85133133976&amp;doi=10.1109%2fCSNT54456.2022.9787602&amp;partnerID=40&amp;md5=666ed590d1da23f54a658a0f9c2a64f8</t>
  </si>
  <si>
    <t>age analysis; Age Prediction; CNN; Machine Learning; Neural Network</t>
  </si>
  <si>
    <t>Convolution; Forecasting; Machine learning; Age analyse; Age classification; Age predictions; Convolutional neural network; Human faces; Machine-learning; Neural-networks; Prediction modelling; Social robots; Wellbeing; Convolutional neural networks</t>
  </si>
  <si>
    <t>Baier R.; Dammers H.; Mertens A.; Behery M.; Gossen D.; Nouduri S.; Pelzer L.; Shahidi A.; Trinh M.; Brecher C.; Corves B.; Gries T.; Hopmann C.; Hüsing M.; Lakemeyer G.; Nitsch V.</t>
  </si>
  <si>
    <t>Baier, Ralph (57205421186); Dammers, Hannah (57218199844); Mertens, Alexander (35746549300); Behery, Mohamed (57221337605); Gossen, Daniel (57772500200); Nouduri, Srikanth (57773368100); Pelzer, Lukas (57211142407); Shahidi, Amir (57211254630); Trinh, Minh (57773020100); Brecher, Christian (55947597300); Corves, Burkhard (6602247507); Gries, Thomas (7005723396); Hopmann, Christian (6602645910); Hüsing, Mathias (24470992600); Lakemeyer, Gerhard (6603571701); Nitsch, Verena (25929508000)</t>
  </si>
  <si>
    <t>57205421186; 57218199844; 35746549300; 57221337605; 57772500200; 57773368100; 57211142407; 57211254630; 57773020100; 55947597300; 6602247507; 7005723396; 6602645910; 24470992600; 6603571701; 25929508000</t>
  </si>
  <si>
    <t>A Framework for the Classification of Human-Robot Interactions Within the Internet of Production</t>
  </si>
  <si>
    <t>10.1007/978-3-031-05409-9_33</t>
  </si>
  <si>
    <t>https://www.scopus.com/inward/record.uri?eid=2-s2.0-85133159929&amp;doi=10.1007%2f978-3-031-05409-9_33&amp;partnerID=40&amp;md5=4334c7923ee929baea7fef9439d2d401</t>
  </si>
  <si>
    <t>Framework; Human-robot interaction; Internet of Production; Use case-based requirements analysis</t>
  </si>
  <si>
    <t>Data acquisition; Data handling; Man machine systems; Case based; Framework; Human-robot collaboration; Humans-robot interactions; Increased flexibility; Internet of production; Processing and modeling; Requirement analysis; Robots system; Use case-based requirement analyse; Human robot interaction</t>
  </si>
  <si>
    <t>Sachan S.; Goud H.; Swarnkar P.</t>
  </si>
  <si>
    <t>Sachan, Shailu (57210995998); Goud, Harsh (57203860846); Swarnkar, Pankaj (55534561400)</t>
  </si>
  <si>
    <t>57210995998; 57203860846; 55534561400</t>
  </si>
  <si>
    <t>Performance and Stability Analysis of Industrial Robot Manipulator</t>
  </si>
  <si>
    <t>10.1007/978-981-19-0252-9_43</t>
  </si>
  <si>
    <t>https://www.scopus.com/inward/record.uri?eid=2-s2.0-85132982228&amp;doi=10.1007%2f978-981-19-0252-9_43&amp;partnerID=40&amp;md5=a7a51cafb40c716f84b13f84a5da48a1</t>
  </si>
  <si>
    <t>Genetic algorithm (GA); Human–robot interaction (HRI); Industrial robot; PID controller</t>
  </si>
  <si>
    <t>Behavioral research; Controllers; Electric control equipment; Flexible manipulators; Human robot interaction; Industrial manipulators; Mean square error; Modular robots; Productivity; Proportional control systems; Robot applications; Three term control systems; Behavior control; Control methods; Genetic algorithm; Human like; Humans-robot interactions; Human–robot interaction; Performances analysis; PID controllers; Productivity gain; Stability analyze; Genetic algorithms</t>
  </si>
  <si>
    <t>Osorio J.D.M.; Allmendinger F.</t>
  </si>
  <si>
    <t>Osorio, Juan D. Munoz (57216687815); Allmendinger, Felix (54790643800)</t>
  </si>
  <si>
    <t>57216687815; 54790643800</t>
  </si>
  <si>
    <t>A Suitable Hierarchical Framework with Arbitrary Task Dimensions under Unilateral Constraints for physical Human Robot Interaction</t>
  </si>
  <si>
    <t>2022 IEEE International Conference on Autonomous Robot Systems and Competitions, ICARSC 2022</t>
  </si>
  <si>
    <t>10.1109/ICARSC55462.2022.9784782</t>
  </si>
  <si>
    <t>https://www.scopus.com/inward/record.uri?eid=2-s2.0-85133018405&amp;doi=10.1109%2fICARSC55462.2022.9784782&amp;partnerID=40&amp;md5=a214639b46b044113cf439323c636eb1</t>
  </si>
  <si>
    <t>Human robot interaction; Intelligent robots; External force; Force level; Multiple tasks; Physical humanrobot interaction (phri); Position levels; Real robot; Robotic systems; State-of-the-art approach; Task dimensions; Unilateral constraints; Hierarchical systems</t>
  </si>
  <si>
    <t>Novais, Rui (57767947200); Cardoso, Pedro J. S. (35602693500); Rodrigues, João M. F. (34973296100)</t>
  </si>
  <si>
    <t>Facial Emotions Classification Supported in an Ensemble Strategy</t>
  </si>
  <si>
    <t>13308 LNCS</t>
  </si>
  <si>
    <t>10.1007/978-3-031-05028-2_32</t>
  </si>
  <si>
    <t>https://www.scopus.com/inward/record.uri?eid=2-s2.0-85133025065&amp;doi=10.1007%2f978-3-031-05028-2_32&amp;partnerID=40&amp;md5=63c91f1c211cf8e329ad2a2653f10838</t>
  </si>
  <si>
    <t>Computer vision; Ensembles; Facial emotions; Machine learning</t>
  </si>
  <si>
    <t>Classification (of information); Computer vision; Human computer interaction; Human robot interaction; User interfaces; Body movements; Classification accuracy; Emotion classification; Ensemble; Ensemble strategies; Facial emotions; Facial Expressions; Human-machine cooperation; Machine-learning; Machine learning</t>
  </si>
  <si>
    <t>Andreeva A.; Lekova A.; Simonska M.; Tanev T.</t>
  </si>
  <si>
    <t>Andreeva, Anna (57190191466); Lekova, Anna (7801325136); Simonska, Miglena (57742484500); Tanev, Tanio (6507307377)</t>
  </si>
  <si>
    <t>57190191466; 7801325136; 57742484500; 6507307377</t>
  </si>
  <si>
    <t>Parents’ Evaluation of Interaction Between Robots and Children with Neurodevelopmental Disorders</t>
  </si>
  <si>
    <t>Smart Innovation, Systems and Technologies</t>
  </si>
  <si>
    <t>305 SIST</t>
  </si>
  <si>
    <t>10.1007/978-981-19-3112-3_45</t>
  </si>
  <si>
    <t>https://www.scopus.com/inward/record.uri?eid=2-s2.0-85132030497&amp;doi=10.1007%2f978-981-19-3112-3_45&amp;partnerID=40&amp;md5=dd9413f863d433e72294e16f5137570b</t>
  </si>
  <si>
    <t>Child-robot interaction; Evaluation; Human-robot interaction; Robot-assisted therapy; Speech and language therapy</t>
  </si>
  <si>
    <t>Anthropomorphic robots; Surveys; Child-robot interactions; Communication interaction; Evaluation; Humanoid robot NAO; Humans-robot interactions; Language therapist; Online questionnaire; Robot-assisted therapies; Speech and language therapy; Verbal communications; Human robot interaction</t>
  </si>
  <si>
    <t>Fang H.; Wen J.; Yang X.N.; Wang P.; Li Y.</t>
  </si>
  <si>
    <t>Fang, Haonan (57741166500); Wen, Jingqian (56433899400); Yang, XiaoNan (57190194526); Wang, Peng (57212607777); Li, Yinqian (57741638600)</t>
  </si>
  <si>
    <t>57741166500; 56433899400; 57190194526; 57212607777; 57741638600</t>
  </si>
  <si>
    <t>Assisted Human-Robot Interaction for Industry Application Based Augmented Reality</t>
  </si>
  <si>
    <t>13318 LNCS</t>
  </si>
  <si>
    <t>10.1007/978-3-031-06015-1_20</t>
  </si>
  <si>
    <t>https://www.scopus.com/inward/record.uri?eid=2-s2.0-85131959752&amp;doi=10.1007%2f978-3-031-06015-1_20&amp;partnerID=40&amp;md5=afdc2d8a034fabe6ef0a171f5048f73d</t>
  </si>
  <si>
    <t>Augmented Reality; Human-robot interaction; Manufacturing industry</t>
  </si>
  <si>
    <t>Human robot interaction; Industrial research; Man machine systems; Manufacture; User interfaces; Current problems; Humans-robot interactions; Industrial manufacturing; Industry applications; Manufacturing industries; Multi channel; Robot trajectory; Trajectory prediction; Virtual scenes; Visualisation trajectories; Augmented reality</t>
  </si>
  <si>
    <t>Li L.; Chen J.; Zhu Z.; Luo Z.; Zhou N.; Tan Y.; Wang L.; Li H.</t>
  </si>
  <si>
    <t>Li, Lin (57215051264); Chen, Jing (57193336372); Zhu, Zhengfang (57219405650); Luo, Zebang (57215310465); Zhou, Nian (57411802100); Tan, Yuewu (57411529400); Wang, Lei (36987001200); Li, Hui (56982079500)</t>
  </si>
  <si>
    <t>57215051264; 57193336372; 57219405650; 57215310465; 57411802100; 57411529400; 36987001200; 56982079500</t>
  </si>
  <si>
    <t>Highly Sensitive Flexible Capacitive Pressure Sensor Based on Bionic Hybrid Microstructures</t>
  </si>
  <si>
    <t>17th IEEE International Conference on Nano/Micro Engineered and Molecular Systems, NEMS 2022</t>
  </si>
  <si>
    <t>10.1109/NEMS54180.2022.9791137</t>
  </si>
  <si>
    <t>https://www.scopus.com/inward/record.uri?eid=2-s2.0-85133465654&amp;doi=10.1109%2fNEMS54180.2022.9791137&amp;partnerID=40&amp;md5=c07932587a1c76c51ab055ce3e7eefac</t>
  </si>
  <si>
    <t>bionic hybrid microstructures; electrode array; flexible sensor; ionic liquid</t>
  </si>
  <si>
    <t>Bionics; Capacitive sensors; Human computer interaction; Human robot interaction; Ionic liquids; MEMS; Pressure sensors; Wearable sensors; Bionic hybrid microstructure; Capacitive pressure sensors; Detection range; Electrode arrays; Flexible sensor; High pressure; Hole arrays; Pressure sensitivities; Pulse signal; Through hole; Microstructure</t>
  </si>
  <si>
    <t>Puig-Pey A.; Sanfeliu A.; Leroux C.; Dario P.; Rasso R.; Arrue B.C.; Soueres P.; Dailami F.; Vasco V.; Munih M.; Ijspeert A.; Roozing W.</t>
  </si>
  <si>
    <t>Puig-Pey, A. (57194097245); Sanfeliu, A. (7003840083); Leroux, C. (55894434600); Dario, P. (36040468400); Rasso, R. (57783481600); Arrue, B.C. (35605607400); Soueres, P. (6701766502); Dailami, F. (6506662986); Vasco, V. (57192429849); Munih, M. (6603914232); Ijspeert, A. (7003779012); Roozing, W. (55848692200)</t>
  </si>
  <si>
    <t>57194097245; 7003840083; 55894434600; 36040468400; 57783481600; 35605607400; 6701766502; 6506662986; 57192429849; 6603914232; 7003779012; 55848692200</t>
  </si>
  <si>
    <t>A New Methodological Approach to Analyze Human Roles in Human-Robot Interaction Scenarios</t>
  </si>
  <si>
    <t>10.1109/ARSO54254.2022.9802978</t>
  </si>
  <si>
    <t>https://www.scopus.com/inward/record.uri?eid=2-s2.0-85133531481&amp;doi=10.1109%2fARSO54254.2022.9802978&amp;partnerID=40&amp;md5=82ac78a852e8873af7a362e4a5569c59</t>
  </si>
  <si>
    <t>Economic and social effects; Economics; Man machine systems; Business models; Daily tasks; Humans-robot interactions; Job market; Job modeling; Methodological approach; Socio-economic consequences; Study case; Workers'; Human robot interaction</t>
  </si>
  <si>
    <t>Agostini L.; Monari E.; Caselli M.; Fontana M.; Vertechy R.</t>
  </si>
  <si>
    <t>Agostini, Lorenzo (57217744653); Monari, Eugenio (57742562900); Caselli, Marco (57225067338); Fontana, Marco (16042084500); Vertechy, Rocco (55887620800)</t>
  </si>
  <si>
    <t>57217744653; 57742562900; 57225067338; 16042084500; 55887620800</t>
  </si>
  <si>
    <t>Multidirectional hemispherical dielectric elastomer proximity sensor for collision avoidance in Human-Robot Interaction applications</t>
  </si>
  <si>
    <t>10.1117/12.2612864</t>
  </si>
  <si>
    <t>https://www.scopus.com/inward/record.uri?eid=2-s2.0-85132034298&amp;doi=10.1117%2f12.2612864&amp;partnerID=40&amp;md5=3e3cf053236d9f7c5d222a818ad23e7b</t>
  </si>
  <si>
    <t>Dielectric Elastomer Sensor; Human Robot Interaction; proximity capacitive sensing</t>
  </si>
  <si>
    <t>Capacitive sensors; Collaborative robots; Collision avoidance; Electroactive polymer actuators; Electrodes; End effectors; Man machine systems; Manufacture; Object detection; Silicones; Capacitive sensing; Collaborative robots; Collisions avoidance; Dielectric elastomer sensor; Dielectric elastomers; Humans-robot interactions; Industrial manufacturing process; Objects detection; Proximity capacitive sensing; Sensor modules; Elastomers</t>
  </si>
  <si>
    <t>Oechsner C.; Mayer S.; Butz A.</t>
  </si>
  <si>
    <t>Oechsner, Carl (57144592500); Mayer, Sven (57014349100); Butz, Andreas (55150450600)</t>
  </si>
  <si>
    <t>57144592500; 57014349100; 55150450600</t>
  </si>
  <si>
    <t>Challenges and Opportunities of Cooperative Robots as Cooking Appliances</t>
  </si>
  <si>
    <t>https://www.scopus.com/inward/record.uri?eid=2-s2.0-85133632668&amp;partnerID=40&amp;md5=7e25a929abecb60be2cadaa0c15eaeb5</t>
  </si>
  <si>
    <t>cobots; human robot interaction; remote collaboration; telepresence</t>
  </si>
  <si>
    <t>Human robot interaction; Visual communication; Cooking appliances; Cooperative robots; High-precision; Humans-robot interactions; Remote collaboration; Repetitive task; Telepresence; Kitchens</t>
  </si>
  <si>
    <t>Neggers M.M.E.; Ruijten P.A.M.; Cuijpers R.H.; Ijsselsteijn W.A.</t>
  </si>
  <si>
    <t>Neggers, Margot M.E. (57205018969); Ruijten, Peter A.M. (57211197783); Cuijpers, Raymond H. (6602683032); Ijsselsteijn, Wijnand A. (6603812096)</t>
  </si>
  <si>
    <t>57205018969; 57211197783; 6602683032; 6603812096</t>
  </si>
  <si>
    <t>Effect of Robot Gazing Behavior on Human Comfort and Robot Predictability in Navigation</t>
  </si>
  <si>
    <t>10.1109/ARSO54254.2022.9802975</t>
  </si>
  <si>
    <t>https://www.scopus.com/inward/record.uri?eid=2-s2.0-85133525405&amp;doi=10.1109%2fARSO54254.2022.9802975&amp;partnerID=40&amp;md5=0c7a7c36969cb12a47d3fb301a777cd0</t>
  </si>
  <si>
    <t>Predictability; Robot Gazing Behavior; Social Cues; Social Robot Navigation</t>
  </si>
  <si>
    <t>Behavioral research; Economic and social effects; Eye-contact; Human comforts; Human robots; Humanoid robot; Predictability; Robot gazing behavior; Robot navigation; Social cues; Social robot navigation; Social robots; Anthropomorphic robots</t>
  </si>
  <si>
    <t>Manawadu U.A.; Perera J.D.H.S.; Deepal D.A.A.; Fernando W.A.R.; De Silva P.R.S.</t>
  </si>
  <si>
    <t>Manawadu, Udaka A. (57205500331); Perera, J.D.H.S. (57797855300); Deepal, D.A.A. (57218955981); Fernando, W.A.R. (57797626700); De Silva, P. Ravindra S. (55663298800)</t>
  </si>
  <si>
    <t>57205500331; 57797855300; 57218955981; 57797626700; 55663298800</t>
  </si>
  <si>
    <t>Theatrical Robotic Actor Developed Using the Interpersonal Communication Principles</t>
  </si>
  <si>
    <t>10.1109/ICIPRob54042.2022.9798455</t>
  </si>
  <si>
    <t>https://www.scopus.com/inward/record.uri?eid=2-s2.0-85134044229&amp;doi=10.1109%2fICIPRob54042.2022.9798455&amp;partnerID=40&amp;md5=700eb90a26b07def723374c2c7cd67ac</t>
  </si>
  <si>
    <t>Human Robot Interaction; Interpersonal Communication; Theatrical Robotic Actor</t>
  </si>
  <si>
    <t>Behavioral research; Theaters; Communication principle; Essential elements; Human actor; Humans-robot interactions; In-buildings; Inter-personal communications; Key elements; Novel concept; Theatrical robotic actor; Human robot interaction</t>
  </si>
  <si>
    <t>Melo F.; Moreno P.</t>
  </si>
  <si>
    <t>Melo, Francisco (35569256100); Moreno, Plinio (22433465300)</t>
  </si>
  <si>
    <t>35569256100; 22433465300</t>
  </si>
  <si>
    <t>Socially Reactive Navigation Models for Mobile Robots</t>
  </si>
  <si>
    <t>10.1109/ICARSC55462.2022.9784789</t>
  </si>
  <si>
    <t>https://www.scopus.com/inward/record.uri?eid=2-s2.0-85132966426&amp;doi=10.1109%2fICARSC55462.2022.9784789&amp;partnerID=40&amp;md5=c853748f3aeb0e4f762b02a9b977ceee</t>
  </si>
  <si>
    <t>adaptive space; Human-robot interaction; proxemics; social robot; socially aware navigation</t>
  </si>
  <si>
    <t>Air navigation; Cost functions; Economic and social effects; Human robot interaction; Mobile robots; Adaptive models; Adaptive space; Cost-function; Humans-robot interactions; Navigation model; Personal spaces; Proxemic; Reactive navigation; Social robots; Socially aware navigation; Navigation systems</t>
  </si>
  <si>
    <t>Zhang Y.; Zhao T.; Zhang H.; Xia C.; Cao G.</t>
  </si>
  <si>
    <t>Zhang, Yue (57193707623); Zhao, Tongtong (57219850147); Zhang, Hanyang (57219849587); Xia, Chunming (12141018800); Cao, Gangsheng (57219849992)</t>
  </si>
  <si>
    <t>57193707623; 57219850147; 57219849587; 12141018800; 57219849992</t>
  </si>
  <si>
    <t>Study of Mechanomyography-Based Wrist Movement Classification with Repeatedly Wearing a Signal Acquisition Armband</t>
  </si>
  <si>
    <t>2022 IEEE Asia-Pacific Conference on Image Processing, Electronics and Computers, IPEC 2022</t>
  </si>
  <si>
    <t>10.1109/IPEC54454.2022.9777558</t>
  </si>
  <si>
    <t>https://www.scopus.com/inward/record.uri?eid=2-s2.0-85131808143&amp;doi=10.1109%2fIPEC54454.2022.9777558&amp;partnerID=40&amp;md5=03f4ca5deb34bfd4273056e9c9760c93</t>
  </si>
  <si>
    <t>mechanomyography; pattern recognition; repeatedly wearing; wrist movement</t>
  </si>
  <si>
    <t>Exoskeleton (Robotics); Human robot interaction; Neural networks; Pattern recognition; Time domain analysis; Acquisition device; Classification accuracy; Engineering patterns; Mechanomyography; Rehabilitation engineering; Repeatedly wearing; Signal acquisitions; Support vectors machine; Time domain features; Wrist movements; Support vector machines</t>
  </si>
  <si>
    <t>Imtiaz M.T.; Kennington C.</t>
  </si>
  <si>
    <t>Imtiaz, Mir Tahsin (57192955870); Kennington, Casey (55792290300)</t>
  </si>
  <si>
    <t>57192955870; 55792290300</t>
  </si>
  <si>
    <t>Incremental Unit Networks for Distributed, Symbolic Multimodal Processing and Representation</t>
  </si>
  <si>
    <t>13320 LNCS</t>
  </si>
  <si>
    <t>10.1007/978-3-031-06018-2_24</t>
  </si>
  <si>
    <t>https://www.scopus.com/inward/record.uri?eid=2-s2.0-85133017504&amp;doi=10.1007%2f978-3-031-06018-2_24&amp;partnerID=40&amp;md5=9c745bd42219e924ce8ff383b193028f</t>
  </si>
  <si>
    <t>Dialogue; Distributed systems; HRI; Incremental; Multimodal</t>
  </si>
  <si>
    <t>Human robot interaction; Network architecture; Speech communication; Speech processing; Dialog; Dialogue processing; Distributed systems; HRI; Incremental; Incremental processing; Multi-modal; Multimodal processing; Spoken dialogue system; Spoken interaction; Complex networks</t>
  </si>
  <si>
    <t>Patient and Therapist Model Attributes for Social Robot Stroke Therapies Based on Implicit Knowledge from Expert Interviews</t>
  </si>
  <si>
    <t>10.1007/978-981-19-3455-1_4</t>
  </si>
  <si>
    <t>https://www.scopus.com/inward/record.uri?eid=2-s2.0-85132991323&amp;doi=10.1007%2f978-981-19-3455-1_4&amp;partnerID=40&amp;md5=47fe19c6c9b04e98b442a5ee6affe534</t>
  </si>
  <si>
    <t>Patient; Social Robot; Therapist; Therapy; User modelling</t>
  </si>
  <si>
    <t>Neuromuscular rehabilitation; Patient treatment; Robots; Arm rehabilitations; Implicit knowledge; Patient; Rehabilitation therapy; Social robots; Stroke rehabilitation; Stroke therapy; Therapist; Therapy; User Modelling; Surveys</t>
  </si>
  <si>
    <t>Varma S.; Peter J.D.</t>
  </si>
  <si>
    <t>Varma, Soumya (56080701600); Peter, J Dinesh (57203535407)</t>
  </si>
  <si>
    <t>56080701600; 57203535407</t>
  </si>
  <si>
    <t>Deep learning-based Video Captioning Technique using Transformer</t>
  </si>
  <si>
    <t>8th International Conference on Advanced Computing and Communication Systems, ICACCS 2022</t>
  </si>
  <si>
    <t>10.1109/ICACCS54159.2022.9785074</t>
  </si>
  <si>
    <t>https://www.scopus.com/inward/record.uri?eid=2-s2.0-85133213832&amp;doi=10.1109%2fICACCS54159.2022.9785074&amp;partnerID=40&amp;md5=f83fd21984a47637454f0d92017f073b</t>
  </si>
  <si>
    <t>CNN; Deep Learning; Encoder-Decoder architecture; Inception network; Transformer network; Video Captioning; Video decsription</t>
  </si>
  <si>
    <t>Computer vision; Convolutional neural networks; Human robot interaction; Long short-term memory; Network architecture; Network coding; Automatic object identification; Deep learning; Encoder-decoder architecture; Inception network; Natural languages; Real- time; Transformer network; Video captioning; Video decsription; Video understanding; Natural language processing systems</t>
  </si>
  <si>
    <t>Shvetcov A.; Gorbunov V.; Dianov S.; Sukonschikov A.; Rapakov G.; Kinyakin K.</t>
  </si>
  <si>
    <t>Shvetcov, Anatoliy (57193707681); Gorbunov, Vyacheslav (57217076544); Dianov, Sergey (57217078867); Sukonschikov, Alexey (57216857596); Rapakov, George (57217077224); Kinyakin, Kyril (57217245887)</t>
  </si>
  <si>
    <t>57193707681; 57217076544; 57217078867; 57216857596; 57217077224; 57217245887</t>
  </si>
  <si>
    <t>Algorithms of Natural Language Dialogue with Intelligent Robot NAO EVOLUTION</t>
  </si>
  <si>
    <t>2022 6th International Conference on Information Technologies in Engineering Education, Inforino 2022 - Proceedings</t>
  </si>
  <si>
    <t>10.1109/Inforino53888.2022.9782900</t>
  </si>
  <si>
    <t>https://www.scopus.com/inward/record.uri?eid=2-s2.0-85132413634&amp;doi=10.1109%2fInforino53888.2022.9782900&amp;partnerID=40&amp;md5=ec239ce1611ef3075e888427db207605</t>
  </si>
  <si>
    <t>anthropomorphic robot; game module; human-robot interaction scenarios; natural language dialogue; semantic network</t>
  </si>
  <si>
    <t>Computer software; Human robot interaction; Intelligent robots; Semantics; Automation engineering; Computer engineering; Engineering department; Game module; Human-robot interaction scenario; Humans-robot interactions; Natural language dialogue; Semantics networks; Software-systems; Teaching process; Anthropomorphic robots</t>
  </si>
  <si>
    <t>Dong C.; Kennedy J.; Pan M.K.X.J.; Xiu Z.; Zhang C.; Tan H.</t>
  </si>
  <si>
    <t>Dong, Chuqiao (57782539700); Kennedy, James (55638956200); Pan, Matthew K. X. J. (58598215200); Xiu, Zhen (57221315822); Zhang, Chengkun (57219801728); Tan, Huan (57219800992)</t>
  </si>
  <si>
    <t>57782539700; 55638956200; 58598215200; 57221315822; 57219801728; 57219800992</t>
  </si>
  <si>
    <t>Tiredness Detection for a Robotic Mobility Aid</t>
  </si>
  <si>
    <t>10.1109/ARSO54254.2022.9802957</t>
  </si>
  <si>
    <t>https://www.scopus.com/inward/record.uri?eid=2-s2.0-85133541883&amp;doi=10.1109%2fARSO54254.2022.9802957&amp;partnerID=40&amp;md5=0282f76bb027594e5904715f58efbb2a</t>
  </si>
  <si>
    <t>assistive robotics; computer vision; Human-robot interaction; mobility aids; pandemic solution</t>
  </si>
  <si>
    <t>Fall detection; Health risks; Human robot interaction; Walking aids; Assistive devices; Assistive robotics; Daily activity; Elderly people; Elderly users; Human support; Humans-robot interactions; Mobility aids; Pandemic solution; Robotic mobility; Computer vision</t>
  </si>
  <si>
    <t>Balbuena J.; Beltran C.</t>
  </si>
  <si>
    <t>Balbuena, Jose (57202404314); Beltran, Cesar (57679611200)</t>
  </si>
  <si>
    <t>57202404314; 57679611200</t>
  </si>
  <si>
    <t>Deep Learning Models for Emotion Classification in Human Robot Interaction Platforms</t>
  </si>
  <si>
    <t>10.1109/ICIPRob54042.2022.9798741</t>
  </si>
  <si>
    <t>https://www.scopus.com/inward/record.uri?eid=2-s2.0-85134078308&amp;doi=10.1109%2fICIPRob54042.2022.9798741&amp;partnerID=40&amp;md5=07df24884c42909f627ada4a5e175a79</t>
  </si>
  <si>
    <t>Convolutional Neural Network; Deep Learning; Emotion Classification; Human Robot Interaction; Recurrent Neural Network</t>
  </si>
  <si>
    <t>Anthropomorphic robots; Convolutional neural networks; Learning systems; Man machine systems; Recurrent neural networks; Chatbots; Convolutional neural network; Deep learning; Emotion classification; Humanoid robot; Humans-robot interactions; Interaction platform; Learning models; Performance; Service robots; Human robot interaction</t>
  </si>
  <si>
    <t>Vinay K.; Teja T.B.; Kumar G.A.E.S.</t>
  </si>
  <si>
    <t>Vinay, K. (57780478000); Teja, T. Bhanu (57782057400); Kumar, G. A. E. Sathish (58490493200)</t>
  </si>
  <si>
    <t>57780478000; 57782057400; 58490493200</t>
  </si>
  <si>
    <t>Edge Detection Based Motion Tracking</t>
  </si>
  <si>
    <t>IEEE International Conference on Distributed Computing and Electrical Circuits and Electronics, ICDCECE 2022</t>
  </si>
  <si>
    <t>10.1109/ICDCECE53908.2022.9792984</t>
  </si>
  <si>
    <t>https://www.scopus.com/inward/record.uri?eid=2-s2.0-85133481010&amp;doi=10.1109%2fICDCECE53908.2022.9792984&amp;partnerID=40&amp;md5=87dc5ec1cd44f0e7c0dced3d77645cbc</t>
  </si>
  <si>
    <t>Edge detection; Object detection; Surveillance systems; Tracking</t>
  </si>
  <si>
    <t>Edge detection; Human computer interaction; Human robot interaction; Motion analysis; Real time systems; Security systems; Difference images; Image capturing; Motion tracking; Moving objects; Objects detection; Realtime processing; Robotic surveillance systems; Simple++; Surveillance systems; Tracking; Object detection</t>
  </si>
  <si>
    <t>Zhang S.; Sun X.</t>
  </si>
  <si>
    <t>Zhang, Shengchen (57202893176); Sun, Xiaohua (55727896000)</t>
  </si>
  <si>
    <t>57202893176; 55727896000</t>
  </si>
  <si>
    <t>Designing Social Interactions for Learning Personalized Knowledge in Service Robots</t>
  </si>
  <si>
    <t>10.1007/978-3-031-05409-9_47</t>
  </si>
  <si>
    <t>https://www.scopus.com/inward/record.uri?eid=2-s2.0-85133160017&amp;doi=10.1007%2f978-3-031-05409-9_47&amp;partnerID=40&amp;md5=0e2728e11329e8a3ae30f0a6edda24b4</t>
  </si>
  <si>
    <t>Design heuristics; Design toolkit; Robot knowledge; Social human-robot interaction</t>
  </si>
  <si>
    <t>Human robot interaction; Knowledge based systems; Machine design; Mobile robots; User interfaces; Design heuristics; Design toolkit; Interaction design; Learning interactions; Robot knowledge; Service robots; Social human-robot interactions; Social interactions; Users' experiences; Working environment; Surveys</t>
  </si>
  <si>
    <t>Seong Y.; Narumi T.</t>
  </si>
  <si>
    <t>Seong, Young ah (57653028800); Narumi, Takuji (18936320200)</t>
  </si>
  <si>
    <t>57653028800; 18936320200</t>
  </si>
  <si>
    <t>Effect of Attractive Appearance of Intelligent Agents on Acceptance of Uncertain Information</t>
  </si>
  <si>
    <t>13306 LNCS</t>
  </si>
  <si>
    <t>10.1007/978-3-031-06509-5_11</t>
  </si>
  <si>
    <t>https://www.scopus.com/inward/record.uri?eid=2-s2.0-85133189633&amp;doi=10.1007%2f978-3-031-06509-5_11&amp;partnerID=40&amp;md5=cd3fb83497ba97b4a2fbadf0f6de365d</t>
  </si>
  <si>
    <t>Agent; Appearance; Attractiveness; Perception; Social robot</t>
  </si>
  <si>
    <t>Behavioral research; Intelligent agents; Intelligent robots; Appearance; Attractiveness; Behavior-based; Human users; Information types; Perceived trusts; Perceived usefulness; Social robots; Uncertain informations; User study; Economic and social effects</t>
  </si>
  <si>
    <t>Demir Kanik S.U.; Yin W.; Guneysu Ozgur A.; Ghadirzadeh A.; Björkman M.; Kragic D.</t>
  </si>
  <si>
    <t>Demir Kanik, Sumeyra U. (57190215647); Yin, Wenjie (57208802035); Guneysu Ozgur, Arzu (57201504713); Ghadirzadeh, Ali (57199671469); Björkman, Mårten (7005103070); Kragic, Danica (6701873248)</t>
  </si>
  <si>
    <t>57190215647; 57208802035; 57201504713; 57199671469; 7005103070; 6701873248</t>
  </si>
  <si>
    <t>Improving EEG-based Motor Execution Classification for Robot Control</t>
  </si>
  <si>
    <t>13315 LNCS</t>
  </si>
  <si>
    <t>10.1007/978-3-031-05061-9_5</t>
  </si>
  <si>
    <t>https://www.scopus.com/inward/record.uri?eid=2-s2.0-85133032331&amp;doi=10.1007%2f978-3-031-05061-9_5&amp;partnerID=40&amp;md5=53bd2fd3d43cec70d4162b2a7f8eccd1</t>
  </si>
  <si>
    <t>BCI; Deep learning; Human-robot interaction</t>
  </si>
  <si>
    <t>Convolutional neural networks; Decoding; Human robot interaction; Long short-term memory; Communication tools; Deep learning; Humans-robot interactions; Interface system; Learning frameworks; Motor imagery; Movement intentions; Neurorehabilitation []; Real-time settings; Robots control; Brain computer interface</t>
  </si>
  <si>
    <t>Sindi H.; McCrindle R.</t>
  </si>
  <si>
    <t>Sindi, Hani (57193003636); McCrindle, Rachel (15070944800)</t>
  </si>
  <si>
    <t>57193003636; 15070944800</t>
  </si>
  <si>
    <t>Use of a Home-Based Social Robot to Help Prevent Hypothermia and Dehydration in Older Adults</t>
  </si>
  <si>
    <t>10.1007/978-3-031-06394-7_55</t>
  </si>
  <si>
    <t>https://www.scopus.com/inward/record.uri?eid=2-s2.0-85133202651&amp;doi=10.1007%2f978-3-031-06394-7_55&amp;partnerID=40&amp;md5=1f5aadc3210d9da8c8f3bf0925bfe7c8</t>
  </si>
  <si>
    <t>Dehydration; Hypothermia; Internet-of-Things; Older adults; Social robots</t>
  </si>
  <si>
    <t>Body fluids; Internet of things; Robots; Ambient assisted living; Body temperature; Condition; General population; Home-based; Independent living; Life expectancies; Older adults; Social robots; World bank; Dehydration</t>
  </si>
  <si>
    <t>Baltes M.; Kunze J.; Prechtl J.; Motzki P.; Seelecke S.; Rizzello G.</t>
  </si>
  <si>
    <t>Baltes, M. (57742568800); Kunze, J. (56985552000); Prechtl, J. (57216964354); Motzki, P. (56986406200); Seelecke, S. (6603623528); Rizzello, G. (55970038200)</t>
  </si>
  <si>
    <t>57742568800; 56985552000; 57216964354; 56986406200; 6603623528; 55970038200</t>
  </si>
  <si>
    <t>Soft Robotic Tentacle Arm Element Actuated by Rolled Dielectric Elastomer Artificial Muscles</t>
  </si>
  <si>
    <t>10.1117/12.2612516</t>
  </si>
  <si>
    <t>https://www.scopus.com/inward/record.uri?eid=2-s2.0-85132038108&amp;doi=10.1117%2f12.2612516&amp;partnerID=40&amp;md5=3543a7e1ac2eb1f8dc056d04024e957c</t>
  </si>
  <si>
    <t>Characterization; Design; Dielectric Elastomers; Rolled Dielectric Elastomer Actuators; Soft Robotics</t>
  </si>
  <si>
    <t>Conducting polymers; Degrees of freedom (mechanics); Elastomers; Flexible structures; Human robot interaction; Muscle; Plastics; Plates (structural components); Pneumatic actuators; Robotics; Artificial muscle; Characterization; Dielectric elastomer actuators; Dielectric elastomers; High-voltages; Humans-robot interactions; Rolled dielectric elastomer actuator; Soft robot; Soft robotics; Systems performance; Electroactive polymer actuators</t>
  </si>
  <si>
    <t>Fuse Y.; Ashida B.; Ayedoun E.; Tokumaru M.</t>
  </si>
  <si>
    <t>Fuse, Yotaro (57201797804); Ashida, Biina (57773708500); Ayedoun, Emmanuel (56826120500); Tokumaru, Masataka (7004698797)</t>
  </si>
  <si>
    <t>57201797804; 57773708500; 56826120500; 7004698797</t>
  </si>
  <si>
    <t>Decision-Making Model for Robots that Consider Group Norms and Interests</t>
  </si>
  <si>
    <t>10.1007/978-3-031-05409-9_35</t>
  </si>
  <si>
    <t>https://www.scopus.com/inward/record.uri?eid=2-s2.0-85133188780&amp;doi=10.1007%2f978-3-031-05409-9_35&amp;partnerID=40&amp;md5=818bcba43e0935628435a87e4f89d2b3</t>
  </si>
  <si>
    <t>Fairness; Human–robot groups; Sociable robots</t>
  </si>
  <si>
    <t>Behavioral research; Decision making; Human robot interaction; Virtual reality; Common interests; Decision-making modeling; Fairness; Human communities; Human like; Human robots; Human–robot group; Robot group; Sociable robots; Social life; Machine design</t>
  </si>
  <si>
    <t>Brock H.; Gomez R.</t>
  </si>
  <si>
    <t>Brock, Heike (56006712800); Gomez, Randy (12806763700)</t>
  </si>
  <si>
    <t>56006712800; 12806763700</t>
  </si>
  <si>
    <t>MAKING THE UNKNOWN MORE CERTAIN: A STACKED ENSEMBLE CLASSIFIER FOR OPEN GESTURE RECOGNITION WITH A SOCIAL ROBOT</t>
  </si>
  <si>
    <t>ICASSP, IEEE International Conference on Acoustics, Speech and Signal Processing - Proceedings</t>
  </si>
  <si>
    <t>10.1109/ICASSP43922.2022.9747370</t>
  </si>
  <si>
    <t>https://www.scopus.com/inward/record.uri?eid=2-s2.0-85131254195&amp;doi=10.1109%2fICASSP43922.2022.9747370&amp;partnerID=40&amp;md5=e82db8a9a474823fb633e0d9d4054946</t>
  </si>
  <si>
    <t>ensemble classifier; human-robot interaction; nonverbal communication; open gesture recognition; social robots</t>
  </si>
  <si>
    <t>Gesture recognition; Man machine systems; Data input; Ensemble-classifier; Gestures recognition; Humans-robot interactions; Input datas; Input size; Non-verbal communications; Open gesture recognition; Prediction confidence; Social robots; Human robot interaction</t>
  </si>
  <si>
    <t>Rabe T.; Callis A.; Zheng Z.; Heard J.; Bailey R.; Alm C.</t>
  </si>
  <si>
    <t>Rabe, Trent (57773372700); Callis, Anisa (57772676800); Zheng, Zhi (55804315700); Heard, Jamison (57200179208); Bailey, Reynold (16641965200); Alm, Cecilia (13608169500)</t>
  </si>
  <si>
    <t>57773372700; 57772676800; 55804315700; 57200179208; 16641965200; 13608169500</t>
  </si>
  <si>
    <t>Theory of Mind Assessment with Human-Human and Human-Robot Interactions</t>
  </si>
  <si>
    <t>10.1007/978-3-031-05409-9_41</t>
  </si>
  <si>
    <t>https://www.scopus.com/inward/record.uri?eid=2-s2.0-85133169627&amp;doi=10.1007%2f978-3-031-05409-9_41&amp;partnerID=40&amp;md5=049a619acf88c68f0ecbe68b3fd3ec2d</t>
  </si>
  <si>
    <t>Human-robotic interaction; Social robotics; Theory of Mind</t>
  </si>
  <si>
    <t>Anthropomorphic robots; Man machine systems; Human subjects; Human-Robotic interaction; Humanoid robot; Humans-robot interactions; Paper analysis; Performance; Recent researches; Social robotics; Test theories; Theory of minds; Human robot interaction</t>
  </si>
  <si>
    <t>Yapici N.B.; Tuglulular T.; Basoglu N.</t>
  </si>
  <si>
    <t>Yapici, Nur Beril (57352230300); Tuglulular, Tugkan (57804786100); Basoglu, Nuri (15847775100)</t>
  </si>
  <si>
    <t>57352230300; 57804786100; 15847775100</t>
  </si>
  <si>
    <t>Assessment of Human-Robot Interaction between Householders and Robotic Vacuum Cleaners</t>
  </si>
  <si>
    <t>2022 IEEE Technology and Engineering Management Conference: Societal Challenges: Technology, Transitions and Resilience Virtual Conference, TEMSCON EUROPE 2022</t>
  </si>
  <si>
    <t>10.1109/TEMSCONEUROPE54743.2022.9802007</t>
  </si>
  <si>
    <t>https://www.scopus.com/inward/record.uri?eid=2-s2.0-85134223509&amp;doi=10.1109%2fTEMSCONEUROPE54743.2022.9802007&amp;partnerID=40&amp;md5=9a113af4cd32d67ee96243ed10fc9cc5</t>
  </si>
  <si>
    <t>cleaning; experience design; household practices; human-robot interaction; purchasing practice; robot customization; robotic vacuum cleaners; social robots; the hybrid model</t>
  </si>
  <si>
    <t>Cleaning; Machine design; Man machine systems; Social robots; Customisation; Experience design; Household practice; Humans-robot interactions; Purchasing practices; Robot customization; Robotic vacuum cleaners; Social robots; The hybrid model; Sales</t>
  </si>
  <si>
    <t>Simoes C.M.A.; Moreno P.</t>
  </si>
  <si>
    <t>Simoes, Carlos Miguel Antunes (57767548000); Moreno, Plinio (22433465300)</t>
  </si>
  <si>
    <t>57767548000; 22433465300</t>
  </si>
  <si>
    <t>3D Estimation of Visual Focus of Attention</t>
  </si>
  <si>
    <t>10.1109/ICARSC55462.2022.9784797</t>
  </si>
  <si>
    <t>https://www.scopus.com/inward/record.uri?eid=2-s2.0-85132998132&amp;doi=10.1109%2fICARSC55462.2022.9784797&amp;partnerID=40&amp;md5=01441b26c3a4473cc57ea8e40536cb4a</t>
  </si>
  <si>
    <t>Eye Gaze; Head Pose; Human-Robot Interaction; Object Detection; VFOA</t>
  </si>
  <si>
    <t>Human robot interaction; Rendering (computer graphics); Complex activity; Eye-gaze; Head pose; Humanoid robot; Humans-robot interactions; Mechanical; Objects detection; Social robots; VFOA; Visual focus of attentions; Object detection</t>
  </si>
  <si>
    <t>Xu S.; Moore S.; Cosgun A.</t>
  </si>
  <si>
    <t>Xu, Shiyu (57713076600); Moore, Scott (57712263900); Cosgun, Akansel (54792705000)</t>
  </si>
  <si>
    <t>57713076600; 57712263900; 54792705000</t>
  </si>
  <si>
    <t>Shared-Control Robotic Manipulation in Virtual Reality</t>
  </si>
  <si>
    <t>10.1109/HORA55278.2022.9800046</t>
  </si>
  <si>
    <t>https://www.scopus.com/inward/record.uri?eid=2-s2.0-85133974521&amp;doi=10.1109%2fHORA55278.2022.9800046&amp;partnerID=40&amp;md5=585b7cfcc5812425bea42fce64b74c94</t>
  </si>
  <si>
    <t>Human-Robot Interaction; Robotic manipulation; Robotics; Teleoperation; Virtual Reality</t>
  </si>
  <si>
    <t>End effectors; Human robot interaction; Machine design; Manipulators; Remote control; Human-in-the-loop; Humans-robot interactions; Loop design; Robotic manipulation; Robotic manipulators; Shared control; Task space; Teleoperation interface; Users set; Waypoints; Virtual reality</t>
  </si>
  <si>
    <t>Zgonnikov A.; Thill S.; Beckerle P.; Jonker C.M.</t>
  </si>
  <si>
    <t>Zgonnikov, Arkady (55151139600); Thill, Serge (36624312800); Beckerle, Philipp (36964076200); Jonker, Catholijn M. (7006702150)</t>
  </si>
  <si>
    <t>55151139600; 36624312800; 36964076200; 7006702150</t>
  </si>
  <si>
    <t>Modeling Human Behavior in Human-Robot Interactions</t>
  </si>
  <si>
    <t>10.1109/HRI53351.2022.9889403</t>
  </si>
  <si>
    <t>https://www.scopus.com/inward/record.uri?eid=2-s2.0-85133522838&amp;doi=10.1109%2fHRI53351.2022.9889403&amp;partnerID=40&amp;md5=bb7c404cff384f8968d1012c623301a4</t>
  </si>
  <si>
    <t>human behavior; Human-robot interaction; modeling</t>
  </si>
  <si>
    <t>Behavioral research; Computation theory; Human robot interaction; Man machine systems; Behavior prediction; Cognitive interaction; Cognitive psychology; Computational neuroscience; Human behaviors; Human modelling; Humans-robot interactions; Interaction context; Modeling; Personalizations; Machine design</t>
  </si>
  <si>
    <t>Tseng S.-H.; Sun P.-Y.</t>
  </si>
  <si>
    <t>Tseng, Shih-Huan (36878184400); Sun, Pei-Yuan (57773708000)</t>
  </si>
  <si>
    <t>36878184400; 57773708000</t>
  </si>
  <si>
    <t>Learning-Based Visual Acuity Test System with Pepper Robot for User Behavior Research</t>
  </si>
  <si>
    <t>13314 LNCS</t>
  </si>
  <si>
    <t>10.1007/978-3-031-06053-3_39</t>
  </si>
  <si>
    <t>https://www.scopus.com/inward/record.uri?eid=2-s2.0-85133160386&amp;doi=10.1007%2f978-3-031-06053-3_39&amp;partnerID=40&amp;md5=763c287c5defacdd89d98d6d3df8c848</t>
  </si>
  <si>
    <t>Deep learning; Gesture recognition; Human-robot interaction</t>
  </si>
  <si>
    <t>Behavioral research; Gesture recognition; Human computer interaction; Learning systems; Long short-term memory; Vision; Deep learning; Gestures recognition; Hand pose estimations; Humans-robot interactions; Interaction fields; Recognition models; State of the art; Test systems; User behaviors; Visual acuity; Human robot interaction</t>
  </si>
  <si>
    <t>Burz A.; Tucan P.; Tohanean N.; Gherman B.; Vaida C.; Abrudan C.; Carbone G.; Pisla D.</t>
  </si>
  <si>
    <t>Burz, Alin (57210119168); Tucan, Paul (57190377695); Tohanean, Nicoleta (36115091400); Gherman, Bogdan (28067906700); Vaida, Calin (24377283500); Abrudan, Cristian (57210106233); Carbone, Giuseppe (7005370456); Pisla, Doina (14067935700)</t>
  </si>
  <si>
    <t>57210119168; 57190377695; 36115091400; 28067906700; 24377283500; 57210106233; 7005370456; 14067935700</t>
  </si>
  <si>
    <t>HRI Based Command System of a Modular Parallel Robot for Brachial Monoparesis</t>
  </si>
  <si>
    <t>2022 23rd IEEE International Conference on Automation, Quality and Testing, Robotics - THETA, AQTR 2022 - Proceedings</t>
  </si>
  <si>
    <t>10.1109/AQTR55203.2022.9802034</t>
  </si>
  <si>
    <t>https://www.scopus.com/inward/record.uri?eid=2-s2.0-85134045055&amp;doi=10.1109%2fAQTR55203.2022.9802034&amp;partnerID=40&amp;md5=1ee16e5368f02a0dd1dc312a00cd70f8</t>
  </si>
  <si>
    <t>brachial monoparesis; HRI; parallel robot; robotic-assisted rehabilitation; torque control</t>
  </si>
  <si>
    <t>Human robot interaction; Patient rehabilitation; Brachial monoparesis; Command systems; Control monitoring; Humans-robot interactions; Interaction strategy; Modulars; Parallel robots; Robotic-assisted rehabilitation; System use; Task-based; Torque control</t>
  </si>
  <si>
    <t>Pasalidou C.; Fachantidis N.</t>
  </si>
  <si>
    <t>Pasalidou, Christina (57219164312); Fachantidis, Nikolaos (57270670800)</t>
  </si>
  <si>
    <t>57219164312; 57270670800</t>
  </si>
  <si>
    <t>Designing a Shared Workspace for Learning Using Augmented Reality and Social Robots</t>
  </si>
  <si>
    <t>1582 CCIS</t>
  </si>
  <si>
    <t>10.1007/978-3-031-06391-6_11</t>
  </si>
  <si>
    <t>https://www.scopus.com/inward/record.uri?eid=2-s2.0-85133167337&amp;doi=10.1007%2f978-3-031-06391-6_11&amp;partnerID=40&amp;md5=43aabaa32f16dbc152206e9b876e7cbd</t>
  </si>
  <si>
    <t>Augmented Reality; Learning environment; Shared workspace; Socially Assistive Robots</t>
  </si>
  <si>
    <t>Collaborative robots; Computer aided instruction; Learning systems; Materials handling; Virtual reality; Augmented reality applications; Educational materials; Joint attention; Learning environments; Physical world; Shared-workspace; Social robots; Socially assistive robots; Virtual elements; Virtual objects; Augmented reality</t>
  </si>
  <si>
    <t>Chen H.; Chiang C.</t>
  </si>
  <si>
    <t>Chen, Hao (57772680000); Chiang, Chenwei (42961227400)</t>
  </si>
  <si>
    <t>57772680000; 42961227400</t>
  </si>
  <si>
    <t>Breathing Cushion: Keep Changing Posture for Reducing the Effects of Sedentary Behavior During Working Times</t>
  </si>
  <si>
    <t>13304 LNCS</t>
  </si>
  <si>
    <t>10.1007/978-3-031-05412-9_23</t>
  </si>
  <si>
    <t>https://www.scopus.com/inward/record.uri?eid=2-s2.0-85133175908&amp;doi=10.1007%2f978-3-031-05412-9_23&amp;partnerID=40&amp;md5=0b4f91e1dcef183f1b7ba05d44a68059</t>
  </si>
  <si>
    <t>Creativity; Human-Robot Interaction; Posture induction; Sedentary behavior; User experience (UX)</t>
  </si>
  <si>
    <t>Behavioral research; Health; Man machine systems; Office buildings; Creativity; Humans-robot interactions; Posture induction; Sedentary behavior; Sitting posture; Technological progress; User experience (UX); Users' experiences; Working hours; Working time; Human robot interaction</t>
  </si>
  <si>
    <t>Tezza D.; Andujar M.</t>
  </si>
  <si>
    <t>Tezza, Dante (57210149030); Andujar, Marvin (55803265400)</t>
  </si>
  <si>
    <t>57210149030; 55803265400</t>
  </si>
  <si>
    <t>First-Person View Drones and the FPV Pilot User Experience</t>
  </si>
  <si>
    <t>10.1007/978-3-031-06509-5_28</t>
  </si>
  <si>
    <t>https://www.scopus.com/inward/record.uri?eid=2-s2.0-85133187960&amp;doi=10.1007%2f978-3-031-06509-5_28&amp;partnerID=40&amp;md5=f1aff47264741fbda493f2d8d4bbb05b</t>
  </si>
  <si>
    <t>Drones; Human-drone interaction; Human-robot interaction; User experience</t>
  </si>
  <si>
    <t>Human robot interaction; Social networking (online); First person; Flight modes; Human-drone interaction; Humans-robot interactions; Immersive; Media presences; Online surveys; Social media; User study; Users' experiences; Drones</t>
  </si>
  <si>
    <t>Du Y.; Wang J.; Wang Z.; Yu F.; Zheng C.</t>
  </si>
  <si>
    <t>Du, Yuyang (57750664600); Wang, Jian (56035751700); Wang, Zhanxi (24768361300); Yu, Fei (36718504300); Zheng, Chen (56203231800)</t>
  </si>
  <si>
    <t>57750664600; 56035751700; 24768361300; 36718504300; 56203231800</t>
  </si>
  <si>
    <t>Robotic manufacturing systems: A survey on technologies to improve the cognitive level in HRI</t>
  </si>
  <si>
    <t>10.1016/j.procir.2022.05.181</t>
  </si>
  <si>
    <t>https://www.scopus.com/inward/record.uri?eid=2-s2.0-85132265729&amp;doi=10.1016%2fj.procir.2022.05.181&amp;partnerID=40&amp;md5=509fbc2ba6b1a17aec42676c8febae50</t>
  </si>
  <si>
    <t>cognitive technologies; efficiency and accuracy; human-robot interaction; robotic manufacturing systems; safety</t>
  </si>
  <si>
    <t>Cognitive systems; Efficiency; Intelligent robots; Man machine systems; Manufacture; Motion planning; Robot programming; Surveys; Cognitive levels; Cognitive technology; Efficiency and accuracy; Human interaction process; Humans-robot interactions; Manufacturing accuracy; Manufacturing efficiency; Manufacturing process; Potential threats; Robotics manufacturing systems; Human robot interaction</t>
  </si>
  <si>
    <t>Draghici B.G.; Dobre A.E.; Misaros M.; Stan O.P.</t>
  </si>
  <si>
    <t>Draghici, Bogdan Gabriel (57797859400); Dobre, Alexandra Elena (57798091500); Misaros, Marius (57229729400); Stan, Ovidiu Petru (55998341100)</t>
  </si>
  <si>
    <t>57797859400; 57798091500; 57229729400; 55998341100</t>
  </si>
  <si>
    <t>Development of a Human Service Robot Application Using Pepper Robot as a Museum Guide</t>
  </si>
  <si>
    <t>10.1109/AQTR55203.2022.9802037</t>
  </si>
  <si>
    <t>https://www.scopus.com/inward/record.uri?eid=2-s2.0-85134026050&amp;doi=10.1109%2fAQTR55203.2022.9802037&amp;partnerID=40&amp;md5=a9001934bea24877747ad7ddc1b0fb70</t>
  </si>
  <si>
    <t>Human factors; Human-Robot interaction; Humanoid Robot; Pepper; Robotics; Service Robot</t>
  </si>
  <si>
    <t>Human robot interaction; Mobile robots; Museums; Application area; Daily routines; Human services; Humanoid robot; Humans-robot interactions; Museum guide; New forms; Service robots; Anthropomorphic robots</t>
  </si>
  <si>
    <t>Li M.; Pei M.; Liang W.</t>
  </si>
  <si>
    <t>Li, Menghao (57797369900); Pei, Mingtao (8299316700); Liang, Wei (57192594505)</t>
  </si>
  <si>
    <t>57797369900; 8299316700; 57192594505</t>
  </si>
  <si>
    <t>PREDICTING HUMAN MOTION USING KEY SUBSEQUENCES</t>
  </si>
  <si>
    <t>10.1109/ICASSP43922.2022.9747885</t>
  </si>
  <si>
    <t>https://www.scopus.com/inward/record.uri?eid=2-s2.0-85134021718&amp;doi=10.1109%2fICASSP43922.2022.9747885&amp;partnerID=40&amp;md5=be9c7422f1871fea1fd5ec2444ad542f</t>
  </si>
  <si>
    <t>Attention; Clustering; Human motion prediction</t>
  </si>
  <si>
    <t>Computer vision; Forecasting; Motion estimation; Attention; Autonomous driving; Clusterings; Convolutional networks; Feed-forward network; Human motion prediction; Human motions; Humans-robot interactions; Motion prediction; Short keys; Human robot interaction</t>
  </si>
  <si>
    <t>Rosén J.; Lindblom J.; Billing E.</t>
  </si>
  <si>
    <t>Rosén, Julia (57219093157); Lindblom, Jessica (7006805787); Billing, Erik (36462270500)</t>
  </si>
  <si>
    <t>57219093157; 7006805787; 36462270500</t>
  </si>
  <si>
    <t>The Social Robot Expectation Gap Evaluation Framework</t>
  </si>
  <si>
    <t>10.1007/978-3-031-05409-9_43</t>
  </si>
  <si>
    <t>https://www.scopus.com/inward/record.uri?eid=2-s2.0-85133213973&amp;doi=10.1007%2f978-3-031-05409-9_43&amp;partnerID=40&amp;md5=151f5eeb5f1fe107129c324f6b8581f5</t>
  </si>
  <si>
    <t>Evaluation framework; Expectations; Human-robot interaction; Social robots; User experience</t>
  </si>
  <si>
    <t>Human robot interaction; Social psychology; Evaluation framework; Expectation; Expectations gaps; Human behaviors; Humans-robot interactions; Interaction fields; Social psychology; Social robots; Social settings; Users' experiences; Man machine systems</t>
  </si>
  <si>
    <t>Gutierrez A.; Guda V.K.; Mugisha S.; Chevallereau C.; Chablat D.</t>
  </si>
  <si>
    <t>Gutierrez, Andres (57650115800); Guda, Vamsi Krishna (57218271992); Mugisha, Stanley (57354683300); Chevallereau, Christine (6603913141); Chablat, Damien (6602989627)</t>
  </si>
  <si>
    <t>57650115800; 57218271992; 57354683300; 6603913141; 6602989627</t>
  </si>
  <si>
    <t>Trajectory Planning in Dynamics Environment: Application for Haptic Perception in Safe Human-Robot Interaction</t>
  </si>
  <si>
    <t>10.1007/978-3-031-06018-2_22</t>
  </si>
  <si>
    <t>https://www.scopus.com/inward/record.uri?eid=2-s2.0-85133011701&amp;doi=10.1007%2f978-3-031-06018-2_22&amp;partnerID=40&amp;md5=fb887975923e7cf701d226400e77056c</t>
  </si>
  <si>
    <t>Haptic interface; Human safety; Intermittent contact interface; Trajectory planning</t>
  </si>
  <si>
    <t>Human robot interaction; Man machine systems; Manipulators; Motion planning; Robot programming; Trajectories; Virtual reality; Contact interface; Dynamic environments; Haptic perception; Haptics interfaces; Human safety; Humans-robot interactions; Intermittent contact interface; Intermittent-contacts; Safe human-robot interaction; Trajectory Planning; Haptic interfaces</t>
  </si>
  <si>
    <t>Schlotzhauer A.; Stotz T.; Awad R.; Kraus W.</t>
  </si>
  <si>
    <t>Schlotzhauer, Andreas (57195468536); Stotz, Til (57750426400); Awad, Ramez (57117507900); Kraus, Werner (56273684300)</t>
  </si>
  <si>
    <t>57195468536; 57750426400; 57117507900; 56273684300</t>
  </si>
  <si>
    <t>Virtual Validation of Power and Force Limiting Setups in Human-Robot-Collaboration</t>
  </si>
  <si>
    <t>10.1016/j.procir.2022.05.073</t>
  </si>
  <si>
    <t>https://www.scopus.com/inward/record.uri?eid=2-s2.0-85132281179&amp;doi=10.1016%2fj.procir.2022.05.073&amp;partnerID=40&amp;md5=56b9724b09d0bbb53ca56219bd0b3c95</t>
  </si>
  <si>
    <t>Biomechanical limits; Collaborative Robotics; Collision-Testbed; Human-Robot-Interaction; Robot-Safety</t>
  </si>
  <si>
    <t>Ability testing; Acceptance tests; Biomechanics; Collaborative robots; Crashworthiness; End effectors; Safety testing; Virtual reality; Well testing; Biomechanical limit; Biomechanical loads; Collision-testbed; Human-robot collaboration; Humans-robot interactions; Measurement device; Physical humanrobot interaction (phri); Power; Robot safety; Virtual validations; Testbeds</t>
  </si>
  <si>
    <t>Ariccia A.D.; Bremers A.; Michalove J.; Ju W.</t>
  </si>
  <si>
    <t>Ariccia, Avital Dell (57943639300); Bremers, Alexandra (57222471955); Michalove, Johan (57219527479); Ju, Wendy (7005898423)</t>
  </si>
  <si>
    <t>57943639300; 57222471955; 57219527479; 7005898423</t>
  </si>
  <si>
    <t>How to Make People Think You're Thinking if You're a Drawing Robot: Expressing Emotions Through the Motions of Writing</t>
  </si>
  <si>
    <t>10.1109/HRI53351.2022.9889638</t>
  </si>
  <si>
    <t>https://www.scopus.com/inward/record.uri?eid=2-s2.0-85133388107&amp;doi=10.1109%2fHRI53351.2022.9889638&amp;partnerID=40&amp;md5=6764231850b42cfc3be92ed8c90cd2f7</t>
  </si>
  <si>
    <t>human-robot interaction; pen plotter; Tic-Tac-Toe</t>
  </si>
  <si>
    <t>Human robot interaction; Humans-robot interactions; Pen plotter; Playing tic-tac-toe; Social engagement; Tic-tac-toe; Man machine systems</t>
  </si>
  <si>
    <t>Raja K.; Laohakangvalvit T.; Sripian P.; Sugaya M.</t>
  </si>
  <si>
    <t>Raja, Kiruthika (57226611887); Laohakangvalvit, Tipporn (56286271500); Sripian, Peeraya (57191505459); Sugaya, Midori (7004276282)</t>
  </si>
  <si>
    <t>57226611887; 56286271500; 57191505459; 7004276282</t>
  </si>
  <si>
    <t>EEG-Based Robot Alert System for Improving User Concentration</t>
  </si>
  <si>
    <t>1581 CCIS</t>
  </si>
  <si>
    <t>10.1007/978-3-031-06388-6_27</t>
  </si>
  <si>
    <t>https://www.scopus.com/inward/record.uri?eid=2-s2.0-85133288383&amp;doi=10.1007%2f978-3-031-06388-6_27&amp;partnerID=40&amp;md5=1fb5b172426584dd55864f41fd238685</t>
  </si>
  <si>
    <t>Affective interaction; Brain-computer interface; Concentration; Robot; Social robot</t>
  </si>
  <si>
    <t>Brain; Educational robots; Electroencephalography; Learning systems; Machine design; Affective interaction; Alert systems; Brain activity; Concentration; Concentration levels; Design and Development; Educational agents; Educational videos; Facial Expressions; Social robots; Brain computer interface</t>
  </si>
  <si>
    <t>Papadopoulos G.T.; Leonidis A.; Antona M.; Stephanidis C.</t>
  </si>
  <si>
    <t>Papadopoulos, Georgios Th. (57196706610); Leonidis, Asterios (35102482700); Antona, Margherita (11241082800); Stephanidis, Constantine (7004072937)</t>
  </si>
  <si>
    <t>57196706610; 35102482700; 11241082800; 7004072937</t>
  </si>
  <si>
    <t>User Profile-Driven Large-Scale Multi-agent Learning from Demonstration in Federated Human-Robot Collaborative Environments</t>
  </si>
  <si>
    <t>10.1007/978-3-031-05409-9_40</t>
  </si>
  <si>
    <t>https://www.scopus.com/inward/record.uri?eid=2-s2.0-85133159049&amp;doi=10.1007%2f978-3-031-05409-9_40&amp;partnerID=40&amp;md5=67479b4a83e37a92d89787a76041282a</t>
  </si>
  <si>
    <t>Artificial intelligence; Federated learning; Human-robot interaction; Learning from demonstration; User profile</t>
  </si>
  <si>
    <t>Autonomous agents; Behavioral research; Demonstrations; Emotion Recognition; Intelligent agents; Intelligent robots; Long short-term memory; Multi agent systems; Multilayer neural networks; Network architecture; User profile; Collaborative environments; Federated learning; Human behaviors; Human robots; Human teachers; Humans-robot interactions; Large-scales; Learning from demonstration; Multi-agent learning; User's profiles; Human robot interaction</t>
  </si>
  <si>
    <t>Schulz T.; Fuglerud K.S.</t>
  </si>
  <si>
    <t>Schulz, Trenton (55331394300); Fuglerud, Kristin Skeide (35408985300)</t>
  </si>
  <si>
    <t>55331394300; 35408985300</t>
  </si>
  <si>
    <t>Creating Vignettes for a Robot-Supported Education Solution for Children with Autism Spectrum Disorder</t>
  </si>
  <si>
    <t>13258 LNCS</t>
  </si>
  <si>
    <t>10.1007/978-3-031-06242-1_32</t>
  </si>
  <si>
    <t>https://www.scopus.com/inward/record.uri?eid=2-s2.0-85132006387&amp;doi=10.1007%2f978-3-031-06242-1_32&amp;partnerID=40&amp;md5=021504ef46e2100fb9f8c767ca6f1d9d</t>
  </si>
  <si>
    <t>Autism spectrum disorder; Children; Education; Human-robot interaction; Robot</t>
  </si>
  <si>
    <t>Diseases; Robotics; 'current; Autism spectrum disorders; Child; Children with autisms; Communication skills; Humans-robot interactions; Robot; Social skills; Human robot interaction</t>
  </si>
  <si>
    <t>Marques I.A.; Borges I.; Pereira A.M.; Magalhães J.</t>
  </si>
  <si>
    <t>Marques, Isabel Andrés (57298466300); Borges, Isabel (57214994626); Pereira, Alexandra Matos (57211797869); Magalhães, José (57743007800)</t>
  </si>
  <si>
    <t>57298466300; 57214994626; 57211797869; 57743007800</t>
  </si>
  <si>
    <t>Hotel Technology Innovations as Drivers of Safety and Hygiene in Hotel Customers</t>
  </si>
  <si>
    <t>10.1007/978-981-16-9701-2_47</t>
  </si>
  <si>
    <t>https://www.scopus.com/inward/record.uri?eid=2-s2.0-85132028256&amp;doi=10.1007%2f978-981-16-9701-2_47&amp;partnerID=40&amp;md5=05fab02fb3e65972e732fe813c53ca1e</t>
  </si>
  <si>
    <t>Cleanliness; COVID-19 pandemic; Health safety; Hotel technology innovation; Hygiene</t>
  </si>
  <si>
    <t>Accident prevention; Cleaning; Hotels; Human robot interaction; Intelligent robots; Risk assessment; Risk perception; Sales; Check-in; Cleaning system; Cleanliness; COVID-19 pandemic; Health safety; Hospitality industry; Hotel technology innovation; Hygiene; Safety measures; Technology innovation; Health risks</t>
  </si>
  <si>
    <t>Sonmez Y.U.; Varol A.</t>
  </si>
  <si>
    <t>Sonmez, Yesim Ulgen (57200279627); Varol, Asaf (15058298400)</t>
  </si>
  <si>
    <t>57200279627; 15058298400</t>
  </si>
  <si>
    <t>The Necessity of Emotion Recognition from Speech Signals for Natural and Effective Human-Robot Interaction in Society 5.0</t>
  </si>
  <si>
    <t>10th International Symposium on Digital Forensics and Security, ISDFS 2022</t>
  </si>
  <si>
    <t>10.1109/ISDFS55398.2022.9800837</t>
  </si>
  <si>
    <t>https://www.scopus.com/inward/record.uri?eid=2-s2.0-85134246625&amp;doi=10.1109%2fISDFS55398.2022.9800837&amp;partnerID=40&amp;md5=f9783501652e84bb41c29eecbad1b262</t>
  </si>
  <si>
    <t>robots; speech data; speech emotion recognition; speech recognition</t>
  </si>
  <si>
    <t>Augmented reality; Cyber Physical System; Data Analytics; Embedded systems; Emotion Recognition; Human robot interaction; Industry 4.0; Man machine systems; Metadata; Data analytics; Emotion recognition from speech; Humans-robot interactions; Main structure; Physical robots; Smart devices; Software robot; Speech data; Speech emotion recognition; Speech signals; Speech recognition</t>
  </si>
  <si>
    <t>Dudek S.Y.; Young J.E.</t>
  </si>
  <si>
    <t>Dudek, Skyla Y. (57943493900); Young, James E. (20434970900)</t>
  </si>
  <si>
    <t>57943493900; 20434970900</t>
  </si>
  <si>
    <t>Fluid Sex Robots: Looking to the 2LGBTQIA+ Community to Shape the Future of Sex Robots</t>
  </si>
  <si>
    <t>10.1109/HRI53351.2022.9889580</t>
  </si>
  <si>
    <t>https://www.scopus.com/inward/record.uri?eid=2-s2.0-85133600769&amp;doi=10.1109%2fHRI53351.2022.9889580&amp;partnerID=40&amp;md5=31ee4de395b8690ff2cf77955b326ebf</t>
  </si>
  <si>
    <t>2L GBTQIA +; companion robots; human-robot interaction; sex robots</t>
  </si>
  <si>
    <t>Machine design; 2l GBTQIA +; Break-away; Breakings; Companion robot; Humans-robot interactions; Sex robot; Human robot interaction</t>
  </si>
  <si>
    <t>Borenstein J.; Arkin R.C.; Wagner A.R.</t>
  </si>
  <si>
    <t>Borenstein, Jason (25635367200); Arkin, Ronald C. (35571740900); Wagner, Alan R. (7401456914)</t>
  </si>
  <si>
    <t>25635367200; 35571740900; 7401456914</t>
  </si>
  <si>
    <t>A Metaethical Reflection: The Ethics of Embedding Ethics into Robots*</t>
  </si>
  <si>
    <t>10.1109/ARSO54254.2022.9802973</t>
  </si>
  <si>
    <t>https://www.scopus.com/inward/record.uri?eid=2-s2.0-85133534661&amp;doi=10.1109%2fARSO54254.2022.9802973&amp;partnerID=40&amp;md5=2c605ffb80c0fea18433bc30dcfcd04d</t>
  </si>
  <si>
    <t>Ethical technology; Human robot interaction; Computing community; Embeddings; Ethical decision making; Humans-robot interactions; Decision making</t>
  </si>
  <si>
    <t>Pustejovsky J.; Krishnaswamy N.</t>
  </si>
  <si>
    <t>Pustejovsky, James (6602448845); Krishnaswamy, Nikhil (57197865998)</t>
  </si>
  <si>
    <t>6602448845; 57197865998</t>
  </si>
  <si>
    <t>Multimodal Semantics for Affordances and Actions</t>
  </si>
  <si>
    <t>13302 LNCS</t>
  </si>
  <si>
    <t>10.1007/978-3-031-05311-5_9</t>
  </si>
  <si>
    <t>https://www.scopus.com/inward/record.uri?eid=2-s2.0-85133020419&amp;doi=10.1007%2f978-3-031-05311-5_9&amp;partnerID=40&amp;md5=376a282ceeb897526443e92fb261a59a</t>
  </si>
  <si>
    <t>Affordances; Common ground; Embodiment; Habitats; HCI; Multimodal dialogue; VoxML</t>
  </si>
  <si>
    <t>Human computer interaction; Human robot interaction; Man machine systems; Personal digital assistants; Affordances; Common ground; Embodiment; Habitat; Human-object interaction; Humans-robot interactions; Multi-modal; Multimodal dialogue; Non-verbal behaviours; VoxML; Semantics</t>
  </si>
  <si>
    <t>Tiseo C.; Rouxel Q.; Li Z.; Mistry M.</t>
  </si>
  <si>
    <t>Tiseo, Carlo (56648036000); Rouxel, Quentin (57190123960); Li, Zhibin (55706940300); Mistry, Michael (12646109500)</t>
  </si>
  <si>
    <t>56648036000; 57190123960; 55706940300; 12646109500</t>
  </si>
  <si>
    <t>Robust Impedance Control for Dexterous Interaction Using Fractal Impedance Controller with IK-Optimisation</t>
  </si>
  <si>
    <t>10.1109/ICRA46639.2022.9812013</t>
  </si>
  <si>
    <t>https://www.scopus.com/inward/record.uri?eid=2-s2.0-85132140571&amp;doi=10.1109%2fICRA46639.2022.9812013&amp;partnerID=40&amp;md5=645f49bcb7f85959e1bcf4c62b9a68d2</t>
  </si>
  <si>
    <t>Human robot interaction; Learning systems; Manipulators; Dynamic interaction; Generalisation; Hierarchical control architecture; Human movements; Impedance controllers; Learning methods; Optimisations; Optimization method; Robots manipulators; Robust impedance control; Robot applications</t>
  </si>
  <si>
    <t>Shimazaki T.; Sugawara A.; Goto M.; Kashihara A.</t>
  </si>
  <si>
    <t>Shimazaki, Toshiyuki (57773537800); Sugawara, Ayumu (57772844100); Goto, Mitsuhiro (57188722489); Kashihara, Akihiro (6701909439)</t>
  </si>
  <si>
    <t>57773537800; 57772844100; 57188722489; 6701909439</t>
  </si>
  <si>
    <t>An Interactive Robot Lecture System Embedding Lecture Behavior Model</t>
  </si>
  <si>
    <t>13329 LNCS</t>
  </si>
  <si>
    <t>10.1007/978-3-031-05675-8_17</t>
  </si>
  <si>
    <t>https://www.scopus.com/inward/record.uri?eid=2-s2.0-85133204011&amp;doi=10.1007%2f978-3-031-05675-8_17&amp;partnerID=40&amp;md5=5251400c376efa5f118a91f2ecd9015c</t>
  </si>
  <si>
    <t>Human-robot interaction; Lecture Behavior Model; Robot lecture; Robot presentation</t>
  </si>
  <si>
    <t>Anthropomorphic robots; Learning systems; Robot learning; Attention control; Behaviour models; Embeddings; Humans-robot interactions; Interactive behavior; Interactive robot; Lecture behavior model; Non-verbal behaviours; Robot lecture; Robot presentation; Human robot interaction</t>
  </si>
  <si>
    <t>Baka E.; Mishra N.; Sylligardos E.; Magnenat-Thalmann N.</t>
  </si>
  <si>
    <t>Baka, Evangelia (57203089059); Mishra, Nidhi (57209414083); Sylligardos, Emmanouil (57746015300); Magnenat-Thalmann, Nadia (57203082366)</t>
  </si>
  <si>
    <t>57203089059; 57209414083; 57746015300; 57203082366</t>
  </si>
  <si>
    <t>Social Robots and Digital Humans as Job Interviewers: A Study of Human Reactions Towards a More Naturalistic Interaction</t>
  </si>
  <si>
    <t>10.1007/978-3-031-05409-9_34</t>
  </si>
  <si>
    <t>https://www.scopus.com/inward/record.uri?eid=2-s2.0-85133173189&amp;doi=10.1007%2f978-3-031-05409-9_34&amp;partnerID=40&amp;md5=bd6aa87073b0d945e82f4948863af0c7</t>
  </si>
  <si>
    <t>Digital humans; Human reactions; Job interview; Social robots; Vocal behavior</t>
  </si>
  <si>
    <t>Audio acoustics; Human robot interaction; Acoustic features; Digital humans; Human emotion; Human needs; Human perception; Human reaction; Humaninteraction; Job interviews; Social robots; Vocal behavior; Behavioral research</t>
  </si>
  <si>
    <t>Luvaanjalba B.; Su B.-C.</t>
  </si>
  <si>
    <t>Luvaanjalba, Batnasan (57226642498); Su, Bo-chiuan (7201567144)</t>
  </si>
  <si>
    <t>57226642498; 7201567144</t>
  </si>
  <si>
    <t>An Epistemological Analysis of the “Brain in a Vat” Approach for the Philosophy of Artificial Intelligence</t>
  </si>
  <si>
    <t>13327 LNCS</t>
  </si>
  <si>
    <t>10.1007/978-3-031-05544-7_8</t>
  </si>
  <si>
    <t>https://www.scopus.com/inward/record.uri?eid=2-s2.0-85133276024&amp;doi=10.1007%2f978-3-031-05544-7_8&amp;partnerID=40&amp;md5=69f3de4bc47454d83548a08765c7cf24</t>
  </si>
  <si>
    <t>artificial intelligence; Brain in a vat; Human-computer interaction; philosophy</t>
  </si>
  <si>
    <t>Cognitive systems; Ethical technology; Human robot interaction; Modeling languages; Artificial intelligence research; Brain functions; Brain in a vat; Collaborative research; Human mind; Philosophy; Human computer interaction</t>
  </si>
  <si>
    <t>Jia X.-Y.; Chen C.-H.</t>
  </si>
  <si>
    <t>Jia, Xiao-Yu (57364617300); Chen, Chien-Hsiung (35200270400)</t>
  </si>
  <si>
    <t>57364617300; 35200270400</t>
  </si>
  <si>
    <t>Effects of Social Robot’s Face and Interface Design on Operation Efficiency and User Perceptions</t>
  </si>
  <si>
    <t>10.1007/978-3-031-05409-9_37</t>
  </si>
  <si>
    <t>https://www.scopus.com/inward/record.uri?eid=2-s2.0-85133187904&amp;doi=10.1007%2f978-3-031-05409-9_37&amp;partnerID=40&amp;md5=a0140edbb280ae01ba73272997f5aaab</t>
  </si>
  <si>
    <t>Eye-tracking; Operation efficiency; Robot face; Social robot; User interface</t>
  </si>
  <si>
    <t>Economic and social effects; Efficiency; Eye tracking; Machine design; Separation; Eye-tracking; Humanoid service robot; Interactive interfaces; Interactive user interfaces; Interface designs; Operation efficiencies; Robot face; Robot head; Social robots; User perceptions; User interfaces</t>
  </si>
  <si>
    <t>Janardhanan J.; Umamaheswari S.</t>
  </si>
  <si>
    <t>Janardhanan, Jitha (57221600382); Umamaheswari, S. (57213008620)</t>
  </si>
  <si>
    <t>57221600382; 57213008620</t>
  </si>
  <si>
    <t>A Comprehensive Study on Human Pose Estimation</t>
  </si>
  <si>
    <t>10.1109/ICACCS54159.2022.9784965</t>
  </si>
  <si>
    <t>https://www.scopus.com/inward/record.uri?eid=2-s2.0-85133192089&amp;doi=10.1109%2fICACCS54159.2022.9784965&amp;partnerID=40&amp;md5=8a90aa46757c6f2b3e78638b42b22d60</t>
  </si>
  <si>
    <t>Bottum-up; Datasets; Detection; keypoints; Pose estimation; Top-down</t>
  </si>
  <si>
    <t>Gesture recognition; Body parts; Bottum-up; Dataset; Detection; Human bodies; Human pose estimations; Image frames; Keypoints; Pose-estimation; Topdown; Human robot interaction</t>
  </si>
  <si>
    <t>Premachandra H.A.G.C.; Herath H.M.A.N.; Thathsarana K.M.; Liyanage D.L.F.M.; Amarasinghe Y.W.R.; Madusanka D.G.K.; Jayawardane M.A.M.M.</t>
  </si>
  <si>
    <t>Premachandra, H.A.G.C. (57217296318); Herath, H.M.A.N. (57193152549); Thathsarana, K.M. (57217295991); Liyanage, D.L.F.M. (57217297935); Amarasinghe, Y.W.R. (56046315500); Madusanka, D.G.K. (56595236700); Jayawardane, M.A.M.M. (57759679100)</t>
  </si>
  <si>
    <t>57217296318; 57193152549; 57217295991; 57217297935; 56046315500; 56595236700; 57759679100</t>
  </si>
  <si>
    <t>Design and Development of a Robotic Uterine Manipulator for Gynecological Laparoscopy</t>
  </si>
  <si>
    <t>2022 8th International Conference on Control, Automation and Robotics, ICCAR 2022</t>
  </si>
  <si>
    <t>10.1109/ICCAR55106.2022.9782616</t>
  </si>
  <si>
    <t>https://www.scopus.com/inward/record.uri?eid=2-s2.0-85132581224&amp;doi=10.1109%2fICCAR55106.2022.9782616&amp;partnerID=40&amp;md5=fba75fd03a3bcf6a98445aa35c7a25e1</t>
  </si>
  <si>
    <t>gesture control; gynecological laparoscopy; human-robot interaction; surgical robots; uterine manipulation</t>
  </si>
  <si>
    <t>Controllers; Degrees of freedom (mechanics); Human robot interaction; Machine design; Manipulators; Robotic surgery; Surgical equipment; Design and Development; Gesture control; Gynecological laparoscopy; Human intervention; Humans-robot interactions; Kinematic configuration; Minimally-invasive surgery; Parallel axis; Robotic manipulators; Uterine manipulation; Laparoscopy</t>
  </si>
  <si>
    <t>Du C.; Ren D.; Li X.</t>
  </si>
  <si>
    <t>Du, Chu (56025573900); Ren, Dongdong (57223187998); Li, Xiaocui (57205587018)</t>
  </si>
  <si>
    <t>56025573900; 57223187998; 57205587018</t>
  </si>
  <si>
    <t>DaaS: Towards Energy-Efficient Data Collection Optimization for Data as a Service in IoT networks</t>
  </si>
  <si>
    <t>10.1016/j.procs.2022.04.019</t>
  </si>
  <si>
    <t>https://www.scopus.com/inward/record.uri?eid=2-s2.0-85132134102&amp;doi=10.1016%2fj.procs.2022.04.019&amp;partnerID=40&amp;md5=2f4cdf72e70777b9473d4b85c216ca8c</t>
  </si>
  <si>
    <t>DaaS; Data Gathering Optimization; Energy Efficiency</t>
  </si>
  <si>
    <t>Data acquisition; Decision making; Energy efficiency; Energy utilization; Green computing; Mobile edge computing; Robots; Daas; Data gathering; Data gathering optimization; EDGE Networks; Edge nodes; Energy efficient; Energy-consumption; Optimisations; Sensory data; Social robots; Internet of things</t>
  </si>
  <si>
    <t>Jiao Z.</t>
  </si>
  <si>
    <t>Jiao, Zhinan (57737869400)</t>
  </si>
  <si>
    <t>Research on multimodal human-computer interaction technology based on audiovisual fusion</t>
  </si>
  <si>
    <t>2022 7th International Conference on Intelligent Computing and Signal Processing, ICSP 2022</t>
  </si>
  <si>
    <t>10.1109/ICSP54964.2022.9778516</t>
  </si>
  <si>
    <t>https://www.scopus.com/inward/record.uri?eid=2-s2.0-85131795703&amp;doi=10.1109%2fICSP54964.2022.9778516&amp;partnerID=40&amp;md5=9b4eadb6e7610c0d85c5a021226a8f74</t>
  </si>
  <si>
    <t>Audiovisual integration; human-computer interaction; Multimodal data processing</t>
  </si>
  <si>
    <t>Data handling; Human computer interaction; Man machine systems; Audio-visual fusion; Audio-visual integration; Audiovisual fusion; Humans-robot interactions; Information technology services; Interaction technology; Multi-modal data; Multimodal data processing; Multimodal human computer interaction; Technology-based; Human robot interaction</t>
  </si>
  <si>
    <t>Berque D.; Chiba H.; Laohakangvalvit T.; Ohkura M.; Sripian P.; Sugaya M.; Guinee L.; Imura S.; Jadram N.; Martinez R.; Ng S.F.; Schwipps H.; Ohtsuka S.; Todd G.</t>
  </si>
  <si>
    <t>Berque, Dave (6507729018); Chiba, Hiroko (57190272740); Laohakangvalvit, Tipporn (56286271500); Ohkura, Michiko (7005812335); Sripian, Peeraya (57191505459); Sugaya, Midori (7004276282); Guinee, Liam (57767579300); Imura, Shun (57226612215); Jadram, Narumon (57226788753); Martinez, Rafael (57768542900); Ng, Sheong Fong (57768302900); Schwipps, Haley (57767820600); Ohtsuka, Shuma (57767087900); Todd, Grace (57767579400)</t>
  </si>
  <si>
    <t>6507729018; 57190272740; 56286271500; 7005812335; 57191505459; 7004276282; 57767579300; 57226612215; 57226788753; 57768542900; 57768302900; 57767820600; 57767087900; 57767579400</t>
  </si>
  <si>
    <t>Cross-Cultural Design and Evaluation of Student Companion Robots with Varied Kawaii (Cute) Attributes</t>
  </si>
  <si>
    <t>10.1007/978-3-031-05311-5_27</t>
  </si>
  <si>
    <t>https://www.scopus.com/inward/record.uri?eid=2-s2.0-85132973155&amp;doi=10.1007%2f978-3-031-05311-5_27&amp;partnerID=40&amp;md5=0b79f8d1a2cc4338bd7d2425415b6b98</t>
  </si>
  <si>
    <t>Cross-cultural design; Human-robot interaction; Kawaii</t>
  </si>
  <si>
    <t>Machine design; Students; Surveys; Virtual reality; Collaborative programs; Companion robot; Cross-cultural designs; Cross-cultural evaluation; Design and evaluations; Humans-robot interactions; Institutes of technologies; Kawaii; Primary culture; University students; Human robot interaction</t>
  </si>
  <si>
    <t>Bhatnagar B.L.; Xie X.; Petrov I.A.; Sminchisescu C.; Theobalt C.; Pons-Moll G.</t>
  </si>
  <si>
    <t>Bhatnagar, Bharat Lal (57196119175); Xie, Xianghui (57604667100); Petrov, Ilya A. (57203002353); Sminchisescu, Cristian (6602768405); Theobalt, Christian (6507027272); Pons-Moll, Gerard (36106314300)</t>
  </si>
  <si>
    <t>57196119175; 57604667100; 57203002353; 6602768405; 6507027272; 36106314300</t>
  </si>
  <si>
    <t>BEHAVE: Dataset and Method for Tracking Human Object Interactions</t>
  </si>
  <si>
    <t>10.1109/CVPR52688.2022.01547</t>
  </si>
  <si>
    <t>https://www.scopus.com/inward/record.uri?eid=2-s2.0-85132487513&amp;doi=10.1109%2fCVPR52688.2022.01547&amp;partnerID=40&amp;md5=c4de8c590b81207587411a91a98ab283</t>
  </si>
  <si>
    <t>3D from multi-view and sensors; 3D from single images; Pose estimation and tracking; Vision + graphics</t>
  </si>
  <si>
    <t>Behavioral research; Computer vision; Gesture recognition; Human robot interaction; 3d from multi-view and sensor; 3d from single image; Estimation and tracking; Multi sensor; Multi-views; Natural environments; Pose tracking; Pose-estimation; Single images; Vision + graphic; Mixed reality</t>
  </si>
  <si>
    <t>Straßmann C.; Eimler S.C.; Peltzer I.; Hermann J.; Dogangün A.; Roth S.</t>
  </si>
  <si>
    <t>Straßmann, Carolin (57191889270); Eimler, Sabrina C. (6506752642); Peltzer, Isabel (57772677100); Hermann, Julia (57201298724); Dogangün, Aysegül (55318336100); Roth, Simone (57773543800)</t>
  </si>
  <si>
    <t>57191889270; 6506752642; 57772677100; 57201298724; 55318336100; 57773543800</t>
  </si>
  <si>
    <t>User-Centered Robots for Municipal Services: What Do Customers and Service Experts Expect from Robots in Municipal Institutions?</t>
  </si>
  <si>
    <t>10.1007/978-3-031-05409-9_46</t>
  </si>
  <si>
    <t>https://www.scopus.com/inward/record.uri?eid=2-s2.0-85133157159&amp;doi=10.1007%2f978-3-031-05409-9_46&amp;partnerID=40&amp;md5=91f94ef04d10d748a20cf583edafed2c</t>
  </si>
  <si>
    <t>Mixed-methods; Municipal service; Social robots; User-centered design</t>
  </si>
  <si>
    <t>Economic and social effects; Machine design; Robots; Sales; Body temperature; Design characteristics; Mixed method; Municipal services; Qualitative interviews; Requirements scenarios; Robot body; Social robots; User-centered design approaches; User-centred; User centered design</t>
  </si>
  <si>
    <t>Hart R.; Duan E.; Bryant M.</t>
  </si>
  <si>
    <t>Hart, Rebecca (57742966700); Duan, Emily (57314492900); Bryant, Matthew (57203196529)</t>
  </si>
  <si>
    <t>57742966700; 57314492900; 57203196529</t>
  </si>
  <si>
    <t>Experimental Investigation of Boundary Condition Effects in Bipennate Fluidic Artificial Muscle Bundles</t>
  </si>
  <si>
    <t>10.1117/12.2615896</t>
  </si>
  <si>
    <t>https://www.scopus.com/inward/record.uri?eid=2-s2.0-85132014548&amp;doi=10.1117%2f12.2615896&amp;partnerID=40&amp;md5=bae4106edfe3271020eeb722abdad487</t>
  </si>
  <si>
    <t>bioinspired; fluidic artificial muscles; muscle topology; pennate topology; soft actuators</t>
  </si>
  <si>
    <t>Actuators; Biomimetics; Boundary conditions; Human robot interaction; Machine design; Muscle; Bioinspired; Design engineers; Experimental investigations; Fluidic artificial muscles; Inherent flexibility; Muscle fiber; Muscle topology; Pennate topology; Performance; Soft actuators; Topology</t>
  </si>
  <si>
    <t>Liu Z.</t>
  </si>
  <si>
    <t>Liu, Zaixing (57210155298)</t>
  </si>
  <si>
    <t>Research on the Emotional Expression Design of Robots for Human-Robot Interaction</t>
  </si>
  <si>
    <t>13322 LNCS</t>
  </si>
  <si>
    <t>10.1007/978-3-031-05900-1_6</t>
  </si>
  <si>
    <t>https://www.scopus.com/inward/record.uri?eid=2-s2.0-85133029217&amp;doi=10.1007%2f978-3-031-05900-1_6&amp;partnerID=40&amp;md5=5a0aa082af4c7ceb4fc76e1f199df82e</t>
  </si>
  <si>
    <t>Artificial emotional expression; Human-computer interaction; Human-machine collaboration; User experience</t>
  </si>
  <si>
    <t>Human computer interaction; Human robot interaction; Intelligent robots; Intelligent systems; Man machine systems; Artificial emotional expression; Continuous development; Emotional expressions; Human-machine collaboration; Humans-robot interactions; Intelligent technology; Key factors; Smart products; Users' experiences; Working mode; Machine design</t>
  </si>
  <si>
    <t>Salomons N.; Pineda K.T.; Adejare A.; Scassellati B.</t>
  </si>
  <si>
    <t>Salomons, Nicole (56896064100); Pineda, Kaitlynn Taylor (57222471568); Adejare, Aderonke (57944472600); Scassellati, Brian (57203072853)</t>
  </si>
  <si>
    <t>56896064100; 57222471568; 57944472600; 57203072853</t>
  </si>
  <si>
    <t>'We Make a Great Team!': Adults with Low Prior Domain Knowledge Learn more from a Peer Robot than a Tutor Robot</t>
  </si>
  <si>
    <t>10.1109/HRI53351.2022.9889441</t>
  </si>
  <si>
    <t>https://www.scopus.com/inward/record.uri?eid=2-s2.0-85134169241&amp;doi=10.1109%2fHRI53351.2022.9889441&amp;partnerID=40&amp;md5=38b9884f27bf6f675a5231f84942616a</t>
  </si>
  <si>
    <t>human-robot interaction; peer learning; robot tutoring</t>
  </si>
  <si>
    <t>Domain Knowledge; Child-robot interactions; Condition; Domain knowledge; Higher learning; Humans-robot interactions; Learn+; Learning gain; Peer learning; Peer tutoring; Robot tutoring; Human robot interaction</t>
  </si>
  <si>
    <t>Heredia-Marin I.B.; Tijerina-Berzosa A.; Vazquez-Badillo P.E.; Osorio-Oliveros R.; Vazquez-Hurtado C.</t>
  </si>
  <si>
    <t>Heredia-Marin, Iqui Balam (57383810200); Tijerina-Berzosa, Aurora (57384022500); Vazquez-Badillo, Paul Enrique (57750676100); Osorio-Oliveros, Ricardo (57344035000); Vazquez-Hurtado, Carlos (57227266200)</t>
  </si>
  <si>
    <t>57383810200; 57384022500; 57750676100; 57344035000; 57227266200</t>
  </si>
  <si>
    <t>Work in Progress: Developing Competencies by Designing an Adaptive Automated Storage and Retrieval System Using ROS</t>
  </si>
  <si>
    <t>EDUNINE 2022 - 6th IEEE World Engineering Education Conference: Rethinking Engineering Education After COVID-19: A Path to the New Normal, Proceedings</t>
  </si>
  <si>
    <t>10.1109/EDUNINE53672.2022.9782352</t>
  </si>
  <si>
    <t>https://www.scopus.com/inward/record.uri?eid=2-s2.0-85132251960&amp;doi=10.1109%2fEDUNINE53672.2022.9782352&amp;partnerID=40&amp;md5=4cec98eeb926367a9e597df486fdd525</t>
  </si>
  <si>
    <t>ASARS; COBOTS; Development of Competencies; Educational Innovation; Professional Education; ROS; Simulation; Smart Learning Factory</t>
  </si>
  <si>
    <t>Human robot interaction; Learning systems; Machine design; Production control; ASARS; Automated storage and retrieval system; Development of competency; Educational innovations; Learning factory; Professional education; Reliability and robustness; ROS; Simulation; Smart learning factory; Industrial plants</t>
  </si>
  <si>
    <t>Sakamoto T.; Takeuchi Y.</t>
  </si>
  <si>
    <t>Sakamoto, Takafumi (55807867200); Takeuchi, Yugo (7403274771)</t>
  </si>
  <si>
    <t>55807867200; 7403274771</t>
  </si>
  <si>
    <t>Modeling Approach and Avoidance Behavior with Social Considerations for Others in Public Situations</t>
  </si>
  <si>
    <t>10.1007/978-3-031-05409-9_44</t>
  </si>
  <si>
    <t>https://www.scopus.com/inward/record.uri?eid=2-s2.0-85133188154&amp;doi=10.1007%2f978-3-031-05409-9_44&amp;partnerID=40&amp;md5=11658afd81736468408b52511ec366f4</t>
  </si>
  <si>
    <t>Estimation; Human-robot interaction; Interaction; Social consideration</t>
  </si>
  <si>
    <t>Approach behaviours; Avoidance behaviour; Communication robot; Humans-robot interactions; Interaction; Internal state; Modeling approach; S state; Social consideration; Verbal interaction; Human robot interaction</t>
  </si>
  <si>
    <t>Ghosh R.; Khan N.; Migovich M.; Wilson D.; Latshaw E.; Tate J.A.; Mion L.C.; Sarkar N.</t>
  </si>
  <si>
    <t>Ghosh, Ritam (57226590946); Khan, Nibraas (57226591158); Migovich, Miroslava (57226459508); Wilson, Devon (57226652185); Latshaw, Emily (57741319300); Tate, Judith A. (7102851947); Mion, Lorraine C. (7003587400); Sarkar, Nilanjan (7201361624)</t>
  </si>
  <si>
    <t>57226590946; 57226591158; 57226459508; 57226652185; 57741319300; 7102851947; 7003587400; 7201361624</t>
  </si>
  <si>
    <t>Iterative User Centered Design of Robot-Mediated Paired Activities for Older Adults with Mild Cognitive Impairment (MCI)</t>
  </si>
  <si>
    <t>10.1007/978-3-031-05654-3_2</t>
  </si>
  <si>
    <t>https://www.scopus.com/inward/record.uri?eid=2-s2.0-85131922735&amp;doi=10.1007%2f978-3-031-05654-3_2&amp;partnerID=40&amp;md5=fe06fd8221fea6b9495a908e3ec9ad55</t>
  </si>
  <si>
    <t>Cognitive impairment; Dementia; Human-Computer interaction; Human-Human interaction; Human-Robot interaction; Mixed reality; Older adults; Social robots; User centered design; Virtual reality</t>
  </si>
  <si>
    <t>Anthropomorphic robots; Human computer interaction; Machine design; Mixed reality; Patient rehabilitation; Population statistics; Cognitive impairment; Design and implementations; Design-process; Human-human interactions; Humans-robot interactions; Interaction robot; Iterative user-centered design; Mixed reality; Older adults; Social robots; Human robot interaction</t>
  </si>
  <si>
    <t>Zhao X.; Liu Z.; Cheng S.</t>
  </si>
  <si>
    <t>Zhao, Xiaodong (57554603800); Liu, Zheng (55607408100); Cheng, Shiwei (25630245300)</t>
  </si>
  <si>
    <t>57554603800; 55607408100; 25630245300</t>
  </si>
  <si>
    <t>A HRI Framework Based on Eye Tracking</t>
  </si>
  <si>
    <t>10.3233/FAIA220048</t>
  </si>
  <si>
    <t>https://www.scopus.com/inward/record.uri?eid=2-s2.0-85127302951&amp;doi=10.3233%2fFAIA220048&amp;partnerID=40&amp;md5=90b37193dc1f611e295771338a8cdb6d</t>
  </si>
  <si>
    <t>Eye tracking; Human-robot interaction; Implicit intent reasoning; Smart home</t>
  </si>
  <si>
    <t>Bayesian networks; Eye movements; Eye tracking; Human computer interaction; Human robot interaction; Knowledge based systems; Man machine systems; Support vector machines; Assistive robots; Classification tasks; Eye-tracking; Home environment; Humans-robot interactions; Implicit intent reasoning; Interaction framework; Interaction technology; Smart homes; Specific tasks; Automation</t>
  </si>
  <si>
    <t>Liu S.Q.; Adelson E.H.</t>
  </si>
  <si>
    <t>Liu, Sandra Q. (57219436921); Adelson, Edward H. (7006021390)</t>
  </si>
  <si>
    <t>57219436921; 7006021390</t>
  </si>
  <si>
    <t>GelSight Fin Ray: Incorporating Tactile Sensing into a Soft Compliant Robotic Gripper</t>
  </si>
  <si>
    <t>2022 IEEE 5th International Conference on Soft Robotics, RoboSoft 2022</t>
  </si>
  <si>
    <t>10.1109/RoboSoft54090.2022.9762175</t>
  </si>
  <si>
    <t>https://www.scopus.com/inward/record.uri?eid=2-s2.0-85129946998&amp;doi=10.1109%2fRoboSoft54090.2022.9762175&amp;partnerID=40&amp;md5=e1597332b099dc2c82a5c9daa01e8ddc</t>
  </si>
  <si>
    <t>Grippers; Human robot interaction; Intelligent robots; Tactile sensors; Changing environment; Compliant robotics; Deformable structures; High resolution; Property; Robotic grippers; Soft-finger; Tactile sensing; Tactile sensors; Vision sensors; Fins (heat exchange)</t>
  </si>
  <si>
    <t>Paplu S.H.; Berns K.</t>
  </si>
  <si>
    <t>Paplu, Sarwar Hussain (57204053864); Berns, Karsten (7006119626)</t>
  </si>
  <si>
    <t>57204053864; 7006119626</t>
  </si>
  <si>
    <t>Towards Linguistic and Cognitive Competence for Socially Interactive Robots</t>
  </si>
  <si>
    <t>429 LNNS</t>
  </si>
  <si>
    <t>10.1007/978-3-030-97672-9_47</t>
  </si>
  <si>
    <t>https://www.scopus.com/inward/record.uri?eid=2-s2.0-85128475070&amp;doi=10.1007%2f978-3-030-97672-9_47&amp;partnerID=40&amp;md5=d8797c9c2436339580254aeff28c8a40</t>
  </si>
  <si>
    <t>Cognitive robotics; Computational linguistics; Human-robot interaction</t>
  </si>
  <si>
    <t>Mosconi D.; Nunes P.F.; Siqueira A.A.G.</t>
  </si>
  <si>
    <t>Mosconi, Denis (57219799033); Nunes, P.F. (56890685900); Siqueira, A.A.G. (7003788864)</t>
  </si>
  <si>
    <t>57219799033; 56890685900; 7003788864</t>
  </si>
  <si>
    <t>Modeling and Simulation of a Fuzzy-Based Human Control Using an Interaction Model Between Human and Active Knee Orthosis</t>
  </si>
  <si>
    <t>IFMBE Proceedings</t>
  </si>
  <si>
    <t>10.1007/978-3-030-70601-2_193</t>
  </si>
  <si>
    <t>https://www.scopus.com/inward/record.uri?eid=2-s2.0-85128920951&amp;doi=10.1007%2f978-3-030-70601-2_193&amp;partnerID=40&amp;md5=5d8a86816683b8e20588564efc741139</t>
  </si>
  <si>
    <t>Human control; Interaction model; OpenSim</t>
  </si>
  <si>
    <t>Human being; Human control; Interaction modeling; Model and simulation; OpenSim; Orthoses; Robots control; Simulation algorithms; Human robot interaction</t>
  </si>
  <si>
    <t>Kasibhatla R.; Mahmud S.; Sourave R.H.; Arnett M.; Kim J.-H.</t>
  </si>
  <si>
    <t>Kasibhatla, Raghav (57552956500); Mahmud, Saifuddin (57208869422); Sourave, Redwanul Haque (57553192900); Arnett, Marcus (57216348201); Kim, Jong-Hoon (55808026200)</t>
  </si>
  <si>
    <t>57552956500; 57208869422; 57553192900; 57216348201; 55808026200</t>
  </si>
  <si>
    <t>Design of a Smart Puppet Theatre System for Computational Thinking Education</t>
  </si>
  <si>
    <t>13184 LNCS</t>
  </si>
  <si>
    <t>10.1007/978-3-030-98404-5_29</t>
  </si>
  <si>
    <t>https://www.scopus.com/inward/record.uri?eid=2-s2.0-85127173585&amp;doi=10.1007%2f978-3-030-98404-5_29&amp;partnerID=40&amp;md5=1fea6988203ce4136b856afdf77ccd5d</t>
  </si>
  <si>
    <t>Human-robot interaction; Object detection; Smart theatre; Virtual coding</t>
  </si>
  <si>
    <t>E-learning; Human robot interaction; Machine design; Robot programming; Robotics; Stepping motors; Theaters; Computational thinkings; Humans-robot interactions; Large-scales; Performing arts; Puppet theaters; Science technologies; Simple++; Smart theater; Tangible models; Virtual coding; Object detection</t>
  </si>
  <si>
    <t>Borja-Diaz J.; Mees O.; Kalweit G.; Hermann L.; Boedecker J.; Burgard W.</t>
  </si>
  <si>
    <t>Borja-Diaz, Jessica (57546374500); Mees, Oier (57192430420); Kalweit, Gabriel (57215558282); Hermann, Lukas (57219443468); Boedecker, Joschka (23090139500); Burgard, Wolfram (7003610380)</t>
  </si>
  <si>
    <t>57546374500; 57192430420; 57215558282; 57219443468; 23090139500; 7003610380</t>
  </si>
  <si>
    <t>Affordance Learning from Play for Sample-Efficient Policy Learning</t>
  </si>
  <si>
    <t>10.1109/ICRA46639.2022.9811889</t>
  </si>
  <si>
    <t>https://www.scopus.com/inward/record.uri?eid=2-s2.0-85129278540&amp;doi=10.1109%2fICRA46639.2022.9811889&amp;partnerID=40&amp;md5=5df1048479693936a556771a68e6e895</t>
  </si>
  <si>
    <t>Deep learning; Human robot interaction; Learning systems; Reinforcement learning; Robot programming; Affordances; Learning to learn; Model free; Model-based OPC; Motion-planning; Object functions; Object region; Policy learning; Reinforcement learnings; Teleoperated; Motion planning</t>
  </si>
  <si>
    <t>Legeleux A.; Buche C.; Duhaut D.</t>
  </si>
  <si>
    <t>Legeleux, A. (57226342292); Buche, C. (8349259000); Duhaut, D. (9734288300)</t>
  </si>
  <si>
    <t>57226342292; 8349259000; 9734288300</t>
  </si>
  <si>
    <t>Gaussian Mixture Model with Weighted Data for Learning by Demonstration</t>
  </si>
  <si>
    <t>Proceedings of the International Florida Artificial Intelligence Research Society Conference, FLAIRS</t>
  </si>
  <si>
    <t>10.32473/flairs.v35i.130559</t>
  </si>
  <si>
    <t>https://www.scopus.com/inward/record.uri?eid=2-s2.0-85131122679&amp;doi=10.32473%2fflairs.v35i.130559&amp;partnerID=40&amp;md5=9e7444f40462da10ba6498960113024b</t>
  </si>
  <si>
    <t>Cobot; Human-Robot Interaction; Learning by Demonstration; Trajectory</t>
  </si>
  <si>
    <t>Gaussian distribution; Human robot interaction; Machine learning; Expert users; Extended versions; Gaussian Mixture Model; Gaussian-mixtures; Humans-robot interactions; Learn+; Learning by demonstration; Mixture regression; Model use; Weighted data; Demonstrations</t>
  </si>
  <si>
    <t>Pasternak K.; Wu Z.; Visser U.; Lisetti C.</t>
  </si>
  <si>
    <t>Pasternak, Katarzyna (57222482107); Wu, Zishi (57220206516); Visser, Ubbo (55903031000); Lisetti, Christine (6602670860)</t>
  </si>
  <si>
    <t>57222482107; 57220206516; 55903031000; 6602670860</t>
  </si>
  <si>
    <t>Towards Building Rapport with a Human Support Robot</t>
  </si>
  <si>
    <t>13132 LNAI</t>
  </si>
  <si>
    <t>10.1007/978-3-030-98682-7_18</t>
  </si>
  <si>
    <t>https://www.scopus.com/inward/record.uri?eid=2-s2.0-85127870314&amp;doi=10.1007%2f978-3-030-98682-7_18&amp;partnerID=40&amp;md5=3c1c240a5934437baf1827870e4db455</t>
  </si>
  <si>
    <t>3d embodied conversational agents; Autonomous support robots; Human robot interaction; Nonverbal communication</t>
  </si>
  <si>
    <t>Autonomous agents; Human computer interaction; Mirrors; 3d embodied conversational agents; Autonomous support robot; Embodied conversational agent; Facial emotions; Facial Expressions; Head movements; Human support robot; Humans-robot interactions; Non-verbal communications; Real- time; Human robot interaction</t>
  </si>
  <si>
    <t>Bertolini A.; Carli R.</t>
  </si>
  <si>
    <t>Bertolini, Andrea (56810599700); Carli, Rachele (57274470500)</t>
  </si>
  <si>
    <t>56810599700; 57274470500</t>
  </si>
  <si>
    <t>Human-Robot Interaction and User Manipulation</t>
  </si>
  <si>
    <t>13213 LNCS</t>
  </si>
  <si>
    <t>10.1007/978-3-030-98438-0_4</t>
  </si>
  <si>
    <t>https://www.scopus.com/inward/record.uri?eid=2-s2.0-85127031499&amp;doi=10.1007%2f978-3-030-98438-0_4&amp;partnerID=40&amp;md5=bb11969ae096e84fe48f543cbb785ddf</t>
  </si>
  <si>
    <t>Human dignity; Manipulation; Social robotics</t>
  </si>
  <si>
    <t>Laws and legislation; Man machine systems; Robotics; Human dignity; Humans-robot interactions; Interaction domain; Legal frameworks; Manipulation; Social robotics; Social robots; Human robot interaction</t>
  </si>
  <si>
    <t>Digo E.; Gastaldi L.; Antonelli M.; Pastorelli S.; Cereatti A.; Caruso M.</t>
  </si>
  <si>
    <t>Digo, Elisa (57203841907); Gastaldi, Laura (7004748244); Antonelli, Mattia (57217008868); Pastorelli, Stefano (57192185226); Cereatti, Andrea (12786606600); Caruso, Marco (57213590211)</t>
  </si>
  <si>
    <t>57203841907; 7004748244; 57217008868; 57192185226; 12786606600; 57213590211</t>
  </si>
  <si>
    <t>Real-time estimation of upper limbs kinematics with IMUs during typical industrial gestures</t>
  </si>
  <si>
    <t>10.1016/j.procs.2022.01.303</t>
  </si>
  <si>
    <t>https://www.scopus.com/inward/record.uri?eid=2-s2.0-85127736902&amp;doi=10.1016%2fj.procs.2022.01.303&amp;partnerID=40&amp;md5=a1ae1e19cadc043bb0d6c91af4587e16</t>
  </si>
  <si>
    <t>human-robot collaboration; IMU; Industry 4.0; inertial; joint kinematics; sensor fusion; stereophotogrammetry</t>
  </si>
  <si>
    <t>Human robot interaction; Industry 4.0; Photogrammetry; Human-robot collaboration; Inertial; Inertial measurements units; Joint kinematics; Reactive behaviour; Real- time; Real-time estimation; Sensor fusion; Stereophotogrammetry; Upper limbs; Kinematics</t>
  </si>
  <si>
    <t>David J.; Jarvenpaa E.; Lobov A.</t>
  </si>
  <si>
    <t>David, Joe (57204436863); Jarvenpaa, Eeva (35743048800); Lobov, Andrei (7003506611)</t>
  </si>
  <si>
    <t>57204436863; 35743048800; 7003506611</t>
  </si>
  <si>
    <t>A Web-based Mixed Reality Interface Facilitating Explicit Agent-oriented Interactions for Human-Robot Collaboration</t>
  </si>
  <si>
    <t>2022 8th International Conference on Mechatronics and Robotics Engineering, ICMRE 2022</t>
  </si>
  <si>
    <t>10.1109/ICMRE54455.2022.9734094</t>
  </si>
  <si>
    <t>https://www.scopus.com/inward/record.uri?eid=2-s2.0-85128428991&amp;doi=10.1109%2fICMRE54455.2022.9734094&amp;partnerID=40&amp;md5=a9331765864db80c23b7e2c9b7defb89</t>
  </si>
  <si>
    <t>agent-based systems; human-machine interface; human-robot collaboration; intent; mixed-reality</t>
  </si>
  <si>
    <t>Human robot interaction; Silicate minerals; User interfaces; Websites; Agent-based systems; Agent-oriented; Collaborative activities; Human Machine Interface; Human-robot collaboration; Intent; Mixed reality; Mixed reality interfaces; Turn-taking; Web based; Mixed reality</t>
  </si>
  <si>
    <t>Liu Y.; Jebelli H.</t>
  </si>
  <si>
    <t>Liu, Yizhi (57220078139); Jebelli, Houtan (56001095900)</t>
  </si>
  <si>
    <t>57220078139; 56001095900</t>
  </si>
  <si>
    <t>Worker-Aware Robotic Motion Planner in Construction for Improved Psychological Well- Being during Worker-Robot Interaction</t>
  </si>
  <si>
    <t>Construction Research Congress 2022: Computer Applications, Automation, and Data Analytics - Selected Papers from Construction Research Congress 2022</t>
  </si>
  <si>
    <t>10.1061/9780784483961.022</t>
  </si>
  <si>
    <t>https://www.scopus.com/inward/record.uri?eid=2-s2.0-85128907350&amp;doi=10.1061%2f9780784483961.022&amp;partnerID=40&amp;md5=871fe27cb24f824f34fc1f77d7f87a52</t>
  </si>
  <si>
    <t>Behavioral research; Data Analytics; Human robot interaction; Intelligent robots; Robotics; Cognitive loads; Collaborative robots; Human-robot collaboration; Mental state; Motion planners; Psychological well-being; Robot interactions; Robot pose; Social intelligence; Workers'; Decoding</t>
  </si>
  <si>
    <t>Biswas N.; Aslekar A.</t>
  </si>
  <si>
    <t>Biswas, Nikita (57695672100); Aslekar, Avinash (56554255100)</t>
  </si>
  <si>
    <t>57695672100; 56554255100</t>
  </si>
  <si>
    <t>Improving Agricultural Productivity: Use of Automation and Robotics</t>
  </si>
  <si>
    <t>2022 International Conference on Decision Aid Sciences and Applications, DASA 2022</t>
  </si>
  <si>
    <t>10.1109/DASA54658.2022.9765207</t>
  </si>
  <si>
    <t>https://www.scopus.com/inward/record.uri?eid=2-s2.0-85130098822&amp;doi=10.1109%2fDASA54658.2022.9765207&amp;partnerID=40&amp;md5=e22d2d5803214eef763a3b250ab93df4</t>
  </si>
  <si>
    <t>advancements; Agricultural robots; automation; farmers; human-interaction; management; survey</t>
  </si>
  <si>
    <t>Botnet; Human robot interaction; Industrial robots; Man machine systems; Productivity; Robotics; Surveys; Advancement; Agricultural fields; Agricultural industries; Agricultural productivity; Agricultural robot; Farming practices; Humaninteraction; Look-forward; Research focus; Small scale; Agriculture</t>
  </si>
  <si>
    <t>Eder M.; Steinbauer-Wagner G.</t>
  </si>
  <si>
    <t>Eder, Matthias (57208742240); Steinbauer-Wagner, Gerald (57321906800)</t>
  </si>
  <si>
    <t>57208742240; 57321906800</t>
  </si>
  <si>
    <t>A Fast Method for Explanations of Failures in Optimization-Based Robot Motion Planning</t>
  </si>
  <si>
    <t>120 MMS</t>
  </si>
  <si>
    <t>10.1007/978-3-031-04870-8_14</t>
  </si>
  <si>
    <t>https://www.scopus.com/inward/record.uri?eid=2-s2.0-85129291252&amp;doi=10.1007%2f978-3-031-04870-8_14&amp;partnerID=40&amp;md5=d57cb33be8d50fa99f241f6e2d0d0395</t>
  </si>
  <si>
    <t>Diagnosis; Explainable artificial intelligence; FastDiag; Human-robot interaction; Motion planning; XAI</t>
  </si>
  <si>
    <t>Human robot interaction; Intelligent robots; Robot programming; Explainable artificial intelligence; Fast methods; Fastdiag; Humans-robot interactions; Motion-planning; Mutual understanding; Optimisations; Robot motion planning; Robots system; XAI; Motion planning</t>
  </si>
  <si>
    <t>Rojas R.A.; Vidoni R.</t>
  </si>
  <si>
    <t>Rojas, Rafael A. (57195804043); Vidoni, Renato (26039525900)</t>
  </si>
  <si>
    <t>57195804043; 26039525900</t>
  </si>
  <si>
    <t>On the Methodologies to Compute Minimum Jerk Trajectories and Their Application in Collaborative Robotics</t>
  </si>
  <si>
    <t>10.1007/978-3-031-04870-8_69</t>
  </si>
  <si>
    <t>https://www.scopus.com/inward/record.uri?eid=2-s2.0-85129278817&amp;doi=10.1007%2f978-3-031-04870-8_69&amp;partnerID=40&amp;md5=395a8815137787b53c60d1771a1f0e0a</t>
  </si>
  <si>
    <t>Accident prevention; Robotics; Trajectories; Collaborative robots; Humans-robot interactions; Interaction experiences; Mechanical safety; Minimum jerks; Physical interactions; Psychological safety; Robotic community; Safety constraint; Safety features; Collaborative robots</t>
  </si>
  <si>
    <t>Adachi K.; Alia S.S.; Nahid N.; Kaneko H.; Lago P.; Inoue S.</t>
  </si>
  <si>
    <t>Adachi, Kohei (57211180655); Alia, Sayeda Shamma (57207908432); Nahid, Nazmun (57215297617); Kaneko, Haru (57224307246); Lago, Paula (44061282400); Inoue, Sozo (9335840200)</t>
  </si>
  <si>
    <t>57211180655; 57207908432; 57215297617; 57224307246; 44061282400; 9335840200</t>
  </si>
  <si>
    <t>Summary of the Bento Packaging Activity Recognition Challenge</t>
  </si>
  <si>
    <t>10.1007/978-981-19-0361-8_17</t>
  </si>
  <si>
    <t>https://www.scopus.com/inward/record.uri?eid=2-s2.0-85130260233&amp;doi=10.1007%2f978-981-19-0361-8_17&amp;partnerID=40&amp;md5=96634ad520887abd7fe2a2615682ada0</t>
  </si>
  <si>
    <t>Human robot interaction; Pattern recognition; Activity recognition; Conveyor belts; Ensemble models; Human activity recognition; Human-robot collaboration; Industrial activities; Intra class; Packaging activities; Small data; Testing data; Belt conveyors</t>
  </si>
  <si>
    <t>De Mattia S.</t>
  </si>
  <si>
    <t>De Mattia, Salvatore (56121468500)</t>
  </si>
  <si>
    <t>Modelling and Simulation for Behavioral Codes of Robotics and Autonomous Systems</t>
  </si>
  <si>
    <t>13207 LNCS</t>
  </si>
  <si>
    <t>10.1007/978-3-030-98260-7_11</t>
  </si>
  <si>
    <t>https://www.scopus.com/inward/record.uri?eid=2-s2.0-85128789308&amp;doi=10.1007%2f978-3-030-98260-7_11&amp;partnerID=40&amp;md5=84baee642e01375a7fdbe247c0fbb82a</t>
  </si>
  <si>
    <t>Behavioral codes; RAS</t>
  </si>
  <si>
    <t>Codes (symbols); Cognitive systems; Command and control systems; Decision support systems; Human robot interaction; Intelligent robots; Military applications; Personnel training; Robot programming; Behavioral code; Capability development; Centers of excellence; Concept development; Model and simulation; Multi-domains; Robotic and autonomous system; Robotic swarms; Support concepts; Synthetic environments; Robotics</t>
  </si>
  <si>
    <t>Zhang A.; Yang Q.</t>
  </si>
  <si>
    <t>Zhang, Aihua (55927536500); Yang, Qiqi (57561872100)</t>
  </si>
  <si>
    <t>55927536500; 57561872100</t>
  </si>
  <si>
    <t>To Be Human-like or Machine-like? An Empirical Research on User Trust in AI Applications in Service Industry</t>
  </si>
  <si>
    <t>2022 8th International Conference on Automation, Robotics and Applications, ICARA 2022</t>
  </si>
  <si>
    <t>10.1109/ICARA55094.2022.9738527</t>
  </si>
  <si>
    <t>https://www.scopus.com/inward/record.uri?eid=2-s2.0-85127575010&amp;doi=10.1109%2fICARA55094.2022.9738527&amp;partnerID=40&amp;md5=9a00c4f9f2e29a58dd087eeab6e0479f</t>
  </si>
  <si>
    <t>anthropomorphism; artificial intelligence; human-like appearance; human-robot interaction; interaction function; trust</t>
  </si>
  <si>
    <t>Artificial intelligence; Intelligent robots; Machine design; Man machine systems; Anthropomorphism; Empirical research; Human like; Human-like appearance; Human-machine; Humans-robot interactions; Intelligence robots; Interaction functions; Service industries; Trust; Human robot interaction</t>
  </si>
  <si>
    <t>Hu Y.; Liu J.</t>
  </si>
  <si>
    <t>Hu, Yi (57211074475); Liu, Jing (57558288200)</t>
  </si>
  <si>
    <t>57211074475; 57558288200</t>
  </si>
  <si>
    <t>Research on Application of Computer Big Data Technology in Robot Soccer Simulation Platform Based on OpenGL</t>
  </si>
  <si>
    <t>2022 IEEE 2nd International Conference on Power, Electronics and Computer Applications, ICPECA 2022</t>
  </si>
  <si>
    <t>10.1109/ICPECA53709.2022.9719248</t>
  </si>
  <si>
    <t>https://www.scopus.com/inward/record.uri?eid=2-s2.0-85127408388&amp;doi=10.1109%2fICPECA53709.2022.9719248&amp;partnerID=40&amp;md5=3adba03a9988caaf50ac589ee517fec2</t>
  </si>
  <si>
    <t>Big data; Computer; Football match; Sports training</t>
  </si>
  <si>
    <t>Application programming interfaces (API); Human computer interaction; Human robot interaction; Simulation platform; Sports; Control performance; Data technologies; Football match; Group robots; Ray-tracing algorithm; Robot soccer; Simple++; Simulation platform; Soccer simulation; Sports trainings; Big data</t>
  </si>
  <si>
    <t>Braumann J.; Gollob E.; Bastan A.</t>
  </si>
  <si>
    <t>Braumann, Johannes (52463084100); Gollob, Emanuel (57222260571); Bastan, Amir (57670288200)</t>
  </si>
  <si>
    <t>52463084100; 57222260571; 57670288200</t>
  </si>
  <si>
    <t>Towards AR for Large-Scale Robotics</t>
  </si>
  <si>
    <t>Proceedings - 2022 IEEE Conference on Virtual Reality and 3D User Interfaces Abstracts and Workshops, VRW 2022</t>
  </si>
  <si>
    <t>10.1109/VRW55335.2022.00010</t>
  </si>
  <si>
    <t>https://www.scopus.com/inward/record.uri?eid=2-s2.0-85129615257&amp;doi=10.1109%2fVRW55335.2022.00010&amp;partnerID=40&amp;md5=3c8a8842e3f68171b7c7c55a760fd241</t>
  </si>
  <si>
    <t>augmented reality; Computer systems organizationEmbedded and cyber-physical systemsRoboticsExternal interfaces for robotics; Human-centered computingHuman computer interaction (HCI)Interaction paradigmsMixed/augmented reality; human-robot interaction; robotic fabrication</t>
  </si>
  <si>
    <t>Collaborative robots; Embedded systems; Fabrication; Human computer interaction; Industrial research; Industrial robots; Robot programming; Robotics; Computer interaction; Computer system organizationembedded and cybe-physical systemsroboticsexternal interface for robotic; Cyber physicals; Domain specific; Human-centered computinghuman computer interaction interaction paradigmsmixed/augmented reality; Humans-robot interactions; Large-scales; Mass fabrication; Robotic fabrications; Small enterprise; Cyber Physical System</t>
  </si>
  <si>
    <t>Marathaki K.; Feidakis M.; Patrikakis C.; Agrianiti E.</t>
  </si>
  <si>
    <t>Marathaki, Konstantina (57701692400); Feidakis, Michalis (36998244700); Patrikakis, Charalampos (8244299800); Agrianiti, Eleni (57702478900)</t>
  </si>
  <si>
    <t>57701692400; 36998244700; 8244299800; 57702478900</t>
  </si>
  <si>
    <t>Deploy Social Assistive Robot to develop symbolic play and imitation skills in students with Autism Spectrum Disorder</t>
  </si>
  <si>
    <t>IEEE Global Engineering Education Conference, EDUCON</t>
  </si>
  <si>
    <t>10.1109/EDUCON52537.2022.9766762</t>
  </si>
  <si>
    <t>https://www.scopus.com/inward/record.uri?eid=2-s2.0-85130482178&amp;doi=10.1109%2fEDUCON52537.2022.9766762&amp;partnerID=40&amp;md5=b80c0af03bb92d1b32a9ed373c017092</t>
  </si>
  <si>
    <t>autism spectrum disorder ASD); educational program; NAO; social robots; symbolic play</t>
  </si>
  <si>
    <t>Application programs; Diseases; Educational robots; Assistive robots; Autism spectrum disorder autism spectrum disorder); Autism spectrum disorders; Children with autisms; Educational program; Eye-contact; NAO; Social robots; Symbolic play; Students</t>
  </si>
  <si>
    <t>Kumar D.N.C.; Suresh K.V.; Dinesh R.</t>
  </si>
  <si>
    <t>Kumar, Dayananda N.C. (57224687129); Suresh, K.V. (57202055453); Dinesh, R. (56459889700)</t>
  </si>
  <si>
    <t>57224687129; 57202055453; 56459889700</t>
  </si>
  <si>
    <t>CNN based Static Hand Gesture Recognition using RGB-D Data</t>
  </si>
  <si>
    <t>2022 2nd International Conference on Artificial Intelligence and Signal Processing, AISP 2022</t>
  </si>
  <si>
    <t>10.1109/AISP53593.2022.9760658</t>
  </si>
  <si>
    <t>https://www.scopus.com/inward/record.uri?eid=2-s2.0-85129616588&amp;doi=10.1109%2fAISP53593.2022.9760658&amp;partnerID=40&amp;md5=0946b93b9d82f7d428f53eaa4dddc5f6</t>
  </si>
  <si>
    <t>Classification; CNN; Depth; Hand Gesture Recognition</t>
  </si>
  <si>
    <t>3D modeling; Classification (of information); Complex networks; Convolutional neural networks; Gesture recognition; Human computer interaction; Human robot interaction; K-means clustering; Modeling languages; Statistical tests; Three dimensional computer graphics; Complex background; Convolutional neural network; Depth; Hand posture; Hand-gesture recognition; Network-based; Non-verbal communications; Robotic controls; Sign Language recognition; Static hand gesture recognition; Palmprint recognition</t>
  </si>
  <si>
    <t>Design and optimization of a novel lower limb assisted smart robot technology: Evaluation of human-computer interaction based lower limb assisted robot design</t>
  </si>
  <si>
    <t>2022 IEEE International Conference on Electrical Engineering, Big Data and Algorithms, EEBDA 2022</t>
  </si>
  <si>
    <t>10.1109/EEBDA53927.2022.9744942</t>
  </si>
  <si>
    <t>https://www.scopus.com/inward/record.uri?eid=2-s2.0-85128586316&amp;doi=10.1109%2fEEBDA53927.2022.9744942&amp;partnerID=40&amp;md5=558a8f756b819935cd9d72a3fd13b11e</t>
  </si>
  <si>
    <t>design evaluation; human-robot interaction; novel lower limb robots; Technology evaluation</t>
  </si>
  <si>
    <t>Carbon fibers; Human computer interaction; Human robot interaction; Intelligent robots; Machine design; Microsensors; Wearable sensors; Cutting-edge designs; Design and optimization; Design evaluation; Humans-robot interactions; Lower limb; Novel low limb robot; Robot designs; Robot technology; Smart robots; Technology evaluation; Muscle</t>
  </si>
  <si>
    <t>Matsumoto S.; Moharana S.; Devanagondi N.; Oyama L.C.; Riek L.D.</t>
  </si>
  <si>
    <t>Matsumoto, Sachiko (57470977400); Moharana, Sanika (57208162932); Devanagondi, Nimisha (57567038000); Oyama, Leslie C. (14623254000); Riek, Laurel D. (27868000800)</t>
  </si>
  <si>
    <t>57470977400; 57208162932; 57567038000; 14623254000; 27868000800</t>
  </si>
  <si>
    <t>Iris: A Low-Cost Telemedicine Robot to Support Healthcare Safety and Equity During a Pandemic</t>
  </si>
  <si>
    <t>431 LNICST</t>
  </si>
  <si>
    <t>10.1007/978-3-030-99194-4_9</t>
  </si>
  <si>
    <t>https://www.scopus.com/inward/record.uri?eid=2-s2.0-85127920285&amp;doi=10.1007%2f978-3-030-99194-4_9&amp;partnerID=40&amp;md5=1c540065dfb46f445bd30847713e948d</t>
  </si>
  <si>
    <t>Emergency medicine; Healthcare management; Healthcare Robotics; Human robot interaction; Telemedicine</t>
  </si>
  <si>
    <t>Costs; Ecosystems; Health care; Health risks; Human robot interaction; Robotics; Emergency medicine; Frontline; Health disparities; Health-care managements; Healthcare robotics; Healthcare workers; Humans-robot interactions; Low-costs; Under-resourced; Worker safety; Telemedicine</t>
  </si>
  <si>
    <t>Panceri J.A.C.; Freitas E.V.S.; Schreider S.L.; Caldeira E.; Bastos-Filho T.F.</t>
  </si>
  <si>
    <t>Panceri, João. Antonio Campos (57371491900); Freitas, E.V.S. (57371644800); Schreider, S.L. (57643522600); Caldeira, E. (6506632422); Bastos-Filho, T.F. (6602380721)</t>
  </si>
  <si>
    <t>57371491900; 57371644800; 57643522600; 6506632422; 6602380721</t>
  </si>
  <si>
    <t>Proposal of a New Socially Assistive Robot with Embedded Serious Games for Therapy with Children with Autistic Spectrum Disorder and down Syndrome</t>
  </si>
  <si>
    <t>10.1007/978-3-030-70601-2_207</t>
  </si>
  <si>
    <t>https://www.scopus.com/inward/record.uri?eid=2-s2.0-85128945555&amp;doi=10.1007%2f978-3-030-70601-2_207&amp;partnerID=40&amp;md5=5adec24cb75feef5e390cb2259f87034</t>
  </si>
  <si>
    <t>Autistic spectrum disorder; Children; Down syndrome; Serious games; Socially assistive robot</t>
  </si>
  <si>
    <t>Robots; Autism spectrum disorders; Autistic spectrum disorders; Child; Down's syndrome; Intellectual disability; Mobile autonomous robots; Physical aspects; Physical disability; Quality of life; Socially assistive robots; Serious games</t>
  </si>
  <si>
    <t>Park H.-M.; Jung D.; Kim S.-W.</t>
  </si>
  <si>
    <t>Park, Heung-Min (57641594900); Jung, Donghwi (55263904900); Kim, Seong-Woo (54399892700)</t>
  </si>
  <si>
    <t>57641594900; 55263904900; 54399892700</t>
  </si>
  <si>
    <t>Semi-Communicate Social Navigation using Deep Q Networks</t>
  </si>
  <si>
    <t>2022 International Conference on Electronics, Information, and Communication, ICEIC 2022</t>
  </si>
  <si>
    <t>10.1109/ICEIC54506.2022.9748263</t>
  </si>
  <si>
    <t>https://www.scopus.com/inward/record.uri?eid=2-s2.0-85128832273&amp;doi=10.1109%2fICEIC54506.2022.9748263&amp;partnerID=40&amp;md5=14853ba0f7af25e0694b3cb07d8ed326</t>
  </si>
  <si>
    <t>Mobile robot; Navigation; Trajectory prediction</t>
  </si>
  <si>
    <t>Forecasting; Human robot interaction; Intelligent robots; Machine design; Navigation; Navigation systems; Reinforcement learning; Trajectories; Dynamic objects; Humans-robot interactions; Mobile robot navigation system; Pedestrian trajectories; Precise positioning; Prediction-based; Social interactions; Social navigation; Trajectory prediction; Mobile robots</t>
  </si>
  <si>
    <t>Pereira R.P.A.; Valadao C.T.; Caldeira E.M.O.; Salles J.L.F.; Bastos-Filho T.F.</t>
  </si>
  <si>
    <t>Pereira, R.P.A. (57209748725); Valadao, C.T. (37462098000); Caldeira, E.M.O. (6506632422); Salles, J.L.F. (36893164400); Bastos-Filho, T.F. (6602380721)</t>
  </si>
  <si>
    <t>57209748725; 37462098000; 6506632422; 36893164400; 6602380721</t>
  </si>
  <si>
    <t>Repetitive Control Applied to a Social Robot for Interaction with Autistic Children</t>
  </si>
  <si>
    <t>10.1007/978-3-030-70601-2_196</t>
  </si>
  <si>
    <t>https://www.scopus.com/inward/record.uri?eid=2-s2.0-85128933097&amp;doi=10.1007%2f978-3-030-70601-2_196&amp;partnerID=40&amp;md5=ac1191f3f084d2fc94a7b3c4c28f9b00</t>
  </si>
  <si>
    <t>Autism; Periodic setpoint; Proportional-integral controller; Repetitive controller; Robotics</t>
  </si>
  <si>
    <t>Robotics; Two term control systems; Autistic children; Child-robot interactions; Leader-follower formations; Periodic setpoint; Position controller; Proportional integral controllers; Repetitive control; Repetitive controller; Setpoints; Social robots; Controllers</t>
  </si>
  <si>
    <t>Lupetti M.L.; Van Mechelen M.</t>
  </si>
  <si>
    <t>Lupetti, Maria Luce (56685107500); Van Mechelen, Maarten (36988911100)</t>
  </si>
  <si>
    <t>56685107500; 36988911100</t>
  </si>
  <si>
    <t>Promoting Children's Critical Thinking Towards Robotics through Robot Deception</t>
  </si>
  <si>
    <t>10.1109/HRI53351.2022.9889511</t>
  </si>
  <si>
    <t>https://www.scopus.com/inward/record.uri?eid=2-s2.0-85130266877&amp;doi=10.1109%2fHRI53351.2022.9889511&amp;partnerID=40&amp;md5=584189d470de6fdd1599bb3958eac098</t>
  </si>
  <si>
    <t>critical thinking; deception; design exploration; educational robotics; societal impact</t>
  </si>
  <si>
    <t>Economic and social effects; Educational robots; Advanced technology; Civil society; Critical thinking; Deception; Design Exploration; Educational robotics; Future generations; Social robots; Societal impacts; Young children; Machine design</t>
  </si>
  <si>
    <t>Ferreira J.P.; Simões I.; Coimbra A.P.; Crisóstomo M.</t>
  </si>
  <si>
    <t>Ferreira, João P. (8440381000); Simões, Inês (57581706600); Coimbra, A. Paulo (15077781900); Crisóstomo, M. (6603678347)</t>
  </si>
  <si>
    <t>8440381000; 57581706600; 15077781900; 6603678347</t>
  </si>
  <si>
    <t>Human–Machine Interfaces to NX100 Controller for Motoman HP3L Robot in Educational Environment</t>
  </si>
  <si>
    <t>1535 CCIS</t>
  </si>
  <si>
    <t>10.1007/978-3-031-03884-6_3</t>
  </si>
  <si>
    <t>https://www.scopus.com/inward/record.uri?eid=2-s2.0-85128491585&amp;doi=10.1007%2f978-3-031-03884-6_3&amp;partnerID=40&amp;md5=7bd0bbc8cb5540a4737860290613be94</t>
  </si>
  <si>
    <t>Engineering education; Human–robot interface; Industrial robot; Usability tests; Virtual and real robot</t>
  </si>
  <si>
    <t>Engineering education; Human robot interaction; Robot programming; Virtual reality; Educational environment; High Speed; High-precision; Human Machine Interface; Human-Robot Interface; Industrial environments; Real robot; Repetitive task; Usability tests; Virtual robots; Industrial robots</t>
  </si>
  <si>
    <t>Chiurco A.; Frangella J.; Longo F.; Nicoletti L.; Padovano A.; Solina V.; Mirabelli G.; Citraro C.</t>
  </si>
  <si>
    <t>Chiurco, Alessandro (55669086100); Frangella, Jessica (57204690201); Longo, Francesco (57201515306); Nicoletti, Letizia (55003845000); Padovano, Antonio (56429595900); Solina, Vittorio (57197733652); Mirabelli, Giovanni (7003506850); Citraro, Claudia (57565808800)</t>
  </si>
  <si>
    <t>55669086100; 57204690201; 57201515306; 55003845000; 56429595900; 57197733652; 7003506850; 57565808800</t>
  </si>
  <si>
    <t>Real-time Detection of Worker's Emotions for Advanced Human-Robot Interaction during Collaborative Tasks in Smart Factories</t>
  </si>
  <si>
    <t>10.1016/j.procs.2022.01.388</t>
  </si>
  <si>
    <t>https://www.scopus.com/inward/record.uri?eid=2-s2.0-85127826978&amp;doi=10.1016%2fj.procs.2022.01.388&amp;partnerID=40&amp;md5=1654655f9ca7eae926c52364ab9aea99</t>
  </si>
  <si>
    <t>deep learning; emotion recognition; human-robot collaboration; smart factory; social cobots</t>
  </si>
  <si>
    <t>Behavioral research; Deep learning; Man machine systems; Signal detection; Assembly systems; Collaborative tasks; Deep learning; Emotion recognition; Human-robot collaboration; Humans-robot interactions; Real-time detection; Smart factory; Social cobot; Workers'; Human robot interaction</t>
  </si>
  <si>
    <t>Norouzi N.; Gottsacker M.; Bruder G.; Wisniewski P.J.; Bailenson J.; Welch G.</t>
  </si>
  <si>
    <t>Norouzi, Nahal (57204712431); Gottsacker, Matthew (57219256537); Bruder, Gerd (23391698600); Wisniewski, Pamela J. (57293685900); Bailenson, Jeremy (6602840468); Welch, Greg (35572266400)</t>
  </si>
  <si>
    <t>57204712431; 57219256537; 23391698600; 57293685900; 6602840468; 35572266400</t>
  </si>
  <si>
    <t>Virtual Humans with Pets and Robots: Exploring the Influence of Social Priming on One's Perception of a Virtual Human</t>
  </si>
  <si>
    <t>Proceedings - 2022 IEEE Conference on Virtual Reality and 3D User Interfaces, VR 2022</t>
  </si>
  <si>
    <t>10.1109/VR51125.2022.00050</t>
  </si>
  <si>
    <t>https://www.scopus.com/inward/record.uri?eid=2-s2.0-85129368803&amp;doi=10.1109%2fVR51125.2022.00050&amp;partnerID=40&amp;md5=762b8d5dc65faf77f1f63beb15314c40</t>
  </si>
  <si>
    <t>Graphics systems and interfaces; HCI design and evaluation methods; Human computer interaction (HCI); Human-centered computing; Interaction paradigms; Mixed / augmented reality; Mixed / augmented reality; Human-centered computing; User studies; Computer graphics</t>
  </si>
  <si>
    <t>Human computer interaction; Human robot interaction; User interfaces; Virtual reality; Design and evaluation methods; Graphic system; Graphics interface; Human computer interaction; Human computer interaction design and evaluation method; Human-centered computing; Human-computer-interaction designs; Interaction design methods; Interaction evaluations; Interaction paradigm; Mixed / augmented reality; Mixed / augmented reality;; User study; User study;; Economic and social effects</t>
  </si>
  <si>
    <t>Petrič T.; Žlajpah L.</t>
  </si>
  <si>
    <t>Petrič, Tadej (36447813900); Žlajpah, Leon (6603769815)</t>
  </si>
  <si>
    <t>36447813900; 6603769815</t>
  </si>
  <si>
    <t>Phase State System for Generating Interactive Behaviors for Humanoid Robots</t>
  </si>
  <si>
    <t>10.1007/978-3-031-04870-8_58</t>
  </si>
  <si>
    <t>https://www.scopus.com/inward/record.uri?eid=2-s2.0-85129336681&amp;doi=10.1007%2f978-3-031-04870-8_58&amp;partnerID=40&amp;md5=53e9be6f4df507816cda78a37da16134</t>
  </si>
  <si>
    <t>Compliant movement primitives; Humanoids; Phase state system</t>
  </si>
  <si>
    <t>Human robot interaction; Compliant movement primitive; Compliant movements; Dynamic phase; Human dynamics; Humanoid; Humanoid robot; Interactive behavior; Movement primitives; Phase state; Phase state system; Anthropomorphic robots</t>
  </si>
  <si>
    <t>Nabil M.; Mahfouz D.M.; Shehata O.M.</t>
  </si>
  <si>
    <t>Nabil, Mamdouh (57212519978); Mahfouz, Dalia M. (57212315116); Shehata, Omar M. (56521639900)</t>
  </si>
  <si>
    <t>57212519978; 57212315116; 56521639900</t>
  </si>
  <si>
    <t>Development and Evaluation of a Control Architecture for Human-Collaborative Robotic Manipulator in Industrial Application</t>
  </si>
  <si>
    <t>2022 14th International Conference on Computer and Automation Engineering, ICCAE 2022</t>
  </si>
  <si>
    <t>10.1109/ICCAE55086.2022.9762439</t>
  </si>
  <si>
    <t>https://www.scopus.com/inward/record.uri?eid=2-s2.0-85129858527&amp;doi=10.1109%2fICCAE55086.2022.9762439&amp;partnerID=40&amp;md5=5607e50174d2a696479cfe0b6c2ea15f</t>
  </si>
  <si>
    <t>Collaborative Robots; Compliance Control; Human-Robot Interaction; Motion Control</t>
  </si>
  <si>
    <t>Behavioral research; Collaborative robots; Compliance control; Man machine systems; Manipulators; MATLAB; Robotics; Two term control systems; Collaborative behavior; Collaborative robots; Control architecture; Humans-robot interactions; Industrial settings; Integrated system architecture; Linear proportional integrals; Physical barriers; Robotic manipulators; Safety assurance; Controllers</t>
  </si>
  <si>
    <t>Neau M.; Santos P.; Bosser A.-G.; Beu N.; Buche C.</t>
  </si>
  <si>
    <t>Neau, Maëlic (57226341436); Santos, Paulo (8665449700); Bosser, Anne-Gwenn (14035001100); Beu, Nathan (57202017532); Buche, Cédric (8349259000)</t>
  </si>
  <si>
    <t>57226341436; 8665449700; 14035001100; 57202017532; 8349259000</t>
  </si>
  <si>
    <t>Commonsense Reasoning for Identifying and Understanding the Implicit Need of Help and Synthesizing Assistive Actions</t>
  </si>
  <si>
    <t>https://www.scopus.com/inward/record.uri?eid=2-s2.0-85128777227&amp;partnerID=40&amp;md5=793e50be3f0b42992b9435d518e63e2d</t>
  </si>
  <si>
    <t>Cognitive Robotics; Commonsense Reasoning; Knowledge Graph; Vision-to-Language</t>
  </si>
  <si>
    <t>Human robot interaction; Knowledge graph; Robotics; 'current; Assistive; Cognitive robotics; Commonsense knowledge; Commonsense reasoning; Humans-robot interactions; Knowledge graphs; Service robotics; Subfields; Vision-to-language; Sentiment analysis</t>
  </si>
  <si>
    <t>Goncalves A.; Kuppuswamy N.; Beaulieu A.; Uttamchandani A.; Tsui K.M.; Alspach A.</t>
  </si>
  <si>
    <t>Goncalves, Aimee (57195415211); Kuppuswamy, Naveen (16643123800); Beaulieu, Andrew (57222024886); Uttamchandani, Avinash (56764346000); Tsui, Katherine M. (23095955500); Alspach, Alex (36959344800)</t>
  </si>
  <si>
    <t>57195415211; 16643123800; 57222024886; 56764346000; 23095955500; 36959344800</t>
  </si>
  <si>
    <t>Punyo-1: Soft tactile-sensing upper-body robot for large object manipulation and physical human interaction</t>
  </si>
  <si>
    <t>10.1109/RoboSoft54090.2022.9762117</t>
  </si>
  <si>
    <t>https://www.scopus.com/inward/record.uri?eid=2-s2.0-85129981296&amp;doi=10.1109%2fRoboSoft54090.2022.9762117&amp;partnerID=40&amp;md5=aa229b04c17c1263507f7e764a80ec39</t>
  </si>
  <si>
    <t>End effectors; Human robot interaction; Machine design; Hardware design; Humaninteraction; Manipulation strategy; Object manipulation; Object operation; Robotic assistants; Safe operation; Tactile sensing; Upper bodies; Whole-body; Outfitting (water craft)</t>
  </si>
  <si>
    <t>Gittens C.L.; Garnes D.</t>
  </si>
  <si>
    <t>Gittens, Curtis L. (6505796246); Garnes, Damian (57551913000)</t>
  </si>
  <si>
    <t>Zenbo on Zoom: Evaluating the Human-Robot Interaction User Experience in a Video Conferencing Session</t>
  </si>
  <si>
    <t>Digest of Technical Papers - IEEE International Conference on Consumer Electronics</t>
  </si>
  <si>
    <t>10.1109/ICCE53296.2022.9730259</t>
  </si>
  <si>
    <t>https://www.scopus.com/inward/record.uri?eid=2-s2.0-85127022477&amp;doi=10.1109%2fICCE53296.2022.9730259&amp;partnerID=40&amp;md5=e0b85bb77c563dd21f80fafad64a0e7b</t>
  </si>
  <si>
    <t>COVID-19 pandemic; online HRI; social robots; video conferencing</t>
  </si>
  <si>
    <t>Human robot interaction; Students; COVID-19 pandemic; Face to face; Humans-robot interactions; Online HRI; Online interaction; Pilot studies; Social robots; User study; Users' experiences; Video-conferencing; Video conferencing</t>
  </si>
  <si>
    <t>Olthuis J.J.; van der Meer N.B.; Kempers S.T.; van Hoof C.A.; Beumer R.M.; Kuijpers W.J.P.; Kokkelmans A.A.; Houtman W.; van Eijck J.J.F.J.; Kon J.J.; Peijnenburg A.T.A.; van de Molengraft M.J.G.</t>
  </si>
  <si>
    <t>Olthuis, J.J. (57210436890); van der Meer, N.B. (57567694100); Kempers, S.T. (57212503955); van Hoof, C.A. (58334906700); Beumer, R.M. (57212503525); Kuijpers, W.J.P. (57197727371); Kokkelmans, A.A. (57212505692); Houtman, W. (56682748900); van Eijck, J.J.F.J. (57568288900); Kon, J.J. (57361824300); Peijnenburg, A.T.A. (55856277000); van de Molengraft, M.J.G. (6507656436)</t>
  </si>
  <si>
    <t>57210436890; 57567694100; 57212503955; 58334906700; 57212503525; 57197727371; 57212505692; 56682748900; 57568288900; 57361824300; 55856277000; 6507656436</t>
  </si>
  <si>
    <t>Vision-Based Machine Learning in Robot Soccer</t>
  </si>
  <si>
    <t>10.1007/978-3-030-98682-7_27</t>
  </si>
  <si>
    <t>https://www.scopus.com/inward/record.uri?eid=2-s2.0-85127925864&amp;doi=10.1007%2f978-3-030-98682-7_27&amp;partnerID=40&amp;md5=a6dbef87818801d846e9f2399e4e0d77</t>
  </si>
  <si>
    <t>Machine learning; Middle size league; Object detection; People detection; Real-time; RoboCup soccer</t>
  </si>
  <si>
    <t>Computer vision; Human robot interaction; Learning algorithms; Machine learning; Object detection; Object recognition; Semantics; Sports; Machine-learning; Middle size league; People detection; Real- time; Relevant features; RoboCup; RoboCup soccer; Robot soccer; Technical challenges; Vision based; Cameras</t>
  </si>
  <si>
    <t>Castellano G.; De Carolis B.; Macchiarulo N.; Pino O.</t>
  </si>
  <si>
    <t>Castellano, Giovanna (7005355310); De Carolis, Berardina (57213789426); Macchiarulo, Nicola (57204515186); Pino, Olimpia (8433960200)</t>
  </si>
  <si>
    <t>7005355310; 57213789426; 57204515186; 8433960200</t>
  </si>
  <si>
    <t>Detecting Emotions During Cognitive Stimulation Training with the Pepper Robot</t>
  </si>
  <si>
    <t>Springer Proceedings in Advanced Robotics</t>
  </si>
  <si>
    <t>10.1007/978-3-030-96359-0_5</t>
  </si>
  <si>
    <t>https://www.scopus.com/inward/record.uri?eid=2-s2.0-85128926278&amp;doi=10.1007%2f978-3-030-96359-0_5&amp;partnerID=40&amp;md5=f33482c36e6a9120462216c8ea104dc7</t>
  </si>
  <si>
    <t>Cognitive stimulation therapy; Mild cognitive impairment; Social robots</t>
  </si>
  <si>
    <t>Cognitive impairment; Cognitive stimulation therapy; Cognitive stimulations; Elderly people; Human annotations; Mild cognitive impairment; Mini-Mental State Examination; Positive emotions; Social robots; Therapeutic intervention; Robots</t>
  </si>
  <si>
    <t>Sequeira J.S.</t>
  </si>
  <si>
    <t>Sequeira, João Silva (7006523955)</t>
  </si>
  <si>
    <t>A Review of Nonsmooth Systems for Social Robotics</t>
  </si>
  <si>
    <t>10.1007/978-3-030-97672-9_46</t>
  </si>
  <si>
    <t>https://www.scopus.com/inward/record.uri?eid=2-s2.0-85128462027&amp;doi=10.1007%2f978-3-030-97672-9_46&amp;partnerID=40&amp;md5=5f3b4a19f74cd43d1ff9db509e53a9ab</t>
  </si>
  <si>
    <t>Dynamic window path planning; Proxemics; Social norms; Social robots; Synthetic intelligence</t>
  </si>
  <si>
    <t>Ahmed Zaki A.M.; Mohamed Fathy A.M.; Carnevale M.; Giberti H.</t>
  </si>
  <si>
    <t>Ahmed Zaki, Ahmed Magdy (57211132772); Mohamed Fathy, Ahmed Mohsen (57566217100); Carnevale, Marco (26537153500); Giberti, Hermes (55954268900)</t>
  </si>
  <si>
    <t>57211132772; 57566217100; 26537153500; 55954268900</t>
  </si>
  <si>
    <t>Application of Realtime Robotics platform to execute unstructured industrial tasks involving industrial robots, cobots, and human operators</t>
  </si>
  <si>
    <t>10.1016/j.procs.2022.01.337</t>
  </si>
  <si>
    <t>https://www.scopus.com/inward/record.uri?eid=2-s2.0-85127826625&amp;doi=10.1016%2fj.procs.2022.01.337&amp;partnerID=40&amp;md5=321836ce8a7777b0037bbc06060a2460</t>
  </si>
  <si>
    <t>cobot; collaborative industrial tasks; collision avoidance; human robot interaction; Industrial robots</t>
  </si>
  <si>
    <t>Belt conveyors; Collision avoidance; Industrial robots; Robotics; Collaborative industrial task; Collisions avoidance; Enterprise IS; Human labor; Human operator; Humans-robot interactions; Industrial tasks; Real- time; Robotic cell; Robotic platforms; Human robot interaction</t>
  </si>
  <si>
    <t>Contreras-Calderón M.G.; Sandoval J.; Castillo-Castañeda E.; Laribi M.A.</t>
  </si>
  <si>
    <t>Contreras-Calderón, María Guadalupe (57217291187); Sandoval, Juan (57197388699); Castillo-Castañeda, Eduardo (55989796100); Laribi, Med Amine (36500011400)</t>
  </si>
  <si>
    <t>57217291187; 57197388699; 55989796100; 36500011400</t>
  </si>
  <si>
    <t>Experimental Validation of a Variable Stiffness Joint Based on Antagonistic Principle</t>
  </si>
  <si>
    <t>10.1007/978-3-031-04870-8_21</t>
  </si>
  <si>
    <t>https://www.scopus.com/inward/record.uri?eid=2-s2.0-85129321360&amp;doi=10.1007%2f978-3-031-04870-8_21&amp;partnerID=40&amp;md5=d91dbb8714ec2ae86bc775e5fd5a56bd</t>
  </si>
  <si>
    <t>Antagonist principle; Antagonistic springs; Human-robot interaction; Variable stiffness joint; Variable torque</t>
  </si>
  <si>
    <t>Man machine systems; Position control; Stiffness; Antagonist principle; Antagonistic spring; Constant torque; Experimental validations; Flexible mechanisms; Humans-robot interactions; Interaction environment; Variable stiffness; Variable stiffness joint; Variable torque; Human robot interaction</t>
  </si>
  <si>
    <t>Damiano R.; Gena C.; Maieli A.; Mattutino C.; Mazzei A.; Miraglio E.; Ricciardiello G.</t>
  </si>
  <si>
    <t>Damiano, Rossana (7103083846); Gena, Cristina (6507316953); Maieli, Andrea (57225138812); Mattutino, Claudio (57202445726); Mazzei, Alessandro (56212864100); Miraglio, Elisabetta (57225143456); Ricciardiello, Giulia (57225146783)</t>
  </si>
  <si>
    <t>7103083846; 6507316953; 57225138812; 57202445726; 56212864100; 57225143456; 57225146783</t>
  </si>
  <si>
    <t>UX Personas for defining robot's character and personality</t>
  </si>
  <si>
    <t>https://www.scopus.com/inward/record.uri?eid=2-s2.0-85128845599&amp;partnerID=40&amp;md5=9d2a621a260434722e872492e811fb19</t>
  </si>
  <si>
    <t>Autism; Cognitive Robotics, Humanoid Robots</t>
  </si>
  <si>
    <t>Diseases; Human robot interaction; Robotics; A-stable; Children with autisms; Cognitive robotic, humanoid robot; Cognitive robotics; Humanoid robot; Social interactions; Anthropomorphic robots</t>
  </si>
  <si>
    <t>Gouraguine S.; Salhi I.; Qbadou M.; Mansouri K.</t>
  </si>
  <si>
    <t>Gouraguine, Soukaina (57571386000); Salhi, Intissar (57202579475); Qbadou, Mohammed (56705618500); Mansouri, Khalifa (37104698500)</t>
  </si>
  <si>
    <t>57571386000; 57202579475; 56705618500; 37104698500</t>
  </si>
  <si>
    <t>Learner personality type effect on attitude toward social assistive robotics in learning for children with disabilities</t>
  </si>
  <si>
    <t>2022 2nd International Conference on Innovative Research in Applied Science, Engineering and Technology, IRASET 2022</t>
  </si>
  <si>
    <t>10.1109/IRASET52964.2022.9738138</t>
  </si>
  <si>
    <t>https://www.scopus.com/inward/record.uri?eid=2-s2.0-85127989643&amp;doi=10.1109%2fIRASET52964.2022.9738138&amp;partnerID=40&amp;md5=86e895f29769e44e0c9dad17a29a4f63</t>
  </si>
  <si>
    <t>child-robot interaction; humanoid assistant robot; MBTI; NARS; personality test; personality type; Social robots; specific needs</t>
  </si>
  <si>
    <t>Economic and social effects; Education computing; Assistant robot; Assistive robotics; Child-robot interactions; Humanoid assistant robot; MBTI; Negative attitude scale toward robot; Personality tests; Personality types; Social robots; Specific need; Educational robots</t>
  </si>
  <si>
    <t>Han Z.; Williams T.</t>
  </si>
  <si>
    <t>Han, Zhao (57208162674); Williams, Tom (7404172627)</t>
  </si>
  <si>
    <t>57208162674; 7404172627</t>
  </si>
  <si>
    <t>A Task Design for Studying Referring Behaviors for Linguistic HRI</t>
  </si>
  <si>
    <t>10.1109/HRI53351.2022.9889512</t>
  </si>
  <si>
    <t>https://www.scopus.com/inward/record.uri?eid=2-s2.0-85127079568&amp;doi=10.1109%2fHRI53351.2022.9889512&amp;partnerID=40&amp;md5=d5dd4abace33cf180a7256c15073d812</t>
  </si>
  <si>
    <t>data collection; dyadic interactions; human-robot interaction; linguistic HRI; referring form selection</t>
  </si>
  <si>
    <t>Data acquisition; Human robot interaction; Machine design; Core capabilities; Data collection; Dyadic interaction; Humans-robot interactions; Linguistic HRI; Natural languages; Referring expressions; Referring form selection; Task design; Task-based; Linguistics</t>
  </si>
  <si>
    <t>Piero G.P.D.; Caldeira E.M.O.; Bastos-Filho T.F.</t>
  </si>
  <si>
    <t>Piero, Giancarlo Pedroni Del (57644215800); Caldeira, E. M. de O. (6506632422); Bastos-Filho, T.F. (6602380721)</t>
  </si>
  <si>
    <t>57644215800; 6506632422; 6602380721</t>
  </si>
  <si>
    <t>Use of Workspaces and Proxemics to Control Interaction Between Robot and Children with ASD</t>
  </si>
  <si>
    <t>10.1007/978-3-030-70601-2_206</t>
  </si>
  <si>
    <t>https://www.scopus.com/inward/record.uri?eid=2-s2.0-85128896462&amp;doi=10.1007%2f978-3-030-70601-2_206&amp;partnerID=40&amp;md5=bac1a284cbb0a6c20ae631628fa77ed2</t>
  </si>
  <si>
    <t>Autism; Control; Proxemics; Socially assistive robot</t>
  </si>
  <si>
    <t>Asymptotic stability; Computer software reusability; Control theory; Robots; System stability; Autism spectrum disorders; Children with autisms; Communication goals; Control laws; Non-verbal communications; Proxemic; Socially assistive robots; Software libraries; Software-tools; Use concept; Diseases</t>
  </si>
  <si>
    <t>Rocha M.; Valentim P.; Barreto F.; Mitjans A.; Cruz-Sandoval D.; Favela J.; Muchaluat-Saade D.</t>
  </si>
  <si>
    <t>Rocha, Marcelo (57567069900); Valentim, Pedro (57219052475); Barreto, Fábio (56519583100); Mitjans, Adrian (57567677600); Cruz-Sandoval, Dagoberto (57193760366); Favela, Jesus (6701593883); Muchaluat-Saade, Débora (55882190700)</t>
  </si>
  <si>
    <t>57567069900; 57219052475; 56519583100; 57567677600; 57193760366; 6701593883; 55882190700</t>
  </si>
  <si>
    <t>Towards Enhancing the Multimodal Interaction of a Social Robot to Assist Children with Autism in Emotion Regulation</t>
  </si>
  <si>
    <t>10.1007/978-3-030-99194-4_25</t>
  </si>
  <si>
    <t>https://www.scopus.com/inward/record.uri?eid=2-s2.0-85127836666&amp;doi=10.1007%2f978-3-030-99194-4_25&amp;partnerID=40&amp;md5=363b334bd877dc6b962b2ad0ee2ebfe6</t>
  </si>
  <si>
    <t>Autism Spectrum Disorder (ASD); Emotion regulation; Multimodal interaction; Serious game; Socially Assistive Robots (SAR)</t>
  </si>
  <si>
    <t>Diseases; Robots; Serious games; Assistive robots; Autism spectrum disorder; Autism spectrum disorders; Children with autisms; Emotion regulations; Multimodal Interaction; Non-verbal communications; Social robots; Socially assistive robot; Socially assistive robots; Interactive computer systems</t>
  </si>
  <si>
    <t>Borsatti D.; Davoli G.; Lombardo C.; Selvi D.; Bruschi R.; Cerroni W.; Davoli F.; Raffaelli C.; Trivisonno R.; Bolla R.</t>
  </si>
  <si>
    <t>Borsatti, Davide (57205651942); Davoli, Gianluca (57195625242); Lombardo, Chiara (50061523000); Selvi, Daniela (55512695700); Bruschi, Roberto (8555973600); Cerroni, Walter (6507691078); Davoli, Franco (57220364548); Raffaelli, Carla (35463126100); Trivisonno, Riccardo (8251302400); Bolla, Raffaele (7006403406)</t>
  </si>
  <si>
    <t>57205651942; 57195625242; 50061523000; 55512695700; 8555973600; 6507691078; 57220364548; 35463126100; 8251302400; 7006403406</t>
  </si>
  <si>
    <t>Adaptive network reliability for human-robot interaction in beyond 5G industrial applications</t>
  </si>
  <si>
    <t>2022 18th International Conference on the Design of Reliable Communication Networks, DRCN 2022</t>
  </si>
  <si>
    <t>10.1109/DRCN53993.2022.9758009</t>
  </si>
  <si>
    <t>https://www.scopus.com/inward/record.uri?eid=2-s2.0-85129603834&amp;doi=10.1109%2fDRCN53993.2022.9758009&amp;partnerID=40&amp;md5=e89a16bc02975785be315c5213983a87</t>
  </si>
  <si>
    <t>Beyond 5G; Human-Robot Collaboration; Industry 4.0; Reliability</t>
  </si>
  <si>
    <t>Human robot interaction; Industry 4.0; Redundancy; Adaptive networks; Beyond 5g; High capacity; Human-robot collaboration; Humans-robot interactions; Industrial environments; Network reliability; Network-based; Reliability requirements; Wireless private network; 5G mobile communication systems</t>
  </si>
  <si>
    <t>Okpala I.; Nnaji C.; Gambatese J.</t>
  </si>
  <si>
    <t>Okpala, Ifeanyi (57212483807); Nnaji, Chukwuma (57189997900); Gambatese, John (6701803115)</t>
  </si>
  <si>
    <t>57212483807; 57189997900; 6701803115</t>
  </si>
  <si>
    <t>Investigating Hazards and Safety Risks Inherent in Human-Robot Interactions</t>
  </si>
  <si>
    <t>Construction Research Congress 2022: Health and Safety, Workforce, and Education - Selected Papers from Construction Research Congress 2022</t>
  </si>
  <si>
    <t>4-D</t>
  </si>
  <si>
    <t>10.1061/9780784483985.064</t>
  </si>
  <si>
    <t>https://www.scopus.com/inward/record.uri?eid=2-s2.0-85128886357&amp;doi=10.1061%2f9780784483985.064&amp;partnerID=40&amp;md5=6a3c30e3767218531522e9da4cf16f1c</t>
  </si>
  <si>
    <t>Access control; Human robot interaction; Man machine systems; Surveys; Automation technology; Construction trades; Emerging technologies; Hazard risks; Humans-robot interactions; Job sites; Literature reviews; Potential impacts; Robotic technologies; Safety risks; Hazards</t>
  </si>
  <si>
    <t>Larsen B.; Manoonpong P.; Jorgensen J.</t>
  </si>
  <si>
    <t>Larsen, Bjarke (57681818400); Manoonpong, Poramate (9734734000); Jorgensen, Jonas (57199227765)</t>
  </si>
  <si>
    <t>57681818400; 9734734000; 57199227765</t>
  </si>
  <si>
    <t>WISARD: Weight Informing Soft Artificial Robotic Dermis</t>
  </si>
  <si>
    <t>10.1109/RoboSoft54090.2022.9762174</t>
  </si>
  <si>
    <t>https://www.scopus.com/inward/record.uri?eid=2-s2.0-85129955273&amp;doi=10.1109%2fRoboSoft54090.2022.9762174&amp;partnerID=40&amp;md5=97c4d59547ddff10b47ecf2ce6314772</t>
  </si>
  <si>
    <t>collaborative robots; human-robot collaboration; human-robot interaction; nonverbal communication; soft robotics</t>
  </si>
  <si>
    <t>Collaborative robots; Robotics; Body language; Collaborative robots; Human-robot collaboration; Humans-robot interactions; Non-verbal communications; Non-verbal signals; Nonverbals; Relay information; Robot arms; Soft robotics; Robotic arms</t>
  </si>
  <si>
    <t>Mazzeo P.L.; Spagnolo P.; Fasano M.; Distante C.</t>
  </si>
  <si>
    <t>Mazzeo, Pier Luigi (7004011845); Spagnolo, Paolo (7006569945); Fasano, Matteo (57721837400); Distante, Cosimo (55884135100)</t>
  </si>
  <si>
    <t>7004011845; 7006569945; 57721837400; 55884135100</t>
  </si>
  <si>
    <t>Human Action Recognition with Transformers</t>
  </si>
  <si>
    <t>13233 LNCS</t>
  </si>
  <si>
    <t>10.1007/978-3-031-06433-3_20</t>
  </si>
  <si>
    <t>https://www.scopus.com/inward/record.uri?eid=2-s2.0-85131149961&amp;doi=10.1007%2f978-3-031-06433-3_20&amp;partnerID=40&amp;md5=f69df29ed92a318dc5330de3cd8f25bc</t>
  </si>
  <si>
    <t>3D-CNN; BERT; Human Action Recognition</t>
  </si>
  <si>
    <t>Architecture; Computer graphics; Computer vision; Forecasting; Human robot interaction; Multimedia systems; 3d-CNN; Bidirectional encoder representation from transformer; Digital videos; Human-action recognition; Humaninteraction; Intelligent security systems; Proposed architectures; State of the art; Temporal pooling; Video sequences; Video recording</t>
  </si>
  <si>
    <t>Salhi I.; Gouraguine S.; Qbadou M.; Mansouri K.</t>
  </si>
  <si>
    <t>Salhi, Intissar (57202579475); Gouraguine, Soukaina (57571386000); Qbadou, Mohammed (56705618500); Mansouri, Khalifa (37104698500)</t>
  </si>
  <si>
    <t>57202579475; 57571386000; 56705618500; 37104698500</t>
  </si>
  <si>
    <t>A Socially Assistive Robot Therapy for Pedagogical Rehabilitation of Autistic Learners</t>
  </si>
  <si>
    <t>10.1109/IRASET52964.2022.9738313</t>
  </si>
  <si>
    <t>https://www.scopus.com/inward/record.uri?eid=2-s2.0-85127976223&amp;doi=10.1109%2fIRASET52964.2022.9738313&amp;partnerID=40&amp;md5=404754c1cdcf97ae546318ffa8fc8a30</t>
  </si>
  <si>
    <t>Autism; Inclusive education; Screening tests; Social robotics; Therapy</t>
  </si>
  <si>
    <t>Anthropomorphic robots; Human robot interaction; Robotics; Humans-robot interactions; Inclusive education; Robot therapy; Robotic systems; Screening tests; Social robotics; Social robots; Socially assistive robots; Subfields; Therapy; Diseases</t>
  </si>
  <si>
    <t>Wang N.; Kim J.H.</t>
  </si>
  <si>
    <t>Wang, Naomi (57552497300); Kim, Jong Hoon (55808026200)</t>
  </si>
  <si>
    <t>57552497300; 55808026200</t>
  </si>
  <si>
    <t>XRTI: eXtended Reality Based Telepresence Interface for Multiple Robot Supervision</t>
  </si>
  <si>
    <t>10.1007/978-3-030-98404-5_20</t>
  </si>
  <si>
    <t>https://www.scopus.com/inward/record.uri?eid=2-s2.0-85127137563&amp;doi=10.1007%2f978-3-030-98404-5_20&amp;partnerID=40&amp;md5=4af1069f595e6fadcd7afe9186b00552</t>
  </si>
  <si>
    <t>Augmented reality; Extended reality; Human-Computer Interaction; Human-Robot Interaction; Mixed reality; Robot supervision; Telepresence</t>
  </si>
  <si>
    <t>Augmented reality; Data visualization; Display devices; Ergonomics; Human computer interaction; Human robot interaction; Machine design; Man machine systems; NASA; Three dimensional computer graphics; Visual communication; Extended reality; Humans-robot interactions; Immersive augmented realities; Mixed reality; Multiple-robots; Reality interface; Robot supervision; Robot teams; Telepresence; Telepresence interfaces; Mixed reality</t>
  </si>
  <si>
    <t>Nurpeiissov M.; Abibullaev B.; Alizadeh T.</t>
  </si>
  <si>
    <t>Nurpeiissov, Mukhamet (57219444665); Abibullaev, Berdakh (26537215100); Alizadeh, Tohid (55627877486)</t>
  </si>
  <si>
    <t>57219444665; 26537215100; 55627877486</t>
  </si>
  <si>
    <t>A Novel Human-Robot Interaction Framework Based on Telegram and Programming by Demonstration</t>
  </si>
  <si>
    <t>10.1007/978-3-030-97672-9_45</t>
  </si>
  <si>
    <t>https://www.scopus.com/inward/record.uri?eid=2-s2.0-85128460613&amp;doi=10.1007%2f978-3-030-97672-9_45&amp;partnerID=40&amp;md5=9337bbb6d3256319b365e25fdce07726</t>
  </si>
  <si>
    <t>Human-robot interaction; Robot programming by demonstration; Telegram; Telegram bots</t>
  </si>
  <si>
    <t>Fan L.; Song A.; Zhang H.</t>
  </si>
  <si>
    <t>Fan, Liqiang (57220085178); Song, Aiguo (7102693451); Zhang, Haochen (55233412800)</t>
  </si>
  <si>
    <t>57220085178; 7102693451; 55233412800</t>
  </si>
  <si>
    <t>Design of a Haptic Interface Based on Cable Robot and Ultrasonic Transducers Array</t>
  </si>
  <si>
    <t>10.1109/ICMRE54455.2022.9734100</t>
  </si>
  <si>
    <t>https://www.scopus.com/inward/record.uri?eid=2-s2.0-85128423279&amp;doi=10.1109%2fICMRE54455.2022.9734100&amp;partnerID=40&amp;md5=d4684b999d8613e0fd356de7268aa76e</t>
  </si>
  <si>
    <t>cable robot; Compound haptics rendering; haptic interface; ultrasonic tactile</t>
  </si>
  <si>
    <t>Cables; Human robot interaction; Kinematics; Machine design; Mechanisms; Textures; Ultrasonic transducers; Virtual reality; Cable robot; Compound haptic rendering; Haptic rendering; Haptic sensation; Haptics interfaces; Interface devices; Property; Tactile feedback; Ultrasonic tactile; Ultrasonic transducer array; Haptic interfaces</t>
  </si>
  <si>
    <t>Abbatecola A.; De Carolis B.; Oranger E.</t>
  </si>
  <si>
    <t>Abbatecola, Agostino (57640435500); De Carolis, Berardina (57213789426); Oranger, Edoardo (57640435600)</t>
  </si>
  <si>
    <t>57640435500; 57213789426; 57640435600</t>
  </si>
  <si>
    <t>Using a Personal Social Robot as a Nutrition Coach</t>
  </si>
  <si>
    <t>https://www.scopus.com/inward/record.uri?eid=2-s2.0-85128804655&amp;partnerID=40&amp;md5=4d20913c6cb19e8d6b45303e9161d6ec</t>
  </si>
  <si>
    <t>Coach; Persuasive Technologies; Social Robots</t>
  </si>
  <si>
    <t>Anthropomorphic robots; Robotics; Serious games; Coach; Creatives; Education programmes; Effective approaches; Game-Based; Humanoid robot; Persuasive technology; Social robotics; Social robots; Strongest consequence; Nutrition</t>
  </si>
  <si>
    <t>Naqushbandi F.S.; John A.</t>
  </si>
  <si>
    <t>Naqushbandi, Faizan Salim (57576746000); John, A. (57213641194)</t>
  </si>
  <si>
    <t>57576746000; 57213641194</t>
  </si>
  <si>
    <t>Sequence of Actions Recognition Using Continual Learning</t>
  </si>
  <si>
    <t>Proceedings of the 2nd International Conference on Artificial Intelligence and Smart Energy, ICAIS 2022</t>
  </si>
  <si>
    <t>10.1109/ICAIS53314.2022.9742866</t>
  </si>
  <si>
    <t>https://www.scopus.com/inward/record.uri?eid=2-s2.0-85128223097&amp;doi=10.1109%2fICAIS53314.2022.9742866&amp;partnerID=40&amp;md5=81bfb55b65379ba674c89b291d169a6f</t>
  </si>
  <si>
    <t>3D Heat-Map; Action Recognition; Catastrophic Forgetting; Continual Learning; Human-Robot Interaction</t>
  </si>
  <si>
    <t>Intelligent robots; Machine learning; Man machine systems; 3d heat-map; Action prediction; Action recognition; Artificial intelligence learning; Catastrophic forgetting; Continual learning; Heat maps; Human actions; Humans-robot interactions; Sequence of actions; Human robot interaction</t>
  </si>
  <si>
    <t>Petrovic M.; Vukicevic A.M.; Lukic B.; Jovanovic K.</t>
  </si>
  <si>
    <t>Petrovic, Milos (58253720100); Vukicevic, Arso M. (55568836700); Lukic, Branko (57192677119); Jovanovic, Kosta (36137004200)</t>
  </si>
  <si>
    <t>58253720100; 55568836700; 57192677119; 36137004200</t>
  </si>
  <si>
    <t>Assessment of the Human-Robot Collaborative Polishing Task by Using EMG Sensors and 3D Pose Estimation</t>
  </si>
  <si>
    <t>10.1007/978-3-031-04870-8_66</t>
  </si>
  <si>
    <t>https://www.scopus.com/inward/record.uri?eid=2-s2.0-85129260491&amp;doi=10.1007%2f978-3-031-04870-8_66&amp;partnerID=40&amp;md5=1926452b94e20195e040c6cc4c9634bc</t>
  </si>
  <si>
    <t>Artificial intelligence; Computer vision; Ergonomics; Human-robot collaboration; Machine learning; Pose estimation</t>
  </si>
  <si>
    <t>Bandpass filters; Computer vision; Human computer interaction; Human robot interaction; Intelligent robots; Machine learning; Notch filters; Polishing; 3D pose estimation; Computer vision system; Electromyography signals; Human kinematics; Human robots; Human-robot collaboration; IP camera; Pose-estimation; Rotational axes; Safe human-robot interaction; Ergonomics</t>
  </si>
  <si>
    <t>Shayesteh S.; Jebelli H.</t>
  </si>
  <si>
    <t>Shayesteh, Shayan (57220164996); Jebelli, Houtan (56001095900)</t>
  </si>
  <si>
    <t>57220164996; 56001095900</t>
  </si>
  <si>
    <t>Enhanced Situational Awareness in Worker-Robot Interaction in Construction: Assessing the Role of Visual Cues</t>
  </si>
  <si>
    <t>10.1061/9780784483985.043</t>
  </si>
  <si>
    <t>https://www.scopus.com/inward/record.uri?eid=2-s2.0-85128943485&amp;doi=10.1061%2f9780784483985.043&amp;partnerID=40&amp;md5=79a22aa7627d668eea8dffed5aa94b53</t>
  </si>
  <si>
    <t>Electroencephalography; Human robot interaction; Virtual reality; Effective approaches; Human-robot collaboration; Human-robot-team; Key elements; Novel visualizations; Robot interactions; Situational awareness; Visual aids; Visual cues; Workers'; Brain</t>
  </si>
  <si>
    <t>Weber D.; Kasneci E.; Zell A.</t>
  </si>
  <si>
    <t>Weber, Daniel (57217014046); Kasneci, Enkelejda (56059892600); Zell, Andreas (7003785870)</t>
  </si>
  <si>
    <t>57217014046; 56059892600; 7003785870</t>
  </si>
  <si>
    <t>Exploiting Augmented Reality for Extrinsic Robot Calibration and Eye-based Human-Robot Collaboration</t>
  </si>
  <si>
    <t>10.1109/HRI53351.2022.9889538</t>
  </si>
  <si>
    <t>https://www.scopus.com/inward/record.uri?eid=2-s2.0-85128085167&amp;doi=10.1109%2fHRI53351.2022.9889538&amp;partnerID=40&amp;md5=8e26ec38f1659ad455d5869de9294abc</t>
  </si>
  <si>
    <t>augmented reality; eye tracking; human-robot collaboration; object detection; robot calibration</t>
  </si>
  <si>
    <t>Calibration; Eye tracking; Human robot interaction; Object detection; Object recognition; Three dimensional computer graphics; Classical approach; Extrinsic calibration; Eye-tracking; Human-robot collaboration; Humans-robot interactions; Neural-networks; Objects detection; Robot calibration; Robot sensors; User friendly; Augmented reality</t>
  </si>
  <si>
    <t>Prokscha A.; Sheikh F.; Lessy D.; Ali N.A.; Kaiser T.</t>
  </si>
  <si>
    <t>Prokscha, Andreas (57283238300); Sheikh, Fawad (57044355200); Lessy, Dien (57204004778); Ali, Najah Abu (57271436200); Kaiser, Thomas (35983476500)</t>
  </si>
  <si>
    <t>57283238300; 57044355200; 57204004778; 57271436200; 35983476500</t>
  </si>
  <si>
    <t>Multidisciplinary Data Fusion for THz Ray-Tracing</t>
  </si>
  <si>
    <t>2022 16th European Conference on Antennas and Propagation, EuCAP 2022</t>
  </si>
  <si>
    <t>https://www.scopus.com/inward/record.uri?eid=2-s2.0-85130624190&amp;partnerID=40&amp;md5=2df9468a68ccc277e56e30183ab9d485</t>
  </si>
  <si>
    <t>300 GHz; data fusion; human posture measurements; inertial measurement units; propagation; THz ray-tracing</t>
  </si>
  <si>
    <t>3D modeling; Data fusion; Human robot interaction; Motion estimation; 300 GHz; Human posture measurement; Human postures; Inertial measurements units; Posture measurement; Propagation; Ray tracing simulation; Technical applications; Terahertz ray-tracing; Terahertz rays; Ray tracing</t>
  </si>
  <si>
    <t>Lv Z.; Song S.; Yin H.</t>
  </si>
  <si>
    <t>Lv, Zeye (57671794700); Song, Shaokang (57671794800); Yin, Haonan (58334670700)</t>
  </si>
  <si>
    <t>57671794700; 57671794800; 58334670700</t>
  </si>
  <si>
    <t>Design of Intelligent Epidemic Prevention Robot Control System Based on Single-Chip Microcomputer</t>
  </si>
  <si>
    <t>Proceedings - 2022 International Conference on Big Data, Information and Computer Network, BDICN 2022</t>
  </si>
  <si>
    <t>10.1109/BDICN55575.2022.00113</t>
  </si>
  <si>
    <t>https://www.scopus.com/inward/record.uri?eid=2-s2.0-85129596502&amp;doi=10.1109%2fBDICN55575.2022.00113&amp;partnerID=40&amp;md5=0033bf8ea3c11fcbe4c0cece620285e3</t>
  </si>
  <si>
    <t>epidemic prevention robot; Path planning; single-chip microcomputer; tracking</t>
  </si>
  <si>
    <t>Disease control; Disinfection; Face recognition; Human computer interaction; Human robot interaction; Intelligent robots; Navigation; Robot programming; Temperature measurement; Autonomous navigation; Current problems; Epidemic prevention robot; Measurement machines; Multi-functional; Robot control systems; Robot path-planning; Single-chip; Single-chip microcomputer; Tracking; Motion planning</t>
  </si>
  <si>
    <t>Taylor A.; Riek L.D.</t>
  </si>
  <si>
    <t>Taylor, Angelique (57195153533); Riek, Laurel D. (27868000800)</t>
  </si>
  <si>
    <t>57195153533; 27868000800</t>
  </si>
  <si>
    <t>REGROUP: A Robot-Centric Group Detection and Tracking System</t>
  </si>
  <si>
    <t>10.1109/HRI53351.2022.9889634</t>
  </si>
  <si>
    <t>https://www.scopus.com/inward/record.uri?eid=2-s2.0-85129884490&amp;doi=10.1109%2fHRI53351.2022.9889634&amp;partnerID=40&amp;md5=a4d177d14bd0de4d83ca2479c099ef43</t>
  </si>
  <si>
    <t>deep learning; group detection; group tracking; human robot interaction; social robot navigation</t>
  </si>
  <si>
    <t>Deep learning; Robot vision; Tracking (position); Deep learning; Detection and tracking; Detection system; Group detection; Group tracking; Humans-robot interactions; Robot navigation; Social robot navigation; Social robots; Tracking system; Human robot interaction</t>
  </si>
  <si>
    <t>Rai H.M.; Chauhan M.; Sharma H.; Bhardwaj N.; Kumar L.</t>
  </si>
  <si>
    <t>Rai, Hari Mohan (55657949700); Chauhan, Manish (57642763700); Sharma, Himanshu (57989928500); Bhardwaj, Netik (57647188200); Kumar, Lokesh (57644963800)</t>
  </si>
  <si>
    <t>55657949700; 57642763700; 57989928500; 57647188200; 57644963800</t>
  </si>
  <si>
    <t>AgriBot: Smart Autonomous Agriculture Robot for Multipurpose Farming Application Using IOT</t>
  </si>
  <si>
    <t>10.1007/978-981-19-0284-0_36</t>
  </si>
  <si>
    <t>https://www.scopus.com/inward/record.uri?eid=2-s2.0-85128910834&amp;doi=10.1007%2f978-981-19-0284-0_36&amp;partnerID=40&amp;md5=a2c8ce788eee84a0b88c5de6312de081</t>
  </si>
  <si>
    <t>Agriculture robot; Autonomous; Farming; Ploughing; Seeding; Sensors</t>
  </si>
  <si>
    <t>Human robot interaction; Soil moisture; Wages; Wi-Fi; Agricultural fields; Agricultural robot; Autonomous; Cellulars; Embedded sensors; Farming; Labor costs; Plowing; Seeding; Time cost; Internet of things</t>
  </si>
  <si>
    <t>Are Robots That Assess Their Partner's Attachment Style Better At Autonomous Adaptive Behaviour?</t>
  </si>
  <si>
    <t>10.1109/HRI53351.2022.9889309</t>
  </si>
  <si>
    <t>https://www.scopus.com/inward/record.uri?eid=2-s2.0-85128500422&amp;doi=10.1109%2fHRI53351.2022.9889309&amp;partnerID=40&amp;md5=86533cda3f801d23cf7ab610cdc77095</t>
  </si>
  <si>
    <t>Cortisol; Human robot interaction; Adaptation; Attachment style; Autonomous adaptive behaviors; Hormonal motivation; Human-human interactions; Humanoid robot; Humans-robot interactions; Robot perception; Social interactions; Anthropomorphic robots</t>
  </si>
  <si>
    <t>Heaton J.; Givigi S.</t>
  </si>
  <si>
    <t>Heaton, Jacqueline (57216506870); Givigi, Sidney (9240016900)</t>
  </si>
  <si>
    <t>57216506870; 9240016900</t>
  </si>
  <si>
    <t>A Deep CNN System for Classification of Emotions Using EEG Signals</t>
  </si>
  <si>
    <t>SysCon 2022 - 16th Annual IEEE International Systems Conference, Proceedings</t>
  </si>
  <si>
    <t>10.1109/SysCon53536.2022.9773832</t>
  </si>
  <si>
    <t>https://www.scopus.com/inward/record.uri?eid=2-s2.0-85130792901&amp;doi=10.1109%2fSysCon53536.2022.9773832&amp;partnerID=40&amp;md5=4490042dab7f84835e550955fa8fc6fb</t>
  </si>
  <si>
    <t>Bioelectric phenomena; Classification (of information); Convolutional neural networks; Deep neural networks; Human computer interaction; Human robot interaction; Statistical tests; Body language; Classification of emotions; Classification tasks; Classifieds; Communication robot; EEG signals; Emotion classification; Learn+; Neural-networks; Verbal communications; Electroencephalography</t>
  </si>
  <si>
    <t>Apicella T.; Slavic G.; Ragusa E.; Gastaldo P.; Marcenaro L.</t>
  </si>
  <si>
    <t>Apicella, Tommaso (57216366806); Slavic, Giulia (57218159779); Ragusa, Edoardo (56580248800); Gastaldo, Paolo (35612596100); Marcenaro, Lucio (6603377664)</t>
  </si>
  <si>
    <t>57216366806; 57218159779; 56580248800; 35612596100; 6603377664</t>
  </si>
  <si>
    <t>CONTAINER LOCALISATION AND MASS ESTIMATION WITH AN RGB-D CAMERA</t>
  </si>
  <si>
    <t>10.1109/ICASSP43922.2022.9747134</t>
  </si>
  <si>
    <t>https://www.scopus.com/inward/record.uri?eid=2-s2.0-85126945611&amp;doi=10.1109%2fICASSP43922.2022.9747134&amp;partnerID=40&amp;md5=faff0651766427d56a0bdac283589fbe</t>
  </si>
  <si>
    <t>Convolutional Neural Networks; Mass estimation; Object detection</t>
  </si>
  <si>
    <t>Cameras; Human robot interaction; Lighting; Object detection; Automatic estimation; Convolutional neural network; Humans-robot interactions; Lighting conditions; Localisation; Mass estimation; Objects detection; Research areas; Rgb-d cameras; Visual information; Containers</t>
  </si>
  <si>
    <t>Valdivia A.A.; Shailly R.; Seth N.; Fuentes F.; Losey D.P.; Blumenschein L.H.</t>
  </si>
  <si>
    <t>Valdivia, Antonio Alvarez (57208908865); Shailly, Ritish (57348820000); Seth, Naman (57348879300); Fuentes, Francesco (57348788300); Losey, Dylan P. (55755379000); Blumenschein, Laura H. (57190838631)</t>
  </si>
  <si>
    <t>57208908865; 57348820000; 57348879300; 57348788300; 55755379000; 57190838631</t>
  </si>
  <si>
    <t>Wrapped Haptic Display for Communicating Physical Robot Learning</t>
  </si>
  <si>
    <t>10.1109/RoboSoft54090.2022.9762210</t>
  </si>
  <si>
    <t>https://www.scopus.com/inward/record.uri?eid=2-s2.0-85129932036&amp;doi=10.1109%2fRoboSoft54090.2022.9762210&amp;partnerID=40&amp;md5=afe667694b56f1ea1f5d023e4a36f121</t>
  </si>
  <si>
    <t>Display devices; Human robot interaction; Manipulators; Visual communication; Visual servoing; Complex task; Gain information; Haptic display; Haptics; Human teachers; Learn+; Physical interactions; Physical robots; Robot arms; Visual display; Robotic arms</t>
  </si>
  <si>
    <t>Baigunchekov Z.; Carbone G.; Zhumasheva Z.; Amanov B.; Zholdassov Y.; Tolenov S.; Tleukhanov A.</t>
  </si>
  <si>
    <t>Baigunchekov, Zhumadil (6506823633); Carbone, Giuseppe (7005370456); Zhumasheva, Zhadyra (57194241887); Amanov, Bekzat (57208859415); Zholdassov, Yernar (57305684300); Tolenov, Serik (57658934300); Tleukhanov, Alibek (57658612100)</t>
  </si>
  <si>
    <t>6506823633; 7005370456; 57194241887; 57208859415; 57305684300; 57658934300; 57658612100</t>
  </si>
  <si>
    <t>Kinematics of the “Ai-Gerim” Robot Arm</t>
  </si>
  <si>
    <t>10.1007/978-3-031-04870-8_2</t>
  </si>
  <si>
    <t>https://www.scopus.com/inward/record.uri?eid=2-s2.0-85129292706&amp;doi=10.1007%2f978-3-031-04870-8_2&amp;partnerID=40&amp;md5=f07c2584db07a259d2aa8d561c4e152f</t>
  </si>
  <si>
    <t>Direct and inverse kinematics; Humanoid robot arm</t>
  </si>
  <si>
    <t>Anthropomorphic robots; Inverse problems; Linear transformations; Matrix algebra; Robotic arms; Direct and inverse kinematic; Direct kinematics; Humanoid robot arm; Joint angle; matrix; Reverse decoupling methods; Robot arms; Social robots; Transformation matrix; Inverse kinematics</t>
  </si>
  <si>
    <t>Chen G.</t>
  </si>
  <si>
    <t>Chen, Gangqiang (57215349313)</t>
  </si>
  <si>
    <t>Robotics Applications at Airports: Situation and Tendencies</t>
  </si>
  <si>
    <t>Proceedings - 2022 14th International Conference on Measuring Technology and Mechatronics Automation, ICMTMA 2022</t>
  </si>
  <si>
    <t>10.1109/ICMTMA54903.2022.00114</t>
  </si>
  <si>
    <t>https://www.scopus.com/inward/record.uri?eid=2-s2.0-85127401394&amp;doi=10.1109%2fICMTMA54903.2022.00114&amp;partnerID=40&amp;md5=a84b23bf808ade2d15cd69dfce23c698</t>
  </si>
  <si>
    <t>CVOID-19; Development Tendency; Present Situation; Robotics Application; Robots in airports</t>
  </si>
  <si>
    <t>Human robot interaction; Intelligent robots; Robotics; Artificial intelligence technologies; CVOID-19; Development tendency; Operation procedure; Passenger service; Present situation; Robot in airport; Robotic technologies; Robotics applications; Support operations; Robot applications</t>
  </si>
  <si>
    <t>Tortora S.; Sassi R.; Carli R.; Menegatti E.</t>
  </si>
  <si>
    <t>Tortora, Stefano (57197798135); Sassi, Roberto (57611482500); Carli, Ruggero (8551966300); Menegatti, Emanuele (7007056708)</t>
  </si>
  <si>
    <t>57197798135; 57611482500; 8551966300; 7007056708</t>
  </si>
  <si>
    <t>Weighted Shared-Autonomy with Assistance-to-Target and Collision Avoidance for Intelligent Assistive Robotics</t>
  </si>
  <si>
    <t>412 LNNS</t>
  </si>
  <si>
    <t>10.1007/978-3-030-95892-3_44</t>
  </si>
  <si>
    <t>https://www.scopus.com/inward/record.uri?eid=2-s2.0-85128718168&amp;doi=10.1007%2f978-3-030-95892-3_44&amp;partnerID=40&amp;md5=c517b1bf8ae16b75acf04139b92eb83b</t>
  </si>
  <si>
    <t>Assistive robotics; Collision avoidance; Human-robot interaction; Robotic manipulator; Shared-autonomy</t>
  </si>
  <si>
    <t>Hmedan B.; Kilgus D.; Fiorino H.; Landry A.; Pellier D.</t>
  </si>
  <si>
    <t>Hmedan, Belal (57697176800); Kilgus, Dorilys (57698394900); Fiorino, Humbert (12768587700); Landry, Aurélie (36194076900); Pellier, Damien (12769915400)</t>
  </si>
  <si>
    <t>57697176800; 57698394900; 12768587700; 36194076900; 12769915400</t>
  </si>
  <si>
    <t>Adapting Cobot Behavior to Human Task Ordering Variability for Assembly Tasks</t>
  </si>
  <si>
    <t>10.32473/flairs.v35i.130645</t>
  </si>
  <si>
    <t>https://www.scopus.com/inward/record.uri?eid=2-s2.0-85131116815&amp;doi=10.32473%2fflairs.v35i.130645&amp;partnerID=40&amp;md5=c312f2851cd72b742d7b3c95c778ac21</t>
  </si>
  <si>
    <t>Behavioral research; Human robot interaction; Machine learning; Assembly process; Assembly tasks; Flexible Assembly; Free style; Human tasks; Humans-robot interactions; Plan generation; Robotics architecture; Sensory motors; Task orders; Errors</t>
  </si>
  <si>
    <t>Marafa N.A.; Sampaio R.C.; Llanos C.H.</t>
  </si>
  <si>
    <t>Marafa, N.A. (57646460900); Sampaio, R.C. (57205570274); Llanos, C.H. (8375972700)</t>
  </si>
  <si>
    <t>57646460900; 57205570274; 8375972700</t>
  </si>
  <si>
    <t>Biomechatronic Analysis of Lower Limb Exoskeletons for Augmentation and Rehabilitation Applications</t>
  </si>
  <si>
    <t>10.1007/978-3-030-70601-2_99</t>
  </si>
  <si>
    <t>https://www.scopus.com/inward/record.uri?eid=2-s2.0-85128981969&amp;doi=10.1007%2f978-3-030-70601-2_99&amp;partnerID=40&amp;md5=4604d3ab2504917d4a95cceb478330d1</t>
  </si>
  <si>
    <t>Augmentation; Biomechatronic system; Lower limb exoskeletons; Rehabilitation</t>
  </si>
  <si>
    <t>Biomechanics; Exoskeleton (Robotics); Human robot interaction; Hydraulic actuators; Mechanical actuators; Pneumatic equipment; Augmentation; Biomechatronic; Biomechatronic systems; Design control; Human operator; Humans-robot interactions; Low limb exoskeleton; Lower limb; Robotic devices; Wearable robots; Pneumatic actuators</t>
  </si>
  <si>
    <t>Qiao C.; Shen B.; Zhang N.; Jia J.; Meng L.</t>
  </si>
  <si>
    <t>Qiao, Caiying (57564625400); Shen, Bilong (57188871864); Zhang, Na (57489085700); Jia, Junliang (57488999600); Meng, Lei (57564625500)</t>
  </si>
  <si>
    <t>57564625400; 57188871864; 57489085700; 57488999600; 57564625500</t>
  </si>
  <si>
    <t>Research on Human-Computer Interaction Following Motion Based on Kinect Somatosensory Sensor</t>
  </si>
  <si>
    <t>IEEE 6th Information Technology and Mechatronics Engineering Conference, ITOEC 2022</t>
  </si>
  <si>
    <t>10.1109/ITOEC53115.2022.9734542</t>
  </si>
  <si>
    <t>https://www.scopus.com/inward/record.uri?eid=2-s2.0-85127628949&amp;doi=10.1109%2fITOEC53115.2022.9734542&amp;partnerID=40&amp;md5=1926026552adec9d307e5f39597196ca</t>
  </si>
  <si>
    <t>Fuzzy control; Human-computer interaction; Machine vision; Somatosensory sensor</t>
  </si>
  <si>
    <t>3D modeling; Biomimetics; Computer vision; Fuzzy logic; Human computer interaction; Human robot interaction; Body motions; Control methods; Control robots; Human bodies; Interaction controls; Machine-vision; Paper analysis; Real- time; Somatosensory; Somatosensory sensor; Fuzzy control</t>
  </si>
  <si>
    <t>Mieling R.; Stapper C.; Gerlach S.; Neidhardt M.; Latus S.; Gromniak M.; Breitfeld P.; Schlaefer A.</t>
  </si>
  <si>
    <t>Mieling, Robin (57249403100); Stapper, Carolin (57386498100); Gerlach, Stefan (57190167850); Neidhardt, Maximilian (57203304698); Latus, Sarah (57193616084); Gromniak, Martin (57209849135); Breitfeld, Philipp (57216989384); Schlaefer, Alexander (12784041700)</t>
  </si>
  <si>
    <t>57249403100; 57386498100; 57190167850; 57203304698; 57193616084; 57209849135; 57216989384; 12784041700</t>
  </si>
  <si>
    <t>Proximity-Based Haptic Feedback for Collaborative Robotic Needle Insertion</t>
  </si>
  <si>
    <t>13235 LNCS</t>
  </si>
  <si>
    <t>10.1007/978-3-031-06249-0_34</t>
  </si>
  <si>
    <t>https://www.scopus.com/inward/record.uri?eid=2-s2.0-85131130447&amp;doi=10.1007%2f978-3-031-06249-0_34&amp;partnerID=40&amp;md5=3134684669bf8f7f4a5585c1206cc182</t>
  </si>
  <si>
    <t>Collaboration; Epidural anesthesia; Force feedback; Human-robot interaction; Optical coherence tomography</t>
  </si>
  <si>
    <t>Boundary layers; Cerebrospinal fluid; Human robot interaction; Needles; Robotics; Visual communication; Collaboration; Epidural anaesthesia; Force-based; Force-feedback; Haptic feedbacks; Haptics; Humans-robot interactions; Needle placement; Robotic needle insertion; Visual feedback; Optical tomography</t>
  </si>
  <si>
    <t>Ojha A.; Habibnezhad M.; Jebelli H.</t>
  </si>
  <si>
    <t>Ojha, Amit (57225128909); Habibnezhad, Mahmoud (57189999040); Jebelli, Houtan (56001095900)</t>
  </si>
  <si>
    <t>57225128909; 57189999040; 56001095900</t>
  </si>
  <si>
    <t>Construction Research Congress 2022</t>
  </si>
  <si>
    <t>10.1061/9780784483985.008</t>
  </si>
  <si>
    <t>https://www.scopus.com/inward/record.uri?eid=2-s2.0-85128967947&amp;doi=10.1061%2f9780784483985.008&amp;partnerID=40&amp;md5=2b6c4c53d91428f94d33a0b74e47204f</t>
  </si>
  <si>
    <t>Computer aided instruction; Construction industry; Human robot interaction; Robotics; Students; Virtual reality; Collaborative Work; Construction Research Congress; Embodied virtual agents; Human robots; Human's dexterity; Human-robot collaboration; Learning environments; Robotic technologies; Safe operation; Technical competencies; Learning systems</t>
  </si>
  <si>
    <t>Zhou T.; Li B.; Liu Y.</t>
  </si>
  <si>
    <t>Zhou, Tongtong (57362058100); Li, Bing (57779436900); Liu, Yadong (56502573400)</t>
  </si>
  <si>
    <t>57362058100; 57779436900; 56502573400</t>
  </si>
  <si>
    <t>Gaze-Assisted remote control for quad-rotor UAV</t>
  </si>
  <si>
    <t>121620G</t>
  </si>
  <si>
    <t>10.1117/12.2628179</t>
  </si>
  <si>
    <t>https://www.scopus.com/inward/record.uri?eid=2-s2.0-85127344337&amp;doi=10.1117%2f12.2628179&amp;partnerID=40&amp;md5=dfe7feae7938661188d3bea7ba92c7f0</t>
  </si>
  <si>
    <t>eye tracking; HRI; quad-rotor UAV; target-following robot</t>
  </si>
  <si>
    <t>Aerial photography; Agriculture; Aircraft detection; Antennas; Drones; Eye movements; Human computer interaction; Remote control; Agricultural productions; Continuous improvements; Eye-tracking; HRI; Human operator; Interaction technology; Movement behaviour; Operation process; Quad-rotor UAV; Target-following robot; Eye tracking</t>
  </si>
  <si>
    <t>Panagou S.; Fruggiero F.; Lambiase A.</t>
  </si>
  <si>
    <t>Panagou, Sotirios (57221685347); Fruggiero, Fabio (55338677700); Lambiase, Alfredo (7006779758)</t>
  </si>
  <si>
    <t>57221685347; 55338677700; 7006779758</t>
  </si>
  <si>
    <t>Human gesture system in Human Robot Interaction for reliability analysis</t>
  </si>
  <si>
    <t>10.1016/j.procs.2022.01.379</t>
  </si>
  <si>
    <t>https://www.scopus.com/inward/record.uri?eid=2-s2.0-85127739011&amp;doi=10.1016%2fj.procs.2022.01.379&amp;partnerID=40&amp;md5=1253d4b262aff2f6e3b6d16ec7922776</t>
  </si>
  <si>
    <t>Collaboration; Computer Vision; Gesture track; Human Robot Interaction; reliability</t>
  </si>
  <si>
    <t>Computer vision; Learning algorithms; Machine learning; Man machine systems; Quality control; Reliability analysis; Robotic surgery; Robotics; Assembly tasks; Collaboration; Gesture track; Human being; Human gestures; Humans-robot interactions; Lighting conditions; Maintenance Action; Robotics surgery; Virtual control; Human robot interaction</t>
  </si>
  <si>
    <t>Manjunath C.R.; Krishna K.S.; Sree K.B.; Ramyatha K.N.</t>
  </si>
  <si>
    <t>Manjunath, C.R. (56857318000); Krishna, K. Swathi (57700340500); Sree, K. Bhavya (57700662400); Ramyatha, K. Naga (57700340600)</t>
  </si>
  <si>
    <t>56857318000; 57700340500; 57700662400; 57700340600</t>
  </si>
  <si>
    <t>Driver Drowsiness Detection Alert System Using Haar Method</t>
  </si>
  <si>
    <t>10.1007/978-3-030-92905-3_47</t>
  </si>
  <si>
    <t>https://www.scopus.com/inward/record.uri?eid=2-s2.0-85130370628&amp;doi=10.1007%2f978-3-030-92905-3_47&amp;partnerID=40&amp;md5=67a3b9b1140c4ab39dc3fa7655f11fb5</t>
  </si>
  <si>
    <t>Alert system; Driver; Drowsiness; Haar method; Robots; Vehicle; Video</t>
  </si>
  <si>
    <t>Automotive industry; Human robot interaction; Intelligent robots; Machine design; Object detection; Robotics; Alert systems; Design and implements; Driver; Driver drowsiness; Drowsiness; Drowsiness detection; Haar method; Human labor; Robotic vehicles; Video; Vehicles</t>
  </si>
  <si>
    <t>Johnson A.; Martin A.; Quintero M.; Bailey A.; Alwan A.</t>
  </si>
  <si>
    <t>Johnson, Alexander (57694321700); Martin, Alejandra (57225851076); Quintero, Marlen (57477778600); Bailey, Alison (7402595149); Alwan, Abeer (7006698761)</t>
  </si>
  <si>
    <t>57694321700; 57225851076; 57477778600; 7402595149; 7006698761</t>
  </si>
  <si>
    <t>Can Social Robots Effectively Elicit Curiosity in STEM Topics from K-1 Students During Oral Assessments?</t>
  </si>
  <si>
    <t>10.1109/EDUCON52537.2022.9766662</t>
  </si>
  <si>
    <t>https://www.scopus.com/inward/record.uri?eid=2-s2.0-85130470783&amp;doi=10.1109%2fEDUCON52537.2022.9766662&amp;partnerID=40&amp;md5=a8a4253f9fdd0298433804fa8ef47183</t>
  </si>
  <si>
    <t>HRI; K-12 STEM education; oral language; social robot</t>
  </si>
  <si>
    <t>Economic and social effects; Educational robots; Robotics; Educational activities; Educational assessment; HRI; Human assessors; K-12 STEM education; Oral language; Pilot studies; Social robots; Speech production; Young children; Students</t>
  </si>
  <si>
    <t>Maheux M.-A.; Caya C.; Letourneau D.; Michaud F.</t>
  </si>
  <si>
    <t>Maheux, Marc-Antoine (57204079325); Caya, Charles (57944142100); Letourneau, Dominic (7004438122); Michaud, Francois (57203046527)</t>
  </si>
  <si>
    <t>57204079325; 57944142100; 7004438122; 57203046527</t>
  </si>
  <si>
    <t>T-Top, a SAR Experimental Platform</t>
  </si>
  <si>
    <t>10.1109/HRI53351.2022.9889346</t>
  </si>
  <si>
    <t>https://www.scopus.com/inward/record.uri?eid=2-s2.0-85130936073&amp;doi=10.1109%2fHRI53351.2022.9889346&amp;partnerID=40&amp;md5=cc6d08acb244a63a233879b1c30c9d49</t>
  </si>
  <si>
    <t>Open source HRI platform; Socially Assistive Robot; System design</t>
  </si>
  <si>
    <t>Health care; Machine design; Open source software; Open systems; Robots; Audio sensors; Elderly people; Experimental platform; Open source HRI platform; Open-source; Perception capability; Perceptual processing; Simple++; Socially assistive robots; Vision sensors; Deep learning</t>
  </si>
  <si>
    <t>Vanamala H.R.; Akash M.S.; Vinay A.; Kumar S.; Rathod M.</t>
  </si>
  <si>
    <t>Vanamala, H.R. (55814021000); Akash, M.S. (57226830561); Vinay, A. (58254894700); Kumar, Sanchit (58262716700); Rathod, Meghana (57562144000)</t>
  </si>
  <si>
    <t>55814021000; 57226830561; 58254894700; 58262716700; 57562144000</t>
  </si>
  <si>
    <t>Gesture and Voice Controlled Robot for Industrial Applications</t>
  </si>
  <si>
    <t>2022 International Conference for Advancement in Technology, ICONAT 2022</t>
  </si>
  <si>
    <t>10.1109/ICONAT53423.2022.9725903</t>
  </si>
  <si>
    <t>https://www.scopus.com/inward/record.uri?eid=2-s2.0-85127556201&amp;doi=10.1109%2fICONAT53423.2022.9725903&amp;partnerID=40&amp;md5=ac3358f592d3fadd5d63d5b8d425ea36</t>
  </si>
  <si>
    <t>Arduino UNO; Computer vision; Convex hull method; Convolutional neural network; Gesture recognition; Hidden Markov Models; Mel Frequency Cepstral coefficients; Speech processing; Speech recognition</t>
  </si>
  <si>
    <t>Computer vision; Convolutional neural networks; Gesture recognition; Hidden Markov models; Human computer interaction; Human robot interaction; Robot programming; Speech processing; Arduino UNO; Convex hull method; Convolutional neural network; Gesture recognition technologies; Gestures recognition; Hand gesture; Hidden-Markov models; Mel frequency cepstral co-efficient; Mel-frequency cepstral coefficients; Voice controlled robots; Speech recognition</t>
  </si>
  <si>
    <t>Development of remote support system for robotassisted recreation for older adults</t>
  </si>
  <si>
    <t>LifeTech 2022 - 2022 IEEE 4th Global Conference on Life Sciences and Technologies</t>
  </si>
  <si>
    <t>10.1109/LifeTech53646.2022.9754757</t>
  </si>
  <si>
    <t>https://www.scopus.com/inward/record.uri?eid=2-s2.0-85129191017&amp;doi=10.1109%2fLifeTech53646.2022.9754757&amp;partnerID=40&amp;md5=4f52c91c60bf4b803b0227875c19ba5d</t>
  </si>
  <si>
    <t>aging society; assistive device; dementia; non-pharmacological therapy; QoL; socially assistive robot</t>
  </si>
  <si>
    <t>Adult populations; Aging societies; Assistive devices; Non-pharmacological therapy; Older adults; QoL; Remote support; Social isolation; Socially assistive robots; Support systems; Economic and social effects</t>
  </si>
  <si>
    <t>Alves S.F.R.; Uribe-Quevedo A.; Chen D.; Morris J.; Radmard S.</t>
  </si>
  <si>
    <t>Alves, Silas F. R. (36974957900); Uribe-Quevedo, Alvaro (55208144400); Chen, Delun (57408401400); Morris, Jon (57221157897); Radmard, Sina (34870464900)</t>
  </si>
  <si>
    <t>36974957900; 55208144400; 57408401400; 57221157897; 34870464900</t>
  </si>
  <si>
    <t>Developing a VR Simulator for Robotics Navigation and Human Robot Interactions employing Digital Twins</t>
  </si>
  <si>
    <t>10.1109/VRW55335.2022.00036</t>
  </si>
  <si>
    <t>https://www.scopus.com/inward/record.uri?eid=2-s2.0-85129678026&amp;doi=10.1109%2fVRW55335.2022.00036&amp;partnerID=40&amp;md5=dc77ad66337f3190613475d4d7142aaf</t>
  </si>
  <si>
    <t>Computer Graphics; Computing Methodologies; Computing Methodologies; Digital twins; Machine learning; Machine Learning; Socially assistive robots; Virtual Reality; Virtual reality</t>
  </si>
  <si>
    <t>Accident prevention; Data acquisition; E-learning; Fall detection; Human robot interaction; Mobile robots; Navigation; Robotics; Simulators; Virtual reality; Computing methodologies; Data collection; Fall detection; Machine-learning; Robot navigation; Robotic navigation; Service robots; Socially assistive robots; Virtual robots; Machine learning</t>
  </si>
  <si>
    <t>Huart A.; Yorozu A.; Takahashi M.</t>
  </si>
  <si>
    <t>Huart, Alexandre (57611480300); Yorozu, Ayanori (51261534300); Takahashi, Masaki (7406846479)</t>
  </si>
  <si>
    <t>57611480300; 51261534300; 7406846479</t>
  </si>
  <si>
    <t>Introduction of Damping Control for Obstacle Avoidance in Direct-Contact Cobotics Operations</t>
  </si>
  <si>
    <t>10.1007/978-3-030-95892-3_39</t>
  </si>
  <si>
    <t>https://www.scopus.com/inward/record.uri?eid=2-s2.0-85128786522&amp;doi=10.1007%2f978-3-030-95892-3_39&amp;partnerID=40&amp;md5=840fc94a18d1d1f56c6780bd9856812e</t>
  </si>
  <si>
    <t>Cobotics; Damping control; Haptic return; Human robot interaction; Obstacle avoidance</t>
  </si>
  <si>
    <t>Kanyok N.; Shaker A.; Kim J.-H.</t>
  </si>
  <si>
    <t>Kanyok, Nathan (57553639500); Shaker, Alfred (57204178053); Kim, Jong-Hoon (55808026200)</t>
  </si>
  <si>
    <t>57553639500; 57204178053; 55808026200</t>
  </si>
  <si>
    <t>A Novel Metric of Continuous Situational Awareness Monitoring (CSAM) for Multi-telepresence Coordination System</t>
  </si>
  <si>
    <t>10.1007/978-3-030-98404-5_48</t>
  </si>
  <si>
    <t>https://www.scopus.com/inward/record.uri?eid=2-s2.0-85127199281&amp;doi=10.1007%2f978-3-030-98404-5_48&amp;partnerID=40&amp;md5=dc87bb1ad38bdfd77290370389ba570c</t>
  </si>
  <si>
    <t>Human-computer interaction; Human-in-loop; Human-robot interaction; Situation awareness; Telepresence; Virtual reality</t>
  </si>
  <si>
    <t>Display devices; Human computer interaction; Human robot interaction; Man machine systems; Robotics; Visual communication; Autonomous decision; Coordination systems; Decisions makings; Human-in-loop; Humans-robot interactions; Remote environment; Robotic systems; Situation awareness; Situational awareness; Telepresence; Virtual reality</t>
  </si>
  <si>
    <t>Dagioglou M.; Soulounias N.; Giannakopoulos T.</t>
  </si>
  <si>
    <t>Dagioglou, Maria (56566766300); Soulounias, Nikolaos (57721219500); Giannakopoulos, Theodoros (8723549900)</t>
  </si>
  <si>
    <t>56566766300; 57721219500; 8723549900</t>
  </si>
  <si>
    <t>Object Size Prediction from Hand Movement Using a Single RGB Sensor</t>
  </si>
  <si>
    <t>13336 LNAI</t>
  </si>
  <si>
    <t>10.1007/978-3-031-05643-7_24</t>
  </si>
  <si>
    <t>https://www.scopus.com/inward/record.uri?eid=2-s2.0-85131135849&amp;doi=10.1007%2f978-3-031-05643-7_24&amp;partnerID=40&amp;md5=7350a4a4de015200ccf801520012db07</t>
  </si>
  <si>
    <t>Datasets; Human action prediction; Human intention recognition; Human-robot collaboration; Human-robot interaction; Machine learning; Robot vision; User studies</t>
  </si>
  <si>
    <t>Computer vision; Forecasting; Human robot interaction; Kinematics; Action prediction; Dataset; Human action prediction; Human actions; Human intention recognition; Human intentions; Human-robot collaboration; Humans-robot interactions; Intention recognition; User study; Machine learning</t>
  </si>
  <si>
    <t>Salas R.; Cáceres J.P.; Loayza E.; Feliú F.; Valenzuela F.; del Solar J.R.</t>
  </si>
  <si>
    <t>Salas, Rodrigo (57221872516); Cáceres, Juan Pablo (57567686600); Loayza, Eduardo (57566879600); Feliú, Fernando (57567686700); Valenzuela, Felipe (57567083500); del Solar, Javier Ruiz (6701437935)</t>
  </si>
  <si>
    <t>57221872516; 57567686600; 57566879600; 57567686700; 57567083500; 6701437935</t>
  </si>
  <si>
    <t>Robocup@Home 2021 Champion Team Paper: SSPL Winner Uchile Peppers</t>
  </si>
  <si>
    <t>10.1007/978-3-030-98682-7_22</t>
  </si>
  <si>
    <t>https://www.scopus.com/inward/record.uri?eid=2-s2.0-85127859212&amp;doi=10.1007%2f978-3-030-98682-7_22&amp;partnerID=40&amp;md5=cc16af4def756bbb02813246f697c054</t>
  </si>
  <si>
    <t>Champion Team Paper; Robocup; Robocup@Home; Social robots; Social Standard Platform League</t>
  </si>
  <si>
    <t>Artificial intelligence; Computers; Sports; Champion team paper; Development experiences; RoboCup; Robocup@home; Social robots; Social standard platform league; Social standards; State-machine; Robots</t>
  </si>
  <si>
    <t>Alam A.</t>
  </si>
  <si>
    <t>Alam, A. (57216352508)</t>
  </si>
  <si>
    <t>Social Robots in Education for Long-Term Human-Robot Interaction: Socially Supportive Behaviour of Robotic Tutor for Creating Robo-Tangible Learning Environment in a Guided Discovery Learning Interaction</t>
  </si>
  <si>
    <t>ECS Transactions</t>
  </si>
  <si>
    <t>10.1149/10701.12389ecst</t>
  </si>
  <si>
    <t>https://www.scopus.com/inward/record.uri?eid=2-s2.0-85130516427&amp;doi=10.1149%2f10701.12389ecst&amp;partnerID=40&amp;md5=624be5afaef030692c5edb052c809e97</t>
  </si>
  <si>
    <t>Computer aided instruction; Engineering education; Students; Teaching; Discovery learning; Humans-robot interactions; Learning interactions; Learning outcome; Research problems; Robot in educations; Social interactions; Social robots; Student learning outcomes; Tangible learning environments; Human robot interaction</t>
  </si>
  <si>
    <t>Li E.; Li S.; Yuan X.</t>
  </si>
  <si>
    <t>Li, Erin (57226609940); Li, Sean (57226614441); Yuan, Xiaojun (55388164700)</t>
  </si>
  <si>
    <t>57226609940; 57226614441; 55388164700</t>
  </si>
  <si>
    <t>Adoption and Perception of Artificial Intelligence Technologies by Children and Teens in Education</t>
  </si>
  <si>
    <t>10.1007/978-3-031-05643-7_5</t>
  </si>
  <si>
    <t>https://www.scopus.com/inward/record.uri?eid=2-s2.0-85131134991&amp;doi=10.1007%2f978-3-031-05643-7_5&amp;partnerID=40&amp;md5=f009323e7bf85ac9ad2dabb0920168ae</t>
  </si>
  <si>
    <t>Artificial intelligence; Children; Education</t>
  </si>
  <si>
    <t>Digital libraries; Artificial intelligence in education; Artificial intelligence technologies; Child; Conversational agents; Educational game; Educational resource; Learning experiences; Resource information; Social robots; Systematic Review; Artificial intelligence</t>
  </si>
  <si>
    <t>Gabrielli A.; Mentasti S.; Manzoni G.E.; Arrigoni S.; Cheli F.; Matteucci M.</t>
  </si>
  <si>
    <t>Gabrielli, Alessandro (57195938061); Mentasti, Simone (57209104724); Manzoni, Gabriel Esteban (57615432500); Arrigoni, Stefano (57188660385); Cheli, Federico (22133786700); Matteucci, Matteo (7005216953)</t>
  </si>
  <si>
    <t>57195938061; 57209104724; 57615432500; 57188660385; 22133786700; 7005216953</t>
  </si>
  <si>
    <t>A Framework to Study Autonomous Driving User Acceptance in the Wild</t>
  </si>
  <si>
    <t>10.1007/978-3-030-95892-3_10</t>
  </si>
  <si>
    <t>https://www.scopus.com/inward/record.uri?eid=2-s2.0-85128733367&amp;doi=10.1007%2f978-3-030-95892-3_10&amp;partnerID=40&amp;md5=5a75dd360b26abf39342ea755f3755a9</t>
  </si>
  <si>
    <t>Autonomous car; Driver stress; Human-robot interaction</t>
  </si>
  <si>
    <t>Zacharaki N.; Dimitropoulos N.; Makris S.</t>
  </si>
  <si>
    <t>Zacharaki, Natalia (57215666123); Dimitropoulos, Nikos (57199553526); Makris, Sotiris (12241673400)</t>
  </si>
  <si>
    <t>57215666123; 57199553526; 12241673400</t>
  </si>
  <si>
    <t>Challenges in human-robot collaborative assembly in shipbuilding and ship maintenance, repair and conversion (SMRC) industry</t>
  </si>
  <si>
    <t>10.1016/j.procir.2022.02.165</t>
  </si>
  <si>
    <t>https://www.scopus.com/inward/record.uri?eid=2-s2.0-85127503687&amp;doi=10.1016%2fj.procir.2022.02.165&amp;partnerID=40&amp;md5=166c8a7b0e49a69f1c23610c4f5b7782</t>
  </si>
  <si>
    <t>assembly; human robot collaboration; human robot interaction; intuitive solutions; offline programming; reconfigurable assembly lines; shipbuilding industry</t>
  </si>
  <si>
    <t>3D printers; Assembly; Collaborative robots; Computer aided design; Industrial research; Industrial robots; Robot programming; Ships; Shipyards; Welding; Assembly line; Human robots; Human-robot collaboration; Humans-robot interactions; Intuitive solution; Off line programming; Reconfigurable; Reconfigurable assembly line; Ship maintenance; Shipbuilding industry; Shipbuilding</t>
  </si>
  <si>
    <t>Liu H.; Tai Y.; Lin H.; Du X.</t>
  </si>
  <si>
    <t>Liu, Hongzhen (57547889500); Tai, Yawen (57547122300); Lin, Hongzhen (57220165724); Du, Xuan (57547889600)</t>
  </si>
  <si>
    <t>57547889500; 57547122300; 57220165724; 57547889600</t>
  </si>
  <si>
    <t>Analysis of technology hotspots in artificial intelligence field based on Patent Map</t>
  </si>
  <si>
    <t>Proceedings - 2022 International Seminar on Computer Science and Engineering Technology, SCSET 2022</t>
  </si>
  <si>
    <t>10.1109/SCSET55041.2022.00041</t>
  </si>
  <si>
    <t>https://www.scopus.com/inward/record.uri?eid=2-s2.0-85126946926&amp;doi=10.1109%2fSCSET55041.2022.00041&amp;partnerID=40&amp;md5=bdb64bb91eb8c892cb0b22df62c6035a</t>
  </si>
  <si>
    <t>big data; patent map: artificial intelligence; technology hotspots</t>
  </si>
  <si>
    <t>Artificial intelligence; Human computer interaction; Human robot interaction; Image recognition; Intelligent robots; Patents and inventions; Speech recognition; Co-occurrence analysis; Driving forces; Hotspots; Industrial upgrading; Patent map; Patent map: artificial intelligence; Research method; Scientific progress; Technological progress; Technology hotspot; Big data</t>
  </si>
  <si>
    <t>Rocha-Júnior J.C.; Mello R.C.; Bastos-Filho T.F.; Frizera-Neto A.</t>
  </si>
  <si>
    <t>Rocha-Júnior, J.C. (57221820109); Mello, R.C. (57204660804); Bastos-Filho, T.F. (6602380721); Frizera-Neto, A. (57195401878)</t>
  </si>
  <si>
    <t>57221820109; 57204660804; 6602380721; 57195401878</t>
  </si>
  <si>
    <t>Development of Simulation Platform for Human-Robot-Environment Interface in the UFES CloudWalker</t>
  </si>
  <si>
    <t>10.1007/978-3-030-70601-2_211</t>
  </si>
  <si>
    <t>https://www.scopus.com/inward/record.uri?eid=2-s2.0-85128911426&amp;doi=10.1007%2f978-3-030-70601-2_211&amp;partnerID=40&amp;md5=0f04b36d7f3163498dbee15c25d4efbe</t>
  </si>
  <si>
    <t>Human-robot-environment interaction; Map-based strategy; Physiotherapists; Simulation platform; Smart walker</t>
  </si>
  <si>
    <t>Errors; Hospitals; Human robot interaction; Man machine systems; Planning; Robot programming; Robotics; Assistive devices; Human robots; Human-robot-environment interaction; Interaction strategy; Map-based strategy; Physiotherapist; Robot environment; Robot-environment interaction; Simulation platform; Smart walkers; Simulation platform</t>
  </si>
  <si>
    <t>Torsi S.; Nair N.C.; Giunchiglia F.</t>
  </si>
  <si>
    <t>Torsi, Silvia (35119672400); Nair, Nandu Chandran (57377711700); Giunchiglia, Fausto (7005768672)</t>
  </si>
  <si>
    <t>35119672400; 57377711700; 7005768672</t>
  </si>
  <si>
    <t>Robots as Transitional Objects for Young Children</t>
  </si>
  <si>
    <t>468 LNNS</t>
  </si>
  <si>
    <t>10.1007/978-3-031-04826-5_23</t>
  </si>
  <si>
    <t>https://www.scopus.com/inward/record.uri?eid=2-s2.0-85130305580&amp;doi=10.1007%2f978-3-031-04826-5_23&amp;partnerID=40&amp;md5=8214fae04ade14b08a57786ae017ee56</t>
  </si>
  <si>
    <t>Bedtime; Family life; Human-Robot Interaction; Transitional objects</t>
  </si>
  <si>
    <t>Lovell D.; Milanovic V.; Kasturi A.; Hu F.; Soni K.; Ho D.; Atwood B.H.; Ristic L.; Liu X.; Koppal S.</t>
  </si>
  <si>
    <t>Lovell, Daniel (57209539016); Milanovic, Veljko (7006511466); Kasturi, Abhishek (37097198700); Hu, Frank (57194491313); Soni, Karan (57667329400); Ho, Derek (57209531853); Atwood, Bryan H. (56678495100); Ristic, Lj (57216647940); Liu, Xiaomeng (57216878468); Koppal, Sanjeev (14039289000)</t>
  </si>
  <si>
    <t>57209539016; 7006511466; 37097198700; 57194491313; 57667329400; 57209531853; 56678495100; 57216647940; 57216878468; 14039289000</t>
  </si>
  <si>
    <t>Optical MEMS Enable Next Generation Solutions for Robot Vision and Human-Robot Interaction</t>
  </si>
  <si>
    <t>10.1117/12.2613458</t>
  </si>
  <si>
    <t>https://www.scopus.com/inward/record.uri?eid=2-s2.0-85129541983&amp;doi=10.1117%2f12.2613458&amp;partnerID=40&amp;md5=87edbf6aa8c7c6c6fe575155e8232356</t>
  </si>
  <si>
    <t>Computer vision; Drones; Efficiency; Operating costs; Optical radar; Robotics; Autonomous task; Humans-robot interactions; Low Power; MEMS mirrors; Optimal performance; Power solutions; Small form factors; Sub-systems; Ultra-light; Vision robot; Human robot interaction</t>
  </si>
  <si>
    <t>Rettig O.; Müller S.; Strand M.</t>
  </si>
  <si>
    <t>Rettig, Oliver (22836528700); Müller, Silvan (57205407423); Strand, Marcus (16040277100)</t>
  </si>
  <si>
    <t>22836528700; 57205407423; 16040277100</t>
  </si>
  <si>
    <t>Determination of Posture Comfort Zones for Robot-Human Handover Tasks</t>
  </si>
  <si>
    <t>10.1007/978-3-030-95892-3_24</t>
  </si>
  <si>
    <t>https://www.scopus.com/inward/record.uri?eid=2-s2.0-85128704394&amp;doi=10.1007%2f978-3-030-95892-3_24&amp;partnerID=40&amp;md5=3ef63d77b2d8a8c4108a81e539087835</t>
  </si>
  <si>
    <t>Collaborative robots/cobots; Handover tasks; Human robot collaboration; Human robot interaction; Posture comfort zones</t>
  </si>
  <si>
    <t>Arnett M.; Mahmud S.; Sourave R.H.; Kim J.-H.</t>
  </si>
  <si>
    <t>Arnett, Marcus (57216348201); Mahmud, Saifuddin (57208869422); Sourave, Redwanul Haque (57553192900); Kim, Jong-Hoon (55808026200)</t>
  </si>
  <si>
    <t>57216348201; 57208869422; 57553192900; 55808026200</t>
  </si>
  <si>
    <t>Smart Trashcan Brothers: Early Childhood Environmental Education Through Green Robotics</t>
  </si>
  <si>
    <t>10.1007/978-3-030-98404-5_30</t>
  </si>
  <si>
    <t>https://www.scopus.com/inward/record.uri?eid=2-s2.0-85127182460&amp;doi=10.1007%2f978-3-030-98404-5_30&amp;partnerID=40&amp;md5=2ce0beb5f880bb35b9d24745fd7ddd2f</t>
  </si>
  <si>
    <t>Human-robot interaction; Image processing; Machine learning; Recycling robot; Smart trash can; Trash can robot</t>
  </si>
  <si>
    <t>Image processing; Machine learning; Man machine systems; Petroleum reservoir evaluation; Robotics; Early childhoods; Ecological damage; Environmental education; Humans-robot interactions; Images processing; Potential risks; Recycling robot; Robotic systems; Smart trash can; Trash can robot; Human robot interaction</t>
  </si>
  <si>
    <t>Vazquez A.N.</t>
  </si>
  <si>
    <t>Vazquez, Alicia Nahmad (57007741600)</t>
  </si>
  <si>
    <t>Evaluating Team Fluency in Human-Industrial Robot Collaborative Design Tasks</t>
  </si>
  <si>
    <t>1465 CCIS</t>
  </si>
  <si>
    <t>10.1007/978-981-19-1280-1_24</t>
  </si>
  <si>
    <t>https://www.scopus.com/inward/record.uri?eid=2-s2.0-85127705930&amp;doi=10.1007%2f978-981-19-1280-1_24&amp;partnerID=40&amp;md5=fd9f6580b5a87a2f7cd9c8df245c082e</t>
  </si>
  <si>
    <t>Caad curricula; Computational design research; Computational literacy; Cooperative systems; Education; Human-robot interaction; Man-machine systems; Methodologies; Robotic fabrication; Robotic-assisted design</t>
  </si>
  <si>
    <t>Curricula; Fabrication; Industrial research; Industrial robots; Interactive computer systems; Machine design; Man machine systems; Robotic arms; Robotics; Surveys; Caad curriculum; Computational design; Computational design research; Computational literacy; Cooperative systems; Design research; Humans-robot interactions; Methodology; Robotic fabrications; Robotic-assisted design; Human robot interaction</t>
  </si>
  <si>
    <t>Britel Z.; Cherkaoui A.</t>
  </si>
  <si>
    <t>Britel, Zineb (57221395869); Cherkaoui, Abdelghani (23974447000)</t>
  </si>
  <si>
    <t>57221395869; 23974447000</t>
  </si>
  <si>
    <t>Understanding Professional Care Providers Readiness Towards the Adoption of Care Robots for Elderly Care</t>
  </si>
  <si>
    <t>10.1007/978-3-030-97672-9_48</t>
  </si>
  <si>
    <t>https://www.scopus.com/inward/record.uri?eid=2-s2.0-85128464085&amp;doi=10.1007%2f978-3-030-97672-9_48&amp;partnerID=40&amp;md5=b71ffa751f3bf79a13f200eab72f5ef9</t>
  </si>
  <si>
    <t>Aging in place; Care robots; Elderly care; Fuzzy cognitive maps; Healthcare and medical robots; Human-robot interaction</t>
  </si>
  <si>
    <t>Qi P.; Gong L.</t>
  </si>
  <si>
    <t>Qi, Peng (57580295000); Gong, Liang (36637488200)</t>
  </si>
  <si>
    <t>57580295000; 36637488200</t>
  </si>
  <si>
    <t>3D Guidance Navigation and Human-Robot Shared Control for Motor Graders in Field Operation</t>
  </si>
  <si>
    <t>10.1109/ICMRE54455.2022.9734104</t>
  </si>
  <si>
    <t>https://www.scopus.com/inward/record.uri?eid=2-s2.0-85128398896&amp;doi=10.1109%2fICMRE54455.2022.9734104&amp;partnerID=40&amp;md5=1b09a04fdd7e3142d069b177ed230944</t>
  </si>
  <si>
    <t>3D guidance; Field robotics; fuzzy logic; human-robot interaction; motor grader; shared control</t>
  </si>
  <si>
    <t>Controllers; Efficiency; Fuzzy logic; Grading; Human robot interaction; Lawn mowers; Machine design; Robotics; Wages; 3d guidance; Field operation; Field robotics; Fuzzy-Logic; Human-robot shared control; Humans-robot interactions; In-field; Motor graders; Road maintenance; Shared control; Productivity</t>
  </si>
  <si>
    <t>Manjunath T.G.; Murthy R.; Praveen B.R.</t>
  </si>
  <si>
    <t>Manjunath, T G (56901047500); Murthy, Rekha (57540456600); Praveen, B R (57540138600)</t>
  </si>
  <si>
    <t>56901047500; 57540456600; 57540138600</t>
  </si>
  <si>
    <t>Implementation of human -human interface for real time applications</t>
  </si>
  <si>
    <t>Proceedings of IEEE 2022 4th International Conference on Advances in Electronics, Computers and Communications, ICAECC 2022</t>
  </si>
  <si>
    <t>10.1109/ICAECC54045.2022.9716708</t>
  </si>
  <si>
    <t>https://www.scopus.com/inward/record.uri?eid=2-s2.0-85126824949&amp;doi=10.1109%2fICAECC54045.2022.9716708&amp;partnerID=40&amp;md5=657e214133e66ebc3379281d0850892f</t>
  </si>
  <si>
    <t>Electromyography; Human-Human Interface; human-like behavioral control; human-robot interaction; Neuroprosthetics</t>
  </si>
  <si>
    <t>Behavioral research; Human robot interaction; Robotic arms; Robotics; Behavioral control; Electrical signal; Human arm; Human Interface; Human like; Human-human interactions; Human-human interface; Human-like behavioral control; Humans-robot interactions; Neuroprosthetic; Muscle</t>
  </si>
  <si>
    <t>Tulathum P.; Usawalertkamol B.; Ricardez G.A.G.; Takamatsu J.; Ogasawara T.; Matsumoto K.</t>
  </si>
  <si>
    <t>Tulathum, Pattaraporn (57485294000); Usawalertkamol, Bunyapon (57220748071); Ricardez, Gustavo Alfonso Garcia (55779197600); Takamatsu, Jun (35243684200); Ogasawara, Tsukasa (7201579979); Matsumoto, Kenichi (55378267900)</t>
  </si>
  <si>
    <t>57485294000; 57220748071; 55779197600; 35243684200; 7201579979; 55378267900</t>
  </si>
  <si>
    <t>Human-Robot Interaction System for Non-Expert Users in Convenience Stores using Behavior Trees</t>
  </si>
  <si>
    <t>2022 IEEE/SICE International Symposium on System Integration, SII 2022</t>
  </si>
  <si>
    <t>10.1109/SII52469.2022.9708606</t>
  </si>
  <si>
    <t>https://www.scopus.com/inward/record.uri?eid=2-s2.0-85126267011&amp;doi=10.1109%2fSII52469.2022.9708606&amp;partnerID=40&amp;md5=1c3db8d835fc32dd7260e24f6491da9d</t>
  </si>
  <si>
    <t>Behavioral research; Forestry; Man machine systems; Robot programming; Behaviour Trees; Convenience stores; Expert users; Human actions; Humans-robot interactions; Interaction systems; Real robot; Robot behavior; Robot simulations; Service robots; Human robot interaction</t>
  </si>
  <si>
    <t>Liu R.; Ramli A.A.; Zhang H.; Henricson E.; Liu X.</t>
  </si>
  <si>
    <t>Liu, Rex (57219295724); Ramli, Albara Ah (57192956342); Zhang, Huanle (57188759623); Henricson, Erik (6508305604); Liu, Xin (57212228954)</t>
  </si>
  <si>
    <t>57219295724; 57192956342; 57188759623; 6508305604; 57212228954</t>
  </si>
  <si>
    <t>An Overview of Human Activity Recognition Using Wearable Sensors: Healthcare and Artificial Intelligence</t>
  </si>
  <si>
    <t>12993 LNCS</t>
  </si>
  <si>
    <t>10.1007/978-3-030-96068-1_1</t>
  </si>
  <si>
    <t>https://www.scopus.com/inward/record.uri?eid=2-s2.0-85126244852&amp;doi=10.1007%2f978-3-030-96068-1_1&amp;partnerID=40&amp;md5=d24d897da97e1284f496c6070f20dbfb</t>
  </si>
  <si>
    <t>Artificial intelligence (AI); Healthcare; Human activity recognition (HAR); Internet of things (IoT); Wearable sensors</t>
  </si>
  <si>
    <t>Deep learning; Health care; Human robot interaction; Intensive care units; Network security; Pattern recognition; Wearable sensors; Artificial intelligence; Artificial intelligence technologies; Human activity recognition; Human activity recognition systems; Humans-robot interactions; Internet of thing; Review papers; Robot entertainment; Security and surveillances; Internet of things</t>
  </si>
  <si>
    <t>Kauke D.; Sailer F.; Fottner J.</t>
  </si>
  <si>
    <t>Kauke, Dirk (57212213133); Sailer, Florian (57232067700); Fottner, Johannes (57197850419)</t>
  </si>
  <si>
    <t>57212213133; 57232067700; 57197850419</t>
  </si>
  <si>
    <t>Mobile Picking Robots: A First Study of the Effects of Human-Robot Interactions in Conventional Order Picking Systems</t>
  </si>
  <si>
    <t>EAI/Springer Innovations in Communication and Computing</t>
  </si>
  <si>
    <t>10.1007/978-3-030-67241-6_26</t>
  </si>
  <si>
    <t>https://www.scopus.com/inward/record.uri?eid=2-s2.0-85113534679&amp;doi=10.1007%2f978-3-030-67241-6_26&amp;partnerID=40&amp;md5=e357c019570bbc57a97cc41aad3b0a79</t>
  </si>
  <si>
    <t>Human-robot interaction; Mobile picking robots; Order picking system; Simulation; Warehouse</t>
  </si>
  <si>
    <t>Hybrid systems; Man machine systems; Manufacture; Materials handling; Warehouses; Flexible robot systems; Order-picking systems; Picking robot; Picking system; Planning tools; System behaviors; Social robots</t>
  </si>
  <si>
    <t>Van Looy A.; Bauwens G.; Zaniewski K.</t>
  </si>
  <si>
    <t>Van Looy, Amy (36648094000); Bauwens, Gilles (57453905100); Zaniewski, Krzysztof (56241370200)</t>
  </si>
  <si>
    <t>36648094000; 57453905100; 56241370200</t>
  </si>
  <si>
    <t>Intelligent Robots in Business Processes: A Students’ Perspective</t>
  </si>
  <si>
    <t>Lecture Notes in Business Information Processing</t>
  </si>
  <si>
    <t>436 LNBIP</t>
  </si>
  <si>
    <t>10.1007/978-3-030-94343-1_25</t>
  </si>
  <si>
    <t>https://www.scopus.com/inward/record.uri?eid=2-s2.0-85124659331&amp;doi=10.1007%2f978-3-030-94343-1_25&amp;partnerID=40&amp;md5=db173e9c3ad7c6286f3fe2aa2d72225f</t>
  </si>
  <si>
    <t>Acceptance; Future employees; Intelligent robots; Students</t>
  </si>
  <si>
    <t>Human robot interaction; Industrial robots; Intelligent robots; Robot applications; Robotics; 'current; Acceptance; Business Process; Emerging technologies; End-users; Future employee; Human-robot collaboration; Master students; Process change; Student perspectives; Students</t>
  </si>
  <si>
    <t>Gualtieri L.; Fraboni F.; De Marchi M.; Rauch E.</t>
  </si>
  <si>
    <t>Gualtieri, Luca (57204731285); Fraboni, Federico (57192432867); De Marchi, Matteo (57222040503); Rauch, Erwin (32467549600)</t>
  </si>
  <si>
    <t>57204731285; 57192432867; 57222040503; 32467549600</t>
  </si>
  <si>
    <t>Evaluation of Variables of Cognitive Ergonomics in Industrial Human-Robot Collaborative Assembly Systems</t>
  </si>
  <si>
    <t>223 LNNS</t>
  </si>
  <si>
    <t>10.1007/978-3-030-74614-8_32</t>
  </si>
  <si>
    <t>https://www.scopus.com/inward/record.uri?eid=2-s2.0-85111412431&amp;doi=10.1007%2f978-3-030-74614-8_32&amp;partnerID=40&amp;md5=3dbfaba3da93c2367e7d07b784741084</t>
  </si>
  <si>
    <t>Cognitive workload; Collaborative assembly; Collaborative robotics; Human-factors and ergonomics; Human-robot interaction; Industry 4.0</t>
  </si>
  <si>
    <t>Xia W.</t>
  </si>
  <si>
    <t>Xia, Wenzhong (57398047400)</t>
  </si>
  <si>
    <t>Discussion on the Integrated Design of Electrical Internet of Things System for Inspection Robots</t>
  </si>
  <si>
    <t>808 LNEE</t>
  </si>
  <si>
    <t>10.1007/978-981-16-6554-7_123</t>
  </si>
  <si>
    <t>https://www.scopus.com/inward/record.uri?eid=2-s2.0-85120039659&amp;doi=10.1007%2f978-981-16-6554-7_123&amp;partnerID=40&amp;md5=e9fd907195741707e025493486cb6584</t>
  </si>
  <si>
    <t>Electrical Internet of Things; Inspection robot; Robot operating system; System integration</t>
  </si>
  <si>
    <t>Human computer interaction; Human robot interaction; Inspection; Intelligent robots; Light; Machine design; Advanced technology; Coverage rate; Electrical equipment; Electrical internet of thing; Equipment management; Inspection robots; Integrated designs; Robot operating system; System integration; Visible light; Internet of things</t>
  </si>
  <si>
    <t>Tian N.; Tanwani A.K.; Goldberg K.; Sojoudi S.</t>
  </si>
  <si>
    <t>Tian, Nan (57195423322); Tanwani, Ajay Kumar (27868177900); Goldberg, Ken (35453491100); Sojoudi, Somayeh (21935188600)</t>
  </si>
  <si>
    <t>57195423322; 27868177900; 35453491100; 21935188600</t>
  </si>
  <si>
    <t>Mitigating Network Latency in Cloud-Based Teleoperation Using Motion Segmentation and Synthesis</t>
  </si>
  <si>
    <t>20 SPAR</t>
  </si>
  <si>
    <t>10.1007/978-3-030-95459-8_56</t>
  </si>
  <si>
    <t>https://www.scopus.com/inward/record.uri?eid=2-s2.0-85126267656&amp;doi=10.1007%2f978-3-030-95459-8_56&amp;partnerID=40&amp;md5=3fb7e0c4986a2021f0f08194c823b33d</t>
  </si>
  <si>
    <t>Cloud and fog robotics; Latency mitigation; Motion segmentation; Tele-operation</t>
  </si>
  <si>
    <t>Gaussian distribution; Hidden Markov models; Motion estimation; Network protocols; Robotics; Cloud and fog robotic; Cloud robotics; Cloud-based; Humans-robot interactions; Latency mitigation; Motion recognition; Motion segmentation; Motion synthesis; Network latencies; Tele-operations; Human robot interaction</t>
  </si>
  <si>
    <t>Markus E.D.; Ntsinyi T.; Monacelli E.</t>
  </si>
  <si>
    <t>Markus, Elisha Didam (57222470667); Ntsinyi, Teboho (57212271947); Monacelli, Eric (6603215020)</t>
  </si>
  <si>
    <t>57222470667; 57212271947; 6603215020</t>
  </si>
  <si>
    <t>Gesture Recognition-Based Interaction with Smartwatch and Electric Wheelchair for Assistive Mobility and Navigation</t>
  </si>
  <si>
    <t>10.1007/978-981-16-3945-6_9</t>
  </si>
  <si>
    <t>https://www.scopus.com/inward/record.uri?eid=2-s2.0-85123274438&amp;doi=10.1007%2f978-981-16-3945-6_9&amp;partnerID=40&amp;md5=088b3c66149e9ad0e50b3999257e2ded</t>
  </si>
  <si>
    <t>Gesture control; Humanoid robot interaction; Smart wheelchairs; Smartwatches</t>
  </si>
  <si>
    <t>Anthropomorphic robots; Gesture recognition; Human robot interaction; Navigation; Wearable computers; Assistive navigations; Electric wheelchair; Gesture control; Gestures recognition; Humanoid robot; Humanoid robot interaction; Recognition-based interaction; Robot interactions; Smart wheelchairs; Smartwatch; Wheelchairs</t>
  </si>
  <si>
    <t>Pal S.K.; Bano A.; Jana A.; Kundu M.; Ghosh A.</t>
  </si>
  <si>
    <t>Pal, Suman Kumar (57422258900); Bano, Afreen (57423012700); Jana, Ayan (57422563000); Kundu, Mitun (57422406200); Ghosh, Arijit (57198664599)</t>
  </si>
  <si>
    <t>57422258900; 57423012700; 57422563000; 57422406200; 57198664599</t>
  </si>
  <si>
    <t>Gesture Controlled Robot-Car Using Raspberry PI</t>
  </si>
  <si>
    <t>10.1007/978-981-16-7274-3_22</t>
  </si>
  <si>
    <t>https://www.scopus.com/inward/record.uri?eid=2-s2.0-85123277727&amp;doi=10.1007%2f978-981-16-7274-3_22&amp;partnerID=40&amp;md5=873dd98db192187cd8e9a9a0d56064db</t>
  </si>
  <si>
    <t>Control station; Microcomputer-Raspberry Pi 3B; Robot-Car</t>
  </si>
  <si>
    <t>Human robot interaction; Microcomputers; Control station; Daily lives; Gesture commands; Human being; Human Machine Interface; Microcomputer-raspberry pi 3b; PI Controller; Robot cars; Sensory channels; Two-component; Digital storage</t>
  </si>
  <si>
    <t>Hung J.C.; Chen J.-C.</t>
  </si>
  <si>
    <t>Hung, Jason C. (7201963626); Chen, Jin-Che (57422803800)</t>
  </si>
  <si>
    <t>7201963626; 57422803800</t>
  </si>
  <si>
    <t>Construction and Research of E-sports Speech Emotion Recognition Model</t>
  </si>
  <si>
    <t>10.1007/978-981-16-4258-6_4</t>
  </si>
  <si>
    <t>https://www.scopus.com/inward/record.uri?eid=2-s2.0-85123291087&amp;doi=10.1007%2f978-981-16-4258-6_4&amp;partnerID=40&amp;md5=15aa67d42ab7b81ceddce82781ed5f63</t>
  </si>
  <si>
    <t>Area of interest; Multiplayer Online battle arena; Speech emotion</t>
  </si>
  <si>
    <t>Computer games; Human robot interaction; Intelligent robots; Query processing; Speech recognition; Sports; Area of interest; Data query; Dial-up; E-sports; Multiplayer online battle arena; Multiplayers; Recognition models; Speech emotion recognition; Speech emotions; Telephone calls; Human computer interaction</t>
  </si>
  <si>
    <t>Li C.; Hansen A.K.; Chrysostomou D.; Bogh S.; Madsen O.</t>
  </si>
  <si>
    <t>Li, Chen (57192578646); Hansen, Andreas Kornmaaler (57204949260); Chrysostomou, Dimitrios (24477398900); Bogh, Simon (35760920300); Madsen, Ole (26421715700)</t>
  </si>
  <si>
    <t>57192578646; 57204949260; 24477398900; 35760920300; 26421715700</t>
  </si>
  <si>
    <t>Bringing a Natural Language-enabled Virtual Assistant to Industrial Mobile Robots for Learning, Training and Assistance of Manufacturing Tasks</t>
  </si>
  <si>
    <t>10.1109/SII52469.2022.9708757</t>
  </si>
  <si>
    <t>https://www.scopus.com/inward/record.uri?eid=2-s2.0-85126240854&amp;doi=10.1109%2fSII52469.2022.9708757&amp;partnerID=40&amp;md5=fe064eacfae647d3dd53a0a088aa4a55</t>
  </si>
  <si>
    <t>E-learning; Human robot interaction; Manufacture; Personnel training; Global demand; Industrial companies; Learning and training; Learning tool; Manufacturing tasks; Natural languages; State-of-the-art technology; Tool models; Training tools; Virtual assistants; Industrial manipulators</t>
  </si>
  <si>
    <t>Anand A.S.; Myrestrand M.H.; Gravdahl J.T.</t>
  </si>
  <si>
    <t>Anand, Akhil S. (57216151272); Myrestrand, Martin Hagen (57485717400); Gravdahl, Jan Tommy (6603609139)</t>
  </si>
  <si>
    <t>57216151272; 57485717400; 6603609139</t>
  </si>
  <si>
    <t>Evaluation of Variable Impedance- and Hybrid Force/MotionControllers for Learning Force Tracking Skills</t>
  </si>
  <si>
    <t>10.1109/SII52469.2022.9708826</t>
  </si>
  <si>
    <t>https://www.scopus.com/inward/record.uri?eid=2-s2.0-85126195277&amp;doi=10.1109%2fSII52469.2022.9708826&amp;partnerID=40&amp;md5=9a0525868cac144e17e0e03ed3e3aad2</t>
  </si>
  <si>
    <t>Controllers; Human robot interaction; Learning algorithms; Manipulators; Reinforcement learning; Robotics; Control methods; Force controller; Force interaction; Force tracking; Human levels; Learning frameworks; Learning techniques; Real-world; Robotic tasks; Variable impedance; Force control</t>
  </si>
  <si>
    <t>Pippo I.; Zenzeri J.; Berselli G.; Torazza D.</t>
  </si>
  <si>
    <t>Pippo, Irene (57386395100); Zenzeri, Jacopo (35333418000); Berselli, Giovanni (24483038000); Torazza, Diego (57219016806)</t>
  </si>
  <si>
    <t>57386395100; 35333418000; 24483038000; 57219016806</t>
  </si>
  <si>
    <t>An Innovative Mechanical Solution to Better Understand Human-Robot Interaction Forces</t>
  </si>
  <si>
    <t>10.1007/978-3-030-91234-5_69</t>
  </si>
  <si>
    <t>https://www.scopus.com/inward/record.uri?eid=2-s2.0-85121824731&amp;doi=10.1007%2f978-3-030-91234-5_69&amp;partnerID=40&amp;md5=32d909337c82105b1d713dd719366a07</t>
  </si>
  <si>
    <t>CAD design; Human-robot interaction; Industrial robotics; Interaction forces; Mechanical optimization</t>
  </si>
  <si>
    <t>Computer aided design; Machine design; Man machine systems; CAD designs; Design and Development; Humans-robot interactions; Industrial robotics; Interaction forces; Mechanical; Mechanical layout; Mechanical optimization; New mechanisms; Specific works; Human robot interaction</t>
  </si>
  <si>
    <t>Galin R.; Mamchenko M.; Meshcheryakov R.</t>
  </si>
  <si>
    <t>Galin, Rinat (57209776926); Mamchenko, Mark (57212309079); Meshcheryakov, Roman (23035794100)</t>
  </si>
  <si>
    <t>57209776926; 57212309079; 23035794100</t>
  </si>
  <si>
    <t>Analysis of the Allocation and Implementation of Tasks in the Heterogeneous Team of the Collaborative Robotic System</t>
  </si>
  <si>
    <t>10.1007/978-981-16-2814-6_10</t>
  </si>
  <si>
    <t>https://www.scopus.com/inward/record.uri?eid=2-s2.0-85115132784&amp;doi=10.1007%2f978-981-16-2814-6_10&amp;partnerID=40&amp;md5=9bca5882fd22925fd7e92a6bc262c422</t>
  </si>
  <si>
    <t>Cobot; Collaborative robot; Collaborative robotic system; Group control; Heterogeneous team; Human–robot interaction; Task allocation</t>
  </si>
  <si>
    <t>Man machine systems; Robotics; Collaborative robots; External environments; Management strategies; Modular control systems; Robot interactions; Structural scheme; Task allocation; Tasks allocations; Social robots</t>
  </si>
  <si>
    <t>Saini J.; Chew E.</t>
  </si>
  <si>
    <t>Saini, Jayesh (57218677026); Chew, Esyin (23989981600)</t>
  </si>
  <si>
    <t>57218677026; 23989981600</t>
  </si>
  <si>
    <t>The Role of 3D-Technologies in Humanoid Robotics: A Systematic Review for 3D-Printing in Modern Social Robots</t>
  </si>
  <si>
    <t>10.1007/978-981-33-4597-3_26</t>
  </si>
  <si>
    <t>https://www.scopus.com/inward/record.uri?eid=2-s2.0-85112491580&amp;doi=10.1007%2f978-981-33-4597-3_26&amp;partnerID=40&amp;md5=e91e12fda60e73b82394d52f33b621f7</t>
  </si>
  <si>
    <t>3D printing efficient robot; 3D printing low cost; 3D printing low cost robot; 3D printing robot; Robot hospitality; Social robotics</t>
  </si>
  <si>
    <t>3D printers; Anthropomorphic robots; Machine design; Robotics; Basic principles; Design Principles; Humanoid robotics; Literature database; Research and application; Research methodologies; Systematic Review; Threedimensional (3-d); Social robots</t>
  </si>
  <si>
    <t>Wang D.; Kohler C.; ten Pas A.; Wilkinson A.; Liu M.; Yanco H.; Platt R.</t>
  </si>
  <si>
    <t>Wang, Dian (57221155274); Kohler, Colin (57218924623); ten Pas, Andreas (56423664200); Wilkinson, Alexander (57219645725); Liu, Maozhi (57219644051); Yanco, Holly (6601994484); Platt, Robert (7102023517)</t>
  </si>
  <si>
    <t>57221155274; 57218924623; 56423664200; 57219645725; 57219644051; 6601994484; 7102023517</t>
  </si>
  <si>
    <t>Towards Assistive Robotic Pick and Place in Open World Environments</t>
  </si>
  <si>
    <t>10.1007/978-3-030-95459-8_22</t>
  </si>
  <si>
    <t>https://www.scopus.com/inward/record.uri?eid=2-s2.0-85126188806&amp;doi=10.1007%2f978-3-030-95459-8_22&amp;partnerID=40&amp;md5=2b8ae2ddd90f55877ae25503169be4eb</t>
  </si>
  <si>
    <t>Assistive robotics; Grasping; Human-Robot Interaction</t>
  </si>
  <si>
    <t>Human robot interaction; Manipulators; Robotics; 'current; Assistive; Assistive robotics; Assistive robots; Assistive system; Grasping; Humans-robot interactions; Learn+; Open world; Pick and place; Robot applications</t>
  </si>
  <si>
    <t>Bandi C.; Thomas U.</t>
  </si>
  <si>
    <t>Bandi, Chaitanya (57216439840); Thomas, Ulrike (7004226574)</t>
  </si>
  <si>
    <t>57216439840; 7004226574</t>
  </si>
  <si>
    <t>Regression-Based 3D Hand Pose Estimation for Human-Robot Interaction</t>
  </si>
  <si>
    <t>1474 CCIS</t>
  </si>
  <si>
    <t>10.1007/978-3-030-94893-1_24</t>
  </si>
  <si>
    <t>https://www.scopus.com/inward/record.uri?eid=2-s2.0-85124674123&amp;doi=10.1007%2f978-3-030-94893-1_24&amp;partnerID=40&amp;md5=f87dfaf79a474084c3d6f3aba11599a1</t>
  </si>
  <si>
    <t>HRI; Pose; Region of interest; Regression</t>
  </si>
  <si>
    <t>Image segmentation; Man machine systems; Neural networks; Regression analysis; 3D hand pose estimations; Hand over; HRI; Human hands; Humans-robot interactions; Multiple data sets; Pose; Region-of-interest; Regions of interest; Shared-workspace; Human robot interaction</t>
  </si>
  <si>
    <t>Yang P.</t>
  </si>
  <si>
    <t>Yang, Peng (57376548100)</t>
  </si>
  <si>
    <t>Kinematics Analysis of Aerobics Movement Decomposition Based on Multi-target Video Tracking Algorithm</t>
  </si>
  <si>
    <t>Lecture Notes on Data Engineering and Communications Technologies</t>
  </si>
  <si>
    <t>10.1007/978-981-16-7466-2_3</t>
  </si>
  <si>
    <t>https://www.scopus.com/inward/record.uri?eid=2-s2.0-85121349665&amp;doi=10.1007%2f978-981-16-7466-2_3&amp;partnerID=40&amp;md5=b78b97d06e8d241bca0c13773d92eb53</t>
  </si>
  <si>
    <t>Aerobics movements; Kinematics analysis; Multiple sports targets; Tracking algorithms</t>
  </si>
  <si>
    <t>Clutter (information theory); Computer vision; Human computer interaction; Human robot interaction; Joints (anatomy); Kinematics; Motion analysis; Security systems; Target tracking; Video recording; Aerobic movement; Hip joints; Kinematic Analysis; Movement decompositions; Multi-targets; Multiple sport target; Research fields; Tracking algorithm; Upper bodies; Video-tracking; Sports</t>
  </si>
  <si>
    <t>Erashov A.; Krestovnikov K.</t>
  </si>
  <si>
    <t>Erashov, Aleksei (57204827140); Krestovnikov, Konstantin (57203969869)</t>
  </si>
  <si>
    <t>57204827140; 57203969869</t>
  </si>
  <si>
    <t>Algorithm for Controlling Manipulator with Combined Array of Pressure and Proximity Sensors in Gripper</t>
  </si>
  <si>
    <t>10.1007/978-981-16-2814-6_6</t>
  </si>
  <si>
    <t>https://www.scopus.com/inward/record.uri?eid=2-s2.0-85115155065&amp;doi=10.1007%2f978-981-16-2814-6_6&amp;partnerID=40&amp;md5=7660f605430853e05bfc3f5168c5ddb8</t>
  </si>
  <si>
    <t>Array sensor; Combined capacitive pressure and proximity sensor; Control algorithm; Grasping; Manipulator sensors</t>
  </si>
  <si>
    <t>Anthropomorphic robots; Industrial manipulators; Process control; Proximity sensors; Robotics; Social robots; Accuracy level; Accuracy parameters; Capacitance sensors; Composite arrays; Composite sensors; Optimal values; Position and orientations; Robotic systems; Manipulators</t>
  </si>
  <si>
    <t>Lian J.; Yu W.; Xiao K.; Qu F.; Liu C.</t>
  </si>
  <si>
    <t>Lian, Jianfang (57211560960); Yu, Wentao (55509734500); Xiao, Kui (57215563439); Qu, Feng (57418153300); Liu, Chaofan (57488234900)</t>
  </si>
  <si>
    <t>57211560960; 55509734500; 57215563439; 57418153300; 57488234900</t>
  </si>
  <si>
    <t>Social Robot Navigation Based on a 2D Gauss-Gumbel Spatial Density Model in Human-Populated Environments</t>
  </si>
  <si>
    <t>10.1007/978-981-16-6963-7_99</t>
  </si>
  <si>
    <t>https://www.scopus.com/inward/record.uri?eid=2-s2.0-85126347140&amp;doi=10.1007%2f978-981-16-6963-7_99&amp;partnerID=40&amp;md5=064fc99857ccbc56d2bb3e64d4bd362a</t>
  </si>
  <si>
    <t>2D Gauss-Gumbel spatial density function; Dynamic social space; Individual and group comfort indices; Socially aware robot navigation</t>
  </si>
  <si>
    <t>Human robot interaction; Navigation; Probability density function; 2d gauss-gumbel spatial density function; Comfort index; Dynamic social space; Individual and group comfort index; Robot navigation; Social interactions; Social robots; Social spaces; Socially aware robot navigation; Spatial densities; Gaussian distribution</t>
  </si>
  <si>
    <t>Shu B.; Arnarson H.; Solvang B.; Kaarlela T.; Pieska S.</t>
  </si>
  <si>
    <t>Shu, Beibei (57200694425); Arnarson, Halldor (57217679468); Solvang, Bjorn (21935121800); Kaarlela, Tero (57217675359); Pieska, Sakari (6507168349)</t>
  </si>
  <si>
    <t>57200694425; 57217679468; 21935121800; 57217675359; 6507168349</t>
  </si>
  <si>
    <t>Platform independent interface for programming of industrial robots</t>
  </si>
  <si>
    <t>10.1109/SII52469.2022.9708905</t>
  </si>
  <si>
    <t>https://www.scopus.com/inward/record.uri?eid=2-s2.0-85126267365&amp;doi=10.1109%2fSII52469.2022.9708905&amp;partnerID=40&amp;md5=3e02398e5b8e0f4f50f1bdffbc0171d5</t>
  </si>
  <si>
    <t>Human robot interaction; Man machine systems; Manufacture; Remote control; Robot programming; Humaninteraction; Humans-robot interactions; Interaction methods; Machine communications; Man machines; Mass production; Platform independent; Remote control interfaces; Shopfloors; Small-batch manufacturing; Industrial robots</t>
  </si>
  <si>
    <t>Lu Y.; Song L.; Zhu X.</t>
  </si>
  <si>
    <t>Lu, Yinghao (57475740100); Song, Limei (7402537660); Zhu, Xinjun (55881210000)</t>
  </si>
  <si>
    <t>57475740100; 7402537660; 55881210000</t>
  </si>
  <si>
    <t>Multi-decision Pressure Compensation Robot Massage Control System Based on Stereo Vision Imaging</t>
  </si>
  <si>
    <t>121611I</t>
  </si>
  <si>
    <t>10.1117/12.2627009</t>
  </si>
  <si>
    <t>https://www.scopus.com/inward/record.uri?eid=2-s2.0-85125654000&amp;doi=10.1117%2f12.2627009&amp;partnerID=40&amp;md5=f40dbad8b3a62fd16013c52880edc042</t>
  </si>
  <si>
    <t>Machine vision; Massage robot; Pressure compensation model; Stereo imaging</t>
  </si>
  <si>
    <t>Binocular vision; Computer vision; Error compensation; Human computer interaction; Human robot interaction; Intelligent robots; Medical imaging; Robot programming; Robotics; Stereo vision; Visual communication; Visual servoing; Collaborative robots; Compensation modeling; Machine-vision; Massage robot; Multi decisions; Positioning error; Pressure compensation; Pressure compensation model; Real- time; Stereo imaging; Stereo image processing</t>
  </si>
  <si>
    <t>Rosso V.; Gastaldi L.; Pastorelli S.</t>
  </si>
  <si>
    <t>Rosso, Valeria (56306042200); Gastaldi, Laura (7004748244); Pastorelli, Stefano (57192185226)</t>
  </si>
  <si>
    <t>56306042200; 7004748244; 57192185226</t>
  </si>
  <si>
    <t>Detecting Impulsive Movements to Increase Operators’ Safety in Manufacturing</t>
  </si>
  <si>
    <t>108 MMS</t>
  </si>
  <si>
    <t>10.1007/978-3-030-87383-7_19</t>
  </si>
  <si>
    <t>https://www.scopus.com/inward/record.uri?eid=2-s2.0-85118109714&amp;doi=10.1007%2f978-3-030-87383-7_19&amp;partnerID=40&amp;md5=96b92fbd8165af1815c6d444a0411ac8</t>
  </si>
  <si>
    <t>Human-robot collaboration; Reaching task; Safety risks; Safety workplace; SDG9; Unexpected gestures</t>
  </si>
  <si>
    <t>Gesture recognition; Human robot interaction; Human-robot collaboration; Inertial sensor; Linear accelerations; Methodological studies; Operator safety; Reaching task; Safety risks; Safety workplace; SDG9; Unexpected gesture; Manufacture</t>
  </si>
  <si>
    <t>Mizuchi Y.; Iwami K.; Inamura T.</t>
  </si>
  <si>
    <t>Mizuchi, Yoshiaki (36809967300); Iwami, Kouichi (57486343400); Inamura, Tetsunari (7102940240)</t>
  </si>
  <si>
    <t>36809967300; 57486343400; 7102940240</t>
  </si>
  <si>
    <t>VR and GUI based Human-Robot Interaction Behavior Collection for Modeling the Subjective Evaluation of the Interaction Quality</t>
  </si>
  <si>
    <t>10.1109/SII52469.2022.9708824</t>
  </si>
  <si>
    <t>https://www.scopus.com/inward/record.uri?eid=2-s2.0-85126187486&amp;doi=10.1109%2fSII52469.2022.9708824&amp;partnerID=40&amp;md5=9ac3b1f801faa3e9f18a6163ff9b5f9e</t>
  </si>
  <si>
    <t>Consumer behavior; Graphical user interfaces; Human computer interaction; Man machine systems; Quality control; Speech processing; Surveys; Dialogue systems; Evaluation criteria; Humans-robot interactions; Interaction behavior; Interaction evaluations; Interaction quality; Research topics; Robot competitions; Social robots; Subjective evaluations; Human robot interaction</t>
  </si>
  <si>
    <t>Singh A.; Bansal A.; Lu C.C.</t>
  </si>
  <si>
    <t>Singh, Aditi (57204094763); Bansal, Arvind (35570699000); Lu, Cheng Chang (7404804342)</t>
  </si>
  <si>
    <t>57204094763; 35570699000; 7404804342</t>
  </si>
  <si>
    <t>Synchronous Colored Petri Net Based Modeling and Video Analysis of Conversational Head-Gestures for Training Social Robots</t>
  </si>
  <si>
    <t>359 LNNS</t>
  </si>
  <si>
    <t>10.1007/978-3-030-89880-9_36</t>
  </si>
  <si>
    <t>https://www.scopus.com/inward/record.uri?eid=2-s2.0-85119853392&amp;doi=10.1007%2f978-3-030-89880-9_36&amp;partnerID=40&amp;md5=b98e9d4fb759c09567d37194b8d320c3</t>
  </si>
  <si>
    <t>Gesture; Human-Humanoid interaction; Petri Net; Social robotics; Synchronization; Video analysis</t>
  </si>
  <si>
    <t>Zhou S.; Zhao Z.; Liu X.; Zhu X.; Chen J.</t>
  </si>
  <si>
    <t>Zhou, Shitong (57203212972); Zhao, Zhe (57754478600); Liu, Xulinag (57314673200); Zhu, Xiaorong (57312441200); Chen, Jing (57777683100)</t>
  </si>
  <si>
    <t>57203212972; 57754478600; 57314673200; 57312441200; 57777683100</t>
  </si>
  <si>
    <t>A Real-Time Assistance Control Strategy for Active Knee Exoskeleton</t>
  </si>
  <si>
    <t>804 LNEE</t>
  </si>
  <si>
    <t>10.1007/978-981-16-6324-6_63</t>
  </si>
  <si>
    <t>https://www.scopus.com/inward/record.uri?eid=2-s2.0-85118127162&amp;doi=10.1007%2f978-981-16-6324-6_63&amp;partnerID=40&amp;md5=13d321a65900f4b4fa0b0c92e168af65</t>
  </si>
  <si>
    <t>Active knee exoskeleton; Assistance control strategy; Gait recognition; Metabolic consumption; Multimode switching</t>
  </si>
  <si>
    <t>Exoskeleton (Robotics); Fire extinguishers; Gait analysis; Human robot interaction; Joints (anatomy); Man machine systems; Pattern recognition; Stairs; Walking aids; Active knee exoskeleton; Assistance control strategy; Control strategies; Gait recognition; Humans-robot interactions; Knee joint; Metabolic consumption; Multimode switching; Multimodes; Real- time; Metabolism</t>
  </si>
  <si>
    <t>Schonstein C.; Cristea A.F.</t>
  </si>
  <si>
    <t>Schonstein, Claudiu (36601448700); Cristea, Aurora Felicia (56814534200)</t>
  </si>
  <si>
    <t>36601448700; 56814534200</t>
  </si>
  <si>
    <t>Concept of Robotic System for Assistance/Rehabilitation of Persons with Motor Disabilities</t>
  </si>
  <si>
    <t>10.1007/978-3-030-93564-1_35</t>
  </si>
  <si>
    <t>https://www.scopus.com/inward/record.uri?eid=2-s2.0-85122510643&amp;doi=10.1007%2f978-3-030-93564-1_35&amp;partnerID=40&amp;md5=8cb529d2924c6e5a3cae279874336bd8</t>
  </si>
  <si>
    <t>Assistance; Locomotors disabilities; Medicine; Robot</t>
  </si>
  <si>
    <t>Human robot interaction; Intelligent robots; Robotics; Assistance; Customizable; Human needs; Locomotor disability; Mechanical systems; Motor disability; Physical capabilities; Quality of life; Robot; Robotic systems; Mechanics</t>
  </si>
  <si>
    <t>Bhattacharyya A.; Sau A.; Roychoudhury R.D.; Banerjee S.; Sarkar C.; Pramanick P.; Ganguly M.; Bhowmick B.; Purushothaman B.</t>
  </si>
  <si>
    <t>Bhattacharyya, Abhijan (46661843300); Sau, Ashis (57219793940); Roychoudhury, Ruddra Dev (57219796071); Banerjee, Snehasis (57202439258); Sarkar, Chayan (55420753600); Pramanick, Pradip (57201672453); Ganguly, Madhurima (57222261866); Bhowmick, Brojeshwar (26422776800); Purushothaman, B (57194789546)</t>
  </si>
  <si>
    <t>46661843300; 57219793940; 57219796071; 57202439258; 55420753600; 57201672453; 57222261866; 26422776800; 57194789546</t>
  </si>
  <si>
    <t>Teledrive: An Intelligent Telepresence Solution for 'Collaborative Multi-presence' through a Telerobot</t>
  </si>
  <si>
    <t>2022 14th International Conference on COMmunication Systems and NETworkS, COMSNETS 2022</t>
  </si>
  <si>
    <t>10.1109/COMSNETS53615.2022.9668466</t>
  </si>
  <si>
    <t>https://www.scopus.com/inward/record.uri?eid=2-s2.0-85125206233&amp;doi=10.1109%2fCOMSNETS53615.2022.9668466&amp;partnerID=40&amp;md5=4680aa0884612ec65b72dba89e41903e</t>
  </si>
  <si>
    <t>HRI; Navigation; Robotics; Telepresence; WebRTC</t>
  </si>
  <si>
    <t>Intelligent robots; Robotics; Communication topologies; HRI; Simple++; Telepresence; Telerobot; Users' experiences; WebRTC; Visual communication</t>
  </si>
  <si>
    <t>Diab J.; Fonte A.; Novales C.; Poisson G.</t>
  </si>
  <si>
    <t>Diab, Joseph (57218835619); Fonte, Aïcha (24721080700); Novales, Cyril (56139433700); Poisson, Gérard (8891049700)</t>
  </si>
  <si>
    <t>57218835619; 24721080700; 56139433700; 8891049700</t>
  </si>
  <si>
    <t>Virtual Adjustable Joint Stiffness Toward a Safer Human/Robot Interaction</t>
  </si>
  <si>
    <t>10.1007/978-3-030-92442-3_16</t>
  </si>
  <si>
    <t>https://www.scopus.com/inward/record.uri?eid=2-s2.0-85122498638&amp;doi=10.1007%2f978-3-030-92442-3_16&amp;partnerID=40&amp;md5=67a962c80011033a3d8bf5a0bdb2de6a</t>
  </si>
  <si>
    <t>Joint flexibility control; Physical human-robot interaction; Virtual adjustable stiffness</t>
  </si>
  <si>
    <t>Actuators; Human robot interaction; Man machine systems; Stiffness; Virtual reality; Adjustable joint stiffness; Adjustable stiffness; Control loop; Joint flexibility; Joint flexibility control; Mechanical; Physical humanrobot interaction (phri); Robotics applications; Safe human-robot interaction; Virtual adjustable stiffness; Safety factor</t>
  </si>
  <si>
    <t>Mahmoud T.G.E.-D.M.; Mahyuddin M.N.</t>
  </si>
  <si>
    <t>Mahmoud, Tareq Gamal El-din Mohammed (57466872900); Mahyuddin, Muhammad Nasiruddin (25951483300)</t>
  </si>
  <si>
    <t>57466872900; 25951483300</t>
  </si>
  <si>
    <t>A New Concept of Inter-robot Interaction: An Application on NAO Humanoid Robot. Using NAO Robot and RemoRobo Platform</t>
  </si>
  <si>
    <t>829 LNEE</t>
  </si>
  <si>
    <t>10.1007/978-981-16-8129-5_101</t>
  </si>
  <si>
    <t>https://www.scopus.com/inward/record.uri?eid=2-s2.0-85125229854&amp;doi=10.1007%2f978-981-16-8129-5_101&amp;partnerID=40&amp;md5=6d1bce54f4d414c9836936b6ce052db2</t>
  </si>
  <si>
    <t>Heterogeneous mobile robot’s control; NAO robot; RaspberryPi; Robot-robot Interaction; Robotics middleware</t>
  </si>
  <si>
    <t>Anthropomorphic robots; Man machine systems; Middleware; Mobile robots; Touch screens; Hardware and software; Heterogeneous mobile robot’s control; Heterogeneous robots; Humanoid robot; Humans-robot interactions; NAO robot; Raspberrypi; Robot interactions; Robot-robot interaction; Robotic middlewares; Human robot interaction</t>
  </si>
  <si>
    <t>Ivanko D.; Ryumin D.; Karpov A.</t>
  </si>
  <si>
    <t>Ivanko, Denis (57190967993); Ryumin, Dmitry (57191960214); Karpov, Alexey (57219469958)</t>
  </si>
  <si>
    <t>57190967993; 57191960214; 57219469958</t>
  </si>
  <si>
    <t>Developing of a Software–Hardware Complex for Automatic Audio–Visual Speech Recognition in Human–Robot Interfaces</t>
  </si>
  <si>
    <t>10.1007/978-981-16-2814-6_23</t>
  </si>
  <si>
    <t>https://www.scopus.com/inward/record.uri?eid=2-s2.0-85115164150&amp;doi=10.1007%2f978-981-16-2814-6_23&amp;partnerID=40&amp;md5=7211aa58a26303f34fad02c380fb7054</t>
  </si>
  <si>
    <t>Audio–visual speech; Automated lip-reading; Automatic speech recognition; Human–robot interfaces; Noisy environments</t>
  </si>
  <si>
    <t>Audio acoustics; Robotics; Social robots; Speech; Audio and video; Automatic speech recognition; Noisy conditions; Recognition accuracy; Robot interface; Speech signals; Technology development; Visual speech recognition; Speech recognition</t>
  </si>
  <si>
    <t>Li X.; Cai C.; Zhou H.</t>
  </si>
  <si>
    <t>Li, Xuhui (57467426400); Cai, Cheng (57467574700); Zhou, Hengyi (57466565000)</t>
  </si>
  <si>
    <t>57467426400; 57467574700; 57466565000</t>
  </si>
  <si>
    <t>Research on Multi-view 3D Reconstruction of Human Motion Based on OpenPose</t>
  </si>
  <si>
    <t>12992 LNCS</t>
  </si>
  <si>
    <t>10.1007/978-3-030-96419-1_8</t>
  </si>
  <si>
    <t>https://www.scopus.com/inward/record.uri?eid=2-s2.0-85125259076&amp;doi=10.1007%2f978-3-030-96419-1_8&amp;partnerID=40&amp;md5=b72d2f653941113c7551226b4eaaf1a7</t>
  </si>
  <si>
    <t>Apriltag; Human posture recognition; Machine vision; Multi-view vision; OpenPose</t>
  </si>
  <si>
    <t>Anthropomorphic robots; Deep learning; Human robot interaction; Image reconstruction; Robotics; 3D reconstruction; Apriltag; Human motions; Human posture recognition; Machine-vision; Multi-view vision; Multi-views; Openpose; Robot behavior; Service robots; Computer vision</t>
  </si>
  <si>
    <t>Lin T.X.; Zhang F.; Rossouw M.; Garratt M.A.B.; Ravi S.; Schuler T.K.; Maxseiner A.B.; Sofge D.A.; Lofaro D.M.</t>
  </si>
  <si>
    <t>Lin, Tony X. (57196416337); Zhang, Fumin (55495259900); Rossouw, Michelle (57429551300); Garratt, Matthew A. B. (14015693000); Ravi, Sridhar (36495518700); Schuler, Tristan K. (57214800423); Maxseiner, Alexander B. (57226719100); Sofge, Donald A. (56038399900); Lofaro, Daniel M. (36625893000)</t>
  </si>
  <si>
    <t>57196416337; 55495259900; 57429551300; 14015693000; 36495518700; 57214800423; 57226719100; 56038399900; 36625893000</t>
  </si>
  <si>
    <t>Miniature Autonomous Blimps for Indoor Applications</t>
  </si>
  <si>
    <t>AIAA Science and Technology Forum and Exposition, AIAA SciTech Forum 2022</t>
  </si>
  <si>
    <t>AIAA 2022-1834</t>
  </si>
  <si>
    <t>10.2514/6.2022-1834</t>
  </si>
  <si>
    <t>https://www.scopus.com/inward/record.uri?eid=2-s2.0-85123584581&amp;doi=10.2514%2f6.2022-1834&amp;partnerID=40&amp;md5=6275e1ed8364ee48bc35f656e8b48e70</t>
  </si>
  <si>
    <t>Flight envelopes; Air platforms; Autonomous behaviors; Cluttered environments; Flight platforms; Flight time; Humans-robot interactions; Indoor applications; Lighter-than-air vehicles; Human robot interaction</t>
  </si>
  <si>
    <t>Gopalakrishnan S.; Kambhampati S.</t>
  </si>
  <si>
    <t>Gopalakrishnan, Sriram (57200162597); Kambhampati, Subbarao (7005346665)</t>
  </si>
  <si>
    <t>57200162597; 7005346665</t>
  </si>
  <si>
    <t>Minimizing Robot Navigation Graph for Position-Based Predictability by Humans</t>
  </si>
  <si>
    <t>https://www.scopus.com/inward/record.uri?eid=2-s2.0-85125853102&amp;partnerID=40&amp;md5=97e427e3cd7f41fd05c1f157daf9bdea</t>
  </si>
  <si>
    <t>Human-Robot Interaction; Navigation Graphs; Position-Based Predictability; Robot Navigation</t>
  </si>
  <si>
    <t>Autonomous agents; Multi agent systems; Navigation; 'current; Humans-robot interactions; Lay-out; Multiple-robots; Navigation graphs; Position-based predictability; Robot movements; Robot navigation; Human robot interaction</t>
  </si>
  <si>
    <t>Pandey D.; Subedi A.; Mishra D.</t>
  </si>
  <si>
    <t>Pandey, Dipesh (57486438900); Subedi, Anushka (57486028200); Mishra, Deepti (15730011900)</t>
  </si>
  <si>
    <t>57486438900; 57486028200; 15730011900</t>
  </si>
  <si>
    <t>Improving language skills and encouraging reading habits in primary education: A Pilot Study using NAO Robot</t>
  </si>
  <si>
    <t>10.1109/SII52469.2022.9708843</t>
  </si>
  <si>
    <t>https://www.scopus.com/inward/record.uri?eid=2-s2.0-85126210405&amp;doi=10.1109%2fSII52469.2022.9708843&amp;partnerID=40&amp;md5=82f9739833fcaa532999cf1c377e3bd8</t>
  </si>
  <si>
    <t>Behavioral research; Object detection; Object recognition; Robots; Speech recognition; Educational settings; English languages; Human behaviors; Human like; Language learning; Learning course; Pilot studies; Primary education; Social robots; Students</t>
  </si>
  <si>
    <t>Ianoși-Andreeva-Dimitrova A.; Maier A.-M.; Mândru D.-S.</t>
  </si>
  <si>
    <t>Ianoși-Andreeva-Dimitrova, Alexandru (57190162640); Maier, Alis-Maria (57404931300); Mândru, Dan-Silviu (23393211100)</t>
  </si>
  <si>
    <t>57190162640; 57404931300; 23393211100</t>
  </si>
  <si>
    <t>Design of a Pet-Like Assistive Robot for Elderly People</t>
  </si>
  <si>
    <t>10.1007/978-3-030-93564-1_34</t>
  </si>
  <si>
    <t>https://www.scopus.com/inward/record.uri?eid=2-s2.0-85122501626&amp;doi=10.1007%2f978-3-030-93564-1_34&amp;partnerID=40&amp;md5=9d5502fe5dcef559de1bb74e6f7edaa8</t>
  </si>
  <si>
    <t>Assistive robot; Design; Pet-like robot; Social robot</t>
  </si>
  <si>
    <t>Robots; Assistive robots; Control subsystems; Design-process; Elderly people; Health issues; Mechanical design; Pet-like robot; Robots for elderlies; Social robots; State of the art; Machine design</t>
  </si>
  <si>
    <t>Howard A.M.; Secco E.L.</t>
  </si>
  <si>
    <t>Howard, Alice Miriam (57236036500); Secco, Emanuele Lindo (7004042937)</t>
  </si>
  <si>
    <t>57236036500; 7004042937</t>
  </si>
  <si>
    <t>A Low-Cost Human-Robot Interface for the Motion Planning of Robotic Hands</t>
  </si>
  <si>
    <t>10.1007/978-3-030-82199-9_30</t>
  </si>
  <si>
    <t>https://www.scopus.com/inward/record.uri?eid=2-s2.0-85113821867&amp;doi=10.1007%2f978-3-030-82199-9_30&amp;partnerID=40&amp;md5=dc1ab6de994f3b13c5e9ec10294a5693</t>
  </si>
  <si>
    <t>Arduino; Low-cost HRI; Low-cost interface; Robotic hands; Wearable sensors</t>
  </si>
  <si>
    <t>Honig S.; Oron-Gilad T.</t>
  </si>
  <si>
    <t>Honig, Shanee (57201589559); Oron-Gilad, Tal (16042913400)</t>
  </si>
  <si>
    <t>57201589559; 16042913400</t>
  </si>
  <si>
    <t>How User Presence Impacts Perceptions and Operation Routines of Robotic Vacuum Cleaners – a ‘Stay at Home’ Experiment</t>
  </si>
  <si>
    <t>10.1007/978-3-030-74614-8_34</t>
  </si>
  <si>
    <t>https://www.scopus.com/inward/record.uri?eid=2-s2.0-85111451802&amp;doi=10.1007%2f978-3-030-74614-8_34&amp;partnerID=40&amp;md5=83b118b46db5ed7047805c09167e80a5</t>
  </si>
  <si>
    <t>Enhanced online questionnaires; Human-robot interaction; Remote user studies; User presence</t>
  </si>
  <si>
    <t>Palinko O.; Ramirez E.R.; Krüger N.; Bodenhagen L.</t>
  </si>
  <si>
    <t>Palinko, Oskar (35099082400); Ramirez, Eduardo Ruiz (57213129312); Krüger, Norbert (7004442773); Bodenhagen, Leon (35298601500)</t>
  </si>
  <si>
    <t>35099082400; 57213129312; 7004442773; 35298601500</t>
  </si>
  <si>
    <t>Intention Understanding for Human-Aware Mobile Robots: Comparing Cues and the Effect of Demographics</t>
  </si>
  <si>
    <t>10.1007/978-3-030-94893-1_4</t>
  </si>
  <si>
    <t>https://www.scopus.com/inward/record.uri?eid=2-s2.0-85124646504&amp;doi=10.1007%2f978-3-030-94893-1_4&amp;partnerID=40&amp;md5=fbf6f54dbcc382cf072195bb74d99724</t>
  </si>
  <si>
    <t>Human-aware navigation; Human-robot interaction; Mobile robots</t>
  </si>
  <si>
    <t>Man machine systems; Mobile robots; Population statistics; Automotives; Human-aware; Human-aware navigation; Humans-robot interactions; Intention understanding; Lighting schemes; Living environment; On-line experiments; Human robot interaction</t>
  </si>
  <si>
    <t>Dong M.; Peng J.; Ding S.; Wang Z.</t>
  </si>
  <si>
    <t>Dong, Mengchao (57315122600); Peng, Jinzhu (23091183700); Ding, Shuai (57211598730); Wang, Zhiqiang (57315330300)</t>
  </si>
  <si>
    <t>57315122600; 23091183700; 57211598730; 57315330300</t>
  </si>
  <si>
    <t>Vision and EMG Information Fusion Based on DS Evidence Theory for Gesture Recognition</t>
  </si>
  <si>
    <t>801 LNEE</t>
  </si>
  <si>
    <t>10.1007/978-981-16-6372-7_55</t>
  </si>
  <si>
    <t>https://www.scopus.com/inward/record.uri?eid=2-s2.0-85118136012&amp;doi=10.1007%2f978-981-16-6372-7_55&amp;partnerID=40&amp;md5=4fd7b2df6d9507ef79def3e14b1e248c</t>
  </si>
  <si>
    <t>DS evidence theory; Electromyography; Histogram of oriented gradient; Multimodal fusion</t>
  </si>
  <si>
    <t>Decision theory; Graphic methods; Human robot interaction; Information fusion; Support vector machines; Time domain analysis; DS evidence theory; Electromyography signals; Evidence theories; Feature analysis; Gestures recognition; Histogram of oriented gradients; Humans-robot interactions; Multi-modal fusion; Recognition methods; Visual image; Gesture recognition</t>
  </si>
  <si>
    <t>Memmesheimer R.; Haring S.; Theisen N.; Paulus D.</t>
  </si>
  <si>
    <t>Memmesheimer, Raphael (57090631400); Haring, Simon (57221905019); Theisen, Nick (57209615656); Paulus, Dietrich (55787519500)</t>
  </si>
  <si>
    <t>57090631400; 57221905019; 57209615656; 55787519500</t>
  </si>
  <si>
    <t>Skeleton-DML: Deep Metric Learning for Skeleton-Based One-Shot Action Recognition</t>
  </si>
  <si>
    <t>Proceedings - 2022 IEEE/CVF Winter Conference on Applications of Computer Vision, WACV 2022</t>
  </si>
  <si>
    <t>10.1109/WACV51458.2022.00091</t>
  </si>
  <si>
    <t>https://www.scopus.com/inward/record.uri?eid=2-s2.0-85126125274&amp;doi=10.1109%2fWACV51458.2022.00091&amp;partnerID=40&amp;md5=8fb94207378a01e8c981ca891650d5ce</t>
  </si>
  <si>
    <t>Action and Behavior Recognition Biometrics; Gesture Recognition</t>
  </si>
  <si>
    <t>Behavioral research; Embeddings; Gesture recognition; Human robot interaction; Image representation; Musculoskeletal system; Nearest neighbor search; Action and behavior recognition biometric; Action recognition; Behaviour recognition; Embeddings; Gestures recognition; Humans-robot interactions; Image representations; Learning problem; Metric learning; Training example; Deep learning</t>
  </si>
  <si>
    <t>Singh A.; Bansal A.K.</t>
  </si>
  <si>
    <t>Singh, Aditi (57204094763); Bansal, Arvind K. (35570699000)</t>
  </si>
  <si>
    <t>57204094763; 35570699000</t>
  </si>
  <si>
    <t>Towards Synchronous Model of Non-emotional Conversational Gesture Generation in Humanoids</t>
  </si>
  <si>
    <t>10.1007/978-3-030-80119-9_47</t>
  </si>
  <si>
    <t>https://www.scopus.com/inward/record.uri?eid=2-s2.0-85112534205&amp;doi=10.1007%2f978-3-030-80119-9_47&amp;partnerID=40&amp;md5=d0cda09abaf47ca7d3dc46152e56ae61</t>
  </si>
  <si>
    <t>Conversational gestures; Gesture generation; Hand-gesture classification; Humanoid-human interaction; Social robotics</t>
  </si>
  <si>
    <t>Chen J.; Tao Y.; Huang Y.; Zhao Z.; Zhou S.</t>
  </si>
  <si>
    <t>Chen, Jing (57193805806); Tao, Yunfei (57051971400); Huang, Yuping (57188970981); Zhao, Zhe (57222004395); Zhou, Shitong (57203212972)</t>
  </si>
  <si>
    <t>57193805806; 57051971400; 57188970981; 57222004395; 57203212972</t>
  </si>
  <si>
    <t>Joint Angle Prediction of Lower Extremity Exoskeleton Based on sEMG Signal</t>
  </si>
  <si>
    <t>10.1007/978-981-16-6324-6_68</t>
  </si>
  <si>
    <t>https://www.scopus.com/inward/record.uri?eid=2-s2.0-85118099961&amp;doi=10.1007%2f978-981-16-6324-6_68&amp;partnerID=40&amp;md5=c228267c9500dd36d45d124a71e7feb0</t>
  </si>
  <si>
    <t>Intention perception; Lower extremity exoskeleton robot; PSO-LSTM algorithm; sEMG signal</t>
  </si>
  <si>
    <t>Brain; Exoskeleton (Robotics); Forecasting; Frequency domain analysis; Human robot interaction; Joints (anatomy); Long short-term memory; Motion estimation; Particle swarm optimization (PSO); Time domain analysis; Exoskeleton robots; Exoskeleton systems; Feature parameters; Intention perception; Low extremity exoskeleton robot; Lower extremity exoskeletons; Lower limb; Parameter combination; PSO-LSTM algorithm; Surface electromyography signals; Eigenvalues and eigenfunctions</t>
  </si>
  <si>
    <t>Borovac B.; Raković M.; Nikolić M.; Delić V.; Savić S.; Penčić M.; Mišković D.</t>
  </si>
  <si>
    <t>Borovac, Branislav (6603115375); Raković, Mirko (57210769962); Nikolić, Milutin (36721994300); Delić, Vlado (6602176747); Savić, Srđan (55900806500); Penčić, Marko (57192071635); Mišković, Dragiša (25121749200)</t>
  </si>
  <si>
    <t>6603115375; 57210769962; 36721994300; 6602176747; 55900806500; 57192071635; 25121749200</t>
  </si>
  <si>
    <t>Robotics as Assistive Technology for Treatment of Children with Developmental Disorders—Example of Robot MARKO</t>
  </si>
  <si>
    <t>10.1007/978-3-030-88465-9_4</t>
  </si>
  <si>
    <t>https://www.scopus.com/inward/record.uri?eid=2-s2.0-85125219228&amp;doi=10.1007%2f978-3-030-88465-9_4&amp;partnerID=40&amp;md5=9ddc15812fdc7de83047cbcfd2a1e4ba</t>
  </si>
  <si>
    <t>Affective attachment; Cerebral palsy; Human-robot interaction; Motivation of patient; Three-party therapy</t>
  </si>
  <si>
    <t>Diseases; Patient treatment; Affective attachment; Assistive technology; Cerebral palsy; Developmental disorders; Humans-robot interactions; Motivation of patient; Therapeutic exercise; Three-party; Three-party therapy; Young children; Human robot interaction</t>
  </si>
  <si>
    <t>Blackett C.; Fernandes A.; Teigen E.; Thoresen T.</t>
  </si>
  <si>
    <t>Blackett, Claire (25645927700); Fernandes, Alexandra (56941339200); Teigen, Espen (57271053500); Thoresen, Thomas (57270261300)</t>
  </si>
  <si>
    <t>25645927700; 56941339200; 57271053500; 57270261300</t>
  </si>
  <si>
    <t>Effects of Signal Latency on Human Performance in Teleoperations</t>
  </si>
  <si>
    <t>10.1007/978-3-030-85540-6_50</t>
  </si>
  <si>
    <t>https://www.scopus.com/inward/record.uri?eid=2-s2.0-85115605700&amp;doi=10.1007%2f978-3-030-85540-6_50&amp;partnerID=40&amp;md5=af27e5efa514d863de1b35c61ba405a5</t>
  </si>
  <si>
    <t>Human performance; Human-centered design; Human-robot interaction; Signal latency; Teleoperations; Telerobotics</t>
  </si>
  <si>
    <t>Wischniewski S.; Heinold E.; Rosen P.H.</t>
  </si>
  <si>
    <t>Wischniewski, Sascha (16647985500); Heinold, Eva (57226393572); Rosen, Patricia Helen (57195321627)</t>
  </si>
  <si>
    <t>16647985500; 57226393572; 57195321627</t>
  </si>
  <si>
    <t>Results from the Third European Survey of Enterprises on New and Emerging Risks on Human-Robot Interaction</t>
  </si>
  <si>
    <t>10.1007/978-3-030-74614-8_41</t>
  </si>
  <si>
    <t>https://www.scopus.com/inward/record.uri?eid=2-s2.0-85111458299&amp;doi=10.1007%2f978-3-030-74614-8_41&amp;partnerID=40&amp;md5=db5f596ca3efce55cff56a06ce3cdcf5</t>
  </si>
  <si>
    <t>Diffusion of technology; Human-robot interaction; Occupational safety and health; Survey of Enterprises</t>
  </si>
  <si>
    <t>Count &gt; 3</t>
  </si>
  <si>
    <t>Count &gt; 5</t>
  </si>
  <si>
    <t>Count &gt; 6.5</t>
  </si>
  <si>
    <t>Count &gt; 7</t>
  </si>
  <si>
    <t>Count &gt; 9</t>
  </si>
  <si>
    <t>Count &gt; 19</t>
  </si>
  <si>
    <t>Included</t>
  </si>
  <si>
    <t>Who</t>
  </si>
  <si>
    <t>Notes</t>
  </si>
  <si>
    <t>Micol</t>
  </si>
  <si>
    <t>https://hai-conference.net/hai2023/call-for-papers/</t>
  </si>
  <si>
    <t>Check average excluding venues with 1 or 2 publications in the field</t>
  </si>
  <si>
    <t xml:space="preserve">This is a peer reviewed, subsidized open access journal where IFAC, the International Federation of Automatic Control, pays the OA fee. </t>
  </si>
  <si>
    <t xml:space="preserve">The ACM International Conference Proceeding Series (ICPS) provides a mechanism for publishing the contents of high-quality conferences, technical symposia and workshops in the ACM Digital Library, thereby increasing their visibility among the international computing community.
</t>
  </si>
  <si>
    <t xml:space="preserve">Count&gt; 5 </t>
  </si>
  <si>
    <t>Count&gt; 6.5</t>
  </si>
  <si>
    <t>Average</t>
  </si>
  <si>
    <t>https://www.um.org/umap2023/</t>
  </si>
  <si>
    <t>https://chi2023.acm.org/</t>
  </si>
  <si>
    <t>Inclusion criteria</t>
  </si>
  <si>
    <t>we can use as inclusion criteria that the conference needs to have his/her own proceedings for the conference</t>
  </si>
  <si>
    <t>Elmira</t>
  </si>
  <si>
    <t>https://idc.acm.org/2023/</t>
  </si>
  <si>
    <t>https://acii-conf.net/2023/</t>
  </si>
  <si>
    <t>https://shidler.hawaii.edu/itm/hicss</t>
  </si>
  <si>
    <t>http://robio2023.org/</t>
  </si>
  <si>
    <t>https://2023.ieee-humanoids.org/</t>
  </si>
  <si>
    <t>https://ieee-iros.org/</t>
  </si>
  <si>
    <t>Procedia Computer Science disseminates high quality conference proceedings across all topics of Computer Science research. Selected conference proceedings are published open access in a dedicated online Procedia volume on ScienceDirect.</t>
  </si>
  <si>
    <t>Teresa</t>
  </si>
  <si>
    <t>https://ichms.blog.torontomu.ca/call-for-papers/</t>
  </si>
  <si>
    <t>https://www.icdl-2023.org/</t>
  </si>
  <si>
    <t>Proceedings of SPIE offer access to the latest innovations in research and technology and are among the most cited references in patent literature. The original research papers presented at SPIE conferences are available 2 to 4 weeks after the conferences in the SPIE Digital Library.</t>
  </si>
  <si>
    <t>http://www.ieee-arm.org/</t>
  </si>
  <si>
    <t>http://biorob2022.org/</t>
  </si>
  <si>
    <t>The book series Lecture Notes in Electrical Engineering (LNEE) publishes the latest developments in Electrical Engineering</t>
  </si>
  <si>
    <t>https://ieeesmc2023.org/</t>
  </si>
  <si>
    <t>https://ro-man2023.org/main</t>
  </si>
  <si>
    <t>https://humanrobotinteraction.org/2023/</t>
  </si>
  <si>
    <t>https://aim2023.org/</t>
  </si>
  <si>
    <t>https://www.icra2023.org/</t>
  </si>
  <si>
    <t xml:space="preserve">This book series establishes a well-defined forum for monographs, edited Books, and proceedings on mechanical engineering with particular emphasis on MMS (Mechanism and Machine Science). </t>
  </si>
  <si>
    <t>The Smart Innovation, Systems and Technologies book series encompasses the topics of knowledge, intelligence, innovation and sustainability.</t>
  </si>
  <si>
    <t>The IFMBE Proceedings Book Series is an official publication of the International Federation for Medical and Biological Engineering (IFMBE).</t>
  </si>
  <si>
    <t>Median &gt; 2</t>
  </si>
  <si>
    <t>Median &gt; 3</t>
  </si>
  <si>
    <t>Median &gt; 1</t>
  </si>
  <si>
    <t>Conference year</t>
  </si>
  <si>
    <t>Publisher</t>
  </si>
  <si>
    <t>first-year</t>
  </si>
  <si>
    <t>introduction-year</t>
  </si>
  <si>
    <t>tracks</t>
  </si>
  <si>
    <t>requirements/recommendations</t>
  </si>
  <si>
    <t>category</t>
  </si>
  <si>
    <t>pie-plot</t>
  </si>
  <si>
    <t xml:space="preserve">mandatory </t>
  </si>
  <si>
    <t>level of description</t>
  </si>
  <si>
    <t>conference-description</t>
  </si>
  <si>
    <t>List of all conferences</t>
  </si>
  <si>
    <t>ACM</t>
  </si>
  <si>
    <t>no track</t>
  </si>
  <si>
    <t>allow uploading pre-print on arXiv, promoting open access</t>
  </si>
  <si>
    <t>no</t>
  </si>
  <si>
    <t>Authors may upload their papers to preprint repositories such as arXiv.org before submission. It will not result in rejection. However, the authors should anonymize their submission because HAI2023 uses a double-blind review. We instruct reviewers not actively to find such preprint servers, but encountering them will not constitute a reason for rejection.</t>
  </si>
  <si>
    <t>The Eleventh International Conference on Human-Agent Interaction (HAI 2023) aims to be the premier interdisciplinary venue for discussing and disseminating state-of-the-art research and results that have implications across conventional interaction boundaries including robots, software agents and digitally-mediated human-human communication. HAI will gather researchers from fields spanning engineering, computer science, psychology and sociology, and will cover diverse topics, including: human-robot interaction, affective computing, computer-supported collaborative work, gaming and serious games, artificial intelligence, and more.</t>
  </si>
  <si>
    <t>HAI 2024</t>
  </si>
  <si>
    <t>N/A</t>
  </si>
  <si>
    <t>2009 (merged with another), otherwise 1992</t>
  </si>
  <si>
    <t>Personalized Recommender Systems, Knowledge Graphs, Semantics, Social and Adaptive Web, Intelligent User Interfaces, Personalizing Learning Experiences through User Modeling, Responsibility, Compliance, and Ethics, Personalization for Persuasive and Behavior Change Systems, Virtual Assistants, Conversational Interactions, and Personalized Human-robot Interaction, Research Methods and Reproducibility</t>
  </si>
  <si>
    <t>Ethical &amp; Human Subjects Considerations: UMAP expects papers to include a discussion of the ethical considerations, as well as the impact of the presented work and/or its intended application, where appropriate. UMAP further expects all authors to comply with ethical standards and regulatory guidelines associated with human subjects research, including research involving human participants and research using personally identifiable data. Papers reporting on such human subjects research must include a statement identifying any regulatory review the research is subject to (and identifying the form of approval provided), or explaining the lack of required review.</t>
  </si>
  <si>
    <t>yes</t>
  </si>
  <si>
    <t>UMAP expects papers to include a discussion of the ethical considerations, as well as the impact of the presented work and/or its intended application, where appropriate. UMAP further expects all authors to comply with ethical standards and regulatory guidelines associated with human subjects research, including research involving human participants and research using personally identifiable data. Papers reporting on such human subjects research must include a statement identifying any regulatory review the research is subject to (and identifying the form of approval provided), or explaining the lack of required review.</t>
  </si>
  <si>
    <t>ACM UMAP – User Modeling, Adaptation and Personalization – is the premier international conference for researchers and practitioners working on systems that adapt to individual users, to groups of users, and that collect, represent, and model user information. ACM UMAP is the successor to the biennial User Modeling (UM) and Adaptive Hypermedia and Adaptive Web-based Systems (AH) conferences that were merged in 2009. It is sponsored by ACM SIGCHI and SIGWEB, and organized with User Modeling Inc. as the Steering Committee. The proceedings are published by ACM and will be part of the ACM Digital Library.</t>
  </si>
  <si>
    <t>Accessibility Guidelines</t>
  </si>
  <si>
    <t>Published papers must follow the accessibility guidelines presented by ACM on the ACM Templates page. All images and figures should have text descriptions (“alt text”) ACM provides general guidance on creating and adding figure descriptions on the Describing Figures for ACM Publications page You may also reference the SIGACCESS Guide on Describing Figures for additional suggestions regarding figure descriptions. HTML proofs should support most accessibility features, but TAPS does not yet fully support automatic integration of accessibility features into your PDF proof.</t>
  </si>
  <si>
    <t>UMAP 2024</t>
  </si>
  <si>
    <t>N/A - https://www.um.org/umap2024/ (the website hasn't been updated yet)</t>
  </si>
  <si>
    <t xml:space="preserve">Accessibility and Aging, Blending Interaction: Engineering Interactive Systems &amp; Tools, Building Devices: Hardware Materials and Fabrication, Computational Interaction, Critical Computing Sustainability and Social Justice, Design, Games and Play, Health, Interacting with Devices: Interaction Techniques &amp; Modalities, Interaction Beyond the Individual, Learning, Education, and Families, Privacy and Security, Specific Applications Areas, Understanding People, User Experience and Usability, Visualization, </t>
  </si>
  <si>
    <t>https://chi2023.acm.org/for-attendees/chi2023-accessibility-faq/ (full page on the website dedicated to that)</t>
  </si>
  <si>
    <t>The ACM CHI Conference on Human Factors in Computing Systems is the premier international conference of Human-Computer Interaction (HCI). CHI – pronounced ‘kai’ – annually brings together researchers and practitioners from all over the world and from diverse cultures, backgrounds, and positionalities, who have as an overarching goal to make the world a better place with interactive digital technologies.</t>
  </si>
  <si>
    <t>Transparency (open materials etc)</t>
  </si>
  <si>
    <t>Research transparency is of utmost importance in a CHI paper. It allows reviewers to understand and assess submitted work thoroughly, and it allows members of the research community to understand, analyze, and build upon the work in published CHI papers. As such transparency is taken into account very seriously in the review process. (detailed description of this in the webpage) https://chi2023.acm.org/submission-guides/guide-to-a-successful-submission/#guide_transparency</t>
  </si>
  <si>
    <t>Reproducibility</t>
  </si>
  <si>
    <t>Rigor and reproducibility: papers must include enough detail that the research can be reviewed for rigor and reproducibility. Papers that do not include enough detail to adequately assess the research may be rejected in the early reject phase.</t>
  </si>
  <si>
    <t>CHI 2024</t>
  </si>
  <si>
    <t xml:space="preserve">CHI </t>
  </si>
  <si>
    <t>https://chi2024.acm.org/</t>
  </si>
  <si>
    <t>Inclusivity</t>
  </si>
  <si>
    <t xml:space="preserve">Inclusivity: Authors should ensure their work and writing are as inclusive as possible; where this is not possible, it should be acknowledged. For example, authors should use gender-inclusive language when developing their papers (see e.g., HCI Guidelines for Gender Equity and Inclusivity) and consider what communities their work is – and is not – supporting, as well as their geographical context. </t>
  </si>
  <si>
    <t xml:space="preserve">IDC 2022 Proceedings of Interaction Design and Children, </t>
  </si>
  <si>
    <t>Papers must include a section titled “Selection and Participation of Children”</t>
  </si>
  <si>
    <t>Yes</t>
  </si>
  <si>
    <t>Designing with and for children comes with challenges and responsibilities. The IDC community is keen to include children’s voices as well as to protect their rights and promote the ethical inclusion of their perspectives in research.  Papers must include a section titled “Selection and Participation of Children” in which the authors of the paper should describe how children were selected (if there were no children simply write: no children participated in this work), what consent processes were followed (i.e. did they consent and if so what they were told), how they were treated, how data sharing was communicated, and especially any additional ethical considerations. This subsection will not count towards the page limit. NOTE: even if this information is elsewhere in the paper, we still want to see this section. You should place this section before the references. Examples can be seen in IDC 2019, IDC 2020, IDC 2021 and IDC 2022 proceedings. Submissions that do not include this section will be desk-rejected.</t>
  </si>
  <si>
    <t>IDC is the premier international conference for researchers, educators and practitioners to share the latest research findings, innovative methodologies and new technologies in the areas of inclusive child-centered design, learning and interaction.</t>
  </si>
  <si>
    <t>https://sigchi.org/conferences/conference-history/idc/</t>
  </si>
  <si>
    <t xml:space="preserve">IDC 2024 Proceedings of Interaction Design and Children, </t>
  </si>
  <si>
    <t>https://idc.acm.org/2024/</t>
  </si>
  <si>
    <t>Site not updated</t>
  </si>
  <si>
    <t>IEEE</t>
  </si>
  <si>
    <t>Ethical impact statement</t>
  </si>
  <si>
    <t>checklist document: https://acii-conf.net/2023/wp-content/uploads/2023/03/2023-ACII-Submission-Guidelines.pdf</t>
  </si>
  <si>
    <t>The annual Conference of the Association for the Advancement of Affective Computing (AAAC, formerly known as Humaine) is the premier international forum for research on affective and multimodal human-machine interaction and systems.</t>
  </si>
  <si>
    <t>Reposting articles publicly online (e.g., website, arXiv, social networks, etc.): To maintain the double-blind review process, we are requesting authors refrain from posting their articles online until the notification date. Reposting articles publicly online before the notification deadline would be considered a violation of the anonymized submission.</t>
  </si>
  <si>
    <t>ACII2024</t>
  </si>
  <si>
    <t>https://hicss.hawaii.edu/</t>
  </si>
  <si>
    <t xml:space="preserve">Collaboration Systems and Technologies, Digital and Social Media, Decision Analytics and Service Science, Digital Government, Eletric Energy Systems, Information technology in Healthcare, Knowledge Innovation and Entrepreneurial Systems, Organizational Systems and technology, Software Technology </t>
  </si>
  <si>
    <t xml:space="preserve">The Hawaii International Conference on System Sciences (HICSS) has been known worldwide as the longest-standing working scientific conferences in Information Technology Management. Since 1968, HICSS has provided a highly interactive working environment for top scholars from academia and the industry from over 60 countries to exchange ideas in various areas of information, computer, and system sciences. </t>
  </si>
  <si>
    <t>HICSS 2024</t>
  </si>
  <si>
    <t>no updates - https://shidler.hawaii.edu/itm/hicss</t>
  </si>
  <si>
    <t>Similarity report</t>
  </si>
  <si>
    <t>P&amp;UL</t>
  </si>
  <si>
    <t>Similarity report: IEEE recommends a 30% similarity threshold to identify submissions that should be reviewed for possible problems. We will use CrossCheck to complete the examination of the repetition rate for your submitted final full paper and will then notify you if it exceeds this threshold as such paper may not be included in the IEEE database. Please note that for the accepted abstract/short paper that is within 2 pages, this examination is not needed since it does not enter the IEEE database and does not enter the EI search.</t>
  </si>
  <si>
    <t xml:space="preserve"> The conference is expected to be a platform for researchers in the interdisciplinary areas of robotics and biomimetics to disseminate their latest research results and explore the possible research collaborations. The scope of ROBIO 2023 covers research, development, and applications in all areas related to robotics, biomimetics, etc. The scope of ROBIO 2023 covers research, development, and applications in all areas related to robotics, biomimetics, etc. Full papers must be prepared strictly following the IEEE conference requirements. Accepted papers will be included in the ROBIO2023 conference proceedings, archived in IEEE Xplore, and indexed by EI. Expanded versions of the accepted and presented papers with high quality will be invited for publication in related journals</t>
  </si>
  <si>
    <t>https://www.ieee-ras.org/conferences-workshops/financially-co-sponsored/robio</t>
  </si>
  <si>
    <t>2024 IEEE International Conference on Robotics and Biomimetics, ROBIO 2022</t>
  </si>
  <si>
    <t>https://ieeexplore.ieee.org/xpl/conhome/1002042/all-proceedings</t>
  </si>
  <si>
    <t>The Proceedings starts from 2004 and says 4th conference</t>
  </si>
  <si>
    <t>Tracks available in Paper plasa</t>
  </si>
  <si>
    <t>The IEEE/RSJ International Conference on Intelligent Robots and Systems (IROS) is one of the largest and most impacting robotics research conferences worldwide. Established in 1988 and held annually, IROS provides an international forum for the international robotics research community to explore the frontier of science and technology in intelligent robots and smart machines. In addition to technical sessions and multi-media presentations, IROS conferences also hold panel discussions, forums, workshops, tutorials, exhibits, and technical tours to enrich the fruitful discussions among conference attendees.</t>
  </si>
  <si>
    <t>https://www.ieee-ras.org/conferences-workshops/financially-co-sponsored/iros</t>
  </si>
  <si>
    <t>Negative accessibilty</t>
  </si>
  <si>
    <t>Had to use wayback machine</t>
  </si>
  <si>
    <t>All papers accepted at the 2023 IROS are to be presented, in person, by the author/co-author or a knowledgeable person on the subject matter. All authors will also submit a 5-minute presentation video for IROS on-demand. If a paper cannot be presented in person due to government travel restrictions or the inability to get a Visa due to world events, the 5-minute presentation video will be available via IROS on-demand but will not be shown at the in-person conference. No alternate arrangements will be made.</t>
  </si>
  <si>
    <t>http://iros2024-abudhabi.org</t>
  </si>
  <si>
    <t xml:space="preserve">Regular Sessions, Special Sessions and at least one session focused on PhD student research. </t>
  </si>
  <si>
    <t>The 2022 IEEE International Conference on Human-Machine Systems (ICHMS) will be held in Orlando, Florida as a hybrid event, allowing for both physical and virtual attendance. The conference theme is: Human-Autonomy Teaming. This ICHMS will provide an opportunity for the academic, governmental and industrial communities to address new challenges, share solutions, and discuss future research directions in the important area of Human-Autonomy Teaming. The meeting will specifically cover contributions on research related to integrated human/autonomy systems at multiple scales and includes areas such as cognitive engineering of autonomous agents; design for human and autonomy interaction; technological aids for human-autonomy interaction; human-autonomy interaction modeling, testing, and evaluation; and fundamental issues of measurement and modeling of human-autonomy performance in engineered systems. The organization of ICHMS will include: Regular Sessions, Special Sessions, and at least one session focused on Ph.D. student research.</t>
  </si>
  <si>
    <t>https://ieeexplore.ieee.org/xpl/conhome/1838124/all-proceedings</t>
  </si>
  <si>
    <t>No 2023 conference</t>
  </si>
  <si>
    <t>Proceedings of the 2024 IEEE International Conference on Human-Machine Systems, ICHMS 2024</t>
  </si>
  <si>
    <t>https://ichms.blog.torontomu.ca/</t>
  </si>
  <si>
    <t>Regular Sessions, Special Sessions and at least one session focused on PhD student research.  (1) Adjustable Human Autonomy Collaboration, (2) Human-Machine Teaming on the Battlefield, (3) Advancement of Crew Autonomy Enabling Moon/Mars Surface Exploration Systems, (4) Trustworthy Autonomous Systems, (5) Human-Machine Teaming for Effective Decision-Making.</t>
  </si>
  <si>
    <t xml:space="preserve">The theme of the 4th ICHMS is “Trustworthy Human-Autonomy Teaming”. The conference will cover progress and contributions on brain-inspired autonomous systems at multiple scales, including cognitive science, engineering, and design for safe and trusted human-autonomy teaming; technological aids for verifiable artificial intelligence (AI) decisions; trust modeling, measures, and management, and fundamental issues of trust and barriers to adoption of AI-enabled autonomy in complex socio-technical systems. The organization of ICHMS will include Regular Sessions, Special Sessions, Poster Sessions, and Sessions focused on PhD student research. </t>
  </si>
  <si>
    <t xml:space="preserve">Use of artificial intelligence (AI)–generated </t>
  </si>
  <si>
    <t>The use of artificial intelligence (AI)–generated text in an article shall be disclosed in the acknowledgements section of any paper submitted to an IEEE Conference or Periodical. The sections of the paper that use AI-generated text shall have a citation to the AI system used to generate the text.</t>
  </si>
  <si>
    <t>ICDL is a highly selective annual international conference that aims to showcase and share the very best interdisciplinary and multidisciplinary research on how humans and animals develop sensing, reasoning and actions. ICDL community focusses on the understanding of how biological agents take advantage of interaction with social and physical environments to develop their cognitive capabilities. Moreover, how this knowledge can be used to improve future computing and robotic systems.</t>
  </si>
  <si>
    <t>https://ieeexplore.ieee.org/xpl/conhome/1001919/all-proceedings</t>
  </si>
  <si>
    <t xml:space="preserve">Proceedings starts from 2002 which is the 2nd one </t>
  </si>
  <si>
    <t xml:space="preserve">also has a section on plagirism </t>
  </si>
  <si>
    <t>Content of any submissions should be original and must not be submitted for consideration in any other conferences or journals. Submissions will be checked against (self-)plagiarism using the iThenticate tool provided by IEEE. Possible violations will be reported to IEEE for further investigation.</t>
  </si>
  <si>
    <t>2023 IEEE International Conference on Development and Learning, ICDL 2022</t>
  </si>
  <si>
    <t>https://la.utexas.edu/users/dil/ICDL_Austin_2024/#three</t>
  </si>
  <si>
    <t>The IEEE International Conference on Development and Learning (ICDL) conference is a unique meeting gathering researchers from computer science, robotics, psychology, neuroscience, and other disciplines to share and discuss research on how humans and other animals learn and develop and how this can inform and be informed by robotics and machine learning systems.</t>
  </si>
  <si>
    <t>The conference has minimal submission instructions</t>
  </si>
  <si>
    <t>Use of LLMs or AI-generated text</t>
  </si>
  <si>
    <t>The IEEE International Conference on Advanced Robotics and Mechatronics (ICARM) is the flagship conference of both IEEE-SMC TC on Bio-mechatronics and Bio-robotics Systems, and IEEE-RAS TC on Neuro- Robotics Systems.</t>
  </si>
  <si>
    <t>ICARM 2024</t>
  </si>
  <si>
    <t>IEEE RAS/EMBS</t>
  </si>
  <si>
    <t xml:space="preserve">On behalf of the Organizing Committee, we cordially invite you to submit your work to the 9th IEEE RAS/EMBS International Conference on Biomedical Robotics &amp; Biomechatronics (BioRob 2022), which will be held in Global Engineering Training Center at Seoul National University, Seoul. BioRob2022 is a joint effort of the two IEEE Societies of Robotics and Automation – RAS – and Engineering in Medicine and Biology – EMBS. The conference covers both theoretical and experimental challenges posed by the application of robotics and mechatronics in medicine and biology. The primary focus of Biorobotics is to analyze biological systems from a “biomechatronic” point of view, trying to understand the scientific and engineering principles underlying their extraordinary performance. This profound understanding of how biological systems work, behave and interact can be used for two main objectives: to guide the design and fabrication of novel, high performance bio-inspired machines and systems for many different applications; and to develop novel nano-, micro-, and macro-devices that can act upon, substitute parts of, and assist human beings in prevention, diagnosis, surgery, prosthetics, rehabilitation and personal assistance. Prospective authors are invited to submit high-quality papers presenting original results. The technical program will consist of plenary sessions, contributed paper sessions, workshops and tutorials, contributed posters. </t>
  </si>
  <si>
    <t>https://ieeexplore.ieee.org/xpl/conhome/1002044/all-proceedings</t>
  </si>
  <si>
    <t>https://www.biorob2024.org/</t>
  </si>
  <si>
    <t>The 10th iteration of the IEEE International Conference on Biomedical Robotics and Biomechatronics – BioRob2024 – represents a collaborative endeavor between two IEEE Societies: Robotics and Automation (RAS) and Engineering in Medicine and Biology (EMBS). BioRob delves into both theoretical and practical challenges arising from the integration of robotics and mechatronics into medicine and biology. The main objective of Biorobotics is to evaluate biological systems through a 'biomechatronic' lens, striving to unravel the scientific and engineering principles that underpin their exceptional performance. This deep comprehension of biological system functions, behaviors, and interactions serves two primary purposes: to inform the design and creation of new, high-performance bio-inspired machinery and systems for various applications, and to foster the development of innovative nano-, micro-, and macro-devices that can act upon, replace, or assist human beings in areas such as disease prevention, diagnostics, surgical procedures, prosthetics, rehabilitation, and personal assistance.</t>
  </si>
  <si>
    <t>It is a great pleasure and honor to invite you to the IEEE International Conference on Systems, Man, and Cybernetics (SMC), the flagship conference of the IEEE SMC Society. SMC 2023 will be held on October 1–4, 2023, at the Sheraton Waikiki, in Honolulu, on the beautiful island of Oahu, Hawai’i. This year’s theme is “Improving the Quality of Life’. The conference will provide a stimulating forum for researchers, educators, and practitioners to learn, share knowledge, report the most recent innovations and developments, and exchange ideas and advances in all aspects of systems science and engineering, human-machine systems, and cybernetics. In addition to technical sessions, SMC 2023 will hold keynote addresses, tutorials, workshops, panel discussions, forums, exhibits, and receptions to enrich the fruitful discussions among conference attendees. We will do our best to make this event an intellectually stimulating and enjoyable experience.</t>
  </si>
  <si>
    <t>https://ieeexplore.ieee.org/xpl/conhome/1000738/all-proceedings</t>
  </si>
  <si>
    <t>https://www.ieeesmc2024.org/#/home</t>
  </si>
  <si>
    <t>The 2024 IEEE International Conference on Systems, Man, and Cybernetics (SMC 2024) is the flagship conference of the IEEE Systems, Man, and Cybernetics Society. It provides an international forum for researchers, educators, and practitioners to learn, share knowledge, report most recent innovations and developments, and exchange ideas and advances in all aspects of systems science and engineering, human-machine systems, and cybernetics.</t>
  </si>
  <si>
    <t>Regular/Special Sessions</t>
  </si>
  <si>
    <t>This conference is a leading forum where state-of-the-art innovative results, the latest developments as well as future perspectives relating to robot and human interactive communication are presented and discussed. The conference covers a wide range of topics related to Robot and Human Interactive Communication, involving theories, methodologies, technologies, empirical and experimental studies. Papers related to the study of robotic technology, psychology, cognitive science, artificial intelligence, human factors, ethics and policies, interaction-based robot design and other topics related to human-robot interaction are welcome.</t>
  </si>
  <si>
    <t>https://ieeexplore.ieee.org/xpl/conhome/1000636/all-proceedings</t>
  </si>
  <si>
    <t>RO-MAN 2024 - 31st IEEE International Conference on Robot and Human Interactive Communication: Social, Asocial, and Antisocial Robots</t>
  </si>
  <si>
    <t>ACM/IEEE</t>
  </si>
  <si>
    <t>specific to 2023</t>
  </si>
  <si>
    <t>Studies; Technical; Design; Systems; and Theory, Methods, and Reproducibility</t>
  </si>
  <si>
    <t>FOR TECHNICAL: Submissions must present full details of the proposed technological advance to facilitate in-depth review and enable future reproducibility (e.g., formal descriptions, pseudocode, or open-sourced code). Successful papers will clearly demonstrate how the technology improves or enables human-robot interaction and will include evaluation appropriate to the work (e.g., comparisons to other methods, standard machine learning or computer vision metrics, human-robot interaction studies, etc.). FOR DESIGN:  Submissions must fully describe their design outcomes or process to enable detailed review and replication of the work. Further, successful papers will have evaluation appropriate to the work, for example end-user evaluation or a critical reflection on the design process or methodology. FOR STUDIES: Video-based and/or virtual user study paradigms are acceptable with appropriate/sufficient motivation and clarifications regarding any limitations that such a methodology introduces, though authors are encouraged to use in-person robots wherever possible. Successful submissions should reflect rigorous empirical methodologies and analyses that yield novel insights into human-robot interaction and should discuss the limitations and generalizability of the methods used.  FOR SYSTEMS: Before submission, authors submitting artifacts must have already obtained and report Institutional Review Board (IRB) clearances to release any data collected from human participants, received any relevant organizational clearances to release software/hardware, etc. In specific cases (e.g. a dataset with privacy-sensitive data), the code or dataset might not be directly downloadable. In this case, the authors must outline in their submission reasonable steps for other researchers to access the data (e.g. ask for specific ethical approval). REPRODUCIBILITY: Authors seeking to reproduce, replicate, or repeat quantitative work are encouraged to follow guidelines developed by the US National Science Foundation and Dept. of Education on how to design, conduct, and report such studies (see: NSF 2018, pages 4-5). Authors should also provide clear motivations for choosing the specific work they are reproducing.  Successful papers in this theme will clearly detail how they extend our current fundamental understanding of human-robot interaction and why the work is significant and has potential for impact. As appropriate, work must be defended by clear and sound arguments, a systematic data collection strategy, supporting data and appropriate evidence, and/or a thorough reflective analysis of the research with respect to the existing state of the art.</t>
  </si>
  <si>
    <t>No</t>
  </si>
  <si>
    <t xml:space="preserve">The conference theme for HRI 2023 is “HRI for all” and will focus on key HRI theories, methods, designs, studies, and technical advances that aim to understand and promote inclusion and diversity in HRI. We encourage the community to consider ways to both make the field a more inclusive place for those who may not feel included, as well as to encourage inclusion within our research methods and practices. </t>
  </si>
  <si>
    <t>https://dl.acm.org/conference/hri/proceedings</t>
  </si>
  <si>
    <r>
      <rPr>
        <color rgb="FF1155CC"/>
        <u/>
      </rPr>
      <t>https://www.acm.org/publications/policies/research-involving-human-participants-and-subjects</t>
    </r>
    <r>
      <rPr/>
      <t xml:space="preserve">    ;  To support building a strong evidence base in HRI, and encourage future reproducibility of published work, all submissions involving studies with human participants should clearly outline their methodology regardless of the theme they are submitted to, including: -  Ethical aspects considered and clearance obtained where appropriate (c.f., Geiskkovitch et al. 2016, Sections 5.2, 5.4); - Participant demographics and sampling approach, e.g. gender, ethnicity, etc. (c.f., de Graaf 2017, Section 2.3, recommendations in Schlesinger et al., 2017); - Data collection and analysis methods (c.f., Paepcke and Takayama 2010, Section V); - Study environment and context (c.f., Short et al. 2018, Section 3.5); - If a Wizard-of-Oz paradigm was used, a detailed description of the robot, wizard, user, etc. (c.f., Riek 2012, Table 2); - If a robot was used, a detailed description of the platform, its level of autonomy, capabilities, etc. (c.f., Beer et al. 2014, Figure 5)</t>
    </r>
  </si>
  <si>
    <t>Accessible Papers</t>
  </si>
  <si>
    <r>
      <rPr/>
      <t xml:space="preserve">Check section on "Submission Accessibility" here: </t>
    </r>
    <r>
      <rPr>
        <color rgb="FF1155CC"/>
        <u/>
      </rPr>
      <t>https://humanrobotinteraction.org/2023/full-papers/</t>
    </r>
    <r>
      <rPr/>
      <t xml:space="preserve"> (too big to put here)</t>
    </r>
  </si>
  <si>
    <t>https://humanrobotinteraction.org/2024/</t>
  </si>
  <si>
    <t>Theory and Methods, Design, Technical, Systems, and User Studies</t>
  </si>
  <si>
    <r>
      <rPr/>
      <t xml:space="preserve">Full page devoted to accessibility - </t>
    </r>
    <r>
      <rPr>
        <color rgb="FF1155CC"/>
        <u/>
      </rPr>
      <t>https://humanrobotinteraction.org/2024/accessibility/</t>
    </r>
    <r>
      <rPr/>
      <t xml:space="preserve">; </t>
    </r>
  </si>
  <si>
    <t>We are excited to announce the 19th Annual ACM/IEEE International Conference on Human Robot Interaction (HRI). HRI 2024 is the 19th annual conference for basic and applied HRI research. Researchers from across the world present their best work to HRI to exchange ideas about the theory, technology, data, and science furthering the state-of-the-art in the field.The conference theme for HRI 2024 is “HRI in the real world” and will focus on key HRI theories, designs, studies, systems, and technical advances that aim to bring HRI out of the lab and into everyday life. We encourage the community to consider what it means to do HRI in practice, and ways to bring it into the mainstream.</t>
  </si>
  <si>
    <t>(CONTINUATION)</t>
  </si>
  <si>
    <t>THEORY - Successful papers in this track will clearly detail how they transform our current fundamental understanding of human-robot interaction and why the work is significant and has potential for impact. As appropriate, work must be defended by clear and sound arguments and a thorough reflective analysis of the contribution with respect to the existing state of the art.; DESIGN:  Submissions must fully describe their design outcomes or process to enable detailed review and replication of the design process. Further, successful papers will have evaluation appropriate to the work, for example end-user evaluation or a critical reflection on the design process or methodology.   The primary knowledge contribution of papers submitted to the technical track is expected to be a novel algorithm (formalized through pseudocode), mathematical model (formalized through a set of equations), hardware element, or human-robot interface, and should provide enough detail to allow reproducibility. Evaluations for technical papers should be suitable to the type of contribution and do not need to include user studies unless appropriate. We provide the following guidelines to authors about expectations for papers submitted to the technical track: -  If a submitted paper contains a user study to empirically evaluate or demonstrate the primary knowledge contribution, authors should be clear in the paper why this paper is indeed a “technical” contribution rather than a “studies” contribution. -  If the novelty or main contribution of a paper lies in the integration of disparate hardware or software capabilities (e.g., a virtual/augmented/mixed-reality HRI system or a cognitive architecture), the paper likely belongs in the Systems track. -   If the novelty or main contribution of a paper lies in the development of a code-based implementation of an existing technical contribution, rather than the algorithm or model itself, the paper likely belongs in the Short Contributions track. Technical work may be evaluated in a variety of ways, non-exhaustively including proofs of correctness, proof-of-concept demonstration, evaluation in simulation (for example with an Wizard-of-Oz approach), or user study. It is critical to ensure that the claims made by the paper are backed up by the evaluation. This means that while a well designed and appropriate user study with a deployed robot may be advantageous, it is not necessary. Further, a poorly designed and inappropriate user study presented in a technical paper may be worse than including no user study at all. STUDIES: If a submitted paper contains evaluation of an implemented system, it should be clear why the insights from the study with humans are the primary knowledge contribution rather than the system itself, and thus why the paper belongs in the Studies rather than Technical or Systems track. If the paper’s main contribution is the creation of a new survey measure or other scientific tool, the paper likely belongs in the Theory and Methods track. If the paper’s main contribution is a design process, or the description of a series of design steps used to design a robotic system, then the paper likely belongs in the Design track. For example, if an author performs a series of co-design workshops, the resulting paper would belong in the Studies track if the contribution of the paper focused on the scientific insights gleaned from the analysis of those workshops, but would belong in the Design track if the contribution of the paper focused on the quality of the design process itself. If the paper’s main contribution is the dataset rather than the experimental results themselves, the paper likely belongs in the Short Contributions track.</t>
  </si>
  <si>
    <t>Same ACM guidelines</t>
  </si>
  <si>
    <t>The 2023 IEEE/ASME International Conference on Advanced Intelligent Mechatronics (AIM2023) will be held on June 27 to July 1, 2023 in Seattle, WA, USA (https://aim2023.org/). As the flagship conference on mechatronics and intelligent systems, AIM 2023 will bring together the international mechatronics community to discuss cutting-edge research results, expert perspectives on future developments, and innovative applications in mechatronics, robotics, automation, industrial electronics, and related areas.</t>
  </si>
  <si>
    <t>https://ieeexplore.ieee.org/xpl/conhome/1000006/all-proceedings</t>
  </si>
  <si>
    <t>https://www.aim2024.org/</t>
  </si>
  <si>
    <t>The 2024 IEEE/ASME International Conference on Advanced Intelligent Mechatronics (AIM2024) will be held on July 15-18, 2024 in Boston, MA, USA (https://aim2024.org/). As the flagship conference on intelligent mechatronic systems, AIM 2024 will bring together the international mechatronics community to discuss cutting-edge research results, expert perspectives on future developments, and innovative applications in mechatronics, robotics, automation, industrial electronics, and related areas.</t>
  </si>
  <si>
    <t>Being the flagship conference of the IEEE Robotics and Automation Society, ICRA will bring together the world's top researchers and leading companies to share ideas and advances in Robotics and Automation. The conference will include plenary sessions, contributed paper sessions, workshops and tutorial sessions, forums, videos, exhibitions, and robot competitions.</t>
  </si>
  <si>
    <t>https://ieeexplore.ieee.org/xpl/conhome/1000639/all-proceedings</t>
  </si>
  <si>
    <t>https://2024.ieee-icra.org/</t>
  </si>
  <si>
    <t>The 2024 IEEE International Conference on Robotics and Automation (ICRA2024) is the IEEE Robotics and Automation Society's flagship conference. The conference will be held from May 13th to 17th, 2024, in Yokohama, Japan. This year's conference theme is ``CONNECT+,'' reflecting the conference's aim of helping to build relationships and potential collaborations with participants within and outside their field of study. The port city of Yokohama is the symbol of Japan's opening to the outside world, and ICRA 2024 will become the symbol of Robotics' opening to the new society with many other fields. ICRA brings together robotics researchers, students and industrial partners from around the world to discuss the latest innovations and breakthroughs, highlighting the role of robotics and automation in addressing global challenges. ICRA 2024 will include plenary and keynote sessions, contributed paper sessions, workshops and tutorial sessions, forums, expo and exhibitions from our corporate partners, robot competitions and numerous social events.</t>
  </si>
  <si>
    <t>3 categories</t>
  </si>
  <si>
    <t>variables name</t>
  </si>
  <si>
    <t>value</t>
  </si>
  <si>
    <t>description</t>
  </si>
  <si>
    <t>int</t>
  </si>
  <si>
    <t>the first year of the conference</t>
  </si>
  <si>
    <t>the year when the regulation has been introduced</t>
  </si>
  <si>
    <t>string</t>
  </si>
  <si>
    <t>which are the tracks</t>
  </si>
  <si>
    <t>description of the guidelines reported (verbatim)</t>
  </si>
  <si>
    <t>bool</t>
  </si>
  <si>
    <t>0,1</t>
  </si>
  <si>
    <t>how much the conference explain the guidelines</t>
  </si>
  <si>
    <t>verbatim (IEEE, ACM or Scopus description)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</si>
</sst>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color theme="1"/>
      <name val="Calibri"/>
      <scheme val="minor"/>
    </font>
    <font>
      <b/>
      <color theme="1"/>
      <name val="Calibri"/>
      <scheme val="minor"/>
    </font>
    <font>
      <b/>
      <sz val="11.0"/>
      <color theme="1"/>
      <name val="Calibri"/>
    </font>
    <font>
      <u/>
      <color rgb="FF0000FF"/>
    </font>
    <font>
      <u/>
      <color rgb="FF0563C1"/>
    </font>
    <font>
      <b/>
      <color theme="0"/>
      <name val="Calibri"/>
      <scheme val="minor"/>
    </font>
    <font>
      <u/>
      <color rgb="FF0563C1"/>
    </font>
    <font>
      <u/>
      <color rgb="FF0563C1"/>
    </font>
    <font>
      <color rgb="FF000000"/>
      <name val="Calibri"/>
      <scheme val="minor"/>
    </font>
    <font>
      <u/>
      <color rgb="FF0000FF"/>
    </font>
    <font>
      <u/>
      <color rgb="FF0000FF"/>
    </font>
    <font>
      <u/>
      <color rgb="FF0000FF"/>
    </font>
    <font>
      <u/>
      <color rgb="FF0000FF"/>
    </font>
    <font>
      <u/>
      <color rgb="FF0563C1"/>
      <name val="Calibri"/>
      <scheme val="minor"/>
    </font>
    <font>
      <u/>
      <color rgb="FF0000FF"/>
    </font>
    <font>
      <u/>
      <color rgb="FF0000FF"/>
    </font>
    <font>
      <u/>
      <color rgb="FF0563C1"/>
      <name val="Calibri"/>
      <scheme val="minor"/>
    </font>
    <font>
      <u/>
      <color rgb="FF0000FF"/>
    </font>
    <font>
      <u/>
      <color rgb="FF0000FF"/>
    </font>
  </fonts>
  <fills count="7">
    <fill>
      <patternFill patternType="none"/>
    </fill>
    <fill>
      <patternFill patternType="lightGray"/>
    </fill>
    <fill>
      <patternFill patternType="solid">
        <fgColor rgb="FFFCE5CD"/>
        <bgColor rgb="FFFCE5CD"/>
      </patternFill>
    </fill>
    <fill>
      <patternFill patternType="solid">
        <fgColor rgb="FFB6D7A8"/>
        <bgColor rgb="FFB6D7A8"/>
      </patternFill>
    </fill>
    <fill>
      <patternFill patternType="solid">
        <fgColor rgb="FFD9EAD3"/>
        <bgColor rgb="FFD9EAD3"/>
      </patternFill>
    </fill>
    <fill>
      <patternFill patternType="solid">
        <fgColor rgb="FF93C47D"/>
        <bgColor rgb="FF93C47D"/>
      </patternFill>
    </fill>
    <fill>
      <patternFill patternType="solid">
        <fgColor rgb="FFF4CCCC"/>
        <bgColor rgb="FFF4CCCC"/>
      </patternFill>
    </fill>
  </fills>
  <borders count="7">
    <border/>
    <border>
      <left style="thin">
        <color rgb="FF000000"/>
      </left>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horizontal="left" readingOrder="0"/>
    </xf>
    <xf borderId="0" fillId="0" fontId="1"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left"/>
    </xf>
    <xf borderId="0" fillId="0" fontId="3" numFmtId="0" xfId="0" applyFont="1"/>
    <xf borderId="0" fillId="0" fontId="3" numFmtId="0" xfId="0" applyAlignment="1" applyFont="1">
      <alignment readingOrder="0"/>
    </xf>
    <xf borderId="0" fillId="0" fontId="1" numFmtId="4" xfId="0" applyFont="1" applyNumberFormat="1"/>
    <xf borderId="0" fillId="0" fontId="4"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5" numFmtId="0" xfId="0" applyAlignment="1" applyFont="1">
      <alignment readingOrder="0"/>
    </xf>
    <xf borderId="0" fillId="3" fontId="2" numFmtId="0" xfId="0" applyFill="1" applyFont="1"/>
    <xf borderId="0" fillId="0" fontId="2" numFmtId="0" xfId="0" applyFont="1"/>
    <xf borderId="0" fillId="4" fontId="1" numFmtId="0" xfId="0" applyAlignment="1" applyFill="1" applyFont="1">
      <alignment readingOrder="0"/>
    </xf>
    <xf borderId="0" fillId="4" fontId="1" numFmtId="4" xfId="0" applyFont="1" applyNumberFormat="1"/>
    <xf borderId="0" fillId="5" fontId="6" numFmtId="0" xfId="0" applyFill="1" applyFont="1"/>
    <xf borderId="0" fillId="0" fontId="2" numFmtId="0" xfId="0" applyFont="1"/>
    <xf borderId="0" fillId="4" fontId="1" numFmtId="0" xfId="0" applyFont="1"/>
    <xf borderId="0" fillId="6" fontId="1" numFmtId="0" xfId="0" applyAlignment="1" applyFill="1" applyFont="1">
      <alignment readingOrder="0"/>
    </xf>
    <xf borderId="0" fillId="6" fontId="1" numFmtId="0" xfId="0" applyFont="1"/>
    <xf borderId="0" fillId="6" fontId="7" numFmtId="0" xfId="0" applyAlignment="1" applyFont="1">
      <alignment readingOrder="0"/>
    </xf>
    <xf borderId="0" fillId="4" fontId="8" numFmtId="0" xfId="0" applyAlignment="1" applyFont="1">
      <alignment readingOrder="0"/>
    </xf>
    <xf borderId="0" fillId="4" fontId="9" numFmtId="0" xfId="0" applyAlignment="1" applyFont="1">
      <alignment readingOrder="0"/>
    </xf>
    <xf borderId="0" fillId="6" fontId="10" numFmtId="0" xfId="0" applyAlignment="1" applyFont="1">
      <alignment readingOrder="0"/>
    </xf>
    <xf borderId="0" fillId="6" fontId="9" numFmtId="0" xfId="0" applyAlignment="1" applyFont="1">
      <alignment readingOrder="0"/>
    </xf>
    <xf borderId="0" fillId="4" fontId="11" numFmtId="0" xfId="0" applyAlignment="1" applyFont="1">
      <alignment readingOrder="0"/>
    </xf>
    <xf borderId="0" fillId="6" fontId="12" numFmtId="0" xfId="0" applyAlignment="1" applyFont="1">
      <alignment readingOrder="0"/>
    </xf>
    <xf borderId="0" fillId="6" fontId="1" numFmtId="0" xfId="0" applyAlignment="1" applyFont="1">
      <alignment readingOrder="0"/>
    </xf>
    <xf borderId="0" fillId="4" fontId="13" numFmtId="0" xfId="0" applyAlignment="1" applyFont="1">
      <alignment readingOrder="0"/>
    </xf>
    <xf borderId="0" fillId="6" fontId="14" numFmtId="0" xfId="0" applyAlignment="1" applyFont="1">
      <alignment readingOrder="0"/>
    </xf>
    <xf borderId="0" fillId="4" fontId="1" numFmtId="0" xfId="0" applyAlignment="1" applyFont="1">
      <alignment shrinkToFit="0" wrapText="0"/>
    </xf>
    <xf borderId="0" fillId="4" fontId="1" numFmtId="0" xfId="0" applyAlignment="1" applyFont="1">
      <alignment readingOrder="0" shrinkToFit="0" wrapText="0"/>
    </xf>
    <xf borderId="0" fillId="4" fontId="15" numFmtId="0" xfId="0" applyAlignment="1" applyFont="1">
      <alignment readingOrder="0" shrinkToFit="0" wrapText="0"/>
    </xf>
    <xf borderId="0" fillId="6" fontId="1" numFmtId="0" xfId="0" applyAlignment="1" applyFont="1">
      <alignment readingOrder="0" shrinkToFit="0" wrapText="0"/>
    </xf>
    <xf borderId="0" fillId="6" fontId="16" numFmtId="0" xfId="0" applyAlignment="1" applyFont="1">
      <alignment readingOrder="0" shrinkToFit="0" wrapText="0"/>
    </xf>
    <xf borderId="0" fillId="6" fontId="1" numFmtId="0" xfId="0" applyAlignment="1" applyFont="1">
      <alignment shrinkToFit="0" wrapText="0"/>
    </xf>
    <xf borderId="0" fillId="4" fontId="17" numFmtId="0" xfId="0" applyAlignment="1" applyFont="1">
      <alignment readingOrder="0"/>
    </xf>
    <xf borderId="0" fillId="4" fontId="18" numFmtId="0" xfId="0" applyAlignment="1" applyFont="1">
      <alignment readingOrder="0" shrinkToFit="0" wrapText="0"/>
    </xf>
    <xf borderId="0" fillId="6" fontId="19" numFmtId="0" xfId="0" applyAlignment="1" applyFont="1">
      <alignment readingOrder="0" shrinkToFit="0" wrapText="0"/>
    </xf>
    <xf borderId="0" fillId="4" fontId="1" numFmtId="0" xfId="0" applyAlignment="1" applyFont="1">
      <alignment readingOrder="0"/>
    </xf>
    <xf borderId="1" fillId="0" fontId="1" numFmtId="0" xfId="0" applyAlignment="1" applyBorder="1" applyFont="1">
      <alignment readingOrder="0"/>
    </xf>
    <xf borderId="2" fillId="0" fontId="1" numFmtId="0" xfId="0" applyBorder="1" applyFont="1"/>
    <xf borderId="3" fillId="0" fontId="1" numFmtId="0" xfId="0" applyAlignment="1" applyBorder="1" applyFont="1">
      <alignment readingOrder="0"/>
    </xf>
    <xf borderId="4" fillId="0" fontId="1" numFmtId="0" xfId="0" applyBorder="1" applyFont="1"/>
    <xf borderId="5" fillId="0" fontId="1" numFmtId="0" xfId="0" applyAlignment="1" applyBorder="1" applyFont="1">
      <alignment readingOrder="0"/>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customschemas.google.com/relationships/workbookmetadata" Target="metadata"/><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plots!$A$1</c:f>
            </c:strRef>
          </c:tx>
          <c:dPt>
            <c:idx val="0"/>
            <c:spPr>
              <a:solidFill>
                <a:srgbClr val="4472C4"/>
              </a:solidFill>
            </c:spPr>
          </c:dPt>
          <c:dPt>
            <c:idx val="1"/>
            <c:spPr>
              <a:solidFill>
                <a:srgbClr val="ED7D31"/>
              </a:solidFill>
            </c:spPr>
          </c:dPt>
          <c:dPt>
            <c:idx val="2"/>
            <c:spPr>
              <a:solidFill>
                <a:srgbClr val="A5A5A5"/>
              </a:solidFill>
            </c:spPr>
          </c:dPt>
          <c:dLbls>
            <c:showLegendKey val="0"/>
            <c:showVal val="0"/>
            <c:showCatName val="0"/>
            <c:showSerName val="0"/>
            <c:showPercent val="0"/>
            <c:showBubbleSize val="0"/>
            <c:showLeaderLines val="1"/>
          </c:dLbls>
          <c:cat>
            <c:strRef>
              <c:f>plots!$B$2:$B$4</c:f>
            </c:strRef>
          </c:cat>
          <c:val>
            <c:numRef>
              <c:f>plots!$A$2:$A$4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514350</xdr:colOff>
      <xdr:row>3</xdr:row>
      <xdr:rowOff>38100</xdr:rowOff>
    </xdr:from>
    <xdr:ext cx="5715000" cy="3533775"/>
    <xdr:graphicFrame>
      <xdr:nvGraphicFramePr>
        <xdr:cNvPr id="70024376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icdl-2023.org/" TargetMode="External"/><Relationship Id="rId10" Type="http://schemas.openxmlformats.org/officeDocument/2006/relationships/hyperlink" Target="https://ichms.blog.torontomu.ca/call-for-papers/" TargetMode="External"/><Relationship Id="rId13" Type="http://schemas.openxmlformats.org/officeDocument/2006/relationships/hyperlink" Target="http://biorob2022.org/" TargetMode="External"/><Relationship Id="rId12" Type="http://schemas.openxmlformats.org/officeDocument/2006/relationships/hyperlink" Target="http://www.ieee-arm.org/" TargetMode="External"/><Relationship Id="rId1" Type="http://schemas.openxmlformats.org/officeDocument/2006/relationships/hyperlink" Target="https://hai-conference.net/hai2023/call-for-papers/" TargetMode="External"/><Relationship Id="rId2" Type="http://schemas.openxmlformats.org/officeDocument/2006/relationships/hyperlink" Target="https://www.um.org/umap2023/" TargetMode="External"/><Relationship Id="rId3" Type="http://schemas.openxmlformats.org/officeDocument/2006/relationships/hyperlink" Target="https://chi2023.acm.org/" TargetMode="External"/><Relationship Id="rId4" Type="http://schemas.openxmlformats.org/officeDocument/2006/relationships/hyperlink" Target="https://idc.acm.org/2023/" TargetMode="External"/><Relationship Id="rId9" Type="http://schemas.openxmlformats.org/officeDocument/2006/relationships/hyperlink" Target="https://ieee-iros.org/" TargetMode="External"/><Relationship Id="rId15" Type="http://schemas.openxmlformats.org/officeDocument/2006/relationships/hyperlink" Target="https://ro-man2023.org/main" TargetMode="External"/><Relationship Id="rId14" Type="http://schemas.openxmlformats.org/officeDocument/2006/relationships/hyperlink" Target="https://ieeesmc2023.org/" TargetMode="External"/><Relationship Id="rId17" Type="http://schemas.openxmlformats.org/officeDocument/2006/relationships/hyperlink" Target="https://aim2023.org/" TargetMode="External"/><Relationship Id="rId16" Type="http://schemas.openxmlformats.org/officeDocument/2006/relationships/hyperlink" Target="https://humanrobotinteraction.org/2023/" TargetMode="External"/><Relationship Id="rId5" Type="http://schemas.openxmlformats.org/officeDocument/2006/relationships/hyperlink" Target="https://acii-conf.net/2023/" TargetMode="External"/><Relationship Id="rId19" Type="http://schemas.openxmlformats.org/officeDocument/2006/relationships/drawing" Target="../drawings/drawing5.xml"/><Relationship Id="rId6" Type="http://schemas.openxmlformats.org/officeDocument/2006/relationships/hyperlink" Target="https://shidler.hawaii.edu/itm/hicss" TargetMode="External"/><Relationship Id="rId18" Type="http://schemas.openxmlformats.org/officeDocument/2006/relationships/hyperlink" Target="https://www.icra2023.org/" TargetMode="External"/><Relationship Id="rId7" Type="http://schemas.openxmlformats.org/officeDocument/2006/relationships/hyperlink" Target="http://robio2023.org/" TargetMode="External"/><Relationship Id="rId8" Type="http://schemas.openxmlformats.org/officeDocument/2006/relationships/hyperlink" Target="https://2023.ieee-humanoids.or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ieeexplore.ieee.org/xpl/conhome/1000639/all-proceedings" TargetMode="External"/><Relationship Id="rId20" Type="http://schemas.openxmlformats.org/officeDocument/2006/relationships/hyperlink" Target="https://la.utexas.edu/users/dil/ICDL_Austin_2024/" TargetMode="External"/><Relationship Id="rId41" Type="http://schemas.openxmlformats.org/officeDocument/2006/relationships/drawing" Target="../drawings/drawing6.xml"/><Relationship Id="rId22" Type="http://schemas.openxmlformats.org/officeDocument/2006/relationships/hyperlink" Target="https://www.biorob2024.org/" TargetMode="External"/><Relationship Id="rId21" Type="http://schemas.openxmlformats.org/officeDocument/2006/relationships/hyperlink" Target="https://ieeexplore.ieee.org/xpl/conhome/1002044/all-proceedings" TargetMode="External"/><Relationship Id="rId24" Type="http://schemas.openxmlformats.org/officeDocument/2006/relationships/hyperlink" Target="https://ieeesmc2023.org/" TargetMode="External"/><Relationship Id="rId23" Type="http://schemas.openxmlformats.org/officeDocument/2006/relationships/hyperlink" Target="https://ieeexplore.ieee.org/xpl/conhome/1002044/all-proceedings" TargetMode="External"/><Relationship Id="rId1" Type="http://schemas.openxmlformats.org/officeDocument/2006/relationships/hyperlink" Target="https://www.um.org/umap2024/" TargetMode="External"/><Relationship Id="rId2" Type="http://schemas.openxmlformats.org/officeDocument/2006/relationships/hyperlink" Target="https://chi2023.acm.org/for-attendees/chi2023-accessibility-faq/" TargetMode="External"/><Relationship Id="rId3" Type="http://schemas.openxmlformats.org/officeDocument/2006/relationships/hyperlink" Target="https://chi2024.acm.org/" TargetMode="External"/><Relationship Id="rId4" Type="http://schemas.openxmlformats.org/officeDocument/2006/relationships/hyperlink" Target="https://idc.acm.org/2023/" TargetMode="External"/><Relationship Id="rId9" Type="http://schemas.openxmlformats.org/officeDocument/2006/relationships/hyperlink" Target="http://robio2023.org/" TargetMode="External"/><Relationship Id="rId26" Type="http://schemas.openxmlformats.org/officeDocument/2006/relationships/hyperlink" Target="https://www.ieeesmc2024.org/" TargetMode="External"/><Relationship Id="rId25" Type="http://schemas.openxmlformats.org/officeDocument/2006/relationships/hyperlink" Target="https://ieeexplore.ieee.org/xpl/conhome/1000738/all-proceedings" TargetMode="External"/><Relationship Id="rId28" Type="http://schemas.openxmlformats.org/officeDocument/2006/relationships/hyperlink" Target="https://ieeexplore.ieee.org/xpl/conhome/1000636/all-proceedings" TargetMode="External"/><Relationship Id="rId27" Type="http://schemas.openxmlformats.org/officeDocument/2006/relationships/hyperlink" Target="https://ieeexplore.ieee.org/xpl/conhome/1000738/all-proceedings" TargetMode="External"/><Relationship Id="rId5" Type="http://schemas.openxmlformats.org/officeDocument/2006/relationships/hyperlink" Target="https://sigchi.org/conferences/conference-history/idc/" TargetMode="External"/><Relationship Id="rId6" Type="http://schemas.openxmlformats.org/officeDocument/2006/relationships/hyperlink" Target="https://idc.acm.org/2024/" TargetMode="External"/><Relationship Id="rId29" Type="http://schemas.openxmlformats.org/officeDocument/2006/relationships/hyperlink" Target="https://dl.acm.org/conference/hri/proceedings" TargetMode="External"/><Relationship Id="rId7" Type="http://schemas.openxmlformats.org/officeDocument/2006/relationships/hyperlink" Target="https://hicss.hawaii.edu/" TargetMode="External"/><Relationship Id="rId8" Type="http://schemas.openxmlformats.org/officeDocument/2006/relationships/hyperlink" Target="https://shidler.hawaii.edu/itm/hicss" TargetMode="External"/><Relationship Id="rId31" Type="http://schemas.openxmlformats.org/officeDocument/2006/relationships/hyperlink" Target="https://humanrobotinteraction.org/2023/full-papers/" TargetMode="External"/><Relationship Id="rId30" Type="http://schemas.openxmlformats.org/officeDocument/2006/relationships/hyperlink" Target="https://www.acm.org/publications/policies/research-involving-human-participants-and-subjects" TargetMode="External"/><Relationship Id="rId11" Type="http://schemas.openxmlformats.org/officeDocument/2006/relationships/hyperlink" Target="https://ieeexplore.ieee.org/xpl/conhome/1002042/all-proceedings" TargetMode="External"/><Relationship Id="rId33" Type="http://schemas.openxmlformats.org/officeDocument/2006/relationships/hyperlink" Target="https://humanrobotinteraction.org/2024/accessibility/" TargetMode="External"/><Relationship Id="rId10" Type="http://schemas.openxmlformats.org/officeDocument/2006/relationships/hyperlink" Target="https://www.ieee-ras.org/conferences-workshops/financially-co-sponsored/robio" TargetMode="External"/><Relationship Id="rId32" Type="http://schemas.openxmlformats.org/officeDocument/2006/relationships/hyperlink" Target="https://humanrobotinteraction.org/2024/" TargetMode="External"/><Relationship Id="rId13" Type="http://schemas.openxmlformats.org/officeDocument/2006/relationships/hyperlink" Target="http://iros2024-abudhabi.org/" TargetMode="External"/><Relationship Id="rId35" Type="http://schemas.openxmlformats.org/officeDocument/2006/relationships/hyperlink" Target="https://ieeexplore.ieee.org/xpl/conhome/1000006/all-proceedings" TargetMode="External"/><Relationship Id="rId12" Type="http://schemas.openxmlformats.org/officeDocument/2006/relationships/hyperlink" Target="https://www.ieee-ras.org/conferences-workshops/financially-co-sponsored/iros" TargetMode="External"/><Relationship Id="rId34" Type="http://schemas.openxmlformats.org/officeDocument/2006/relationships/hyperlink" Target="https://dl.acm.org/conference/hri/proceedings" TargetMode="External"/><Relationship Id="rId15" Type="http://schemas.openxmlformats.org/officeDocument/2006/relationships/hyperlink" Target="https://ichms.blog.torontomu.ca/" TargetMode="External"/><Relationship Id="rId37" Type="http://schemas.openxmlformats.org/officeDocument/2006/relationships/hyperlink" Target="https://ieeexplore.ieee.org/xpl/conhome/1000006/all-proceedings" TargetMode="External"/><Relationship Id="rId14" Type="http://schemas.openxmlformats.org/officeDocument/2006/relationships/hyperlink" Target="https://ieeexplore.ieee.org/xpl/conhome/1838124/all-proceedings" TargetMode="External"/><Relationship Id="rId36" Type="http://schemas.openxmlformats.org/officeDocument/2006/relationships/hyperlink" Target="https://www.aim2024.org/" TargetMode="External"/><Relationship Id="rId17" Type="http://schemas.openxmlformats.org/officeDocument/2006/relationships/hyperlink" Target="https://www.icdl-2023.org/" TargetMode="External"/><Relationship Id="rId39" Type="http://schemas.openxmlformats.org/officeDocument/2006/relationships/hyperlink" Target="https://2024.ieee-icra.org/" TargetMode="External"/><Relationship Id="rId16" Type="http://schemas.openxmlformats.org/officeDocument/2006/relationships/hyperlink" Target="https://ieeexplore.ieee.org/xpl/conhome/1838124/all-proceedings" TargetMode="External"/><Relationship Id="rId38" Type="http://schemas.openxmlformats.org/officeDocument/2006/relationships/hyperlink" Target="https://ieeexplore.ieee.org/xpl/conhome/1000639/all-proceedings" TargetMode="External"/><Relationship Id="rId19" Type="http://schemas.openxmlformats.org/officeDocument/2006/relationships/hyperlink" Target="https://www.icdl-2023.org/" TargetMode="External"/><Relationship Id="rId18" Type="http://schemas.openxmlformats.org/officeDocument/2006/relationships/hyperlink" Target="https://ieeexplore.ieee.org/xpl/conhome/1001919/all-proceeding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
        <v>6.0</v>
      </c>
      <c r="B2" s="2" t="s">
        <v>1</v>
      </c>
    </row>
    <row r="3">
      <c r="A3" s="2">
        <v>3.0</v>
      </c>
      <c r="B3" s="2" t="s">
        <v>2</v>
      </c>
    </row>
    <row r="4">
      <c r="A4" s="1">
        <v>9.0</v>
      </c>
      <c r="B4" s="2"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4</v>
      </c>
      <c r="B1" s="3" t="s">
        <v>5</v>
      </c>
      <c r="C1" s="3" t="s">
        <v>6</v>
      </c>
      <c r="D1" s="3" t="s">
        <v>7</v>
      </c>
      <c r="E1" s="3" t="s">
        <v>8</v>
      </c>
      <c r="F1" s="3" t="s">
        <v>9</v>
      </c>
      <c r="G1" s="3" t="s">
        <v>10</v>
      </c>
    </row>
    <row r="2">
      <c r="A2" s="4" t="s">
        <v>11</v>
      </c>
      <c r="B2" s="5">
        <v>174.0</v>
      </c>
      <c r="C2" s="4" t="s">
        <v>12</v>
      </c>
      <c r="D2" s="4" t="s">
        <v>13</v>
      </c>
      <c r="E2" s="4" t="s">
        <v>13</v>
      </c>
      <c r="F2" s="6"/>
      <c r="G2" s="6"/>
    </row>
    <row r="3">
      <c r="A3" s="4" t="s">
        <v>14</v>
      </c>
      <c r="B3" s="5">
        <v>113.0</v>
      </c>
      <c r="C3" s="4" t="s">
        <v>15</v>
      </c>
      <c r="D3" s="6"/>
      <c r="E3" s="6"/>
      <c r="F3" s="6"/>
      <c r="G3" s="6"/>
    </row>
    <row r="4">
      <c r="A4" s="4" t="s">
        <v>16</v>
      </c>
      <c r="B4" s="5">
        <v>41.0</v>
      </c>
      <c r="C4" s="4" t="s">
        <v>17</v>
      </c>
      <c r="D4" s="6"/>
      <c r="E4" s="6"/>
      <c r="F4" s="6"/>
      <c r="G4" s="6"/>
    </row>
    <row r="5">
      <c r="A5" s="4" t="s">
        <v>18</v>
      </c>
      <c r="B5" s="5">
        <v>38.0</v>
      </c>
      <c r="C5" s="4" t="s">
        <v>19</v>
      </c>
      <c r="D5" s="6"/>
      <c r="E5" s="6"/>
      <c r="F5" s="6"/>
      <c r="G5" s="6"/>
    </row>
    <row r="6">
      <c r="A6" s="4" t="s">
        <v>20</v>
      </c>
      <c r="B6" s="5">
        <v>25.0</v>
      </c>
      <c r="C6" s="4" t="s">
        <v>21</v>
      </c>
      <c r="D6" s="6"/>
      <c r="E6" s="4" t="s">
        <v>13</v>
      </c>
      <c r="F6" s="4" t="s">
        <v>13</v>
      </c>
      <c r="G6" s="6"/>
    </row>
    <row r="7">
      <c r="A7" s="4" t="s">
        <v>22</v>
      </c>
      <c r="B7" s="5">
        <v>20.0</v>
      </c>
      <c r="C7" s="4" t="s">
        <v>23</v>
      </c>
      <c r="D7" s="6"/>
      <c r="E7" s="6"/>
      <c r="F7" s="4" t="s">
        <v>13</v>
      </c>
      <c r="G7" s="6"/>
    </row>
    <row r="8">
      <c r="A8" s="4" t="s">
        <v>24</v>
      </c>
      <c r="B8" s="5">
        <v>16.0</v>
      </c>
      <c r="C8" s="4" t="s">
        <v>25</v>
      </c>
      <c r="D8" s="6"/>
      <c r="E8" s="6"/>
      <c r="F8" s="6"/>
      <c r="G8" s="6"/>
    </row>
    <row r="9">
      <c r="A9" s="4" t="s">
        <v>26</v>
      </c>
      <c r="B9" s="5">
        <v>12.0</v>
      </c>
      <c r="C9" s="4" t="s">
        <v>27</v>
      </c>
      <c r="D9" s="6"/>
      <c r="E9" s="6"/>
      <c r="F9" s="6"/>
      <c r="G9" s="4" t="s">
        <v>13</v>
      </c>
    </row>
    <row r="10">
      <c r="A10" s="4" t="s">
        <v>28</v>
      </c>
      <c r="B10" s="5">
        <v>12.0</v>
      </c>
      <c r="C10" s="4" t="s">
        <v>29</v>
      </c>
      <c r="D10" s="6"/>
      <c r="E10" s="6"/>
      <c r="F10" s="6"/>
      <c r="G10" s="4" t="s">
        <v>13</v>
      </c>
    </row>
    <row r="11">
      <c r="A11" s="4" t="s">
        <v>30</v>
      </c>
      <c r="B11" s="5">
        <v>12.0</v>
      </c>
      <c r="C11" s="4" t="s">
        <v>31</v>
      </c>
      <c r="D11" s="6"/>
      <c r="E11" s="6"/>
      <c r="F11" s="6"/>
      <c r="G11" s="6"/>
    </row>
    <row r="12">
      <c r="A12" s="4" t="s">
        <v>32</v>
      </c>
      <c r="B12" s="5">
        <v>11.0</v>
      </c>
      <c r="C12" s="4" t="s">
        <v>33</v>
      </c>
      <c r="D12" s="6"/>
      <c r="E12" s="6"/>
      <c r="F12" s="6"/>
      <c r="G12" s="6"/>
    </row>
    <row r="13">
      <c r="A13" s="4" t="s">
        <v>34</v>
      </c>
      <c r="B13" s="5">
        <v>10.0</v>
      </c>
      <c r="C13" s="4" t="s">
        <v>35</v>
      </c>
      <c r="D13" s="4" t="s">
        <v>13</v>
      </c>
      <c r="E13" s="6"/>
      <c r="F13" s="6"/>
      <c r="G13" s="6"/>
    </row>
    <row r="14">
      <c r="A14" s="4" t="s">
        <v>36</v>
      </c>
      <c r="B14" s="5">
        <v>9.0</v>
      </c>
      <c r="C14" s="4" t="s">
        <v>37</v>
      </c>
      <c r="D14" s="6"/>
      <c r="E14" s="6"/>
      <c r="F14" s="6"/>
      <c r="G14" s="6"/>
    </row>
    <row r="15">
      <c r="A15" s="4" t="s">
        <v>38</v>
      </c>
      <c r="B15" s="5">
        <v>8.0</v>
      </c>
      <c r="C15" s="4" t="s">
        <v>39</v>
      </c>
      <c r="D15" s="4" t="s">
        <v>13</v>
      </c>
      <c r="E15" s="4" t="s">
        <v>13</v>
      </c>
      <c r="F15" s="6"/>
      <c r="G15" s="6"/>
    </row>
    <row r="16">
      <c r="A16" s="4" t="s">
        <v>40</v>
      </c>
      <c r="B16" s="5">
        <v>8.0</v>
      </c>
      <c r="C16" s="4" t="s">
        <v>41</v>
      </c>
      <c r="D16" s="4" t="s">
        <v>13</v>
      </c>
      <c r="E16" s="6"/>
      <c r="F16" s="6"/>
      <c r="G16" s="6"/>
    </row>
    <row r="17">
      <c r="A17" s="4" t="s">
        <v>42</v>
      </c>
      <c r="B17" s="5">
        <v>8.0</v>
      </c>
      <c r="C17" s="4" t="s">
        <v>43</v>
      </c>
      <c r="D17" s="6"/>
      <c r="E17" s="6"/>
      <c r="F17" s="6"/>
      <c r="G17" s="4" t="s">
        <v>13</v>
      </c>
    </row>
    <row r="18">
      <c r="A18" s="4" t="s">
        <v>44</v>
      </c>
      <c r="B18" s="5">
        <v>7.0</v>
      </c>
      <c r="C18" s="4" t="s">
        <v>45</v>
      </c>
      <c r="D18" s="6"/>
      <c r="E18" s="6"/>
      <c r="F18" s="6"/>
      <c r="G18" s="6"/>
    </row>
    <row r="19">
      <c r="A19" s="4" t="s">
        <v>46</v>
      </c>
      <c r="B19" s="5">
        <v>7.0</v>
      </c>
      <c r="C19" s="4" t="s">
        <v>47</v>
      </c>
      <c r="D19" s="6"/>
      <c r="E19" s="6"/>
      <c r="F19" s="6"/>
      <c r="G19" s="6"/>
    </row>
  </sheetData>
  <autoFilter ref="$A$1:$Z$19">
    <sortState ref="A1:Z19">
      <sortCondition descending="1" ref="B1:B19"/>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s>
  <sheetData>
    <row r="1" ht="14.25" customHeight="1">
      <c r="A1" s="1" t="s">
        <v>48</v>
      </c>
      <c r="B1" s="1" t="s">
        <v>49</v>
      </c>
      <c r="C1" s="1" t="s">
        <v>50</v>
      </c>
      <c r="D1" s="1" t="s">
        <v>51</v>
      </c>
      <c r="E1" s="1" t="s">
        <v>52</v>
      </c>
      <c r="F1" s="1" t="s">
        <v>4</v>
      </c>
      <c r="G1" s="1" t="s">
        <v>53</v>
      </c>
      <c r="H1" s="1" t="s">
        <v>54</v>
      </c>
      <c r="I1" s="1" t="s">
        <v>55</v>
      </c>
      <c r="J1" s="1" t="s">
        <v>56</v>
      </c>
      <c r="K1" s="1" t="s">
        <v>57</v>
      </c>
      <c r="L1" s="1" t="s">
        <v>58</v>
      </c>
      <c r="M1" s="1" t="s">
        <v>59</v>
      </c>
      <c r="N1" s="1" t="s">
        <v>60</v>
      </c>
      <c r="O1" s="1" t="s">
        <v>61</v>
      </c>
      <c r="P1" s="1" t="s">
        <v>62</v>
      </c>
      <c r="Q1" s="1" t="s">
        <v>63</v>
      </c>
      <c r="R1" s="1" t="s">
        <v>64</v>
      </c>
      <c r="S1" s="1" t="s">
        <v>65</v>
      </c>
    </row>
    <row r="2" ht="14.25" customHeight="1">
      <c r="A2" s="1" t="s">
        <v>66</v>
      </c>
      <c r="B2" s="1" t="s">
        <v>67</v>
      </c>
      <c r="C2" s="1" t="s">
        <v>68</v>
      </c>
      <c r="D2" s="1" t="s">
        <v>69</v>
      </c>
      <c r="E2" s="1">
        <v>2022.0</v>
      </c>
      <c r="F2" s="1" t="s">
        <v>22</v>
      </c>
      <c r="J2" s="1">
        <v>247.0</v>
      </c>
      <c r="K2" s="1">
        <v>249.0</v>
      </c>
      <c r="L2" s="1">
        <v>2.0</v>
      </c>
      <c r="M2" s="1" t="s">
        <v>70</v>
      </c>
      <c r="N2" s="1" t="s">
        <v>71</v>
      </c>
      <c r="O2" s="1" t="s">
        <v>72</v>
      </c>
      <c r="P2" s="1" t="s">
        <v>73</v>
      </c>
      <c r="Q2" s="1" t="s">
        <v>74</v>
      </c>
      <c r="R2" s="1" t="s">
        <v>75</v>
      </c>
      <c r="S2" s="1" t="s">
        <v>76</v>
      </c>
    </row>
    <row r="3" ht="14.25" customHeight="1">
      <c r="A3" s="1" t="s">
        <v>77</v>
      </c>
      <c r="B3" s="1" t="s">
        <v>78</v>
      </c>
      <c r="C3" s="1" t="s">
        <v>79</v>
      </c>
      <c r="D3" s="1" t="s">
        <v>80</v>
      </c>
      <c r="E3" s="1">
        <v>2022.0</v>
      </c>
      <c r="F3" s="1" t="s">
        <v>81</v>
      </c>
      <c r="G3" s="1">
        <v>55.0</v>
      </c>
      <c r="H3" s="1">
        <v>38.0</v>
      </c>
      <c r="J3" s="1">
        <v>92.0</v>
      </c>
      <c r="K3" s="1">
        <v>97.0</v>
      </c>
      <c r="L3" s="1">
        <v>5.0</v>
      </c>
      <c r="M3" s="1" t="s">
        <v>82</v>
      </c>
      <c r="N3" s="1" t="s">
        <v>83</v>
      </c>
      <c r="O3" s="1" t="s">
        <v>84</v>
      </c>
      <c r="P3" s="1" t="s">
        <v>85</v>
      </c>
      <c r="Q3" s="1" t="s">
        <v>74</v>
      </c>
      <c r="R3" s="1" t="s">
        <v>75</v>
      </c>
      <c r="S3" s="1" t="s">
        <v>76</v>
      </c>
    </row>
    <row r="4" ht="14.25" customHeight="1">
      <c r="A4" s="1" t="s">
        <v>86</v>
      </c>
      <c r="B4" s="1" t="s">
        <v>87</v>
      </c>
      <c r="C4" s="1" t="s">
        <v>88</v>
      </c>
      <c r="D4" s="1" t="s">
        <v>89</v>
      </c>
      <c r="E4" s="1">
        <v>2022.0</v>
      </c>
      <c r="F4" s="1" t="s">
        <v>90</v>
      </c>
      <c r="J4" s="1">
        <v>159.0</v>
      </c>
      <c r="K4" s="1">
        <v>169.0</v>
      </c>
      <c r="L4" s="1">
        <v>10.0</v>
      </c>
      <c r="M4" s="1" t="s">
        <v>91</v>
      </c>
      <c r="N4" s="1" t="s">
        <v>92</v>
      </c>
      <c r="O4" s="1" t="s">
        <v>93</v>
      </c>
      <c r="P4" s="1" t="s">
        <v>94</v>
      </c>
      <c r="Q4" s="1" t="s">
        <v>74</v>
      </c>
      <c r="R4" s="1" t="s">
        <v>75</v>
      </c>
      <c r="S4" s="1" t="s">
        <v>76</v>
      </c>
    </row>
    <row r="5" ht="14.25" customHeight="1">
      <c r="A5" s="1" t="s">
        <v>95</v>
      </c>
      <c r="B5" s="1" t="s">
        <v>96</v>
      </c>
      <c r="C5" s="1" t="s">
        <v>97</v>
      </c>
      <c r="D5" s="1" t="s">
        <v>98</v>
      </c>
      <c r="E5" s="1">
        <v>2022.0</v>
      </c>
      <c r="F5" s="1" t="s">
        <v>90</v>
      </c>
      <c r="J5" s="1">
        <v>797.0</v>
      </c>
      <c r="K5" s="1">
        <v>798.0</v>
      </c>
      <c r="L5" s="1">
        <v>1.0</v>
      </c>
      <c r="M5" s="1" t="s">
        <v>99</v>
      </c>
      <c r="N5" s="1" t="s">
        <v>100</v>
      </c>
      <c r="O5" s="1" t="s">
        <v>101</v>
      </c>
      <c r="P5" s="1" t="s">
        <v>102</v>
      </c>
      <c r="Q5" s="1" t="s">
        <v>74</v>
      </c>
      <c r="R5" s="1" t="s">
        <v>103</v>
      </c>
      <c r="S5" s="1" t="s">
        <v>76</v>
      </c>
    </row>
    <row r="6" ht="14.25" customHeight="1">
      <c r="A6" s="1" t="s">
        <v>104</v>
      </c>
      <c r="B6" s="1" t="s">
        <v>105</v>
      </c>
      <c r="C6" s="1" t="s">
        <v>106</v>
      </c>
      <c r="D6" s="1" t="s">
        <v>107</v>
      </c>
      <c r="E6" s="1">
        <v>2022.0</v>
      </c>
      <c r="F6" s="1" t="s">
        <v>81</v>
      </c>
      <c r="G6" s="1">
        <v>55.0</v>
      </c>
      <c r="H6" s="1">
        <v>17.0</v>
      </c>
      <c r="J6" s="1">
        <v>212.0</v>
      </c>
      <c r="K6" s="1">
        <v>217.0</v>
      </c>
      <c r="L6" s="1">
        <v>5.0</v>
      </c>
      <c r="M6" s="1" t="s">
        <v>108</v>
      </c>
      <c r="N6" s="1" t="s">
        <v>109</v>
      </c>
      <c r="O6" s="1" t="s">
        <v>110</v>
      </c>
      <c r="P6" s="1" t="s">
        <v>111</v>
      </c>
      <c r="Q6" s="1" t="s">
        <v>74</v>
      </c>
      <c r="R6" s="1" t="s">
        <v>75</v>
      </c>
      <c r="S6" s="1" t="s">
        <v>76</v>
      </c>
    </row>
    <row r="7" ht="14.25" customHeight="1">
      <c r="A7" s="1" t="s">
        <v>112</v>
      </c>
      <c r="B7" s="1" t="s">
        <v>113</v>
      </c>
      <c r="C7" s="1" t="s">
        <v>114</v>
      </c>
      <c r="D7" s="1" t="s">
        <v>115</v>
      </c>
      <c r="E7" s="1">
        <v>2022.0</v>
      </c>
      <c r="F7" s="1" t="s">
        <v>116</v>
      </c>
      <c r="I7" s="1">
        <v>17.0</v>
      </c>
      <c r="M7" s="1" t="s">
        <v>117</v>
      </c>
      <c r="N7" s="1" t="s">
        <v>118</v>
      </c>
      <c r="O7" s="1" t="s">
        <v>119</v>
      </c>
      <c r="P7" s="1" t="s">
        <v>120</v>
      </c>
      <c r="Q7" s="1" t="s">
        <v>74</v>
      </c>
      <c r="S7" s="1" t="s">
        <v>76</v>
      </c>
    </row>
    <row r="8" ht="14.25" customHeight="1">
      <c r="A8" s="1" t="s">
        <v>121</v>
      </c>
      <c r="B8" s="1" t="s">
        <v>122</v>
      </c>
      <c r="C8" s="1">
        <v>5.7222464648E10</v>
      </c>
      <c r="D8" s="1" t="s">
        <v>123</v>
      </c>
      <c r="E8" s="1">
        <v>2022.0</v>
      </c>
      <c r="F8" s="1" t="s">
        <v>90</v>
      </c>
      <c r="I8" s="1">
        <v>3546658.0</v>
      </c>
      <c r="M8" s="1" t="s">
        <v>124</v>
      </c>
      <c r="N8" s="1" t="s">
        <v>125</v>
      </c>
      <c r="O8" s="1" t="s">
        <v>126</v>
      </c>
      <c r="P8" s="1" t="s">
        <v>127</v>
      </c>
      <c r="Q8" s="1" t="s">
        <v>74</v>
      </c>
      <c r="R8" s="1" t="s">
        <v>128</v>
      </c>
      <c r="S8" s="1" t="s">
        <v>76</v>
      </c>
    </row>
    <row r="9" ht="14.25" customHeight="1">
      <c r="A9" s="1" t="s">
        <v>129</v>
      </c>
      <c r="B9" s="1" t="s">
        <v>130</v>
      </c>
      <c r="C9" s="1" t="s">
        <v>131</v>
      </c>
      <c r="D9" s="1" t="s">
        <v>132</v>
      </c>
      <c r="E9" s="1">
        <v>2022.0</v>
      </c>
      <c r="F9" s="1" t="s">
        <v>133</v>
      </c>
      <c r="I9" s="1">
        <v>6.0</v>
      </c>
      <c r="M9" s="1" t="s">
        <v>134</v>
      </c>
      <c r="N9" s="1" t="s">
        <v>135</v>
      </c>
      <c r="O9" s="1" t="s">
        <v>136</v>
      </c>
      <c r="P9" s="1" t="s">
        <v>137</v>
      </c>
      <c r="Q9" s="1" t="s">
        <v>74</v>
      </c>
      <c r="R9" s="1" t="s">
        <v>103</v>
      </c>
      <c r="S9" s="1" t="s">
        <v>76</v>
      </c>
    </row>
    <row r="10" ht="14.25" customHeight="1">
      <c r="A10" s="1" t="s">
        <v>138</v>
      </c>
      <c r="B10" s="1" t="s">
        <v>139</v>
      </c>
      <c r="C10" s="1" t="s">
        <v>140</v>
      </c>
      <c r="D10" s="1" t="s">
        <v>141</v>
      </c>
      <c r="E10" s="1">
        <v>2022.0</v>
      </c>
      <c r="F10" s="1" t="s">
        <v>142</v>
      </c>
      <c r="J10" s="1">
        <v>85.0</v>
      </c>
      <c r="K10" s="1">
        <v>87.0</v>
      </c>
      <c r="L10" s="1">
        <v>2.0</v>
      </c>
      <c r="M10" s="1" t="s">
        <v>143</v>
      </c>
      <c r="N10" s="1" t="s">
        <v>144</v>
      </c>
      <c r="O10" s="1" t="s">
        <v>145</v>
      </c>
      <c r="P10" s="1" t="s">
        <v>146</v>
      </c>
      <c r="Q10" s="1" t="s">
        <v>74</v>
      </c>
      <c r="R10" s="1" t="s">
        <v>75</v>
      </c>
      <c r="S10" s="1" t="s">
        <v>76</v>
      </c>
    </row>
    <row r="11" ht="14.25" customHeight="1">
      <c r="A11" s="1" t="s">
        <v>147</v>
      </c>
      <c r="B11" s="1" t="s">
        <v>148</v>
      </c>
      <c r="C11" s="1" t="s">
        <v>149</v>
      </c>
      <c r="D11" s="1" t="s">
        <v>150</v>
      </c>
      <c r="E11" s="1">
        <v>2022.0</v>
      </c>
      <c r="F11" s="1" t="s">
        <v>90</v>
      </c>
      <c r="J11" s="1">
        <v>368.0</v>
      </c>
      <c r="K11" s="1">
        <v>371.0</v>
      </c>
      <c r="L11" s="1">
        <v>3.0</v>
      </c>
      <c r="M11" s="1" t="s">
        <v>151</v>
      </c>
      <c r="N11" s="1" t="s">
        <v>152</v>
      </c>
      <c r="O11" s="1" t="s">
        <v>153</v>
      </c>
      <c r="P11" s="1" t="s">
        <v>154</v>
      </c>
      <c r="Q11" s="1" t="s">
        <v>74</v>
      </c>
      <c r="S11" s="1" t="s">
        <v>76</v>
      </c>
    </row>
    <row r="12" ht="14.25" customHeight="1">
      <c r="A12" s="1" t="s">
        <v>155</v>
      </c>
      <c r="B12" s="1" t="s">
        <v>156</v>
      </c>
      <c r="C12" s="1" t="s">
        <v>157</v>
      </c>
      <c r="D12" s="1" t="s">
        <v>158</v>
      </c>
      <c r="E12" s="1">
        <v>2022.0</v>
      </c>
      <c r="F12" s="1" t="s">
        <v>159</v>
      </c>
      <c r="G12" s="1">
        <v>3.0</v>
      </c>
      <c r="I12" s="1" t="s">
        <v>160</v>
      </c>
      <c r="M12" s="1" t="s">
        <v>161</v>
      </c>
      <c r="N12" s="1" t="s">
        <v>162</v>
      </c>
      <c r="O12" s="1" t="s">
        <v>163</v>
      </c>
      <c r="P12" s="1" t="s">
        <v>164</v>
      </c>
      <c r="Q12" s="1" t="s">
        <v>74</v>
      </c>
      <c r="R12" s="1" t="s">
        <v>165</v>
      </c>
      <c r="S12" s="1" t="s">
        <v>76</v>
      </c>
    </row>
    <row r="13" ht="14.25" customHeight="1">
      <c r="A13" s="1" t="s">
        <v>166</v>
      </c>
      <c r="B13" s="1" t="s">
        <v>167</v>
      </c>
      <c r="C13" s="1" t="s">
        <v>168</v>
      </c>
      <c r="D13" s="1" t="s">
        <v>169</v>
      </c>
      <c r="E13" s="1">
        <v>2022.0</v>
      </c>
      <c r="F13" s="1" t="s">
        <v>170</v>
      </c>
      <c r="J13" s="1">
        <v>6822.0</v>
      </c>
      <c r="K13" s="1">
        <v>6830.0</v>
      </c>
      <c r="L13" s="1">
        <v>8.0</v>
      </c>
      <c r="M13" s="1" t="s">
        <v>171</v>
      </c>
      <c r="N13" s="1" t="s">
        <v>172</v>
      </c>
      <c r="O13" s="1" t="s">
        <v>173</v>
      </c>
      <c r="P13" s="1" t="s">
        <v>174</v>
      </c>
      <c r="Q13" s="1" t="s">
        <v>74</v>
      </c>
      <c r="R13" s="1" t="s">
        <v>75</v>
      </c>
      <c r="S13" s="1" t="s">
        <v>76</v>
      </c>
    </row>
    <row r="14" ht="14.25" customHeight="1">
      <c r="A14" s="1" t="s">
        <v>175</v>
      </c>
      <c r="B14" s="1" t="s">
        <v>176</v>
      </c>
      <c r="C14" s="1" t="s">
        <v>177</v>
      </c>
      <c r="D14" s="1" t="s">
        <v>178</v>
      </c>
      <c r="E14" s="1">
        <v>2022.0</v>
      </c>
      <c r="F14" s="1" t="s">
        <v>90</v>
      </c>
      <c r="J14" s="1">
        <v>8.0</v>
      </c>
      <c r="K14" s="1">
        <v>12.0</v>
      </c>
      <c r="L14" s="1">
        <v>4.0</v>
      </c>
      <c r="M14" s="1" t="s">
        <v>179</v>
      </c>
      <c r="N14" s="1" t="s">
        <v>180</v>
      </c>
      <c r="O14" s="1" t="s">
        <v>181</v>
      </c>
      <c r="P14" s="1" t="s">
        <v>182</v>
      </c>
      <c r="Q14" s="1" t="s">
        <v>74</v>
      </c>
      <c r="S14" s="1" t="s">
        <v>76</v>
      </c>
    </row>
    <row r="15" ht="14.25" customHeight="1">
      <c r="A15" s="1" t="s">
        <v>183</v>
      </c>
      <c r="B15" s="1" t="s">
        <v>184</v>
      </c>
      <c r="C15" s="1" t="s">
        <v>185</v>
      </c>
      <c r="D15" s="1" t="s">
        <v>186</v>
      </c>
      <c r="E15" s="1">
        <v>2022.0</v>
      </c>
      <c r="F15" s="1" t="s">
        <v>22</v>
      </c>
      <c r="J15" s="1">
        <v>4.0</v>
      </c>
      <c r="K15" s="1">
        <v>12.0</v>
      </c>
      <c r="L15" s="1">
        <v>8.0</v>
      </c>
      <c r="M15" s="1" t="s">
        <v>187</v>
      </c>
      <c r="N15" s="1" t="s">
        <v>188</v>
      </c>
      <c r="O15" s="1" t="s">
        <v>189</v>
      </c>
      <c r="P15" s="1" t="s">
        <v>190</v>
      </c>
      <c r="Q15" s="1" t="s">
        <v>74</v>
      </c>
      <c r="R15" s="1" t="s">
        <v>75</v>
      </c>
      <c r="S15" s="1" t="s">
        <v>76</v>
      </c>
    </row>
    <row r="16" ht="14.25" customHeight="1">
      <c r="A16" s="1" t="s">
        <v>191</v>
      </c>
      <c r="B16" s="1" t="s">
        <v>192</v>
      </c>
      <c r="C16" s="1" t="s">
        <v>193</v>
      </c>
      <c r="D16" s="1" t="s">
        <v>194</v>
      </c>
      <c r="E16" s="1">
        <v>2022.0</v>
      </c>
      <c r="F16" s="1" t="s">
        <v>195</v>
      </c>
      <c r="I16" s="1">
        <v>66.0</v>
      </c>
      <c r="M16" s="1" t="s">
        <v>196</v>
      </c>
      <c r="N16" s="1" t="s">
        <v>197</v>
      </c>
      <c r="O16" s="1" t="s">
        <v>198</v>
      </c>
      <c r="P16" s="1" t="s">
        <v>199</v>
      </c>
      <c r="Q16" s="1" t="s">
        <v>74</v>
      </c>
      <c r="R16" s="1" t="s">
        <v>75</v>
      </c>
      <c r="S16" s="1" t="s">
        <v>76</v>
      </c>
    </row>
    <row r="17" ht="14.25" customHeight="1">
      <c r="A17" s="1" t="s">
        <v>200</v>
      </c>
      <c r="B17" s="1" t="s">
        <v>201</v>
      </c>
      <c r="C17" s="1" t="s">
        <v>202</v>
      </c>
      <c r="D17" s="1" t="s">
        <v>203</v>
      </c>
      <c r="E17" s="1">
        <v>2022.0</v>
      </c>
      <c r="F17" s="1" t="s">
        <v>204</v>
      </c>
      <c r="J17" s="1">
        <v>11.0</v>
      </c>
      <c r="K17" s="1">
        <v>19.0</v>
      </c>
      <c r="L17" s="1">
        <v>8.0</v>
      </c>
      <c r="M17" s="1" t="s">
        <v>205</v>
      </c>
      <c r="N17" s="1" t="s">
        <v>206</v>
      </c>
      <c r="O17" s="1" t="s">
        <v>207</v>
      </c>
      <c r="P17" s="1" t="s">
        <v>208</v>
      </c>
      <c r="Q17" s="1" t="s">
        <v>74</v>
      </c>
      <c r="R17" s="1" t="s">
        <v>128</v>
      </c>
      <c r="S17" s="1" t="s">
        <v>76</v>
      </c>
    </row>
    <row r="18" ht="14.25" customHeight="1">
      <c r="A18" s="1" t="s">
        <v>209</v>
      </c>
      <c r="B18" s="1" t="s">
        <v>210</v>
      </c>
      <c r="C18" s="1" t="s">
        <v>211</v>
      </c>
      <c r="D18" s="1" t="s">
        <v>212</v>
      </c>
      <c r="E18" s="1">
        <v>2022.0</v>
      </c>
      <c r="F18" s="1" t="s">
        <v>213</v>
      </c>
      <c r="J18" s="1">
        <v>205.0</v>
      </c>
      <c r="K18" s="1">
        <v>208.0</v>
      </c>
      <c r="L18" s="1">
        <v>3.0</v>
      </c>
      <c r="M18" s="1" t="s">
        <v>214</v>
      </c>
      <c r="N18" s="1" t="s">
        <v>215</v>
      </c>
      <c r="O18" s="1" t="s">
        <v>216</v>
      </c>
      <c r="P18" s="1" t="s">
        <v>217</v>
      </c>
      <c r="Q18" s="1" t="s">
        <v>74</v>
      </c>
      <c r="R18" s="1" t="s">
        <v>103</v>
      </c>
      <c r="S18" s="1" t="s">
        <v>76</v>
      </c>
    </row>
    <row r="19" ht="14.25" customHeight="1">
      <c r="A19" s="1" t="s">
        <v>218</v>
      </c>
      <c r="B19" s="1" t="s">
        <v>219</v>
      </c>
      <c r="C19" s="1" t="s">
        <v>220</v>
      </c>
      <c r="D19" s="1" t="s">
        <v>221</v>
      </c>
      <c r="E19" s="1">
        <v>2022.0</v>
      </c>
      <c r="F19" s="1" t="s">
        <v>90</v>
      </c>
      <c r="I19" s="1">
        <v>20.0</v>
      </c>
      <c r="M19" s="1" t="s">
        <v>222</v>
      </c>
      <c r="N19" s="1" t="s">
        <v>223</v>
      </c>
      <c r="O19" s="1" t="s">
        <v>224</v>
      </c>
      <c r="P19" s="1" t="s">
        <v>225</v>
      </c>
      <c r="Q19" s="1" t="s">
        <v>74</v>
      </c>
      <c r="S19" s="1" t="s">
        <v>76</v>
      </c>
    </row>
    <row r="20" ht="14.25" customHeight="1">
      <c r="A20" s="1" t="s">
        <v>226</v>
      </c>
      <c r="B20" s="1" t="s">
        <v>227</v>
      </c>
      <c r="C20" s="1" t="s">
        <v>228</v>
      </c>
      <c r="D20" s="1" t="s">
        <v>229</v>
      </c>
      <c r="E20" s="1">
        <v>2022.0</v>
      </c>
      <c r="F20" s="1" t="s">
        <v>90</v>
      </c>
      <c r="J20" s="1">
        <v>566.0</v>
      </c>
      <c r="K20" s="1">
        <v>571.0</v>
      </c>
      <c r="L20" s="1">
        <v>5.0</v>
      </c>
      <c r="M20" s="1" t="s">
        <v>230</v>
      </c>
      <c r="N20" s="1" t="s">
        <v>231</v>
      </c>
      <c r="O20" s="1" t="s">
        <v>232</v>
      </c>
      <c r="P20" s="1" t="s">
        <v>233</v>
      </c>
      <c r="Q20" s="1" t="s">
        <v>74</v>
      </c>
      <c r="R20" s="1" t="s">
        <v>75</v>
      </c>
      <c r="S20" s="1" t="s">
        <v>76</v>
      </c>
    </row>
    <row r="21" ht="14.25" customHeight="1">
      <c r="A21" s="1" t="s">
        <v>234</v>
      </c>
      <c r="B21" s="1" t="s">
        <v>235</v>
      </c>
      <c r="C21" s="1" t="s">
        <v>236</v>
      </c>
      <c r="D21" s="1" t="s">
        <v>237</v>
      </c>
      <c r="E21" s="1">
        <v>2022.0</v>
      </c>
      <c r="F21" s="1" t="s">
        <v>22</v>
      </c>
      <c r="J21" s="1">
        <v>287.0</v>
      </c>
      <c r="K21" s="1">
        <v>289.0</v>
      </c>
      <c r="L21" s="1">
        <v>2.0</v>
      </c>
      <c r="M21" s="1" t="s">
        <v>238</v>
      </c>
      <c r="N21" s="1" t="s">
        <v>239</v>
      </c>
      <c r="O21" s="1" t="s">
        <v>240</v>
      </c>
      <c r="P21" s="1" t="s">
        <v>241</v>
      </c>
      <c r="Q21" s="1" t="s">
        <v>74</v>
      </c>
      <c r="R21" s="1" t="s">
        <v>103</v>
      </c>
      <c r="S21" s="1" t="s">
        <v>76</v>
      </c>
    </row>
    <row r="22" ht="14.25" customHeight="1">
      <c r="A22" s="1" t="s">
        <v>242</v>
      </c>
      <c r="B22" s="1" t="s">
        <v>243</v>
      </c>
      <c r="C22" s="1" t="s">
        <v>244</v>
      </c>
      <c r="D22" s="1" t="s">
        <v>245</v>
      </c>
      <c r="E22" s="1">
        <v>2022.0</v>
      </c>
      <c r="F22" s="1" t="s">
        <v>38</v>
      </c>
      <c r="J22" s="1">
        <v>139.0</v>
      </c>
      <c r="K22" s="1">
        <v>145.0</v>
      </c>
      <c r="L22" s="1">
        <v>6.0</v>
      </c>
      <c r="M22" s="1" t="s">
        <v>246</v>
      </c>
      <c r="N22" s="1" t="s">
        <v>247</v>
      </c>
      <c r="O22" s="1" t="s">
        <v>248</v>
      </c>
      <c r="P22" s="1" t="s">
        <v>249</v>
      </c>
      <c r="Q22" s="1" t="s">
        <v>74</v>
      </c>
      <c r="S22" s="1" t="s">
        <v>76</v>
      </c>
    </row>
    <row r="23" ht="14.25" customHeight="1">
      <c r="A23" s="1" t="s">
        <v>250</v>
      </c>
      <c r="B23" s="1" t="s">
        <v>251</v>
      </c>
      <c r="C23" s="1" t="s">
        <v>252</v>
      </c>
      <c r="D23" s="1" t="s">
        <v>253</v>
      </c>
      <c r="E23" s="1">
        <v>2022.0</v>
      </c>
      <c r="F23" s="1" t="s">
        <v>254</v>
      </c>
      <c r="G23" s="1">
        <v>16.0</v>
      </c>
      <c r="H23" s="1">
        <v>3.0</v>
      </c>
      <c r="J23" s="1">
        <v>425.0</v>
      </c>
      <c r="K23" s="1">
        <v>447.0</v>
      </c>
      <c r="L23" s="1">
        <v>22.0</v>
      </c>
      <c r="M23" s="1" t="s">
        <v>255</v>
      </c>
      <c r="N23" s="1" t="s">
        <v>256</v>
      </c>
      <c r="O23" s="1" t="s">
        <v>257</v>
      </c>
      <c r="P23" s="1" t="s">
        <v>258</v>
      </c>
      <c r="Q23" s="1" t="s">
        <v>74</v>
      </c>
      <c r="S23" s="1" t="s">
        <v>76</v>
      </c>
    </row>
    <row r="24" ht="14.25" customHeight="1">
      <c r="A24" s="1" t="s">
        <v>259</v>
      </c>
      <c r="B24" s="1" t="s">
        <v>260</v>
      </c>
      <c r="C24" s="1" t="s">
        <v>261</v>
      </c>
      <c r="D24" s="1" t="s">
        <v>262</v>
      </c>
      <c r="E24" s="1">
        <v>2022.0</v>
      </c>
      <c r="F24" s="1" t="s">
        <v>263</v>
      </c>
      <c r="G24" s="1">
        <v>300.0</v>
      </c>
      <c r="J24" s="1">
        <v>164.0</v>
      </c>
      <c r="K24" s="1">
        <v>176.0</v>
      </c>
      <c r="L24" s="1">
        <v>12.0</v>
      </c>
      <c r="M24" s="1" t="s">
        <v>264</v>
      </c>
      <c r="N24" s="1" t="s">
        <v>265</v>
      </c>
      <c r="O24" s="1" t="s">
        <v>266</v>
      </c>
      <c r="P24" s="1" t="s">
        <v>267</v>
      </c>
      <c r="Q24" s="1" t="s">
        <v>74</v>
      </c>
      <c r="R24" s="1" t="s">
        <v>268</v>
      </c>
      <c r="S24" s="1" t="s">
        <v>76</v>
      </c>
    </row>
    <row r="25" ht="14.25" customHeight="1">
      <c r="A25" s="1" t="s">
        <v>269</v>
      </c>
      <c r="B25" s="1" t="s">
        <v>270</v>
      </c>
      <c r="C25" s="1" t="s">
        <v>271</v>
      </c>
      <c r="D25" s="1" t="s">
        <v>272</v>
      </c>
      <c r="E25" s="1">
        <v>2022.0</v>
      </c>
      <c r="F25" s="1" t="s">
        <v>22</v>
      </c>
      <c r="J25" s="1">
        <v>86.0</v>
      </c>
      <c r="K25" s="1">
        <v>94.0</v>
      </c>
      <c r="L25" s="1">
        <v>8.0</v>
      </c>
      <c r="M25" s="1" t="s">
        <v>273</v>
      </c>
      <c r="N25" s="1" t="s">
        <v>274</v>
      </c>
      <c r="O25" s="1" t="s">
        <v>275</v>
      </c>
      <c r="P25" s="1" t="s">
        <v>276</v>
      </c>
      <c r="Q25" s="1" t="s">
        <v>74</v>
      </c>
      <c r="S25" s="1" t="s">
        <v>76</v>
      </c>
    </row>
    <row r="26" ht="14.25" customHeight="1">
      <c r="A26" s="1" t="s">
        <v>277</v>
      </c>
      <c r="B26" s="1" t="s">
        <v>278</v>
      </c>
      <c r="C26" s="1" t="s">
        <v>279</v>
      </c>
      <c r="D26" s="1" t="s">
        <v>280</v>
      </c>
      <c r="E26" s="1">
        <v>2022.0</v>
      </c>
      <c r="F26" s="1" t="s">
        <v>22</v>
      </c>
      <c r="J26" s="1">
        <v>185.0</v>
      </c>
      <c r="K26" s="1">
        <v>193.0</v>
      </c>
      <c r="L26" s="1">
        <v>8.0</v>
      </c>
      <c r="M26" s="1" t="s">
        <v>281</v>
      </c>
      <c r="N26" s="1" t="s">
        <v>282</v>
      </c>
      <c r="O26" s="1" t="s">
        <v>283</v>
      </c>
      <c r="P26" s="1" t="s">
        <v>284</v>
      </c>
      <c r="Q26" s="1" t="s">
        <v>74</v>
      </c>
      <c r="S26" s="1" t="s">
        <v>76</v>
      </c>
    </row>
    <row r="27" ht="14.25" customHeight="1">
      <c r="A27" s="1" t="s">
        <v>285</v>
      </c>
      <c r="B27" s="1" t="s">
        <v>286</v>
      </c>
      <c r="C27" s="1" t="s">
        <v>287</v>
      </c>
      <c r="D27" s="1" t="s">
        <v>288</v>
      </c>
      <c r="E27" s="1">
        <v>2022.0</v>
      </c>
      <c r="F27" s="1" t="s">
        <v>90</v>
      </c>
      <c r="J27" s="1">
        <v>89.0</v>
      </c>
      <c r="K27" s="1">
        <v>93.0</v>
      </c>
      <c r="L27" s="1">
        <v>4.0</v>
      </c>
      <c r="M27" s="1" t="s">
        <v>289</v>
      </c>
      <c r="N27" s="1" t="s">
        <v>290</v>
      </c>
      <c r="O27" s="1" t="s">
        <v>291</v>
      </c>
      <c r="P27" s="1" t="s">
        <v>292</v>
      </c>
      <c r="Q27" s="1" t="s">
        <v>74</v>
      </c>
      <c r="R27" s="1" t="s">
        <v>75</v>
      </c>
      <c r="S27" s="1" t="s">
        <v>76</v>
      </c>
    </row>
    <row r="28" ht="14.25" customHeight="1">
      <c r="A28" s="1" t="s">
        <v>293</v>
      </c>
      <c r="B28" s="1" t="s">
        <v>294</v>
      </c>
      <c r="C28" s="1" t="s">
        <v>295</v>
      </c>
      <c r="D28" s="1" t="s">
        <v>296</v>
      </c>
      <c r="E28" s="1">
        <v>2022.0</v>
      </c>
      <c r="F28" s="1" t="s">
        <v>297</v>
      </c>
      <c r="G28" s="1">
        <v>33.0</v>
      </c>
      <c r="H28" s="1">
        <v>5.0</v>
      </c>
      <c r="I28" s="1" t="s">
        <v>298</v>
      </c>
      <c r="M28" s="1" t="s">
        <v>299</v>
      </c>
      <c r="N28" s="1" t="s">
        <v>300</v>
      </c>
      <c r="O28" s="1" t="s">
        <v>301</v>
      </c>
      <c r="P28" s="1" t="s">
        <v>302</v>
      </c>
      <c r="Q28" s="1" t="s">
        <v>74</v>
      </c>
      <c r="S28" s="1" t="s">
        <v>76</v>
      </c>
    </row>
    <row r="29" ht="14.25" customHeight="1">
      <c r="A29" s="1" t="s">
        <v>303</v>
      </c>
      <c r="B29" s="1" t="s">
        <v>304</v>
      </c>
      <c r="C29" s="1" t="s">
        <v>305</v>
      </c>
      <c r="D29" s="1" t="s">
        <v>306</v>
      </c>
      <c r="E29" s="1">
        <v>2022.0</v>
      </c>
      <c r="F29" s="1" t="s">
        <v>90</v>
      </c>
      <c r="J29" s="1">
        <v>63.0</v>
      </c>
      <c r="K29" s="1">
        <v>69.0</v>
      </c>
      <c r="L29" s="1">
        <v>6.0</v>
      </c>
      <c r="M29" s="1" t="s">
        <v>307</v>
      </c>
      <c r="N29" s="1" t="s">
        <v>308</v>
      </c>
      <c r="O29" s="1" t="s">
        <v>309</v>
      </c>
      <c r="P29" s="1" t="s">
        <v>310</v>
      </c>
      <c r="Q29" s="1" t="s">
        <v>74</v>
      </c>
      <c r="S29" s="1" t="s">
        <v>76</v>
      </c>
    </row>
    <row r="30" ht="14.25" customHeight="1">
      <c r="A30" s="1" t="s">
        <v>311</v>
      </c>
      <c r="B30" s="1" t="s">
        <v>312</v>
      </c>
      <c r="C30" s="1" t="s">
        <v>313</v>
      </c>
      <c r="D30" s="1" t="s">
        <v>314</v>
      </c>
      <c r="E30" s="1">
        <v>2022.0</v>
      </c>
      <c r="F30" s="1" t="s">
        <v>90</v>
      </c>
      <c r="J30" s="1">
        <v>207.0</v>
      </c>
      <c r="K30" s="1">
        <v>216.0</v>
      </c>
      <c r="L30" s="1">
        <v>9.0</v>
      </c>
      <c r="M30" s="1" t="s">
        <v>315</v>
      </c>
      <c r="N30" s="1" t="s">
        <v>316</v>
      </c>
      <c r="O30" s="1" t="s">
        <v>317</v>
      </c>
      <c r="P30" s="1" t="s">
        <v>318</v>
      </c>
      <c r="Q30" s="1" t="s">
        <v>74</v>
      </c>
      <c r="R30" s="1" t="s">
        <v>103</v>
      </c>
      <c r="S30" s="1" t="s">
        <v>76</v>
      </c>
    </row>
    <row r="31" ht="14.25" customHeight="1">
      <c r="A31" s="1" t="s">
        <v>319</v>
      </c>
      <c r="B31" s="1" t="s">
        <v>320</v>
      </c>
      <c r="C31" s="1" t="s">
        <v>321</v>
      </c>
      <c r="D31" s="1" t="s">
        <v>322</v>
      </c>
      <c r="E31" s="1">
        <v>2022.0</v>
      </c>
      <c r="F31" s="1" t="s">
        <v>90</v>
      </c>
      <c r="I31" s="1">
        <v>50.0</v>
      </c>
      <c r="M31" s="1" t="s">
        <v>323</v>
      </c>
      <c r="N31" s="1" t="s">
        <v>324</v>
      </c>
      <c r="O31" s="1" t="s">
        <v>325</v>
      </c>
      <c r="P31" s="1" t="s">
        <v>326</v>
      </c>
      <c r="Q31" s="1" t="s">
        <v>74</v>
      </c>
      <c r="S31" s="1" t="s">
        <v>76</v>
      </c>
    </row>
    <row r="32" ht="14.25" customHeight="1">
      <c r="A32" s="1" t="s">
        <v>327</v>
      </c>
      <c r="B32" s="1" t="s">
        <v>328</v>
      </c>
      <c r="C32" s="1" t="s">
        <v>329</v>
      </c>
      <c r="D32" s="1" t="s">
        <v>330</v>
      </c>
      <c r="E32" s="1">
        <v>2022.0</v>
      </c>
      <c r="F32" s="1" t="s">
        <v>81</v>
      </c>
      <c r="G32" s="1">
        <v>55.0</v>
      </c>
      <c r="H32" s="1">
        <v>38.0</v>
      </c>
      <c r="J32" s="1">
        <v>106.0</v>
      </c>
      <c r="K32" s="1">
        <v>112.0</v>
      </c>
      <c r="L32" s="1">
        <v>6.0</v>
      </c>
      <c r="M32" s="1" t="s">
        <v>331</v>
      </c>
      <c r="N32" s="1" t="s">
        <v>332</v>
      </c>
      <c r="O32" s="1" t="s">
        <v>333</v>
      </c>
      <c r="P32" s="1" t="s">
        <v>334</v>
      </c>
      <c r="Q32" s="1" t="s">
        <v>74</v>
      </c>
      <c r="R32" s="1" t="s">
        <v>128</v>
      </c>
      <c r="S32" s="1" t="s">
        <v>76</v>
      </c>
    </row>
    <row r="33" ht="14.25" customHeight="1">
      <c r="A33" s="1" t="s">
        <v>335</v>
      </c>
      <c r="B33" s="1" t="s">
        <v>336</v>
      </c>
      <c r="C33" s="1" t="s">
        <v>337</v>
      </c>
      <c r="D33" s="1" t="s">
        <v>338</v>
      </c>
      <c r="E33" s="1">
        <v>2022.0</v>
      </c>
      <c r="F33" s="1" t="s">
        <v>22</v>
      </c>
      <c r="J33" s="1">
        <v>212.0</v>
      </c>
      <c r="K33" s="1">
        <v>218.0</v>
      </c>
      <c r="L33" s="1">
        <v>6.0</v>
      </c>
      <c r="M33" s="1" t="s">
        <v>339</v>
      </c>
      <c r="N33" s="1" t="s">
        <v>340</v>
      </c>
      <c r="O33" s="1" t="s">
        <v>341</v>
      </c>
      <c r="P33" s="1" t="s">
        <v>342</v>
      </c>
      <c r="Q33" s="1" t="s">
        <v>74</v>
      </c>
      <c r="S33" s="1" t="s">
        <v>76</v>
      </c>
    </row>
    <row r="34" ht="14.25" customHeight="1">
      <c r="A34" s="1" t="s">
        <v>343</v>
      </c>
      <c r="B34" s="1" t="s">
        <v>344</v>
      </c>
      <c r="C34" s="1" t="s">
        <v>345</v>
      </c>
      <c r="D34" s="1" t="s">
        <v>346</v>
      </c>
      <c r="E34" s="1">
        <v>2022.0</v>
      </c>
      <c r="F34" s="1" t="s">
        <v>142</v>
      </c>
      <c r="J34" s="1">
        <v>32.0</v>
      </c>
      <c r="K34" s="1">
        <v>34.0</v>
      </c>
      <c r="L34" s="1">
        <v>2.0</v>
      </c>
      <c r="M34" s="1" t="s">
        <v>347</v>
      </c>
      <c r="N34" s="1" t="s">
        <v>348</v>
      </c>
      <c r="O34" s="1" t="s">
        <v>349</v>
      </c>
      <c r="P34" s="1" t="s">
        <v>350</v>
      </c>
      <c r="Q34" s="1" t="s">
        <v>74</v>
      </c>
      <c r="R34" s="1" t="s">
        <v>75</v>
      </c>
      <c r="S34" s="1" t="s">
        <v>76</v>
      </c>
    </row>
    <row r="35" ht="14.25" customHeight="1">
      <c r="A35" s="1" t="s">
        <v>351</v>
      </c>
      <c r="B35" s="1" t="s">
        <v>352</v>
      </c>
      <c r="C35" s="1" t="s">
        <v>353</v>
      </c>
      <c r="D35" s="1" t="s">
        <v>354</v>
      </c>
      <c r="E35" s="1">
        <v>2022.0</v>
      </c>
      <c r="F35" s="1" t="s">
        <v>90</v>
      </c>
      <c r="J35" s="1">
        <v>632.0</v>
      </c>
      <c r="K35" s="1">
        <v>641.0</v>
      </c>
      <c r="L35" s="1">
        <v>9.0</v>
      </c>
      <c r="M35" s="1" t="s">
        <v>355</v>
      </c>
      <c r="N35" s="1" t="s">
        <v>356</v>
      </c>
      <c r="O35" s="1" t="s">
        <v>357</v>
      </c>
      <c r="P35" s="1" t="s">
        <v>358</v>
      </c>
      <c r="Q35" s="1" t="s">
        <v>74</v>
      </c>
      <c r="R35" s="1" t="s">
        <v>103</v>
      </c>
      <c r="S35" s="1" t="s">
        <v>76</v>
      </c>
    </row>
    <row r="36" ht="14.25" customHeight="1">
      <c r="A36" s="1" t="s">
        <v>359</v>
      </c>
      <c r="B36" s="1" t="s">
        <v>360</v>
      </c>
      <c r="C36" s="1" t="s">
        <v>361</v>
      </c>
      <c r="D36" s="1" t="s">
        <v>362</v>
      </c>
      <c r="E36" s="1">
        <v>2022.0</v>
      </c>
      <c r="F36" s="1" t="s">
        <v>38</v>
      </c>
      <c r="J36" s="1">
        <v>130.0</v>
      </c>
      <c r="K36" s="1">
        <v>138.0</v>
      </c>
      <c r="L36" s="1">
        <v>8.0</v>
      </c>
      <c r="M36" s="1" t="s">
        <v>363</v>
      </c>
      <c r="N36" s="1" t="s">
        <v>364</v>
      </c>
      <c r="O36" s="1" t="s">
        <v>365</v>
      </c>
      <c r="P36" s="1" t="s">
        <v>366</v>
      </c>
      <c r="Q36" s="1" t="s">
        <v>74</v>
      </c>
      <c r="S36" s="1" t="s">
        <v>76</v>
      </c>
    </row>
    <row r="37" ht="14.25" customHeight="1">
      <c r="A37" s="1" t="s">
        <v>367</v>
      </c>
      <c r="B37" s="1" t="s">
        <v>368</v>
      </c>
      <c r="C37" s="1" t="s">
        <v>369</v>
      </c>
      <c r="D37" s="1" t="s">
        <v>370</v>
      </c>
      <c r="E37" s="1">
        <v>2022.0</v>
      </c>
      <c r="F37" s="1" t="s">
        <v>81</v>
      </c>
      <c r="G37" s="1">
        <v>55.0</v>
      </c>
      <c r="H37" s="1">
        <v>41.0</v>
      </c>
      <c r="J37" s="1">
        <v>175.0</v>
      </c>
      <c r="K37" s="1">
        <v>180.0</v>
      </c>
      <c r="L37" s="1">
        <v>5.0</v>
      </c>
      <c r="M37" s="1" t="s">
        <v>371</v>
      </c>
      <c r="N37" s="1" t="s">
        <v>372</v>
      </c>
      <c r="O37" s="1" t="s">
        <v>373</v>
      </c>
      <c r="P37" s="1" t="s">
        <v>374</v>
      </c>
      <c r="Q37" s="1" t="s">
        <v>74</v>
      </c>
      <c r="R37" s="1" t="s">
        <v>128</v>
      </c>
      <c r="S37" s="1" t="s">
        <v>76</v>
      </c>
    </row>
    <row r="38" ht="14.25" customHeight="1">
      <c r="A38" s="1" t="s">
        <v>375</v>
      </c>
      <c r="B38" s="1" t="s">
        <v>376</v>
      </c>
      <c r="C38" s="1" t="s">
        <v>377</v>
      </c>
      <c r="D38" s="1" t="s">
        <v>378</v>
      </c>
      <c r="E38" s="1">
        <v>2022.0</v>
      </c>
      <c r="F38" s="1" t="s">
        <v>81</v>
      </c>
      <c r="G38" s="1">
        <v>55.0</v>
      </c>
      <c r="H38" s="1">
        <v>27.0</v>
      </c>
      <c r="J38" s="1">
        <v>424.0</v>
      </c>
      <c r="K38" s="1">
        <v>429.0</v>
      </c>
      <c r="L38" s="1">
        <v>5.0</v>
      </c>
      <c r="M38" s="1" t="s">
        <v>379</v>
      </c>
      <c r="N38" s="1" t="s">
        <v>380</v>
      </c>
      <c r="O38" s="1" t="s">
        <v>381</v>
      </c>
      <c r="P38" s="1" t="s">
        <v>382</v>
      </c>
      <c r="Q38" s="1" t="s">
        <v>74</v>
      </c>
      <c r="R38" s="1" t="s">
        <v>75</v>
      </c>
      <c r="S38" s="1" t="s">
        <v>76</v>
      </c>
    </row>
    <row r="39" ht="14.25" customHeight="1">
      <c r="A39" s="1" t="s">
        <v>383</v>
      </c>
      <c r="B39" s="1" t="s">
        <v>384</v>
      </c>
      <c r="C39" s="1" t="s">
        <v>385</v>
      </c>
      <c r="D39" s="1" t="s">
        <v>386</v>
      </c>
      <c r="E39" s="1">
        <v>2022.0</v>
      </c>
      <c r="F39" s="1" t="s">
        <v>81</v>
      </c>
      <c r="G39" s="1">
        <v>55.0</v>
      </c>
      <c r="H39" s="1">
        <v>38.0</v>
      </c>
      <c r="J39" s="1">
        <v>98.0</v>
      </c>
      <c r="K39" s="1">
        <v>105.0</v>
      </c>
      <c r="L39" s="1">
        <v>7.0</v>
      </c>
      <c r="M39" s="1" t="s">
        <v>387</v>
      </c>
      <c r="N39" s="1" t="s">
        <v>388</v>
      </c>
      <c r="O39" s="1" t="s">
        <v>389</v>
      </c>
      <c r="P39" s="1" t="s">
        <v>390</v>
      </c>
      <c r="Q39" s="1" t="s">
        <v>74</v>
      </c>
      <c r="R39" s="1" t="s">
        <v>75</v>
      </c>
      <c r="S39" s="1" t="s">
        <v>76</v>
      </c>
    </row>
    <row r="40" ht="14.25" customHeight="1">
      <c r="A40" s="1" t="s">
        <v>391</v>
      </c>
      <c r="B40" s="1" t="s">
        <v>392</v>
      </c>
      <c r="C40" s="1" t="s">
        <v>393</v>
      </c>
      <c r="D40" s="1" t="s">
        <v>394</v>
      </c>
      <c r="E40" s="1">
        <v>2022.0</v>
      </c>
      <c r="F40" s="1" t="s">
        <v>395</v>
      </c>
      <c r="I40" s="1">
        <v>3.0</v>
      </c>
      <c r="M40" s="1" t="s">
        <v>396</v>
      </c>
      <c r="N40" s="1" t="s">
        <v>397</v>
      </c>
      <c r="O40" s="1" t="s">
        <v>398</v>
      </c>
      <c r="P40" s="1" t="s">
        <v>399</v>
      </c>
      <c r="Q40" s="1" t="s">
        <v>74</v>
      </c>
      <c r="S40" s="1" t="s">
        <v>76</v>
      </c>
    </row>
    <row r="41" ht="14.25" customHeight="1">
      <c r="A41" s="1" t="s">
        <v>400</v>
      </c>
      <c r="B41" s="1" t="s">
        <v>401</v>
      </c>
      <c r="C41" s="1" t="s">
        <v>402</v>
      </c>
      <c r="D41" s="1" t="s">
        <v>403</v>
      </c>
      <c r="E41" s="1">
        <v>2022.0</v>
      </c>
      <c r="F41" s="1" t="s">
        <v>404</v>
      </c>
      <c r="J41" s="1">
        <v>455.0</v>
      </c>
      <c r="K41" s="1">
        <v>467.0</v>
      </c>
      <c r="L41" s="1">
        <v>12.0</v>
      </c>
      <c r="M41" s="1" t="s">
        <v>405</v>
      </c>
      <c r="N41" s="1" t="s">
        <v>406</v>
      </c>
      <c r="O41" s="1" t="s">
        <v>407</v>
      </c>
      <c r="P41" s="1" t="s">
        <v>408</v>
      </c>
      <c r="Q41" s="1" t="s">
        <v>74</v>
      </c>
      <c r="R41" s="1" t="s">
        <v>128</v>
      </c>
      <c r="S41" s="1" t="s">
        <v>76</v>
      </c>
    </row>
    <row r="42" ht="14.25" customHeight="1">
      <c r="A42" s="1" t="s">
        <v>409</v>
      </c>
      <c r="B42" s="1" t="s">
        <v>410</v>
      </c>
      <c r="C42" s="1" t="s">
        <v>411</v>
      </c>
      <c r="D42" s="1" t="s">
        <v>412</v>
      </c>
      <c r="E42" s="1">
        <v>2022.0</v>
      </c>
      <c r="F42" s="1" t="s">
        <v>22</v>
      </c>
      <c r="J42" s="1">
        <v>272.0</v>
      </c>
      <c r="K42" s="1">
        <v>274.0</v>
      </c>
      <c r="L42" s="1">
        <v>2.0</v>
      </c>
      <c r="M42" s="1" t="s">
        <v>413</v>
      </c>
      <c r="N42" s="1" t="s">
        <v>414</v>
      </c>
      <c r="O42" s="1" t="s">
        <v>415</v>
      </c>
      <c r="P42" s="1" t="s">
        <v>416</v>
      </c>
      <c r="Q42" s="1" t="s">
        <v>74</v>
      </c>
      <c r="S42" s="1" t="s">
        <v>76</v>
      </c>
    </row>
    <row r="43" ht="14.25" customHeight="1">
      <c r="A43" s="1" t="s">
        <v>417</v>
      </c>
      <c r="B43" s="1" t="s">
        <v>418</v>
      </c>
      <c r="C43" s="1" t="s">
        <v>419</v>
      </c>
      <c r="D43" s="1" t="s">
        <v>420</v>
      </c>
      <c r="E43" s="1">
        <v>2022.0</v>
      </c>
      <c r="F43" s="1" t="s">
        <v>90</v>
      </c>
      <c r="J43" s="1">
        <v>540.0</v>
      </c>
      <c r="K43" s="1">
        <v>548.0</v>
      </c>
      <c r="L43" s="1">
        <v>8.0</v>
      </c>
      <c r="M43" s="1" t="s">
        <v>421</v>
      </c>
      <c r="N43" s="1" t="s">
        <v>422</v>
      </c>
      <c r="O43" s="1" t="s">
        <v>423</v>
      </c>
      <c r="P43" s="1" t="s">
        <v>424</v>
      </c>
      <c r="Q43" s="1" t="s">
        <v>74</v>
      </c>
      <c r="R43" s="1" t="s">
        <v>128</v>
      </c>
      <c r="S43" s="1" t="s">
        <v>76</v>
      </c>
    </row>
    <row r="44" ht="14.25" customHeight="1">
      <c r="A44" s="1" t="s">
        <v>425</v>
      </c>
      <c r="B44" s="1" t="s">
        <v>426</v>
      </c>
      <c r="C44" s="1" t="s">
        <v>427</v>
      </c>
      <c r="D44" s="1" t="s">
        <v>428</v>
      </c>
      <c r="E44" s="1">
        <v>2022.0</v>
      </c>
      <c r="F44" s="1" t="s">
        <v>429</v>
      </c>
      <c r="I44" s="1">
        <v>68.0</v>
      </c>
      <c r="M44" s="1" t="s">
        <v>430</v>
      </c>
      <c r="N44" s="1" t="s">
        <v>431</v>
      </c>
      <c r="O44" s="1" t="s">
        <v>432</v>
      </c>
      <c r="P44" s="1" t="s">
        <v>433</v>
      </c>
      <c r="Q44" s="1" t="s">
        <v>74</v>
      </c>
      <c r="R44" s="1" t="s">
        <v>103</v>
      </c>
      <c r="S44" s="1" t="s">
        <v>76</v>
      </c>
    </row>
    <row r="45" ht="14.25" customHeight="1">
      <c r="A45" s="1" t="s">
        <v>434</v>
      </c>
      <c r="B45" s="1" t="s">
        <v>435</v>
      </c>
      <c r="C45" s="1" t="s">
        <v>436</v>
      </c>
      <c r="D45" s="1" t="s">
        <v>437</v>
      </c>
      <c r="E45" s="1">
        <v>2022.0</v>
      </c>
      <c r="F45" s="1" t="s">
        <v>438</v>
      </c>
      <c r="J45" s="1">
        <v>159.0</v>
      </c>
      <c r="K45" s="1">
        <v>167.0</v>
      </c>
      <c r="L45" s="1">
        <v>8.0</v>
      </c>
      <c r="M45" s="1" t="s">
        <v>439</v>
      </c>
      <c r="N45" s="1" t="s">
        <v>440</v>
      </c>
      <c r="O45" s="1" t="s">
        <v>441</v>
      </c>
      <c r="P45" s="1" t="s">
        <v>442</v>
      </c>
      <c r="Q45" s="1" t="s">
        <v>74</v>
      </c>
      <c r="R45" s="1" t="s">
        <v>75</v>
      </c>
      <c r="S45" s="1" t="s">
        <v>76</v>
      </c>
    </row>
    <row r="46" ht="14.25" customHeight="1">
      <c r="A46" s="1" t="s">
        <v>443</v>
      </c>
      <c r="B46" s="1" t="s">
        <v>444</v>
      </c>
      <c r="C46" s="1">
        <v>5.77362212E10</v>
      </c>
      <c r="D46" s="1" t="s">
        <v>445</v>
      </c>
      <c r="E46" s="1">
        <v>2022.0</v>
      </c>
      <c r="F46" s="1" t="s">
        <v>90</v>
      </c>
      <c r="J46" s="1">
        <v>963.0</v>
      </c>
      <c r="K46" s="1">
        <v>966.0</v>
      </c>
      <c r="L46" s="1">
        <v>3.0</v>
      </c>
      <c r="M46" s="1" t="s">
        <v>446</v>
      </c>
      <c r="N46" s="1" t="s">
        <v>447</v>
      </c>
      <c r="O46" s="1" t="s">
        <v>448</v>
      </c>
      <c r="P46" s="1" t="s">
        <v>449</v>
      </c>
      <c r="Q46" s="1" t="s">
        <v>74</v>
      </c>
      <c r="S46" s="1" t="s">
        <v>76</v>
      </c>
    </row>
    <row r="47" ht="14.25" customHeight="1">
      <c r="A47" s="1" t="s">
        <v>450</v>
      </c>
      <c r="B47" s="1" t="s">
        <v>451</v>
      </c>
      <c r="C47" s="1" t="s">
        <v>452</v>
      </c>
      <c r="D47" s="1" t="s">
        <v>453</v>
      </c>
      <c r="E47" s="1">
        <v>2022.0</v>
      </c>
      <c r="F47" s="1" t="s">
        <v>81</v>
      </c>
      <c r="G47" s="1">
        <v>55.0</v>
      </c>
      <c r="H47" s="1">
        <v>27.0</v>
      </c>
      <c r="J47" s="1">
        <v>430.0</v>
      </c>
      <c r="K47" s="1">
        <v>435.0</v>
      </c>
      <c r="L47" s="1">
        <v>5.0</v>
      </c>
      <c r="M47" s="1" t="s">
        <v>454</v>
      </c>
      <c r="N47" s="1" t="s">
        <v>455</v>
      </c>
      <c r="O47" s="1" t="s">
        <v>456</v>
      </c>
      <c r="P47" s="1" t="s">
        <v>457</v>
      </c>
      <c r="Q47" s="1" t="s">
        <v>74</v>
      </c>
      <c r="R47" s="1" t="s">
        <v>75</v>
      </c>
      <c r="S47" s="1" t="s">
        <v>76</v>
      </c>
    </row>
    <row r="48" ht="14.25" customHeight="1">
      <c r="A48" s="1" t="s">
        <v>458</v>
      </c>
      <c r="B48" s="1" t="s">
        <v>459</v>
      </c>
      <c r="C48" s="1" t="s">
        <v>460</v>
      </c>
      <c r="D48" s="1" t="s">
        <v>461</v>
      </c>
      <c r="E48" s="1">
        <v>2022.0</v>
      </c>
      <c r="F48" s="1" t="s">
        <v>81</v>
      </c>
      <c r="G48" s="1">
        <v>55.0</v>
      </c>
      <c r="H48" s="1">
        <v>31.0</v>
      </c>
      <c r="J48" s="1">
        <v>98.0</v>
      </c>
      <c r="K48" s="1">
        <v>103.0</v>
      </c>
      <c r="L48" s="1">
        <v>5.0</v>
      </c>
      <c r="M48" s="1" t="s">
        <v>462</v>
      </c>
      <c r="N48" s="1" t="s">
        <v>463</v>
      </c>
      <c r="O48" s="1" t="s">
        <v>464</v>
      </c>
      <c r="P48" s="1" t="s">
        <v>465</v>
      </c>
      <c r="Q48" s="1" t="s">
        <v>74</v>
      </c>
      <c r="R48" s="1" t="s">
        <v>75</v>
      </c>
      <c r="S48" s="1" t="s">
        <v>76</v>
      </c>
    </row>
    <row r="49" ht="14.25" customHeight="1">
      <c r="A49" s="1" t="s">
        <v>466</v>
      </c>
      <c r="B49" s="1" t="s">
        <v>467</v>
      </c>
      <c r="C49" s="1">
        <v>5.5789959E10</v>
      </c>
      <c r="D49" s="1" t="s">
        <v>468</v>
      </c>
      <c r="E49" s="1">
        <v>2022.0</v>
      </c>
      <c r="F49" s="1" t="s">
        <v>469</v>
      </c>
      <c r="I49" s="1">
        <v>6.0</v>
      </c>
      <c r="M49" s="1" t="s">
        <v>470</v>
      </c>
      <c r="N49" s="1" t="s">
        <v>471</v>
      </c>
      <c r="P49" s="1" t="s">
        <v>472</v>
      </c>
      <c r="Q49" s="1" t="s">
        <v>74</v>
      </c>
      <c r="S49" s="1" t="s">
        <v>76</v>
      </c>
    </row>
    <row r="50" ht="14.25" customHeight="1">
      <c r="A50" s="1" t="s">
        <v>473</v>
      </c>
      <c r="B50" s="1" t="s">
        <v>474</v>
      </c>
      <c r="C50" s="1" t="s">
        <v>475</v>
      </c>
      <c r="D50" s="1" t="s">
        <v>476</v>
      </c>
      <c r="E50" s="1">
        <v>2022.0</v>
      </c>
      <c r="F50" s="1" t="s">
        <v>22</v>
      </c>
      <c r="J50" s="1">
        <v>236.0</v>
      </c>
      <c r="K50" s="1">
        <v>238.0</v>
      </c>
      <c r="L50" s="1">
        <v>2.0</v>
      </c>
      <c r="M50" s="1" t="s">
        <v>477</v>
      </c>
      <c r="N50" s="1" t="s">
        <v>478</v>
      </c>
      <c r="O50" s="1" t="s">
        <v>479</v>
      </c>
      <c r="P50" s="1" t="s">
        <v>480</v>
      </c>
      <c r="Q50" s="1" t="s">
        <v>74</v>
      </c>
      <c r="S50" s="1" t="s">
        <v>76</v>
      </c>
    </row>
    <row r="51" ht="14.25" customHeight="1">
      <c r="A51" s="1" t="s">
        <v>481</v>
      </c>
      <c r="B51" s="1" t="s">
        <v>482</v>
      </c>
      <c r="C51" s="1" t="s">
        <v>483</v>
      </c>
      <c r="D51" s="1" t="s">
        <v>484</v>
      </c>
      <c r="E51" s="1">
        <v>2022.0</v>
      </c>
      <c r="F51" s="1" t="s">
        <v>485</v>
      </c>
      <c r="I51" s="1">
        <v>17.0</v>
      </c>
      <c r="M51" s="1" t="s">
        <v>486</v>
      </c>
      <c r="N51" s="1" t="s">
        <v>487</v>
      </c>
      <c r="O51" s="1" t="s">
        <v>488</v>
      </c>
      <c r="P51" s="1" t="s">
        <v>489</v>
      </c>
      <c r="Q51" s="1" t="s">
        <v>74</v>
      </c>
      <c r="S51" s="1" t="s">
        <v>76</v>
      </c>
    </row>
    <row r="52" ht="14.25" customHeight="1">
      <c r="A52" s="1" t="s">
        <v>490</v>
      </c>
      <c r="B52" s="1" t="s">
        <v>491</v>
      </c>
      <c r="C52" s="1" t="s">
        <v>492</v>
      </c>
      <c r="D52" s="1" t="s">
        <v>493</v>
      </c>
      <c r="E52" s="1">
        <v>2022.0</v>
      </c>
      <c r="F52" s="1" t="s">
        <v>22</v>
      </c>
      <c r="J52" s="1">
        <v>314.0</v>
      </c>
      <c r="K52" s="1">
        <v>317.0</v>
      </c>
      <c r="L52" s="1">
        <v>3.0</v>
      </c>
      <c r="M52" s="1" t="s">
        <v>494</v>
      </c>
      <c r="N52" s="1" t="s">
        <v>495</v>
      </c>
      <c r="O52" s="1" t="s">
        <v>496</v>
      </c>
      <c r="P52" s="1" t="s">
        <v>497</v>
      </c>
      <c r="Q52" s="1" t="s">
        <v>74</v>
      </c>
      <c r="S52" s="1" t="s">
        <v>76</v>
      </c>
    </row>
    <row r="53" ht="14.25" customHeight="1">
      <c r="A53" s="1" t="s">
        <v>498</v>
      </c>
      <c r="B53" s="1" t="s">
        <v>499</v>
      </c>
      <c r="C53" s="1" t="s">
        <v>500</v>
      </c>
      <c r="D53" s="1" t="s">
        <v>501</v>
      </c>
      <c r="E53" s="1">
        <v>2022.0</v>
      </c>
      <c r="F53" s="1" t="s">
        <v>90</v>
      </c>
      <c r="I53" s="1">
        <v>3546696.0</v>
      </c>
      <c r="M53" s="1" t="s">
        <v>502</v>
      </c>
      <c r="N53" s="1" t="s">
        <v>503</v>
      </c>
      <c r="O53" s="1" t="s">
        <v>504</v>
      </c>
      <c r="P53" s="1" t="s">
        <v>505</v>
      </c>
      <c r="Q53" s="1" t="s">
        <v>74</v>
      </c>
      <c r="S53" s="1" t="s">
        <v>76</v>
      </c>
    </row>
    <row r="54" ht="14.25" customHeight="1">
      <c r="A54" s="1" t="s">
        <v>506</v>
      </c>
      <c r="B54" s="1" t="s">
        <v>507</v>
      </c>
      <c r="C54" s="1" t="s">
        <v>508</v>
      </c>
      <c r="D54" s="1" t="s">
        <v>509</v>
      </c>
      <c r="E54" s="1">
        <v>2022.0</v>
      </c>
      <c r="F54" s="1" t="s">
        <v>510</v>
      </c>
      <c r="G54" s="1">
        <v>1.0</v>
      </c>
      <c r="J54" s="1">
        <v>467.0</v>
      </c>
      <c r="K54" s="1">
        <v>476.0</v>
      </c>
      <c r="L54" s="1">
        <v>9.0</v>
      </c>
      <c r="N54" s="1" t="s">
        <v>511</v>
      </c>
      <c r="O54" s="1" t="s">
        <v>512</v>
      </c>
      <c r="P54" s="1" t="s">
        <v>513</v>
      </c>
      <c r="Q54" s="1" t="s">
        <v>74</v>
      </c>
      <c r="S54" s="1" t="s">
        <v>76</v>
      </c>
    </row>
    <row r="55" ht="14.25" customHeight="1">
      <c r="A55" s="1" t="s">
        <v>514</v>
      </c>
      <c r="B55" s="1" t="s">
        <v>515</v>
      </c>
      <c r="C55" s="1" t="s">
        <v>516</v>
      </c>
      <c r="D55" s="1" t="s">
        <v>517</v>
      </c>
      <c r="E55" s="1">
        <v>2022.0</v>
      </c>
      <c r="F55" s="1" t="s">
        <v>38</v>
      </c>
      <c r="J55" s="1">
        <v>151.0</v>
      </c>
      <c r="K55" s="1">
        <v>154.0</v>
      </c>
      <c r="L55" s="1">
        <v>3.0</v>
      </c>
      <c r="M55" s="1" t="s">
        <v>518</v>
      </c>
      <c r="N55" s="1" t="s">
        <v>519</v>
      </c>
      <c r="O55" s="1" t="s">
        <v>520</v>
      </c>
      <c r="P55" s="1" t="s">
        <v>521</v>
      </c>
      <c r="Q55" s="1" t="s">
        <v>74</v>
      </c>
      <c r="S55" s="1" t="s">
        <v>76</v>
      </c>
    </row>
    <row r="56" ht="14.25" customHeight="1">
      <c r="A56" s="1" t="s">
        <v>522</v>
      </c>
      <c r="B56" s="1" t="s">
        <v>523</v>
      </c>
      <c r="C56" s="1" t="s">
        <v>524</v>
      </c>
      <c r="D56" s="1" t="s">
        <v>525</v>
      </c>
      <c r="E56" s="1">
        <v>2022.0</v>
      </c>
      <c r="F56" s="1" t="s">
        <v>38</v>
      </c>
      <c r="J56" s="1">
        <v>123.0</v>
      </c>
      <c r="K56" s="1">
        <v>129.0</v>
      </c>
      <c r="L56" s="1">
        <v>6.0</v>
      </c>
      <c r="M56" s="1" t="s">
        <v>526</v>
      </c>
      <c r="N56" s="1" t="s">
        <v>527</v>
      </c>
      <c r="O56" s="1" t="s">
        <v>528</v>
      </c>
      <c r="P56" s="1" t="s">
        <v>529</v>
      </c>
      <c r="Q56" s="1" t="s">
        <v>74</v>
      </c>
      <c r="S56" s="1" t="s">
        <v>76</v>
      </c>
    </row>
    <row r="57" ht="14.25" customHeight="1">
      <c r="A57" s="1" t="s">
        <v>530</v>
      </c>
      <c r="B57" s="1" t="s">
        <v>531</v>
      </c>
      <c r="C57" s="1" t="s">
        <v>532</v>
      </c>
      <c r="D57" s="1" t="s">
        <v>533</v>
      </c>
      <c r="E57" s="1">
        <v>2022.0</v>
      </c>
      <c r="F57" s="1" t="s">
        <v>90</v>
      </c>
      <c r="I57" s="1">
        <v>66.0</v>
      </c>
      <c r="M57" s="1" t="s">
        <v>534</v>
      </c>
      <c r="N57" s="1" t="s">
        <v>535</v>
      </c>
      <c r="O57" s="1" t="s">
        <v>536</v>
      </c>
      <c r="P57" s="1" t="s">
        <v>537</v>
      </c>
      <c r="Q57" s="1" t="s">
        <v>74</v>
      </c>
      <c r="S57" s="1" t="s">
        <v>76</v>
      </c>
    </row>
    <row r="58" ht="14.25" customHeight="1">
      <c r="A58" s="1" t="s">
        <v>538</v>
      </c>
      <c r="B58" s="1" t="s">
        <v>539</v>
      </c>
      <c r="C58" s="1" t="s">
        <v>540</v>
      </c>
      <c r="D58" s="1" t="s">
        <v>541</v>
      </c>
      <c r="E58" s="1">
        <v>2022.0</v>
      </c>
      <c r="F58" s="1" t="s">
        <v>170</v>
      </c>
      <c r="J58" s="1">
        <v>5083.0</v>
      </c>
      <c r="K58" s="1">
        <v>5092.0</v>
      </c>
      <c r="L58" s="1">
        <v>9.0</v>
      </c>
      <c r="M58" s="1" t="s">
        <v>542</v>
      </c>
      <c r="N58" s="1" t="s">
        <v>543</v>
      </c>
      <c r="O58" s="1" t="s">
        <v>544</v>
      </c>
      <c r="P58" s="1" t="s">
        <v>545</v>
      </c>
      <c r="Q58" s="1" t="s">
        <v>74</v>
      </c>
      <c r="R58" s="1" t="s">
        <v>128</v>
      </c>
      <c r="S58" s="1" t="s">
        <v>76</v>
      </c>
    </row>
    <row r="59" ht="14.25" customHeight="1">
      <c r="A59" s="1" t="s">
        <v>546</v>
      </c>
      <c r="B59" s="1" t="s">
        <v>547</v>
      </c>
      <c r="C59" s="1" t="s">
        <v>548</v>
      </c>
      <c r="D59" s="1" t="s">
        <v>549</v>
      </c>
      <c r="E59" s="1">
        <v>2022.0</v>
      </c>
      <c r="F59" s="1" t="s">
        <v>116</v>
      </c>
      <c r="I59" s="1">
        <v>10.0</v>
      </c>
      <c r="M59" s="1" t="s">
        <v>550</v>
      </c>
      <c r="N59" s="1" t="s">
        <v>551</v>
      </c>
      <c r="O59" s="1" t="s">
        <v>552</v>
      </c>
      <c r="P59" s="1" t="s">
        <v>553</v>
      </c>
      <c r="Q59" s="1" t="s">
        <v>74</v>
      </c>
      <c r="R59" s="1" t="s">
        <v>75</v>
      </c>
      <c r="S59" s="1" t="s">
        <v>76</v>
      </c>
    </row>
    <row r="60" ht="14.25" customHeight="1">
      <c r="A60" s="1" t="s">
        <v>554</v>
      </c>
      <c r="B60" s="1" t="s">
        <v>555</v>
      </c>
      <c r="C60" s="1" t="s">
        <v>556</v>
      </c>
      <c r="D60" s="1" t="s">
        <v>557</v>
      </c>
      <c r="E60" s="1">
        <v>2022.0</v>
      </c>
      <c r="F60" s="1" t="s">
        <v>90</v>
      </c>
      <c r="J60" s="1">
        <v>70.0</v>
      </c>
      <c r="K60" s="1">
        <v>78.0</v>
      </c>
      <c r="L60" s="1">
        <v>8.0</v>
      </c>
      <c r="M60" s="1" t="s">
        <v>558</v>
      </c>
      <c r="N60" s="1" t="s">
        <v>559</v>
      </c>
      <c r="O60" s="1" t="s">
        <v>560</v>
      </c>
      <c r="P60" s="1" t="s">
        <v>561</v>
      </c>
      <c r="Q60" s="1" t="s">
        <v>74</v>
      </c>
      <c r="S60" s="1" t="s">
        <v>76</v>
      </c>
    </row>
    <row r="61" ht="14.25" customHeight="1">
      <c r="A61" s="1" t="s">
        <v>562</v>
      </c>
      <c r="B61" s="1" t="s">
        <v>563</v>
      </c>
      <c r="C61" s="1" t="s">
        <v>564</v>
      </c>
      <c r="D61" s="1" t="s">
        <v>565</v>
      </c>
      <c r="E61" s="1">
        <v>2022.0</v>
      </c>
      <c r="F61" s="1" t="s">
        <v>90</v>
      </c>
      <c r="I61" s="1">
        <v>33.0</v>
      </c>
      <c r="M61" s="1" t="s">
        <v>566</v>
      </c>
      <c r="N61" s="1" t="s">
        <v>567</v>
      </c>
      <c r="O61" s="1" t="s">
        <v>568</v>
      </c>
      <c r="P61" s="1" t="s">
        <v>569</v>
      </c>
      <c r="Q61" s="1" t="s">
        <v>74</v>
      </c>
      <c r="S61" s="1" t="s">
        <v>76</v>
      </c>
    </row>
    <row r="62" ht="14.25" customHeight="1">
      <c r="A62" s="1" t="s">
        <v>570</v>
      </c>
      <c r="B62" s="1" t="s">
        <v>571</v>
      </c>
      <c r="C62" s="1" t="s">
        <v>572</v>
      </c>
      <c r="D62" s="1" t="s">
        <v>573</v>
      </c>
      <c r="E62" s="1">
        <v>2022.0</v>
      </c>
      <c r="F62" s="1" t="s">
        <v>38</v>
      </c>
      <c r="J62" s="1">
        <v>155.0</v>
      </c>
      <c r="K62" s="1">
        <v>159.0</v>
      </c>
      <c r="L62" s="1">
        <v>4.0</v>
      </c>
      <c r="M62" s="1" t="s">
        <v>574</v>
      </c>
      <c r="N62" s="1" t="s">
        <v>575</v>
      </c>
      <c r="O62" s="1" t="s">
        <v>576</v>
      </c>
      <c r="P62" s="1" t="s">
        <v>577</v>
      </c>
      <c r="Q62" s="1" t="s">
        <v>74</v>
      </c>
      <c r="S62" s="1" t="s">
        <v>76</v>
      </c>
    </row>
    <row r="63" ht="14.25" customHeight="1">
      <c r="A63" s="1" t="s">
        <v>578</v>
      </c>
      <c r="B63" s="1" t="s">
        <v>579</v>
      </c>
      <c r="C63" s="1" t="s">
        <v>580</v>
      </c>
      <c r="D63" s="1" t="s">
        <v>581</v>
      </c>
      <c r="E63" s="1">
        <v>2022.0</v>
      </c>
      <c r="F63" s="1" t="s">
        <v>90</v>
      </c>
      <c r="I63" s="1">
        <v>26.0</v>
      </c>
      <c r="M63" s="1" t="s">
        <v>582</v>
      </c>
      <c r="N63" s="1" t="s">
        <v>583</v>
      </c>
      <c r="O63" s="1" t="s">
        <v>584</v>
      </c>
      <c r="P63" s="1" t="s">
        <v>585</v>
      </c>
      <c r="Q63" s="1" t="s">
        <v>74</v>
      </c>
      <c r="R63" s="1" t="s">
        <v>103</v>
      </c>
      <c r="S63" s="1" t="s">
        <v>76</v>
      </c>
    </row>
    <row r="64" ht="14.25" customHeight="1">
      <c r="A64" s="1" t="s">
        <v>586</v>
      </c>
      <c r="B64" s="1" t="s">
        <v>587</v>
      </c>
      <c r="C64" s="1" t="s">
        <v>588</v>
      </c>
      <c r="D64" s="1" t="s">
        <v>589</v>
      </c>
      <c r="E64" s="1">
        <v>2022.0</v>
      </c>
      <c r="F64" s="1" t="s">
        <v>90</v>
      </c>
      <c r="I64" s="1">
        <v>12.0</v>
      </c>
      <c r="M64" s="1" t="s">
        <v>590</v>
      </c>
      <c r="N64" s="1" t="s">
        <v>591</v>
      </c>
      <c r="O64" s="1" t="s">
        <v>592</v>
      </c>
      <c r="P64" s="1" t="s">
        <v>593</v>
      </c>
      <c r="Q64" s="1" t="s">
        <v>74</v>
      </c>
      <c r="R64" s="1" t="s">
        <v>103</v>
      </c>
      <c r="S64" s="1" t="s">
        <v>76</v>
      </c>
    </row>
    <row r="65" ht="14.25" customHeight="1">
      <c r="A65" s="1" t="s">
        <v>594</v>
      </c>
      <c r="B65" s="1" t="s">
        <v>595</v>
      </c>
      <c r="C65" s="1" t="s">
        <v>596</v>
      </c>
      <c r="D65" s="1" t="s">
        <v>597</v>
      </c>
      <c r="E65" s="1">
        <v>2022.0</v>
      </c>
      <c r="F65" s="1" t="s">
        <v>22</v>
      </c>
      <c r="J65" s="1">
        <v>148.0</v>
      </c>
      <c r="K65" s="1">
        <v>156.0</v>
      </c>
      <c r="L65" s="1">
        <v>8.0</v>
      </c>
      <c r="M65" s="1" t="s">
        <v>598</v>
      </c>
      <c r="N65" s="1" t="s">
        <v>599</v>
      </c>
      <c r="O65" s="1" t="s">
        <v>600</v>
      </c>
      <c r="P65" s="1" t="s">
        <v>601</v>
      </c>
      <c r="Q65" s="1" t="s">
        <v>74</v>
      </c>
      <c r="S65" s="1" t="s">
        <v>76</v>
      </c>
    </row>
    <row r="66" ht="14.25" customHeight="1">
      <c r="A66" s="1" t="s">
        <v>602</v>
      </c>
      <c r="B66" s="1" t="s">
        <v>603</v>
      </c>
      <c r="C66" s="1" t="s">
        <v>604</v>
      </c>
      <c r="D66" s="1" t="s">
        <v>605</v>
      </c>
      <c r="E66" s="1">
        <v>2022.0</v>
      </c>
      <c r="F66" s="1" t="s">
        <v>90</v>
      </c>
      <c r="J66" s="1">
        <v>803.0</v>
      </c>
      <c r="K66" s="1">
        <v>804.0</v>
      </c>
      <c r="L66" s="1">
        <v>1.0</v>
      </c>
      <c r="M66" s="1" t="s">
        <v>606</v>
      </c>
      <c r="N66" s="1" t="s">
        <v>607</v>
      </c>
      <c r="O66" s="1" t="s">
        <v>608</v>
      </c>
      <c r="P66" s="1" t="s">
        <v>609</v>
      </c>
      <c r="Q66" s="1" t="s">
        <v>74</v>
      </c>
      <c r="R66" s="1" t="s">
        <v>103</v>
      </c>
      <c r="S66" s="1" t="s">
        <v>76</v>
      </c>
    </row>
    <row r="67" ht="14.25" customHeight="1">
      <c r="A67" s="1" t="s">
        <v>610</v>
      </c>
      <c r="B67" s="1" t="s">
        <v>611</v>
      </c>
      <c r="C67" s="1" t="s">
        <v>612</v>
      </c>
      <c r="D67" s="1" t="s">
        <v>613</v>
      </c>
      <c r="E67" s="1">
        <v>2022.0</v>
      </c>
      <c r="F67" s="1" t="s">
        <v>614</v>
      </c>
      <c r="G67" s="1">
        <v>358.0</v>
      </c>
      <c r="J67" s="1">
        <v>359.0</v>
      </c>
      <c r="K67" s="1">
        <v>368.0</v>
      </c>
      <c r="L67" s="1">
        <v>9.0</v>
      </c>
      <c r="M67" s="1" t="s">
        <v>615</v>
      </c>
      <c r="N67" s="1" t="s">
        <v>616</v>
      </c>
      <c r="O67" s="1" t="s">
        <v>617</v>
      </c>
      <c r="P67" s="1" t="s">
        <v>618</v>
      </c>
      <c r="Q67" s="1" t="s">
        <v>74</v>
      </c>
      <c r="R67" s="1" t="s">
        <v>619</v>
      </c>
      <c r="S67" s="1" t="s">
        <v>76</v>
      </c>
    </row>
    <row r="68" ht="14.25" customHeight="1">
      <c r="A68" s="1" t="s">
        <v>620</v>
      </c>
      <c r="B68" s="1" t="s">
        <v>621</v>
      </c>
      <c r="C68" s="1" t="s">
        <v>622</v>
      </c>
      <c r="D68" s="1" t="s">
        <v>623</v>
      </c>
      <c r="E68" s="1">
        <v>2022.0</v>
      </c>
      <c r="F68" s="1" t="s">
        <v>624</v>
      </c>
      <c r="J68" s="1">
        <v>29.0</v>
      </c>
      <c r="K68" s="1">
        <v>36.0</v>
      </c>
      <c r="L68" s="1">
        <v>7.0</v>
      </c>
      <c r="M68" s="1" t="s">
        <v>625</v>
      </c>
      <c r="N68" s="1" t="s">
        <v>626</v>
      </c>
      <c r="O68" s="1" t="s">
        <v>627</v>
      </c>
      <c r="P68" s="1" t="s">
        <v>628</v>
      </c>
      <c r="Q68" s="1" t="s">
        <v>74</v>
      </c>
      <c r="R68" s="1" t="s">
        <v>75</v>
      </c>
      <c r="S68" s="1" t="s">
        <v>76</v>
      </c>
    </row>
    <row r="69" ht="14.25" customHeight="1">
      <c r="A69" s="1" t="s">
        <v>629</v>
      </c>
      <c r="B69" s="1" t="s">
        <v>630</v>
      </c>
      <c r="C69" s="1" t="s">
        <v>631</v>
      </c>
      <c r="D69" s="1" t="s">
        <v>632</v>
      </c>
      <c r="E69" s="1">
        <v>2022.0</v>
      </c>
      <c r="F69" s="1" t="s">
        <v>633</v>
      </c>
      <c r="J69" s="1">
        <v>31.0</v>
      </c>
      <c r="K69" s="1">
        <v>39.0</v>
      </c>
      <c r="L69" s="1">
        <v>8.0</v>
      </c>
      <c r="M69" s="1" t="s">
        <v>634</v>
      </c>
      <c r="N69" s="1" t="s">
        <v>635</v>
      </c>
      <c r="O69" s="1" t="s">
        <v>636</v>
      </c>
      <c r="P69" s="1" t="s">
        <v>637</v>
      </c>
      <c r="Q69" s="1" t="s">
        <v>74</v>
      </c>
      <c r="R69" s="1" t="s">
        <v>75</v>
      </c>
      <c r="S69" s="1" t="s">
        <v>76</v>
      </c>
    </row>
    <row r="70" ht="14.25" customHeight="1">
      <c r="A70" s="1" t="s">
        <v>638</v>
      </c>
      <c r="B70" s="1" t="s">
        <v>639</v>
      </c>
      <c r="C70" s="1" t="s">
        <v>640</v>
      </c>
      <c r="D70" s="1" t="s">
        <v>641</v>
      </c>
      <c r="E70" s="1">
        <v>2022.0</v>
      </c>
      <c r="F70" s="1" t="s">
        <v>90</v>
      </c>
      <c r="I70" s="1">
        <v>16.0</v>
      </c>
      <c r="M70" s="1" t="s">
        <v>642</v>
      </c>
      <c r="N70" s="1" t="s">
        <v>643</v>
      </c>
      <c r="O70" s="1" t="s">
        <v>644</v>
      </c>
      <c r="P70" s="1" t="s">
        <v>645</v>
      </c>
      <c r="Q70" s="1" t="s">
        <v>74</v>
      </c>
      <c r="R70" s="1" t="s">
        <v>103</v>
      </c>
      <c r="S70" s="1" t="s">
        <v>76</v>
      </c>
    </row>
    <row r="71" ht="14.25" customHeight="1">
      <c r="A71" s="1" t="s">
        <v>646</v>
      </c>
      <c r="B71" s="1" t="s">
        <v>647</v>
      </c>
      <c r="C71" s="1" t="s">
        <v>648</v>
      </c>
      <c r="D71" s="1" t="s">
        <v>649</v>
      </c>
      <c r="E71" s="1">
        <v>2022.0</v>
      </c>
      <c r="F71" s="1" t="s">
        <v>90</v>
      </c>
      <c r="J71" s="1">
        <v>173.0</v>
      </c>
      <c r="K71" s="1">
        <v>178.0</v>
      </c>
      <c r="L71" s="1">
        <v>5.0</v>
      </c>
      <c r="M71" s="1" t="s">
        <v>650</v>
      </c>
      <c r="N71" s="1" t="s">
        <v>651</v>
      </c>
      <c r="O71" s="1" t="s">
        <v>652</v>
      </c>
      <c r="P71" s="1" t="s">
        <v>653</v>
      </c>
      <c r="Q71" s="1" t="s">
        <v>74</v>
      </c>
      <c r="S71" s="1" t="s">
        <v>76</v>
      </c>
    </row>
    <row r="72" ht="14.25" customHeight="1">
      <c r="A72" s="1" t="s">
        <v>654</v>
      </c>
      <c r="B72" s="1" t="s">
        <v>655</v>
      </c>
      <c r="C72" s="1" t="s">
        <v>656</v>
      </c>
      <c r="D72" s="1" t="s">
        <v>657</v>
      </c>
      <c r="E72" s="1">
        <v>2022.0</v>
      </c>
      <c r="F72" s="1" t="s">
        <v>38</v>
      </c>
      <c r="J72" s="1">
        <v>58.0</v>
      </c>
      <c r="K72" s="1">
        <v>62.0</v>
      </c>
      <c r="L72" s="1">
        <v>4.0</v>
      </c>
      <c r="M72" s="1" t="s">
        <v>658</v>
      </c>
      <c r="N72" s="1" t="s">
        <v>659</v>
      </c>
      <c r="O72" s="1" t="s">
        <v>660</v>
      </c>
      <c r="P72" s="1" t="s">
        <v>661</v>
      </c>
      <c r="Q72" s="1" t="s">
        <v>74</v>
      </c>
      <c r="S72" s="1" t="s">
        <v>76</v>
      </c>
    </row>
    <row r="73" ht="14.25" customHeight="1">
      <c r="A73" s="1" t="s">
        <v>662</v>
      </c>
      <c r="B73" s="1" t="s">
        <v>663</v>
      </c>
      <c r="C73" s="1" t="s">
        <v>664</v>
      </c>
      <c r="D73" s="1" t="s">
        <v>665</v>
      </c>
      <c r="E73" s="1">
        <v>2022.0</v>
      </c>
      <c r="F73" s="1" t="s">
        <v>38</v>
      </c>
      <c r="J73" s="1">
        <v>146.0</v>
      </c>
      <c r="K73" s="1">
        <v>150.0</v>
      </c>
      <c r="L73" s="1">
        <v>4.0</v>
      </c>
      <c r="M73" s="1" t="s">
        <v>666</v>
      </c>
      <c r="N73" s="1" t="s">
        <v>667</v>
      </c>
      <c r="O73" s="1" t="s">
        <v>668</v>
      </c>
      <c r="P73" s="1" t="s">
        <v>669</v>
      </c>
      <c r="Q73" s="1" t="s">
        <v>74</v>
      </c>
      <c r="S73" s="1" t="s">
        <v>76</v>
      </c>
    </row>
    <row r="74" ht="14.25" customHeight="1">
      <c r="A74" s="1" t="s">
        <v>670</v>
      </c>
      <c r="B74" s="1" t="s">
        <v>671</v>
      </c>
      <c r="C74" s="1" t="s">
        <v>672</v>
      </c>
      <c r="D74" s="1" t="s">
        <v>673</v>
      </c>
      <c r="E74" s="1">
        <v>2022.0</v>
      </c>
      <c r="F74" s="1" t="s">
        <v>170</v>
      </c>
      <c r="J74" s="1">
        <v>3608.0</v>
      </c>
      <c r="K74" s="1">
        <v>3616.0</v>
      </c>
      <c r="L74" s="1">
        <v>8.0</v>
      </c>
      <c r="M74" s="1" t="s">
        <v>674</v>
      </c>
      <c r="N74" s="1" t="s">
        <v>675</v>
      </c>
      <c r="O74" s="1" t="s">
        <v>676</v>
      </c>
      <c r="P74" s="1" t="s">
        <v>677</v>
      </c>
      <c r="Q74" s="1" t="s">
        <v>74</v>
      </c>
      <c r="R74" s="1" t="s">
        <v>103</v>
      </c>
      <c r="S74" s="1" t="s">
        <v>76</v>
      </c>
    </row>
    <row r="75" ht="14.25" customHeight="1">
      <c r="A75" s="1" t="s">
        <v>678</v>
      </c>
      <c r="B75" s="1" t="s">
        <v>679</v>
      </c>
      <c r="C75" s="1" t="s">
        <v>680</v>
      </c>
      <c r="D75" s="1" t="s">
        <v>681</v>
      </c>
      <c r="E75" s="1">
        <v>2022.0</v>
      </c>
      <c r="F75" s="1" t="s">
        <v>142</v>
      </c>
      <c r="J75" s="1">
        <v>421.0</v>
      </c>
      <c r="K75" s="1">
        <v>426.0</v>
      </c>
      <c r="L75" s="1">
        <v>5.0</v>
      </c>
      <c r="M75" s="1" t="s">
        <v>682</v>
      </c>
      <c r="N75" s="1" t="s">
        <v>683</v>
      </c>
      <c r="O75" s="1" t="s">
        <v>684</v>
      </c>
      <c r="P75" s="1" t="s">
        <v>685</v>
      </c>
      <c r="Q75" s="1" t="s">
        <v>74</v>
      </c>
      <c r="R75" s="1" t="s">
        <v>75</v>
      </c>
      <c r="S75" s="1" t="s">
        <v>76</v>
      </c>
    </row>
    <row r="76" ht="14.25" customHeight="1">
      <c r="A76" s="1" t="s">
        <v>686</v>
      </c>
      <c r="B76" s="1" t="s">
        <v>687</v>
      </c>
      <c r="C76" s="1" t="s">
        <v>688</v>
      </c>
      <c r="D76" s="1" t="s">
        <v>689</v>
      </c>
      <c r="E76" s="1">
        <v>2022.0</v>
      </c>
      <c r="F76" s="1" t="s">
        <v>690</v>
      </c>
      <c r="I76" s="1">
        <v>26.0</v>
      </c>
      <c r="M76" s="1" t="s">
        <v>691</v>
      </c>
      <c r="N76" s="1" t="s">
        <v>692</v>
      </c>
      <c r="O76" s="1" t="s">
        <v>693</v>
      </c>
      <c r="P76" s="1" t="s">
        <v>694</v>
      </c>
      <c r="Q76" s="1" t="s">
        <v>74</v>
      </c>
      <c r="S76" s="1" t="s">
        <v>76</v>
      </c>
    </row>
    <row r="77" ht="14.25" customHeight="1">
      <c r="A77" s="1" t="s">
        <v>695</v>
      </c>
      <c r="B77" s="1" t="s">
        <v>696</v>
      </c>
      <c r="C77" s="1" t="s">
        <v>697</v>
      </c>
      <c r="D77" s="1" t="s">
        <v>698</v>
      </c>
      <c r="E77" s="1">
        <v>2022.0</v>
      </c>
      <c r="F77" s="1" t="s">
        <v>22</v>
      </c>
      <c r="J77" s="1">
        <v>123.0</v>
      </c>
      <c r="K77" s="1">
        <v>131.0</v>
      </c>
      <c r="L77" s="1">
        <v>8.0</v>
      </c>
      <c r="M77" s="1" t="s">
        <v>699</v>
      </c>
      <c r="N77" s="1" t="s">
        <v>700</v>
      </c>
      <c r="O77" s="1" t="s">
        <v>701</v>
      </c>
      <c r="P77" s="1" t="s">
        <v>702</v>
      </c>
      <c r="Q77" s="1" t="s">
        <v>74</v>
      </c>
      <c r="S77" s="1" t="s">
        <v>76</v>
      </c>
    </row>
    <row r="78" ht="14.25" customHeight="1">
      <c r="A78" s="1" t="s">
        <v>703</v>
      </c>
      <c r="B78" s="1" t="s">
        <v>704</v>
      </c>
      <c r="C78" s="1" t="s">
        <v>705</v>
      </c>
      <c r="D78" s="1" t="s">
        <v>706</v>
      </c>
      <c r="E78" s="1">
        <v>2022.0</v>
      </c>
      <c r="F78" s="1" t="s">
        <v>707</v>
      </c>
      <c r="M78" s="1" t="s">
        <v>708</v>
      </c>
      <c r="N78" s="1" t="s">
        <v>709</v>
      </c>
      <c r="O78" s="1" t="s">
        <v>710</v>
      </c>
      <c r="P78" s="1" t="s">
        <v>711</v>
      </c>
      <c r="Q78" s="1" t="s">
        <v>74</v>
      </c>
      <c r="R78" s="1" t="s">
        <v>619</v>
      </c>
      <c r="S78" s="1" t="s">
        <v>76</v>
      </c>
    </row>
    <row r="79" ht="14.25" customHeight="1">
      <c r="A79" s="1" t="s">
        <v>712</v>
      </c>
      <c r="B79" s="1" t="s">
        <v>713</v>
      </c>
      <c r="C79" s="1" t="s">
        <v>714</v>
      </c>
      <c r="D79" s="1" t="s">
        <v>715</v>
      </c>
      <c r="E79" s="1">
        <v>2022.0</v>
      </c>
      <c r="F79" s="1" t="s">
        <v>716</v>
      </c>
      <c r="G79" s="1">
        <v>18.0</v>
      </c>
      <c r="H79" s="1">
        <v>1.0</v>
      </c>
      <c r="J79" s="1">
        <v>279.0</v>
      </c>
      <c r="K79" s="1">
        <v>281.0</v>
      </c>
      <c r="L79" s="1">
        <v>2.0</v>
      </c>
      <c r="M79" s="1" t="s">
        <v>717</v>
      </c>
      <c r="N79" s="1" t="s">
        <v>718</v>
      </c>
      <c r="P79" s="1" t="s">
        <v>719</v>
      </c>
      <c r="Q79" s="1" t="s">
        <v>74</v>
      </c>
      <c r="R79" s="1" t="s">
        <v>75</v>
      </c>
      <c r="S79" s="1" t="s">
        <v>76</v>
      </c>
    </row>
    <row r="80" ht="14.25" customHeight="1">
      <c r="A80" s="1" t="s">
        <v>720</v>
      </c>
      <c r="B80" s="1" t="s">
        <v>721</v>
      </c>
      <c r="C80" s="1" t="s">
        <v>722</v>
      </c>
      <c r="D80" s="1" t="s">
        <v>723</v>
      </c>
      <c r="E80" s="1">
        <v>2022.0</v>
      </c>
      <c r="F80" s="1" t="s">
        <v>170</v>
      </c>
      <c r="J80" s="1">
        <v>7099.0</v>
      </c>
      <c r="K80" s="1">
        <v>7103.0</v>
      </c>
      <c r="L80" s="1">
        <v>4.0</v>
      </c>
      <c r="M80" s="1" t="s">
        <v>724</v>
      </c>
      <c r="N80" s="1" t="s">
        <v>725</v>
      </c>
      <c r="O80" s="1" t="s">
        <v>726</v>
      </c>
      <c r="P80" s="1" t="s">
        <v>727</v>
      </c>
      <c r="Q80" s="1" t="s">
        <v>74</v>
      </c>
      <c r="S80" s="1" t="s">
        <v>76</v>
      </c>
    </row>
    <row r="81" ht="14.25" customHeight="1">
      <c r="A81" s="1" t="s">
        <v>728</v>
      </c>
      <c r="B81" s="1" t="s">
        <v>729</v>
      </c>
      <c r="C81" s="1" t="s">
        <v>730</v>
      </c>
      <c r="D81" s="1" t="s">
        <v>731</v>
      </c>
      <c r="E81" s="1">
        <v>2022.0</v>
      </c>
      <c r="F81" s="1" t="s">
        <v>90</v>
      </c>
      <c r="J81" s="1">
        <v>431.0</v>
      </c>
      <c r="K81" s="1">
        <v>436.0</v>
      </c>
      <c r="L81" s="1">
        <v>5.0</v>
      </c>
      <c r="M81" s="1" t="s">
        <v>732</v>
      </c>
      <c r="N81" s="1" t="s">
        <v>733</v>
      </c>
      <c r="O81" s="1" t="s">
        <v>734</v>
      </c>
      <c r="P81" s="1" t="s">
        <v>735</v>
      </c>
      <c r="Q81" s="1" t="s">
        <v>74</v>
      </c>
      <c r="S81" s="1" t="s">
        <v>76</v>
      </c>
    </row>
    <row r="82" ht="14.25" customHeight="1">
      <c r="A82" s="1" t="s">
        <v>736</v>
      </c>
      <c r="B82" s="1" t="s">
        <v>737</v>
      </c>
      <c r="C82" s="1" t="s">
        <v>738</v>
      </c>
      <c r="D82" s="1" t="s">
        <v>739</v>
      </c>
      <c r="E82" s="1">
        <v>2022.0</v>
      </c>
      <c r="F82" s="1" t="s">
        <v>22</v>
      </c>
      <c r="J82" s="1">
        <v>318.0</v>
      </c>
      <c r="K82" s="1">
        <v>320.0</v>
      </c>
      <c r="L82" s="1">
        <v>2.0</v>
      </c>
      <c r="M82" s="1" t="s">
        <v>740</v>
      </c>
      <c r="N82" s="1" t="s">
        <v>741</v>
      </c>
      <c r="O82" s="1" t="s">
        <v>742</v>
      </c>
      <c r="P82" s="1" t="s">
        <v>743</v>
      </c>
      <c r="Q82" s="1" t="s">
        <v>74</v>
      </c>
      <c r="R82" s="1" t="s">
        <v>75</v>
      </c>
      <c r="S82" s="1" t="s">
        <v>76</v>
      </c>
    </row>
    <row r="83" ht="14.25" customHeight="1">
      <c r="A83" s="1" t="s">
        <v>744</v>
      </c>
      <c r="B83" s="1" t="s">
        <v>745</v>
      </c>
      <c r="C83" s="1" t="s">
        <v>746</v>
      </c>
      <c r="D83" s="1" t="s">
        <v>747</v>
      </c>
      <c r="E83" s="1">
        <v>2022.0</v>
      </c>
      <c r="F83" s="1" t="s">
        <v>22</v>
      </c>
      <c r="J83" s="1">
        <v>245.0</v>
      </c>
      <c r="K83" s="1">
        <v>246.0</v>
      </c>
      <c r="L83" s="1">
        <v>1.0</v>
      </c>
      <c r="M83" s="1" t="s">
        <v>748</v>
      </c>
      <c r="N83" s="1" t="s">
        <v>749</v>
      </c>
      <c r="O83" s="1" t="s">
        <v>750</v>
      </c>
      <c r="P83" s="1" t="s">
        <v>751</v>
      </c>
      <c r="Q83" s="1" t="s">
        <v>74</v>
      </c>
      <c r="S83" s="1" t="s">
        <v>76</v>
      </c>
    </row>
    <row r="84" ht="14.25" customHeight="1">
      <c r="A84" s="1" t="s">
        <v>752</v>
      </c>
      <c r="B84" s="1" t="s">
        <v>753</v>
      </c>
      <c r="C84" s="1" t="s">
        <v>754</v>
      </c>
      <c r="D84" s="1" t="s">
        <v>755</v>
      </c>
      <c r="E84" s="1">
        <v>2022.0</v>
      </c>
      <c r="F84" s="1" t="s">
        <v>81</v>
      </c>
      <c r="G84" s="1">
        <v>55.0</v>
      </c>
      <c r="H84" s="1">
        <v>41.0</v>
      </c>
      <c r="J84" s="1">
        <v>77.0</v>
      </c>
      <c r="K84" s="1">
        <v>82.0</v>
      </c>
      <c r="L84" s="1">
        <v>5.0</v>
      </c>
      <c r="M84" s="1" t="s">
        <v>756</v>
      </c>
      <c r="N84" s="1" t="s">
        <v>757</v>
      </c>
      <c r="O84" s="1" t="s">
        <v>758</v>
      </c>
      <c r="P84" s="1" t="s">
        <v>759</v>
      </c>
      <c r="Q84" s="1" t="s">
        <v>74</v>
      </c>
      <c r="R84" s="1" t="s">
        <v>75</v>
      </c>
      <c r="S84" s="1" t="s">
        <v>76</v>
      </c>
    </row>
    <row r="85" ht="14.25" customHeight="1">
      <c r="A85" s="1" t="s">
        <v>760</v>
      </c>
      <c r="B85" s="1" t="s">
        <v>761</v>
      </c>
      <c r="C85" s="1" t="s">
        <v>762</v>
      </c>
      <c r="D85" s="1" t="s">
        <v>763</v>
      </c>
      <c r="E85" s="1">
        <v>2022.0</v>
      </c>
      <c r="F85" s="1" t="s">
        <v>764</v>
      </c>
      <c r="G85" s="1">
        <v>27.0</v>
      </c>
      <c r="J85" s="1">
        <v>585.0</v>
      </c>
      <c r="K85" s="1">
        <v>591.0</v>
      </c>
      <c r="L85" s="1">
        <v>6.0</v>
      </c>
      <c r="M85" s="1" t="s">
        <v>765</v>
      </c>
      <c r="N85" s="1" t="s">
        <v>766</v>
      </c>
      <c r="O85" s="1" t="s">
        <v>767</v>
      </c>
      <c r="P85" s="1" t="s">
        <v>768</v>
      </c>
      <c r="Q85" s="1" t="s">
        <v>74</v>
      </c>
      <c r="R85" s="1" t="s">
        <v>165</v>
      </c>
      <c r="S85" s="1" t="s">
        <v>76</v>
      </c>
    </row>
    <row r="86" ht="14.25" customHeight="1">
      <c r="A86" s="1" t="s">
        <v>769</v>
      </c>
      <c r="B86" s="1" t="s">
        <v>770</v>
      </c>
      <c r="C86" s="1" t="s">
        <v>771</v>
      </c>
      <c r="D86" s="1" t="s">
        <v>772</v>
      </c>
      <c r="E86" s="1">
        <v>2022.0</v>
      </c>
      <c r="F86" s="1" t="s">
        <v>90</v>
      </c>
      <c r="J86" s="1">
        <v>154.0</v>
      </c>
      <c r="K86" s="1">
        <v>159.0</v>
      </c>
      <c r="L86" s="1">
        <v>5.0</v>
      </c>
      <c r="M86" s="1" t="s">
        <v>773</v>
      </c>
      <c r="N86" s="1" t="s">
        <v>774</v>
      </c>
      <c r="O86" s="1" t="s">
        <v>775</v>
      </c>
      <c r="P86" s="1" t="s">
        <v>776</v>
      </c>
      <c r="Q86" s="1" t="s">
        <v>74</v>
      </c>
      <c r="S86" s="1" t="s">
        <v>76</v>
      </c>
    </row>
    <row r="87" ht="14.25" customHeight="1">
      <c r="A87" s="1" t="s">
        <v>777</v>
      </c>
      <c r="B87" s="1" t="s">
        <v>778</v>
      </c>
      <c r="C87" s="1" t="s">
        <v>779</v>
      </c>
      <c r="D87" s="1" t="s">
        <v>780</v>
      </c>
      <c r="E87" s="1">
        <v>2022.0</v>
      </c>
      <c r="F87" s="1" t="s">
        <v>781</v>
      </c>
      <c r="I87" s="1">
        <v>23.0</v>
      </c>
      <c r="M87" s="1" t="s">
        <v>782</v>
      </c>
      <c r="N87" s="1" t="s">
        <v>783</v>
      </c>
      <c r="O87" s="1" t="s">
        <v>784</v>
      </c>
      <c r="Q87" s="1" t="s">
        <v>74</v>
      </c>
      <c r="S87" s="1" t="s">
        <v>76</v>
      </c>
    </row>
    <row r="88" ht="14.25" customHeight="1">
      <c r="A88" s="1" t="s">
        <v>785</v>
      </c>
      <c r="B88" s="1" t="s">
        <v>786</v>
      </c>
      <c r="C88" s="1" t="s">
        <v>787</v>
      </c>
      <c r="D88" s="1" t="s">
        <v>788</v>
      </c>
      <c r="E88" s="1">
        <v>2022.0</v>
      </c>
      <c r="F88" s="1" t="s">
        <v>22</v>
      </c>
      <c r="J88" s="1">
        <v>203.0</v>
      </c>
      <c r="K88" s="1">
        <v>211.0</v>
      </c>
      <c r="L88" s="1">
        <v>8.0</v>
      </c>
      <c r="M88" s="1" t="s">
        <v>789</v>
      </c>
      <c r="N88" s="1" t="s">
        <v>790</v>
      </c>
      <c r="O88" s="1" t="s">
        <v>791</v>
      </c>
      <c r="P88" s="1" t="s">
        <v>792</v>
      </c>
      <c r="Q88" s="1" t="s">
        <v>74</v>
      </c>
      <c r="S88" s="1" t="s">
        <v>76</v>
      </c>
    </row>
    <row r="89" ht="14.25" customHeight="1">
      <c r="A89" s="1" t="s">
        <v>793</v>
      </c>
      <c r="B89" s="1" t="s">
        <v>794</v>
      </c>
      <c r="C89" s="1" t="s">
        <v>795</v>
      </c>
      <c r="D89" s="1" t="s">
        <v>796</v>
      </c>
      <c r="E89" s="1">
        <v>2022.0</v>
      </c>
      <c r="F89" s="1" t="s">
        <v>297</v>
      </c>
      <c r="G89" s="1">
        <v>33.0</v>
      </c>
      <c r="H89" s="1">
        <v>6.0</v>
      </c>
      <c r="I89" s="1" t="s">
        <v>797</v>
      </c>
      <c r="M89" s="1" t="s">
        <v>798</v>
      </c>
      <c r="N89" s="1" t="s">
        <v>799</v>
      </c>
      <c r="O89" s="1" t="s">
        <v>800</v>
      </c>
      <c r="P89" s="1" t="s">
        <v>801</v>
      </c>
      <c r="Q89" s="1" t="s">
        <v>74</v>
      </c>
      <c r="S89" s="1" t="s">
        <v>76</v>
      </c>
    </row>
    <row r="90" ht="14.25" customHeight="1">
      <c r="A90" s="1" t="s">
        <v>802</v>
      </c>
      <c r="B90" s="1" t="s">
        <v>803</v>
      </c>
      <c r="C90" s="1" t="s">
        <v>804</v>
      </c>
      <c r="D90" s="1" t="s">
        <v>805</v>
      </c>
      <c r="E90" s="1">
        <v>2022.0</v>
      </c>
      <c r="F90" s="1" t="s">
        <v>81</v>
      </c>
      <c r="G90" s="1">
        <v>55.0</v>
      </c>
      <c r="H90" s="1">
        <v>38.0</v>
      </c>
      <c r="J90" s="1">
        <v>1.0</v>
      </c>
      <c r="K90" s="1">
        <v>6.0</v>
      </c>
      <c r="L90" s="1">
        <v>5.0</v>
      </c>
      <c r="M90" s="1" t="s">
        <v>806</v>
      </c>
      <c r="N90" s="1" t="s">
        <v>807</v>
      </c>
      <c r="O90" s="1" t="s">
        <v>808</v>
      </c>
      <c r="P90" s="1" t="s">
        <v>809</v>
      </c>
      <c r="Q90" s="1" t="s">
        <v>74</v>
      </c>
      <c r="R90" s="1" t="s">
        <v>75</v>
      </c>
      <c r="S90" s="1" t="s">
        <v>76</v>
      </c>
    </row>
    <row r="91" ht="14.25" customHeight="1">
      <c r="A91" s="1" t="s">
        <v>810</v>
      </c>
      <c r="B91" s="1" t="s">
        <v>811</v>
      </c>
      <c r="C91" s="1" t="s">
        <v>812</v>
      </c>
      <c r="D91" s="1" t="s">
        <v>813</v>
      </c>
      <c r="E91" s="1">
        <v>2022.0</v>
      </c>
      <c r="F91" s="1" t="s">
        <v>22</v>
      </c>
      <c r="J91" s="1">
        <v>302.0</v>
      </c>
      <c r="K91" s="1">
        <v>305.0</v>
      </c>
      <c r="L91" s="1">
        <v>3.0</v>
      </c>
      <c r="M91" s="1" t="s">
        <v>814</v>
      </c>
      <c r="N91" s="1" t="s">
        <v>815</v>
      </c>
      <c r="O91" s="1" t="s">
        <v>816</v>
      </c>
      <c r="P91" s="1" t="s">
        <v>817</v>
      </c>
      <c r="Q91" s="1" t="s">
        <v>74</v>
      </c>
      <c r="R91" s="1" t="s">
        <v>103</v>
      </c>
      <c r="S91" s="1" t="s">
        <v>76</v>
      </c>
    </row>
    <row r="92" ht="14.25" customHeight="1">
      <c r="A92" s="1" t="s">
        <v>818</v>
      </c>
      <c r="B92" s="1" t="s">
        <v>819</v>
      </c>
      <c r="C92" s="1" t="s">
        <v>820</v>
      </c>
      <c r="D92" s="1" t="s">
        <v>821</v>
      </c>
      <c r="E92" s="1">
        <v>2022.0</v>
      </c>
      <c r="F92" s="1" t="s">
        <v>90</v>
      </c>
      <c r="J92" s="1">
        <v>94.0</v>
      </c>
      <c r="K92" s="1">
        <v>97.0</v>
      </c>
      <c r="L92" s="1">
        <v>3.0</v>
      </c>
      <c r="M92" s="1" t="s">
        <v>822</v>
      </c>
      <c r="N92" s="1" t="s">
        <v>823</v>
      </c>
      <c r="O92" s="1" t="s">
        <v>824</v>
      </c>
      <c r="P92" s="1" t="s">
        <v>825</v>
      </c>
      <c r="Q92" s="1" t="s">
        <v>74</v>
      </c>
      <c r="S92" s="1" t="s">
        <v>76</v>
      </c>
    </row>
    <row r="93" ht="14.25" customHeight="1">
      <c r="A93" s="1" t="s">
        <v>826</v>
      </c>
      <c r="B93" s="1" t="s">
        <v>827</v>
      </c>
      <c r="C93" s="1" t="s">
        <v>828</v>
      </c>
      <c r="D93" s="1" t="s">
        <v>829</v>
      </c>
      <c r="E93" s="1">
        <v>2022.0</v>
      </c>
      <c r="F93" s="1" t="s">
        <v>38</v>
      </c>
      <c r="J93" s="1">
        <v>120.0</v>
      </c>
      <c r="K93" s="1">
        <v>122.0</v>
      </c>
      <c r="L93" s="1">
        <v>2.0</v>
      </c>
      <c r="M93" s="1" t="s">
        <v>830</v>
      </c>
      <c r="N93" s="1" t="s">
        <v>831</v>
      </c>
      <c r="O93" s="1" t="s">
        <v>520</v>
      </c>
      <c r="P93" s="1" t="s">
        <v>832</v>
      </c>
      <c r="Q93" s="1" t="s">
        <v>74</v>
      </c>
      <c r="R93" s="1" t="s">
        <v>75</v>
      </c>
      <c r="S93" s="1" t="s">
        <v>76</v>
      </c>
    </row>
    <row r="94" ht="14.25" customHeight="1">
      <c r="A94" s="1" t="s">
        <v>833</v>
      </c>
      <c r="B94" s="1" t="s">
        <v>834</v>
      </c>
      <c r="C94" s="1" t="s">
        <v>835</v>
      </c>
      <c r="D94" s="1" t="s">
        <v>836</v>
      </c>
      <c r="E94" s="1">
        <v>2022.0</v>
      </c>
      <c r="F94" s="1" t="s">
        <v>22</v>
      </c>
      <c r="J94" s="1">
        <v>176.0</v>
      </c>
      <c r="K94" s="1">
        <v>184.0</v>
      </c>
      <c r="L94" s="1">
        <v>8.0</v>
      </c>
      <c r="M94" s="1" t="s">
        <v>837</v>
      </c>
      <c r="N94" s="1" t="s">
        <v>838</v>
      </c>
      <c r="O94" s="1" t="s">
        <v>839</v>
      </c>
      <c r="P94" s="1" t="s">
        <v>840</v>
      </c>
      <c r="Q94" s="1" t="s">
        <v>74</v>
      </c>
      <c r="S94" s="1" t="s">
        <v>76</v>
      </c>
    </row>
    <row r="95" ht="14.25" customHeight="1">
      <c r="A95" s="1" t="s">
        <v>841</v>
      </c>
      <c r="B95" s="1" t="s">
        <v>842</v>
      </c>
      <c r="C95" s="1">
        <v>5.7193574275E10</v>
      </c>
      <c r="D95" s="1" t="s">
        <v>843</v>
      </c>
      <c r="E95" s="1">
        <v>2022.0</v>
      </c>
      <c r="F95" s="1" t="s">
        <v>90</v>
      </c>
      <c r="J95" s="1">
        <v>673.0</v>
      </c>
      <c r="K95" s="1">
        <v>678.0</v>
      </c>
      <c r="L95" s="1">
        <v>5.0</v>
      </c>
      <c r="M95" s="1" t="s">
        <v>844</v>
      </c>
      <c r="N95" s="1" t="s">
        <v>845</v>
      </c>
      <c r="O95" s="1" t="s">
        <v>846</v>
      </c>
      <c r="P95" s="1" t="s">
        <v>847</v>
      </c>
      <c r="Q95" s="1" t="s">
        <v>74</v>
      </c>
      <c r="R95" s="1" t="s">
        <v>75</v>
      </c>
      <c r="S95" s="1" t="s">
        <v>76</v>
      </c>
    </row>
    <row r="96" ht="14.25" customHeight="1">
      <c r="A96" s="1" t="s">
        <v>848</v>
      </c>
      <c r="B96" s="1" t="s">
        <v>849</v>
      </c>
      <c r="C96" s="1" t="s">
        <v>850</v>
      </c>
      <c r="D96" s="1" t="s">
        <v>851</v>
      </c>
      <c r="E96" s="1">
        <v>2022.0</v>
      </c>
      <c r="F96" s="1" t="s">
        <v>22</v>
      </c>
      <c r="J96" s="1">
        <v>321.0</v>
      </c>
      <c r="K96" s="1">
        <v>323.0</v>
      </c>
      <c r="L96" s="1">
        <v>2.0</v>
      </c>
      <c r="M96" s="1" t="s">
        <v>852</v>
      </c>
      <c r="N96" s="1" t="s">
        <v>853</v>
      </c>
      <c r="O96" s="1" t="s">
        <v>854</v>
      </c>
      <c r="P96" s="1" t="s">
        <v>855</v>
      </c>
      <c r="Q96" s="1" t="s">
        <v>74</v>
      </c>
      <c r="S96" s="1" t="s">
        <v>76</v>
      </c>
    </row>
    <row r="97" ht="14.25" customHeight="1">
      <c r="A97" s="1" t="s">
        <v>856</v>
      </c>
      <c r="B97" s="1" t="s">
        <v>857</v>
      </c>
      <c r="C97" s="1" t="s">
        <v>858</v>
      </c>
      <c r="D97" s="1" t="s">
        <v>859</v>
      </c>
      <c r="E97" s="1">
        <v>2022.0</v>
      </c>
      <c r="F97" s="1" t="s">
        <v>90</v>
      </c>
      <c r="J97" s="1">
        <v>805.0</v>
      </c>
      <c r="K97" s="1">
        <v>806.0</v>
      </c>
      <c r="L97" s="1">
        <v>1.0</v>
      </c>
      <c r="M97" s="1" t="s">
        <v>860</v>
      </c>
      <c r="N97" s="1" t="s">
        <v>861</v>
      </c>
      <c r="O97" s="1" t="s">
        <v>862</v>
      </c>
      <c r="P97" s="1" t="s">
        <v>863</v>
      </c>
      <c r="Q97" s="1" t="s">
        <v>74</v>
      </c>
      <c r="S97" s="1" t="s">
        <v>76</v>
      </c>
    </row>
    <row r="98" ht="14.25" customHeight="1">
      <c r="A98" s="1" t="s">
        <v>864</v>
      </c>
      <c r="B98" s="1" t="s">
        <v>865</v>
      </c>
      <c r="C98" s="1" t="s">
        <v>866</v>
      </c>
      <c r="D98" s="1" t="s">
        <v>867</v>
      </c>
      <c r="E98" s="1">
        <v>2022.0</v>
      </c>
      <c r="F98" s="1" t="s">
        <v>22</v>
      </c>
      <c r="J98" s="1">
        <v>281.0</v>
      </c>
      <c r="K98" s="1">
        <v>283.0</v>
      </c>
      <c r="L98" s="1">
        <v>2.0</v>
      </c>
      <c r="M98" s="1" t="s">
        <v>868</v>
      </c>
      <c r="N98" s="1" t="s">
        <v>869</v>
      </c>
      <c r="O98" s="1" t="s">
        <v>870</v>
      </c>
      <c r="P98" s="1" t="s">
        <v>871</v>
      </c>
      <c r="Q98" s="1" t="s">
        <v>74</v>
      </c>
      <c r="R98" s="1" t="s">
        <v>103</v>
      </c>
      <c r="S98" s="1" t="s">
        <v>76</v>
      </c>
    </row>
    <row r="99" ht="14.25" customHeight="1">
      <c r="A99" s="1" t="s">
        <v>872</v>
      </c>
      <c r="B99" s="1" t="s">
        <v>873</v>
      </c>
      <c r="C99" s="1" t="s">
        <v>874</v>
      </c>
      <c r="D99" s="1" t="s">
        <v>875</v>
      </c>
      <c r="E99" s="1">
        <v>2022.0</v>
      </c>
      <c r="F99" s="1" t="s">
        <v>90</v>
      </c>
      <c r="J99" s="1">
        <v>85.0</v>
      </c>
      <c r="K99" s="1">
        <v>90.0</v>
      </c>
      <c r="L99" s="1">
        <v>5.0</v>
      </c>
      <c r="M99" s="1" t="s">
        <v>876</v>
      </c>
      <c r="N99" s="1" t="s">
        <v>877</v>
      </c>
      <c r="O99" s="1" t="s">
        <v>878</v>
      </c>
      <c r="P99" s="1" t="s">
        <v>879</v>
      </c>
      <c r="Q99" s="1" t="s">
        <v>74</v>
      </c>
      <c r="R99" s="1" t="s">
        <v>75</v>
      </c>
      <c r="S99" s="1" t="s">
        <v>76</v>
      </c>
    </row>
    <row r="100" ht="14.25" customHeight="1">
      <c r="A100" s="1" t="s">
        <v>880</v>
      </c>
      <c r="B100" s="1" t="s">
        <v>881</v>
      </c>
      <c r="C100" s="1" t="s">
        <v>882</v>
      </c>
      <c r="D100" s="1" t="s">
        <v>883</v>
      </c>
      <c r="E100" s="1">
        <v>2022.0</v>
      </c>
      <c r="F100" s="1" t="s">
        <v>22</v>
      </c>
      <c r="J100" s="1">
        <v>239.0</v>
      </c>
      <c r="K100" s="1">
        <v>241.0</v>
      </c>
      <c r="L100" s="1">
        <v>2.0</v>
      </c>
      <c r="M100" s="1" t="s">
        <v>884</v>
      </c>
      <c r="N100" s="1" t="s">
        <v>885</v>
      </c>
      <c r="O100" s="1" t="s">
        <v>886</v>
      </c>
      <c r="P100" s="1" t="s">
        <v>887</v>
      </c>
      <c r="Q100" s="1" t="s">
        <v>74</v>
      </c>
      <c r="S100" s="1" t="s">
        <v>76</v>
      </c>
    </row>
    <row r="101" ht="14.25" customHeight="1">
      <c r="A101" s="1" t="s">
        <v>888</v>
      </c>
      <c r="B101" s="1" t="s">
        <v>889</v>
      </c>
      <c r="C101" s="1" t="s">
        <v>890</v>
      </c>
      <c r="D101" s="1" t="s">
        <v>891</v>
      </c>
      <c r="E101" s="1">
        <v>2022.0</v>
      </c>
      <c r="F101" s="1" t="s">
        <v>22</v>
      </c>
      <c r="J101" s="1">
        <v>253.0</v>
      </c>
      <c r="K101" s="1">
        <v>255.0</v>
      </c>
      <c r="L101" s="1">
        <v>2.0</v>
      </c>
      <c r="M101" s="1" t="s">
        <v>892</v>
      </c>
      <c r="N101" s="1" t="s">
        <v>893</v>
      </c>
      <c r="O101" s="1" t="s">
        <v>894</v>
      </c>
      <c r="P101" s="1" t="s">
        <v>895</v>
      </c>
      <c r="Q101" s="1" t="s">
        <v>74</v>
      </c>
      <c r="S101" s="1" t="s">
        <v>76</v>
      </c>
    </row>
    <row r="102" ht="14.25" customHeight="1">
      <c r="A102" s="1" t="s">
        <v>896</v>
      </c>
      <c r="B102" s="1" t="s">
        <v>897</v>
      </c>
      <c r="C102" s="1" t="s">
        <v>898</v>
      </c>
      <c r="D102" s="1" t="s">
        <v>899</v>
      </c>
      <c r="E102" s="1">
        <v>2022.0</v>
      </c>
      <c r="F102" s="1" t="s">
        <v>900</v>
      </c>
      <c r="J102" s="1">
        <v>23.0</v>
      </c>
      <c r="K102" s="1">
        <v>33.0</v>
      </c>
      <c r="L102" s="1">
        <v>10.0</v>
      </c>
      <c r="M102" s="1" t="s">
        <v>901</v>
      </c>
      <c r="N102" s="1" t="s">
        <v>902</v>
      </c>
      <c r="O102" s="1" t="s">
        <v>903</v>
      </c>
      <c r="P102" s="1" t="s">
        <v>904</v>
      </c>
      <c r="Q102" s="1" t="s">
        <v>74</v>
      </c>
      <c r="R102" s="1" t="s">
        <v>128</v>
      </c>
      <c r="S102" s="1" t="s">
        <v>76</v>
      </c>
    </row>
    <row r="103" ht="14.25" customHeight="1">
      <c r="A103" s="1" t="s">
        <v>905</v>
      </c>
      <c r="B103" s="1" t="s">
        <v>906</v>
      </c>
      <c r="C103" s="1" t="s">
        <v>907</v>
      </c>
      <c r="D103" s="1" t="s">
        <v>908</v>
      </c>
      <c r="E103" s="1">
        <v>2022.0</v>
      </c>
      <c r="F103" s="1" t="s">
        <v>900</v>
      </c>
      <c r="J103" s="1">
        <v>351.0</v>
      </c>
      <c r="K103" s="1">
        <v>353.0</v>
      </c>
      <c r="L103" s="1">
        <v>2.0</v>
      </c>
      <c r="M103" s="1" t="s">
        <v>909</v>
      </c>
      <c r="N103" s="1" t="s">
        <v>910</v>
      </c>
      <c r="O103" s="1" t="s">
        <v>911</v>
      </c>
      <c r="P103" s="1" t="s">
        <v>912</v>
      </c>
      <c r="Q103" s="1" t="s">
        <v>74</v>
      </c>
      <c r="S103" s="1" t="s">
        <v>76</v>
      </c>
    </row>
    <row r="104" ht="14.25" customHeight="1">
      <c r="A104" s="1" t="s">
        <v>913</v>
      </c>
      <c r="B104" s="1" t="s">
        <v>914</v>
      </c>
      <c r="C104" s="1" t="s">
        <v>915</v>
      </c>
      <c r="D104" s="1" t="s">
        <v>916</v>
      </c>
      <c r="E104" s="1">
        <v>2022.0</v>
      </c>
      <c r="F104" s="1" t="s">
        <v>917</v>
      </c>
      <c r="J104" s="1">
        <v>108.0</v>
      </c>
      <c r="K104" s="1">
        <v>115.0</v>
      </c>
      <c r="L104" s="1">
        <v>7.0</v>
      </c>
      <c r="M104" s="1" t="s">
        <v>918</v>
      </c>
      <c r="N104" s="1" t="s">
        <v>919</v>
      </c>
      <c r="O104" s="1" t="s">
        <v>920</v>
      </c>
      <c r="P104" s="1" t="s">
        <v>921</v>
      </c>
      <c r="Q104" s="1" t="s">
        <v>74</v>
      </c>
      <c r="S104" s="1" t="s">
        <v>76</v>
      </c>
    </row>
    <row r="105" ht="14.25" customHeight="1">
      <c r="A105" s="1" t="s">
        <v>922</v>
      </c>
      <c r="B105" s="1" t="s">
        <v>923</v>
      </c>
      <c r="C105" s="1" t="s">
        <v>924</v>
      </c>
      <c r="D105" s="1" t="s">
        <v>925</v>
      </c>
      <c r="E105" s="1">
        <v>2022.0</v>
      </c>
      <c r="F105" s="1" t="s">
        <v>90</v>
      </c>
      <c r="G105" s="1" t="s">
        <v>926</v>
      </c>
      <c r="I105" s="1">
        <v>40.0</v>
      </c>
      <c r="M105" s="1" t="s">
        <v>927</v>
      </c>
      <c r="N105" s="1" t="s">
        <v>928</v>
      </c>
      <c r="O105" s="1" t="s">
        <v>929</v>
      </c>
      <c r="P105" s="1" t="s">
        <v>930</v>
      </c>
      <c r="Q105" s="1" t="s">
        <v>74</v>
      </c>
      <c r="S105" s="1" t="s">
        <v>76</v>
      </c>
    </row>
    <row r="106" ht="14.25" customHeight="1">
      <c r="A106" s="1" t="s">
        <v>931</v>
      </c>
      <c r="B106" s="1" t="s">
        <v>932</v>
      </c>
      <c r="C106" s="1" t="s">
        <v>933</v>
      </c>
      <c r="D106" s="1" t="s">
        <v>934</v>
      </c>
      <c r="E106" s="1">
        <v>2022.0</v>
      </c>
      <c r="F106" s="1" t="s">
        <v>935</v>
      </c>
      <c r="G106" s="1">
        <v>6.0</v>
      </c>
      <c r="H106" s="1" t="s">
        <v>936</v>
      </c>
      <c r="I106" s="1">
        <v>3492850.0</v>
      </c>
      <c r="M106" s="1" t="s">
        <v>937</v>
      </c>
      <c r="N106" s="1" t="s">
        <v>938</v>
      </c>
      <c r="O106" s="1" t="s">
        <v>939</v>
      </c>
      <c r="P106" s="1" t="s">
        <v>940</v>
      </c>
      <c r="Q106" s="1" t="s">
        <v>74</v>
      </c>
      <c r="S106" s="1" t="s">
        <v>76</v>
      </c>
    </row>
    <row r="107" ht="14.25" customHeight="1">
      <c r="A107" s="1" t="s">
        <v>941</v>
      </c>
      <c r="B107" s="1" t="s">
        <v>942</v>
      </c>
      <c r="C107" s="1" t="s">
        <v>943</v>
      </c>
      <c r="D107" s="1" t="s">
        <v>944</v>
      </c>
      <c r="E107" s="1">
        <v>2022.0</v>
      </c>
      <c r="F107" s="1" t="s">
        <v>945</v>
      </c>
      <c r="G107" s="1">
        <v>2254.0</v>
      </c>
      <c r="H107" s="1">
        <v>1.0</v>
      </c>
      <c r="I107" s="1">
        <v>12036.0</v>
      </c>
      <c r="M107" s="1" t="s">
        <v>946</v>
      </c>
      <c r="N107" s="1" t="s">
        <v>947</v>
      </c>
      <c r="P107" s="1" t="s">
        <v>948</v>
      </c>
      <c r="Q107" s="1" t="s">
        <v>74</v>
      </c>
      <c r="R107" s="1" t="s">
        <v>75</v>
      </c>
      <c r="S107" s="1" t="s">
        <v>76</v>
      </c>
    </row>
    <row r="108" ht="14.25" customHeight="1">
      <c r="A108" s="1" t="s">
        <v>949</v>
      </c>
      <c r="B108" s="1" t="s">
        <v>950</v>
      </c>
      <c r="C108" s="1">
        <v>5.7208175956E10</v>
      </c>
      <c r="D108" s="1" t="s">
        <v>951</v>
      </c>
      <c r="E108" s="1">
        <v>2022.0</v>
      </c>
      <c r="F108" s="1" t="s">
        <v>20</v>
      </c>
      <c r="I108" s="1">
        <v>69.0</v>
      </c>
      <c r="M108" s="1" t="s">
        <v>952</v>
      </c>
      <c r="N108" s="1" t="s">
        <v>953</v>
      </c>
      <c r="O108" s="1" t="s">
        <v>954</v>
      </c>
      <c r="P108" s="1" t="s">
        <v>955</v>
      </c>
      <c r="Q108" s="1" t="s">
        <v>74</v>
      </c>
      <c r="S108" s="1" t="s">
        <v>76</v>
      </c>
    </row>
    <row r="109" ht="14.25" customHeight="1">
      <c r="A109" s="1" t="s">
        <v>956</v>
      </c>
      <c r="B109" s="1" t="s">
        <v>957</v>
      </c>
      <c r="C109" s="1" t="s">
        <v>958</v>
      </c>
      <c r="D109" s="1" t="s">
        <v>959</v>
      </c>
      <c r="E109" s="1">
        <v>2022.0</v>
      </c>
      <c r="F109" s="1" t="s">
        <v>960</v>
      </c>
      <c r="G109" s="1">
        <v>2444.0</v>
      </c>
      <c r="I109" s="1">
        <v>78269.0</v>
      </c>
      <c r="M109" s="1" t="s">
        <v>961</v>
      </c>
      <c r="N109" s="1" t="s">
        <v>962</v>
      </c>
      <c r="O109" s="1" t="s">
        <v>963</v>
      </c>
      <c r="Q109" s="1" t="s">
        <v>74</v>
      </c>
      <c r="S109" s="1" t="s">
        <v>76</v>
      </c>
    </row>
    <row r="110" ht="14.25" customHeight="1">
      <c r="A110" s="1" t="s">
        <v>964</v>
      </c>
      <c r="B110" s="1" t="s">
        <v>965</v>
      </c>
      <c r="C110" s="1" t="s">
        <v>966</v>
      </c>
      <c r="D110" s="1" t="s">
        <v>967</v>
      </c>
      <c r="E110" s="1">
        <v>2022.0</v>
      </c>
      <c r="F110" s="1" t="s">
        <v>90</v>
      </c>
      <c r="J110" s="1">
        <v>275.0</v>
      </c>
      <c r="K110" s="1">
        <v>283.0</v>
      </c>
      <c r="L110" s="1">
        <v>8.0</v>
      </c>
      <c r="M110" s="1" t="s">
        <v>968</v>
      </c>
      <c r="N110" s="1" t="s">
        <v>969</v>
      </c>
      <c r="O110" s="1" t="s">
        <v>970</v>
      </c>
      <c r="P110" s="1" t="s">
        <v>971</v>
      </c>
      <c r="Q110" s="1" t="s">
        <v>74</v>
      </c>
      <c r="R110" s="1" t="s">
        <v>128</v>
      </c>
      <c r="S110" s="1" t="s">
        <v>76</v>
      </c>
    </row>
    <row r="111" ht="14.25" customHeight="1">
      <c r="A111" s="1" t="s">
        <v>972</v>
      </c>
      <c r="B111" s="1" t="s">
        <v>973</v>
      </c>
      <c r="C111" s="1" t="s">
        <v>974</v>
      </c>
      <c r="D111" s="1" t="s">
        <v>975</v>
      </c>
      <c r="E111" s="1">
        <v>2022.0</v>
      </c>
      <c r="F111" s="1" t="s">
        <v>20</v>
      </c>
      <c r="I111" s="1">
        <v>417.0</v>
      </c>
      <c r="M111" s="1" t="s">
        <v>976</v>
      </c>
      <c r="N111" s="1" t="s">
        <v>977</v>
      </c>
      <c r="O111" s="1" t="s">
        <v>978</v>
      </c>
      <c r="P111" s="1" t="s">
        <v>979</v>
      </c>
      <c r="Q111" s="1" t="s">
        <v>74</v>
      </c>
      <c r="S111" s="1" t="s">
        <v>76</v>
      </c>
    </row>
    <row r="112" ht="14.25" customHeight="1">
      <c r="A112" s="1" t="s">
        <v>980</v>
      </c>
      <c r="B112" s="1" t="s">
        <v>981</v>
      </c>
      <c r="C112" s="1" t="s">
        <v>982</v>
      </c>
      <c r="D112" s="1" t="s">
        <v>983</v>
      </c>
      <c r="E112" s="1">
        <v>2022.0</v>
      </c>
      <c r="F112" s="1" t="s">
        <v>20</v>
      </c>
      <c r="I112" s="1">
        <v>330.0</v>
      </c>
      <c r="M112" s="1" t="s">
        <v>984</v>
      </c>
      <c r="N112" s="1" t="s">
        <v>985</v>
      </c>
      <c r="O112" s="1" t="s">
        <v>986</v>
      </c>
      <c r="P112" s="1" t="s">
        <v>987</v>
      </c>
      <c r="Q112" s="1" t="s">
        <v>74</v>
      </c>
      <c r="S112" s="1" t="s">
        <v>76</v>
      </c>
    </row>
    <row r="113" ht="14.25" customHeight="1">
      <c r="A113" s="1" t="s">
        <v>988</v>
      </c>
      <c r="B113" s="1" t="s">
        <v>989</v>
      </c>
      <c r="C113" s="1" t="s">
        <v>990</v>
      </c>
      <c r="D113" s="1" t="s">
        <v>991</v>
      </c>
      <c r="E113" s="1">
        <v>2022.0</v>
      </c>
      <c r="F113" s="1" t="s">
        <v>90</v>
      </c>
      <c r="I113" s="1">
        <v>54.0</v>
      </c>
      <c r="M113" s="1" t="s">
        <v>992</v>
      </c>
      <c r="N113" s="1" t="s">
        <v>993</v>
      </c>
      <c r="O113" s="1" t="s">
        <v>994</v>
      </c>
      <c r="P113" s="1" t="s">
        <v>995</v>
      </c>
      <c r="Q113" s="1" t="s">
        <v>74</v>
      </c>
      <c r="S113" s="1" t="s">
        <v>76</v>
      </c>
    </row>
    <row r="114" ht="14.25" customHeight="1">
      <c r="A114" s="1" t="s">
        <v>996</v>
      </c>
      <c r="B114" s="1" t="s">
        <v>997</v>
      </c>
      <c r="C114" s="1" t="s">
        <v>998</v>
      </c>
      <c r="D114" s="1" t="s">
        <v>999</v>
      </c>
      <c r="E114" s="1">
        <v>2022.0</v>
      </c>
      <c r="F114" s="1" t="s">
        <v>1000</v>
      </c>
      <c r="G114" s="1">
        <v>3461.0</v>
      </c>
      <c r="N114" s="1" t="s">
        <v>1001</v>
      </c>
      <c r="P114" s="1" t="s">
        <v>1002</v>
      </c>
      <c r="Q114" s="1" t="s">
        <v>74</v>
      </c>
      <c r="S114" s="1" t="s">
        <v>76</v>
      </c>
    </row>
    <row r="115" ht="14.25" customHeight="1">
      <c r="A115" s="1" t="s">
        <v>1003</v>
      </c>
      <c r="B115" s="1" t="s">
        <v>1004</v>
      </c>
      <c r="C115" s="1" t="s">
        <v>1005</v>
      </c>
      <c r="D115" s="1" t="s">
        <v>1006</v>
      </c>
      <c r="E115" s="1">
        <v>2022.0</v>
      </c>
      <c r="F115" s="1" t="s">
        <v>20</v>
      </c>
      <c r="I115" s="1">
        <v>362.0</v>
      </c>
      <c r="M115" s="1" t="s">
        <v>1007</v>
      </c>
      <c r="N115" s="1" t="s">
        <v>1008</v>
      </c>
      <c r="O115" s="1" t="s">
        <v>1009</v>
      </c>
      <c r="P115" s="1" t="s">
        <v>1010</v>
      </c>
      <c r="Q115" s="1" t="s">
        <v>74</v>
      </c>
      <c r="R115" s="1" t="s">
        <v>128</v>
      </c>
      <c r="S115" s="1" t="s">
        <v>76</v>
      </c>
    </row>
    <row r="116" ht="14.25" customHeight="1">
      <c r="A116" s="1" t="s">
        <v>1011</v>
      </c>
      <c r="B116" s="1" t="s">
        <v>1012</v>
      </c>
      <c r="C116" s="1" t="s">
        <v>1013</v>
      </c>
      <c r="D116" s="1" t="s">
        <v>1014</v>
      </c>
      <c r="E116" s="1">
        <v>2022.0</v>
      </c>
      <c r="F116" s="1" t="s">
        <v>20</v>
      </c>
      <c r="I116" s="1">
        <v>252.0</v>
      </c>
      <c r="M116" s="1" t="s">
        <v>1015</v>
      </c>
      <c r="N116" s="1" t="s">
        <v>1016</v>
      </c>
      <c r="O116" s="1" t="s">
        <v>1017</v>
      </c>
      <c r="P116" s="1" t="s">
        <v>1018</v>
      </c>
      <c r="Q116" s="1" t="s">
        <v>74</v>
      </c>
      <c r="R116" s="1" t="s">
        <v>128</v>
      </c>
      <c r="S116" s="1" t="s">
        <v>76</v>
      </c>
    </row>
    <row r="117" ht="14.25" customHeight="1">
      <c r="A117" s="1" t="s">
        <v>1019</v>
      </c>
      <c r="B117" s="1" t="s">
        <v>1020</v>
      </c>
      <c r="C117" s="1" t="s">
        <v>1021</v>
      </c>
      <c r="D117" s="1" t="s">
        <v>1022</v>
      </c>
      <c r="E117" s="1">
        <v>2022.0</v>
      </c>
      <c r="F117" s="1" t="s">
        <v>20</v>
      </c>
      <c r="I117" s="1">
        <v>253.0</v>
      </c>
      <c r="M117" s="1" t="s">
        <v>1023</v>
      </c>
      <c r="N117" s="1" t="s">
        <v>1024</v>
      </c>
      <c r="O117" s="1" t="s">
        <v>1025</v>
      </c>
      <c r="P117" s="1" t="s">
        <v>1026</v>
      </c>
      <c r="Q117" s="1" t="s">
        <v>74</v>
      </c>
      <c r="R117" s="1" t="s">
        <v>103</v>
      </c>
      <c r="S117" s="1" t="s">
        <v>76</v>
      </c>
    </row>
    <row r="118" ht="14.25" customHeight="1">
      <c r="A118" s="1" t="s">
        <v>1027</v>
      </c>
      <c r="B118" s="1" t="s">
        <v>1028</v>
      </c>
      <c r="C118" s="1" t="s">
        <v>1029</v>
      </c>
      <c r="D118" s="1" t="s">
        <v>1030</v>
      </c>
      <c r="E118" s="1">
        <v>2022.0</v>
      </c>
      <c r="F118" s="1" t="s">
        <v>20</v>
      </c>
      <c r="I118" s="1">
        <v>29.0</v>
      </c>
      <c r="M118" s="1" t="s">
        <v>1031</v>
      </c>
      <c r="N118" s="1" t="s">
        <v>1032</v>
      </c>
      <c r="O118" s="1" t="s">
        <v>1033</v>
      </c>
      <c r="P118" s="1" t="s">
        <v>1034</v>
      </c>
      <c r="Q118" s="1" t="s">
        <v>74</v>
      </c>
      <c r="R118" s="1" t="s">
        <v>103</v>
      </c>
      <c r="S118" s="1" t="s">
        <v>76</v>
      </c>
    </row>
    <row r="119" ht="14.25" customHeight="1">
      <c r="A119" s="1" t="s">
        <v>1035</v>
      </c>
      <c r="B119" s="1" t="s">
        <v>1036</v>
      </c>
      <c r="C119" s="1">
        <v>5.78028785E10</v>
      </c>
      <c r="D119" s="1" t="s">
        <v>1037</v>
      </c>
      <c r="E119" s="1">
        <v>2022.0</v>
      </c>
      <c r="F119" s="1" t="s">
        <v>40</v>
      </c>
      <c r="J119" s="1">
        <v>693.0</v>
      </c>
      <c r="K119" s="1">
        <v>695.0</v>
      </c>
      <c r="L119" s="1">
        <v>2.0</v>
      </c>
      <c r="M119" s="1" t="s">
        <v>1038</v>
      </c>
      <c r="N119" s="1" t="s">
        <v>1039</v>
      </c>
      <c r="O119" s="1" t="s">
        <v>1040</v>
      </c>
      <c r="P119" s="1" t="s">
        <v>1041</v>
      </c>
      <c r="Q119" s="1" t="s">
        <v>74</v>
      </c>
      <c r="S119" s="1" t="s">
        <v>76</v>
      </c>
    </row>
    <row r="120" ht="14.25" customHeight="1">
      <c r="A120" s="1" t="s">
        <v>1042</v>
      </c>
      <c r="B120" s="1" t="s">
        <v>1043</v>
      </c>
      <c r="C120" s="1">
        <v>5.76085678E10</v>
      </c>
      <c r="D120" s="1" t="s">
        <v>1044</v>
      </c>
      <c r="E120" s="1">
        <v>2022.0</v>
      </c>
      <c r="F120" s="1" t="s">
        <v>90</v>
      </c>
      <c r="J120" s="1">
        <v>1.0</v>
      </c>
      <c r="K120" s="1">
        <v>6.0</v>
      </c>
      <c r="L120" s="1">
        <v>5.0</v>
      </c>
      <c r="M120" s="1" t="s">
        <v>1045</v>
      </c>
      <c r="N120" s="1" t="s">
        <v>1046</v>
      </c>
      <c r="O120" s="1" t="s">
        <v>1047</v>
      </c>
      <c r="P120" s="1" t="s">
        <v>1048</v>
      </c>
      <c r="Q120" s="1" t="s">
        <v>74</v>
      </c>
      <c r="S120" s="1" t="s">
        <v>76</v>
      </c>
    </row>
    <row r="121" ht="14.25" customHeight="1">
      <c r="A121" s="1" t="s">
        <v>1049</v>
      </c>
      <c r="B121" s="1" t="s">
        <v>1050</v>
      </c>
      <c r="C121" s="1" t="s">
        <v>1051</v>
      </c>
      <c r="D121" s="1" t="s">
        <v>1052</v>
      </c>
      <c r="E121" s="1">
        <v>2022.0</v>
      </c>
      <c r="F121" s="1" t="s">
        <v>1053</v>
      </c>
      <c r="J121" s="1">
        <v>1177.0</v>
      </c>
      <c r="K121" s="1">
        <v>1191.0</v>
      </c>
      <c r="L121" s="1">
        <v>14.0</v>
      </c>
      <c r="M121" s="1" t="s">
        <v>1054</v>
      </c>
      <c r="N121" s="1" t="s">
        <v>1055</v>
      </c>
      <c r="O121" s="1" t="s">
        <v>1056</v>
      </c>
      <c r="P121" s="1" t="s">
        <v>1057</v>
      </c>
      <c r="Q121" s="1" t="s">
        <v>74</v>
      </c>
      <c r="R121" s="1" t="s">
        <v>75</v>
      </c>
      <c r="S121" s="1" t="s">
        <v>76</v>
      </c>
    </row>
    <row r="122" ht="14.25" customHeight="1">
      <c r="A122" s="1" t="s">
        <v>1058</v>
      </c>
      <c r="B122" s="1" t="s">
        <v>1059</v>
      </c>
      <c r="C122" s="1" t="s">
        <v>1060</v>
      </c>
      <c r="D122" s="1" t="s">
        <v>1061</v>
      </c>
      <c r="E122" s="1">
        <v>2022.0</v>
      </c>
      <c r="F122" s="1" t="s">
        <v>1053</v>
      </c>
      <c r="J122" s="1">
        <v>377.0</v>
      </c>
      <c r="K122" s="1">
        <v>386.0</v>
      </c>
      <c r="L122" s="1">
        <v>9.0</v>
      </c>
      <c r="M122" s="1" t="s">
        <v>1062</v>
      </c>
      <c r="N122" s="1" t="s">
        <v>1063</v>
      </c>
      <c r="O122" s="1" t="s">
        <v>1064</v>
      </c>
      <c r="P122" s="1" t="s">
        <v>1065</v>
      </c>
      <c r="Q122" s="1" t="s">
        <v>74</v>
      </c>
      <c r="S122" s="1" t="s">
        <v>76</v>
      </c>
    </row>
    <row r="123" ht="14.25" customHeight="1">
      <c r="A123" s="1" t="s">
        <v>1066</v>
      </c>
      <c r="B123" s="1" t="s">
        <v>1067</v>
      </c>
      <c r="C123" s="1" t="s">
        <v>1068</v>
      </c>
      <c r="D123" s="1" t="s">
        <v>1069</v>
      </c>
      <c r="E123" s="1">
        <v>2022.0</v>
      </c>
      <c r="F123" s="1" t="s">
        <v>20</v>
      </c>
      <c r="I123" s="1">
        <v>224.0</v>
      </c>
      <c r="M123" s="1" t="s">
        <v>1070</v>
      </c>
      <c r="N123" s="1" t="s">
        <v>1071</v>
      </c>
      <c r="O123" s="1" t="s">
        <v>1072</v>
      </c>
      <c r="P123" s="1" t="s">
        <v>1073</v>
      </c>
      <c r="Q123" s="1" t="s">
        <v>74</v>
      </c>
      <c r="S123" s="1" t="s">
        <v>76</v>
      </c>
    </row>
    <row r="124" ht="14.25" customHeight="1">
      <c r="A124" s="1" t="s">
        <v>1074</v>
      </c>
      <c r="B124" s="1" t="s">
        <v>1075</v>
      </c>
      <c r="C124" s="1" t="s">
        <v>1076</v>
      </c>
      <c r="D124" s="1" t="s">
        <v>1077</v>
      </c>
      <c r="E124" s="1">
        <v>2022.0</v>
      </c>
      <c r="F124" s="1" t="s">
        <v>90</v>
      </c>
      <c r="J124" s="1">
        <v>61.0</v>
      </c>
      <c r="K124" s="1">
        <v>66.0</v>
      </c>
      <c r="L124" s="1">
        <v>5.0</v>
      </c>
      <c r="M124" s="1" t="s">
        <v>1078</v>
      </c>
      <c r="N124" s="1" t="s">
        <v>1079</v>
      </c>
      <c r="O124" s="1" t="s">
        <v>1080</v>
      </c>
      <c r="P124" s="1" t="s">
        <v>1081</v>
      </c>
      <c r="Q124" s="1" t="s">
        <v>74</v>
      </c>
      <c r="S124" s="1" t="s">
        <v>76</v>
      </c>
    </row>
    <row r="125" ht="14.25" customHeight="1">
      <c r="A125" s="1" t="s">
        <v>1082</v>
      </c>
      <c r="B125" s="1" t="s">
        <v>1083</v>
      </c>
      <c r="C125" s="1" t="s">
        <v>1084</v>
      </c>
      <c r="D125" s="1" t="s">
        <v>1085</v>
      </c>
      <c r="E125" s="1">
        <v>2022.0</v>
      </c>
      <c r="F125" s="1" t="s">
        <v>1000</v>
      </c>
      <c r="G125" s="1">
        <v>3398.0</v>
      </c>
      <c r="J125" s="1">
        <v>52.0</v>
      </c>
      <c r="K125" s="1">
        <v>58.0</v>
      </c>
      <c r="L125" s="1">
        <v>6.0</v>
      </c>
      <c r="N125" s="1" t="s">
        <v>1086</v>
      </c>
      <c r="O125" s="1" t="s">
        <v>1087</v>
      </c>
      <c r="P125" s="1" t="s">
        <v>1088</v>
      </c>
      <c r="Q125" s="1" t="s">
        <v>74</v>
      </c>
      <c r="S125" s="1" t="s">
        <v>76</v>
      </c>
    </row>
    <row r="126" ht="14.25" customHeight="1">
      <c r="A126" s="1" t="s">
        <v>1089</v>
      </c>
      <c r="B126" s="1" t="s">
        <v>1090</v>
      </c>
      <c r="C126" s="1" t="s">
        <v>1091</v>
      </c>
      <c r="D126" s="1" t="s">
        <v>1092</v>
      </c>
      <c r="E126" s="1">
        <v>2022.0</v>
      </c>
      <c r="F126" s="1" t="s">
        <v>20</v>
      </c>
      <c r="I126" s="1">
        <v>512.0</v>
      </c>
      <c r="M126" s="1" t="s">
        <v>1093</v>
      </c>
      <c r="N126" s="1" t="s">
        <v>1094</v>
      </c>
      <c r="O126" s="1" t="s">
        <v>1095</v>
      </c>
      <c r="P126" s="1" t="s">
        <v>1096</v>
      </c>
      <c r="Q126" s="1" t="s">
        <v>74</v>
      </c>
      <c r="R126" s="1" t="s">
        <v>128</v>
      </c>
      <c r="S126" s="1" t="s">
        <v>76</v>
      </c>
    </row>
    <row r="127" ht="14.25" customHeight="1">
      <c r="A127" s="1" t="s">
        <v>1097</v>
      </c>
      <c r="B127" s="1" t="s">
        <v>1098</v>
      </c>
      <c r="C127" s="1" t="s">
        <v>1099</v>
      </c>
      <c r="D127" s="1" t="s">
        <v>1100</v>
      </c>
      <c r="E127" s="1">
        <v>2022.0</v>
      </c>
      <c r="F127" s="1" t="s">
        <v>90</v>
      </c>
      <c r="I127" s="1">
        <v>11.0</v>
      </c>
      <c r="M127" s="1" t="s">
        <v>1101</v>
      </c>
      <c r="N127" s="1" t="s">
        <v>1102</v>
      </c>
      <c r="O127" s="1" t="s">
        <v>1103</v>
      </c>
      <c r="P127" s="1" t="s">
        <v>1104</v>
      </c>
      <c r="Q127" s="1" t="s">
        <v>74</v>
      </c>
      <c r="S127" s="1" t="s">
        <v>76</v>
      </c>
    </row>
    <row r="128" ht="14.25" customHeight="1">
      <c r="A128" s="1" t="s">
        <v>1105</v>
      </c>
      <c r="B128" s="1" t="s">
        <v>1106</v>
      </c>
      <c r="C128" s="1" t="s">
        <v>1107</v>
      </c>
      <c r="D128" s="1" t="s">
        <v>1108</v>
      </c>
      <c r="E128" s="1">
        <v>2022.0</v>
      </c>
      <c r="F128" s="1" t="s">
        <v>20</v>
      </c>
      <c r="I128" s="1">
        <v>631.0</v>
      </c>
      <c r="M128" s="1" t="s">
        <v>1109</v>
      </c>
      <c r="N128" s="1" t="s">
        <v>1110</v>
      </c>
      <c r="O128" s="1" t="s">
        <v>1111</v>
      </c>
      <c r="P128" s="1" t="s">
        <v>1112</v>
      </c>
      <c r="Q128" s="1" t="s">
        <v>74</v>
      </c>
      <c r="R128" s="1" t="s">
        <v>75</v>
      </c>
      <c r="S128" s="1" t="s">
        <v>76</v>
      </c>
    </row>
    <row r="129" ht="14.25" customHeight="1">
      <c r="A129" s="1" t="s">
        <v>1113</v>
      </c>
      <c r="B129" s="1" t="s">
        <v>1114</v>
      </c>
      <c r="C129" s="1" t="s">
        <v>1115</v>
      </c>
      <c r="D129" s="1" t="s">
        <v>1116</v>
      </c>
      <c r="E129" s="1">
        <v>2022.0</v>
      </c>
      <c r="F129" s="1" t="s">
        <v>1117</v>
      </c>
      <c r="G129" s="1">
        <v>2.0</v>
      </c>
      <c r="J129" s="1">
        <v>2523.0</v>
      </c>
      <c r="K129" s="1">
        <v>2532.0</v>
      </c>
      <c r="L129" s="1">
        <v>9.0</v>
      </c>
      <c r="M129" s="1" t="s">
        <v>1118</v>
      </c>
      <c r="N129" s="1" t="s">
        <v>1119</v>
      </c>
      <c r="O129" s="1" t="s">
        <v>1120</v>
      </c>
      <c r="P129" s="1" t="s">
        <v>1121</v>
      </c>
      <c r="Q129" s="1" t="s">
        <v>74</v>
      </c>
      <c r="R129" s="1" t="s">
        <v>268</v>
      </c>
      <c r="S129" s="1" t="s">
        <v>76</v>
      </c>
    </row>
    <row r="130" ht="14.25" customHeight="1">
      <c r="A130" s="1" t="s">
        <v>1122</v>
      </c>
      <c r="B130" s="1" t="s">
        <v>1123</v>
      </c>
      <c r="C130" s="1" t="s">
        <v>1124</v>
      </c>
      <c r="D130" s="1" t="s">
        <v>1125</v>
      </c>
      <c r="E130" s="1">
        <v>2022.0</v>
      </c>
      <c r="F130" s="1" t="s">
        <v>1126</v>
      </c>
      <c r="J130" s="1">
        <v>299.0</v>
      </c>
      <c r="K130" s="1">
        <v>303.0</v>
      </c>
      <c r="L130" s="1">
        <v>4.0</v>
      </c>
      <c r="M130" s="1" t="s">
        <v>1127</v>
      </c>
      <c r="N130" s="1" t="s">
        <v>1128</v>
      </c>
      <c r="O130" s="1" t="s">
        <v>1129</v>
      </c>
      <c r="P130" s="1" t="s">
        <v>1130</v>
      </c>
      <c r="Q130" s="1" t="s">
        <v>74</v>
      </c>
      <c r="S130" s="1" t="s">
        <v>76</v>
      </c>
    </row>
    <row r="131" ht="14.25" customHeight="1">
      <c r="A131" s="1" t="s">
        <v>1131</v>
      </c>
      <c r="B131" s="1" t="s">
        <v>1132</v>
      </c>
      <c r="C131" s="1" t="s">
        <v>1133</v>
      </c>
      <c r="D131" s="1" t="s">
        <v>1134</v>
      </c>
      <c r="E131" s="1">
        <v>2022.0</v>
      </c>
      <c r="F131" s="1" t="s">
        <v>81</v>
      </c>
      <c r="G131" s="1">
        <v>55.0</v>
      </c>
      <c r="H131" s="1">
        <v>15.0</v>
      </c>
      <c r="J131" s="1">
        <v>142.0</v>
      </c>
      <c r="K131" s="1">
        <v>147.0</v>
      </c>
      <c r="L131" s="1">
        <v>5.0</v>
      </c>
      <c r="M131" s="1" t="s">
        <v>1135</v>
      </c>
      <c r="N131" s="1" t="s">
        <v>1136</v>
      </c>
      <c r="O131" s="1" t="s">
        <v>1137</v>
      </c>
      <c r="P131" s="1" t="s">
        <v>1138</v>
      </c>
      <c r="Q131" s="1" t="s">
        <v>74</v>
      </c>
      <c r="R131" s="1" t="s">
        <v>75</v>
      </c>
      <c r="S131" s="1" t="s">
        <v>76</v>
      </c>
    </row>
    <row r="132" ht="14.25" customHeight="1">
      <c r="A132" s="1" t="s">
        <v>1139</v>
      </c>
      <c r="B132" s="1" t="s">
        <v>1140</v>
      </c>
      <c r="C132" s="1" t="s">
        <v>1141</v>
      </c>
      <c r="D132" s="1" t="s">
        <v>1142</v>
      </c>
      <c r="E132" s="1">
        <v>2022.0</v>
      </c>
      <c r="F132" s="1" t="s">
        <v>20</v>
      </c>
      <c r="I132" s="1">
        <v>434.0</v>
      </c>
      <c r="M132" s="1" t="s">
        <v>1143</v>
      </c>
      <c r="N132" s="1" t="s">
        <v>1144</v>
      </c>
      <c r="O132" s="1" t="s">
        <v>1145</v>
      </c>
      <c r="P132" s="1" t="s">
        <v>1146</v>
      </c>
      <c r="Q132" s="1" t="s">
        <v>74</v>
      </c>
      <c r="S132" s="1" t="s">
        <v>76</v>
      </c>
    </row>
    <row r="133" ht="14.25" customHeight="1">
      <c r="A133" s="1" t="s">
        <v>1147</v>
      </c>
      <c r="B133" s="1" t="s">
        <v>1148</v>
      </c>
      <c r="C133" s="1" t="s">
        <v>1149</v>
      </c>
      <c r="D133" s="1" t="s">
        <v>1150</v>
      </c>
      <c r="E133" s="1">
        <v>2022.0</v>
      </c>
      <c r="F133" s="1" t="s">
        <v>20</v>
      </c>
      <c r="I133" s="1">
        <v>103.0</v>
      </c>
      <c r="M133" s="1" t="s">
        <v>1151</v>
      </c>
      <c r="N133" s="1" t="s">
        <v>1152</v>
      </c>
      <c r="O133" s="1" t="s">
        <v>1153</v>
      </c>
      <c r="P133" s="1" t="s">
        <v>1154</v>
      </c>
      <c r="Q133" s="1" t="s">
        <v>74</v>
      </c>
      <c r="S133" s="1" t="s">
        <v>76</v>
      </c>
    </row>
    <row r="134" ht="14.25" customHeight="1">
      <c r="A134" s="1" t="s">
        <v>1155</v>
      </c>
      <c r="B134" s="1" t="s">
        <v>1156</v>
      </c>
      <c r="C134" s="1" t="s">
        <v>1157</v>
      </c>
      <c r="D134" s="1" t="s">
        <v>1158</v>
      </c>
      <c r="E134" s="1">
        <v>2022.0</v>
      </c>
      <c r="F134" s="1" t="s">
        <v>20</v>
      </c>
      <c r="I134" s="1">
        <v>460.0</v>
      </c>
      <c r="M134" s="1" t="s">
        <v>1159</v>
      </c>
      <c r="N134" s="1" t="s">
        <v>1160</v>
      </c>
      <c r="O134" s="1" t="s">
        <v>1161</v>
      </c>
      <c r="P134" s="1" t="s">
        <v>1162</v>
      </c>
      <c r="Q134" s="1" t="s">
        <v>74</v>
      </c>
      <c r="R134" s="1" t="s">
        <v>128</v>
      </c>
      <c r="S134" s="1" t="s">
        <v>76</v>
      </c>
    </row>
    <row r="135" ht="14.25" customHeight="1">
      <c r="A135" s="1" t="s">
        <v>1163</v>
      </c>
      <c r="B135" s="1" t="s">
        <v>1164</v>
      </c>
      <c r="C135" s="1" t="s">
        <v>1165</v>
      </c>
      <c r="D135" s="1" t="s">
        <v>1166</v>
      </c>
      <c r="E135" s="1">
        <v>2022.0</v>
      </c>
      <c r="F135" s="1" t="s">
        <v>1167</v>
      </c>
      <c r="J135" s="1">
        <v>67.0</v>
      </c>
      <c r="K135" s="1">
        <v>72.0</v>
      </c>
      <c r="L135" s="1">
        <v>5.0</v>
      </c>
      <c r="M135" s="1" t="s">
        <v>1168</v>
      </c>
      <c r="N135" s="1" t="s">
        <v>1169</v>
      </c>
      <c r="O135" s="1" t="s">
        <v>1170</v>
      </c>
      <c r="P135" s="1" t="s">
        <v>1171</v>
      </c>
      <c r="Q135" s="1" t="s">
        <v>74</v>
      </c>
      <c r="S135" s="1" t="s">
        <v>76</v>
      </c>
    </row>
    <row r="136" ht="14.25" customHeight="1">
      <c r="A136" s="1" t="s">
        <v>1172</v>
      </c>
      <c r="B136" s="1" t="s">
        <v>1173</v>
      </c>
      <c r="C136" s="1" t="s">
        <v>1174</v>
      </c>
      <c r="D136" s="1" t="s">
        <v>1175</v>
      </c>
      <c r="E136" s="1">
        <v>2022.0</v>
      </c>
      <c r="F136" s="1" t="s">
        <v>263</v>
      </c>
      <c r="G136" s="1">
        <v>294.0</v>
      </c>
      <c r="J136" s="1">
        <v>890.0</v>
      </c>
      <c r="K136" s="1">
        <v>894.0</v>
      </c>
      <c r="L136" s="1">
        <v>4.0</v>
      </c>
      <c r="M136" s="1" t="s">
        <v>1176</v>
      </c>
      <c r="N136" s="1" t="s">
        <v>1177</v>
      </c>
      <c r="O136" s="1" t="s">
        <v>1178</v>
      </c>
      <c r="P136" s="1" t="s">
        <v>1179</v>
      </c>
      <c r="Q136" s="1" t="s">
        <v>74</v>
      </c>
      <c r="R136" s="1" t="s">
        <v>619</v>
      </c>
      <c r="S136" s="1" t="s">
        <v>76</v>
      </c>
    </row>
    <row r="137" ht="14.25" customHeight="1">
      <c r="A137" s="1" t="s">
        <v>1180</v>
      </c>
      <c r="B137" s="1" t="s">
        <v>1181</v>
      </c>
      <c r="C137" s="1">
        <v>5.7208691436E10</v>
      </c>
      <c r="D137" s="1" t="s">
        <v>1182</v>
      </c>
      <c r="E137" s="1">
        <v>2022.0</v>
      </c>
      <c r="F137" s="1" t="s">
        <v>20</v>
      </c>
      <c r="I137" s="1">
        <v>65.0</v>
      </c>
      <c r="M137" s="1" t="s">
        <v>1183</v>
      </c>
      <c r="N137" s="1" t="s">
        <v>1184</v>
      </c>
      <c r="P137" s="1" t="s">
        <v>1185</v>
      </c>
      <c r="Q137" s="1" t="s">
        <v>74</v>
      </c>
      <c r="S137" s="1" t="s">
        <v>76</v>
      </c>
    </row>
    <row r="138" ht="14.25" customHeight="1">
      <c r="A138" s="1" t="s">
        <v>1186</v>
      </c>
      <c r="B138" s="1" t="s">
        <v>1187</v>
      </c>
      <c r="C138" s="1" t="s">
        <v>1188</v>
      </c>
      <c r="D138" s="1" t="s">
        <v>1189</v>
      </c>
      <c r="E138" s="1">
        <v>2022.0</v>
      </c>
      <c r="F138" s="1" t="s">
        <v>1190</v>
      </c>
      <c r="J138" s="1">
        <v>51.0</v>
      </c>
      <c r="K138" s="1">
        <v>54.0</v>
      </c>
      <c r="L138" s="1">
        <v>3.0</v>
      </c>
      <c r="M138" s="1" t="s">
        <v>1191</v>
      </c>
      <c r="N138" s="1" t="s">
        <v>1192</v>
      </c>
      <c r="O138" s="1" t="s">
        <v>1193</v>
      </c>
      <c r="P138" s="1" t="s">
        <v>1194</v>
      </c>
      <c r="Q138" s="1" t="s">
        <v>74</v>
      </c>
      <c r="S138" s="1" t="s">
        <v>76</v>
      </c>
    </row>
    <row r="139" ht="14.25" customHeight="1">
      <c r="A139" s="1" t="s">
        <v>1195</v>
      </c>
      <c r="B139" s="1" t="s">
        <v>1196</v>
      </c>
      <c r="C139" s="1" t="s">
        <v>1197</v>
      </c>
      <c r="D139" s="1" t="s">
        <v>1198</v>
      </c>
      <c r="E139" s="1">
        <v>2022.0</v>
      </c>
      <c r="F139" s="1" t="s">
        <v>90</v>
      </c>
      <c r="J139" s="1">
        <v>119.0</v>
      </c>
      <c r="K139" s="1">
        <v>124.0</v>
      </c>
      <c r="L139" s="1">
        <v>5.0</v>
      </c>
      <c r="M139" s="1" t="s">
        <v>1199</v>
      </c>
      <c r="N139" s="1" t="s">
        <v>1200</v>
      </c>
      <c r="O139" s="1" t="s">
        <v>1201</v>
      </c>
      <c r="P139" s="1" t="s">
        <v>1202</v>
      </c>
      <c r="Q139" s="1" t="s">
        <v>74</v>
      </c>
      <c r="R139" s="1" t="s">
        <v>75</v>
      </c>
      <c r="S139" s="1" t="s">
        <v>76</v>
      </c>
    </row>
    <row r="140" ht="14.25" customHeight="1">
      <c r="A140" s="1" t="s">
        <v>1203</v>
      </c>
      <c r="B140" s="1" t="s">
        <v>1204</v>
      </c>
      <c r="C140" s="1" t="s">
        <v>1205</v>
      </c>
      <c r="D140" s="1" t="s">
        <v>1206</v>
      </c>
      <c r="E140" s="1">
        <v>2022.0</v>
      </c>
      <c r="F140" s="1" t="s">
        <v>1053</v>
      </c>
      <c r="J140" s="1">
        <v>1581.0</v>
      </c>
      <c r="K140" s="1">
        <v>1596.0</v>
      </c>
      <c r="L140" s="1">
        <v>15.0</v>
      </c>
      <c r="M140" s="1" t="s">
        <v>1207</v>
      </c>
      <c r="N140" s="1" t="s">
        <v>1208</v>
      </c>
      <c r="O140" s="1" t="s">
        <v>1209</v>
      </c>
      <c r="P140" s="1" t="s">
        <v>1210</v>
      </c>
      <c r="Q140" s="1" t="s">
        <v>74</v>
      </c>
      <c r="S140" s="1" t="s">
        <v>76</v>
      </c>
    </row>
    <row r="141" ht="14.25" customHeight="1">
      <c r="A141" s="1" t="s">
        <v>1211</v>
      </c>
      <c r="B141" s="1" t="s">
        <v>1212</v>
      </c>
      <c r="C141" s="1" t="s">
        <v>1213</v>
      </c>
      <c r="D141" s="1" t="s">
        <v>1214</v>
      </c>
      <c r="E141" s="1">
        <v>2022.0</v>
      </c>
      <c r="F141" s="1" t="s">
        <v>90</v>
      </c>
      <c r="I141" s="1">
        <v>3505575.0</v>
      </c>
      <c r="M141" s="1" t="s">
        <v>1215</v>
      </c>
      <c r="N141" s="1" t="s">
        <v>1216</v>
      </c>
      <c r="O141" s="1" t="s">
        <v>1217</v>
      </c>
      <c r="P141" s="1" t="s">
        <v>1218</v>
      </c>
      <c r="Q141" s="1" t="s">
        <v>74</v>
      </c>
      <c r="S141" s="1" t="s">
        <v>76</v>
      </c>
    </row>
    <row r="142" ht="14.25" customHeight="1">
      <c r="A142" s="1" t="s">
        <v>1219</v>
      </c>
      <c r="B142" s="1" t="s">
        <v>1220</v>
      </c>
      <c r="C142" s="1">
        <v>5.73492391E10</v>
      </c>
      <c r="D142" s="1" t="s">
        <v>1221</v>
      </c>
      <c r="E142" s="1">
        <v>2022.0</v>
      </c>
      <c r="F142" s="1" t="s">
        <v>40</v>
      </c>
      <c r="J142" s="1">
        <v>683.0</v>
      </c>
      <c r="K142" s="1">
        <v>686.0</v>
      </c>
      <c r="L142" s="1">
        <v>3.0</v>
      </c>
      <c r="M142" s="1" t="s">
        <v>1222</v>
      </c>
      <c r="N142" s="1" t="s">
        <v>1223</v>
      </c>
      <c r="P142" s="1" t="s">
        <v>1224</v>
      </c>
      <c r="Q142" s="1" t="s">
        <v>74</v>
      </c>
      <c r="S142" s="1" t="s">
        <v>76</v>
      </c>
    </row>
    <row r="143" ht="14.25" customHeight="1">
      <c r="A143" s="1" t="s">
        <v>1225</v>
      </c>
      <c r="B143" s="1" t="s">
        <v>1226</v>
      </c>
      <c r="C143" s="1" t="s">
        <v>1227</v>
      </c>
      <c r="D143" s="1" t="s">
        <v>1228</v>
      </c>
      <c r="E143" s="1">
        <v>2022.0</v>
      </c>
      <c r="F143" s="1" t="s">
        <v>1000</v>
      </c>
      <c r="G143" s="1">
        <v>3400.0</v>
      </c>
      <c r="J143" s="1">
        <v>172.0</v>
      </c>
      <c r="K143" s="1">
        <v>179.0</v>
      </c>
      <c r="L143" s="1">
        <v>7.0</v>
      </c>
      <c r="N143" s="1" t="s">
        <v>1229</v>
      </c>
      <c r="O143" s="1" t="s">
        <v>1230</v>
      </c>
      <c r="P143" s="1" t="s">
        <v>1231</v>
      </c>
      <c r="Q143" s="1" t="s">
        <v>74</v>
      </c>
      <c r="S143" s="1" t="s">
        <v>76</v>
      </c>
    </row>
    <row r="144" ht="14.25" customHeight="1">
      <c r="A144" s="1" t="s">
        <v>1232</v>
      </c>
      <c r="B144" s="1" t="s">
        <v>1233</v>
      </c>
      <c r="C144" s="1" t="s">
        <v>1234</v>
      </c>
      <c r="D144" s="1" t="s">
        <v>1235</v>
      </c>
      <c r="E144" s="1">
        <v>2022.0</v>
      </c>
      <c r="F144" s="1" t="s">
        <v>20</v>
      </c>
      <c r="I144" s="1">
        <v>421.0</v>
      </c>
      <c r="M144" s="1" t="s">
        <v>1236</v>
      </c>
      <c r="N144" s="1" t="s">
        <v>1237</v>
      </c>
      <c r="O144" s="1" t="s">
        <v>1238</v>
      </c>
      <c r="P144" s="1" t="s">
        <v>1239</v>
      </c>
      <c r="Q144" s="1" t="s">
        <v>74</v>
      </c>
      <c r="S144" s="1" t="s">
        <v>76</v>
      </c>
    </row>
    <row r="145" ht="14.25" customHeight="1">
      <c r="A145" s="1" t="s">
        <v>1240</v>
      </c>
      <c r="B145" s="1" t="s">
        <v>1241</v>
      </c>
      <c r="C145" s="1" t="s">
        <v>1242</v>
      </c>
      <c r="D145" s="1" t="s">
        <v>1243</v>
      </c>
      <c r="E145" s="1">
        <v>2022.0</v>
      </c>
      <c r="F145" s="1" t="s">
        <v>40</v>
      </c>
      <c r="J145" s="1">
        <v>382.0</v>
      </c>
      <c r="K145" s="1">
        <v>388.0</v>
      </c>
      <c r="L145" s="1">
        <v>6.0</v>
      </c>
      <c r="M145" s="1" t="s">
        <v>1244</v>
      </c>
      <c r="N145" s="1" t="s">
        <v>1245</v>
      </c>
      <c r="O145" s="1" t="s">
        <v>1246</v>
      </c>
      <c r="P145" s="1" t="s">
        <v>1247</v>
      </c>
      <c r="Q145" s="1" t="s">
        <v>74</v>
      </c>
      <c r="R145" s="1" t="s">
        <v>103</v>
      </c>
      <c r="S145" s="1" t="s">
        <v>76</v>
      </c>
    </row>
    <row r="146" ht="14.25" customHeight="1">
      <c r="A146" s="1" t="s">
        <v>1248</v>
      </c>
      <c r="B146" s="1" t="s">
        <v>1249</v>
      </c>
      <c r="C146" s="1" t="s">
        <v>1250</v>
      </c>
      <c r="D146" s="1" t="s">
        <v>1251</v>
      </c>
      <c r="E146" s="1">
        <v>2022.0</v>
      </c>
      <c r="F146" s="1" t="s">
        <v>1252</v>
      </c>
      <c r="J146" s="1">
        <v>164.0</v>
      </c>
      <c r="K146" s="1">
        <v>169.0</v>
      </c>
      <c r="L146" s="1">
        <v>5.0</v>
      </c>
      <c r="M146" s="1" t="s">
        <v>1253</v>
      </c>
      <c r="N146" s="1" t="s">
        <v>1254</v>
      </c>
      <c r="O146" s="1" t="s">
        <v>1255</v>
      </c>
      <c r="P146" s="1" t="s">
        <v>1256</v>
      </c>
      <c r="Q146" s="1" t="s">
        <v>74</v>
      </c>
      <c r="S146" s="1" t="s">
        <v>76</v>
      </c>
    </row>
    <row r="147" ht="14.25" customHeight="1">
      <c r="A147" s="1" t="s">
        <v>1257</v>
      </c>
      <c r="B147" s="1" t="s">
        <v>1258</v>
      </c>
      <c r="C147" s="1" t="s">
        <v>1259</v>
      </c>
      <c r="D147" s="1" t="s">
        <v>1260</v>
      </c>
      <c r="E147" s="1">
        <v>2022.0</v>
      </c>
      <c r="F147" s="1" t="s">
        <v>1261</v>
      </c>
      <c r="G147" s="1">
        <v>36.0</v>
      </c>
      <c r="J147" s="1">
        <v>13009.0</v>
      </c>
      <c r="K147" s="1">
        <v>13010.0</v>
      </c>
      <c r="L147" s="1">
        <v>1.0</v>
      </c>
      <c r="N147" s="1" t="s">
        <v>1262</v>
      </c>
      <c r="P147" s="1" t="s">
        <v>1263</v>
      </c>
      <c r="Q147" s="1" t="s">
        <v>74</v>
      </c>
      <c r="S147" s="1" t="s">
        <v>76</v>
      </c>
    </row>
    <row r="148" ht="14.25" customHeight="1">
      <c r="A148" s="1" t="s">
        <v>1264</v>
      </c>
      <c r="B148" s="1" t="s">
        <v>1265</v>
      </c>
      <c r="C148" s="1" t="s">
        <v>1266</v>
      </c>
      <c r="D148" s="1" t="s">
        <v>1267</v>
      </c>
      <c r="E148" s="1">
        <v>2022.0</v>
      </c>
      <c r="F148" s="1" t="s">
        <v>40</v>
      </c>
      <c r="J148" s="1">
        <v>341.0</v>
      </c>
      <c r="K148" s="1">
        <v>351.0</v>
      </c>
      <c r="L148" s="1">
        <v>10.0</v>
      </c>
      <c r="M148" s="1" t="s">
        <v>1268</v>
      </c>
      <c r="N148" s="1" t="s">
        <v>1269</v>
      </c>
      <c r="O148" s="1" t="s">
        <v>1270</v>
      </c>
      <c r="P148" s="1" t="s">
        <v>1271</v>
      </c>
      <c r="Q148" s="1" t="s">
        <v>74</v>
      </c>
      <c r="R148" s="1" t="s">
        <v>75</v>
      </c>
      <c r="S148" s="1" t="s">
        <v>76</v>
      </c>
    </row>
    <row r="149" ht="14.25" customHeight="1">
      <c r="A149" s="1" t="s">
        <v>1272</v>
      </c>
      <c r="B149" s="1" t="s">
        <v>1273</v>
      </c>
      <c r="C149" s="1" t="s">
        <v>1274</v>
      </c>
      <c r="D149" s="1" t="s">
        <v>1275</v>
      </c>
      <c r="E149" s="1">
        <v>2022.0</v>
      </c>
      <c r="F149" s="1" t="s">
        <v>90</v>
      </c>
      <c r="G149" s="1" t="s">
        <v>926</v>
      </c>
      <c r="I149" s="1">
        <v>27.0</v>
      </c>
      <c r="M149" s="1" t="s">
        <v>1276</v>
      </c>
      <c r="N149" s="1" t="s">
        <v>1277</v>
      </c>
      <c r="O149" s="1" t="s">
        <v>1278</v>
      </c>
      <c r="P149" s="1" t="s">
        <v>1279</v>
      </c>
      <c r="Q149" s="1" t="s">
        <v>74</v>
      </c>
      <c r="S149" s="1" t="s">
        <v>76</v>
      </c>
    </row>
    <row r="150" ht="14.25" customHeight="1">
      <c r="A150" s="1" t="s">
        <v>1280</v>
      </c>
      <c r="B150" s="1" t="s">
        <v>1281</v>
      </c>
      <c r="C150" s="1" t="s">
        <v>1282</v>
      </c>
      <c r="D150" s="1" t="s">
        <v>1283</v>
      </c>
      <c r="E150" s="1">
        <v>2022.0</v>
      </c>
      <c r="F150" s="1" t="s">
        <v>20</v>
      </c>
      <c r="I150" s="1">
        <v>571.0</v>
      </c>
      <c r="M150" s="1" t="s">
        <v>1284</v>
      </c>
      <c r="N150" s="1" t="s">
        <v>1285</v>
      </c>
      <c r="O150" s="1" t="s">
        <v>1286</v>
      </c>
      <c r="P150" s="1" t="s">
        <v>1287</v>
      </c>
      <c r="Q150" s="1" t="s">
        <v>74</v>
      </c>
      <c r="S150" s="1" t="s">
        <v>76</v>
      </c>
    </row>
    <row r="151" ht="14.25" customHeight="1">
      <c r="A151" s="1" t="s">
        <v>1288</v>
      </c>
      <c r="B151" s="1" t="s">
        <v>1289</v>
      </c>
      <c r="C151" s="1" t="s">
        <v>1290</v>
      </c>
      <c r="D151" s="1" t="s">
        <v>1291</v>
      </c>
      <c r="E151" s="1">
        <v>2022.0</v>
      </c>
      <c r="F151" s="1" t="s">
        <v>1292</v>
      </c>
      <c r="M151" s="1" t="s">
        <v>1293</v>
      </c>
      <c r="N151" s="1" t="s">
        <v>1294</v>
      </c>
      <c r="O151" s="1" t="s">
        <v>1295</v>
      </c>
      <c r="P151" s="1" t="s">
        <v>1296</v>
      </c>
      <c r="Q151" s="1" t="s">
        <v>74</v>
      </c>
      <c r="S151" s="1" t="s">
        <v>76</v>
      </c>
    </row>
    <row r="152" ht="14.25" customHeight="1">
      <c r="A152" s="1" t="s">
        <v>1297</v>
      </c>
      <c r="B152" s="1" t="s">
        <v>1298</v>
      </c>
      <c r="C152" s="1">
        <v>5.7222471955E10</v>
      </c>
      <c r="D152" s="1" t="s">
        <v>1299</v>
      </c>
      <c r="E152" s="1">
        <v>2022.0</v>
      </c>
      <c r="F152" s="1" t="s">
        <v>1300</v>
      </c>
      <c r="J152" s="1">
        <v>21.0</v>
      </c>
      <c r="K152" s="1">
        <v>23.0</v>
      </c>
      <c r="L152" s="1">
        <v>2.0</v>
      </c>
      <c r="M152" s="1" t="s">
        <v>1301</v>
      </c>
      <c r="N152" s="1" t="s">
        <v>1302</v>
      </c>
      <c r="O152" s="1" t="s">
        <v>1303</v>
      </c>
      <c r="P152" s="1" t="s">
        <v>1304</v>
      </c>
      <c r="Q152" s="1" t="s">
        <v>74</v>
      </c>
      <c r="S152" s="1" t="s">
        <v>76</v>
      </c>
    </row>
    <row r="153" ht="14.25" customHeight="1">
      <c r="A153" s="1" t="s">
        <v>1305</v>
      </c>
      <c r="B153" s="1" t="s">
        <v>1306</v>
      </c>
      <c r="C153" s="1" t="s">
        <v>1307</v>
      </c>
      <c r="D153" s="1" t="s">
        <v>1308</v>
      </c>
      <c r="E153" s="1">
        <v>2022.0</v>
      </c>
      <c r="F153" s="1" t="s">
        <v>1309</v>
      </c>
      <c r="G153" s="1">
        <v>16.0</v>
      </c>
      <c r="H153" s="1">
        <v>3.0</v>
      </c>
      <c r="J153" s="1">
        <v>320.0</v>
      </c>
      <c r="K153" s="1">
        <v>327.0</v>
      </c>
      <c r="L153" s="1">
        <v>7.0</v>
      </c>
      <c r="M153" s="1" t="s">
        <v>1310</v>
      </c>
      <c r="N153" s="1" t="s">
        <v>1311</v>
      </c>
      <c r="O153" s="1" t="s">
        <v>1312</v>
      </c>
      <c r="Q153" s="1" t="s">
        <v>74</v>
      </c>
      <c r="R153" s="1" t="s">
        <v>165</v>
      </c>
      <c r="S153" s="1" t="s">
        <v>76</v>
      </c>
    </row>
    <row r="154" ht="14.25" customHeight="1">
      <c r="A154" s="1" t="s">
        <v>1313</v>
      </c>
      <c r="B154" s="1" t="s">
        <v>1314</v>
      </c>
      <c r="C154" s="1" t="s">
        <v>1315</v>
      </c>
      <c r="D154" s="1" t="s">
        <v>1316</v>
      </c>
      <c r="E154" s="1">
        <v>2022.0</v>
      </c>
      <c r="F154" s="1" t="s">
        <v>90</v>
      </c>
      <c r="J154" s="1">
        <v>247.0</v>
      </c>
      <c r="K154" s="1">
        <v>253.0</v>
      </c>
      <c r="L154" s="1">
        <v>6.0</v>
      </c>
      <c r="M154" s="1" t="s">
        <v>1317</v>
      </c>
      <c r="N154" s="1" t="s">
        <v>1318</v>
      </c>
      <c r="O154" s="1" t="s">
        <v>1319</v>
      </c>
      <c r="P154" s="1" t="s">
        <v>1320</v>
      </c>
      <c r="Q154" s="1" t="s">
        <v>74</v>
      </c>
      <c r="S154" s="1" t="s">
        <v>76</v>
      </c>
    </row>
    <row r="155" ht="14.25" customHeight="1">
      <c r="A155" s="1" t="s">
        <v>1321</v>
      </c>
      <c r="B155" s="1" t="s">
        <v>1322</v>
      </c>
      <c r="C155" s="1">
        <v>5.7203981078E10</v>
      </c>
      <c r="D155" s="1" t="s">
        <v>1323</v>
      </c>
      <c r="E155" s="1">
        <v>2022.0</v>
      </c>
      <c r="F155" s="1" t="s">
        <v>1261</v>
      </c>
      <c r="G155" s="1">
        <v>36.0</v>
      </c>
      <c r="J155" s="1">
        <v>12876.0</v>
      </c>
      <c r="K155" s="1">
        <v>12877.0</v>
      </c>
      <c r="L155" s="1">
        <v>1.0</v>
      </c>
      <c r="N155" s="1" t="s">
        <v>1324</v>
      </c>
      <c r="P155" s="1" t="s">
        <v>1325</v>
      </c>
      <c r="Q155" s="1" t="s">
        <v>74</v>
      </c>
      <c r="S155" s="1" t="s">
        <v>76</v>
      </c>
    </row>
    <row r="156" ht="14.25" customHeight="1">
      <c r="A156" s="1" t="s">
        <v>1326</v>
      </c>
      <c r="B156" s="1" t="s">
        <v>1327</v>
      </c>
      <c r="C156" s="1" t="s">
        <v>1328</v>
      </c>
      <c r="D156" s="1" t="s">
        <v>1329</v>
      </c>
      <c r="E156" s="1">
        <v>2022.0</v>
      </c>
      <c r="F156" s="1" t="s">
        <v>90</v>
      </c>
      <c r="I156" s="1">
        <v>3505571.0</v>
      </c>
      <c r="M156" s="1" t="s">
        <v>1330</v>
      </c>
      <c r="N156" s="1" t="s">
        <v>1331</v>
      </c>
      <c r="O156" s="1" t="s">
        <v>1332</v>
      </c>
      <c r="P156" s="1" t="s">
        <v>1333</v>
      </c>
      <c r="Q156" s="1" t="s">
        <v>74</v>
      </c>
      <c r="S156" s="1" t="s">
        <v>76</v>
      </c>
    </row>
    <row r="157" ht="14.25" customHeight="1">
      <c r="A157" s="1" t="s">
        <v>1334</v>
      </c>
      <c r="B157" s="1" t="s">
        <v>1335</v>
      </c>
      <c r="C157" s="1" t="s">
        <v>1336</v>
      </c>
      <c r="D157" s="1" t="s">
        <v>1337</v>
      </c>
      <c r="E157" s="1">
        <v>2022.0</v>
      </c>
      <c r="F157" s="1" t="s">
        <v>1338</v>
      </c>
      <c r="G157" s="1">
        <v>35.0</v>
      </c>
      <c r="N157" s="1" t="s">
        <v>1339</v>
      </c>
      <c r="P157" s="1" t="s">
        <v>1340</v>
      </c>
      <c r="Q157" s="1" t="s">
        <v>74</v>
      </c>
      <c r="S157" s="1" t="s">
        <v>76</v>
      </c>
    </row>
    <row r="158" ht="14.25" customHeight="1">
      <c r="A158" s="1" t="s">
        <v>1341</v>
      </c>
      <c r="B158" s="1" t="s">
        <v>1342</v>
      </c>
      <c r="C158" s="1">
        <v>5.7208163256E10</v>
      </c>
      <c r="D158" s="1" t="s">
        <v>1343</v>
      </c>
      <c r="E158" s="1">
        <v>2022.0</v>
      </c>
      <c r="F158" s="1" t="s">
        <v>1261</v>
      </c>
      <c r="G158" s="1">
        <v>36.0</v>
      </c>
      <c r="J158" s="1">
        <v>12896.0</v>
      </c>
      <c r="K158" s="1">
        <v>12897.0</v>
      </c>
      <c r="L158" s="1">
        <v>1.0</v>
      </c>
      <c r="N158" s="1" t="s">
        <v>1344</v>
      </c>
      <c r="P158" s="1" t="s">
        <v>1345</v>
      </c>
      <c r="Q158" s="1" t="s">
        <v>74</v>
      </c>
      <c r="S158" s="1" t="s">
        <v>76</v>
      </c>
    </row>
    <row r="159" ht="14.25" customHeight="1">
      <c r="A159" s="1" t="s">
        <v>1346</v>
      </c>
      <c r="B159" s="1" t="s">
        <v>1347</v>
      </c>
      <c r="C159" s="1" t="s">
        <v>1348</v>
      </c>
      <c r="D159" s="1" t="s">
        <v>1349</v>
      </c>
      <c r="E159" s="1">
        <v>2022.0</v>
      </c>
      <c r="F159" s="1" t="s">
        <v>40</v>
      </c>
      <c r="J159" s="1">
        <v>362.0</v>
      </c>
      <c r="K159" s="1">
        <v>373.0</v>
      </c>
      <c r="L159" s="1">
        <v>11.0</v>
      </c>
      <c r="M159" s="1" t="s">
        <v>1350</v>
      </c>
      <c r="N159" s="1" t="s">
        <v>1351</v>
      </c>
      <c r="O159" s="1" t="s">
        <v>1352</v>
      </c>
      <c r="P159" s="1" t="s">
        <v>1353</v>
      </c>
      <c r="Q159" s="1" t="s">
        <v>74</v>
      </c>
      <c r="R159" s="1" t="s">
        <v>103</v>
      </c>
      <c r="S159" s="1" t="s">
        <v>76</v>
      </c>
    </row>
    <row r="160" ht="14.25" customHeight="1">
      <c r="A160" s="1" t="s">
        <v>1354</v>
      </c>
      <c r="B160" s="1" t="s">
        <v>1355</v>
      </c>
      <c r="C160" s="1" t="s">
        <v>1356</v>
      </c>
      <c r="D160" s="1" t="s">
        <v>1357</v>
      </c>
      <c r="E160" s="1">
        <v>2022.0</v>
      </c>
      <c r="F160" s="1" t="s">
        <v>1053</v>
      </c>
      <c r="J160" s="1">
        <v>1330.0</v>
      </c>
      <c r="K160" s="1">
        <v>1344.0</v>
      </c>
      <c r="L160" s="1">
        <v>14.0</v>
      </c>
      <c r="M160" s="1" t="s">
        <v>1358</v>
      </c>
      <c r="N160" s="1" t="s">
        <v>1359</v>
      </c>
      <c r="P160" s="1" t="s">
        <v>1360</v>
      </c>
      <c r="Q160" s="1" t="s">
        <v>74</v>
      </c>
      <c r="R160" s="1" t="s">
        <v>75</v>
      </c>
      <c r="S160" s="1" t="s">
        <v>76</v>
      </c>
    </row>
    <row r="161" ht="14.25" customHeight="1">
      <c r="A161" s="1" t="s">
        <v>1361</v>
      </c>
      <c r="B161" s="1" t="s">
        <v>1362</v>
      </c>
      <c r="C161" s="1" t="s">
        <v>1363</v>
      </c>
      <c r="D161" s="1" t="s">
        <v>1364</v>
      </c>
      <c r="E161" s="1">
        <v>2022.0</v>
      </c>
      <c r="F161" s="1" t="s">
        <v>90</v>
      </c>
      <c r="J161" s="1">
        <v>184.0</v>
      </c>
      <c r="K161" s="1">
        <v>191.0</v>
      </c>
      <c r="L161" s="1">
        <v>7.0</v>
      </c>
      <c r="M161" s="1" t="s">
        <v>1365</v>
      </c>
      <c r="N161" s="1" t="s">
        <v>1366</v>
      </c>
      <c r="O161" s="1" t="s">
        <v>1367</v>
      </c>
      <c r="P161" s="1" t="s">
        <v>1368</v>
      </c>
      <c r="Q161" s="1" t="s">
        <v>74</v>
      </c>
      <c r="S161" s="1" t="s">
        <v>76</v>
      </c>
    </row>
    <row r="162" ht="14.25" customHeight="1">
      <c r="A162" s="1" t="s">
        <v>1369</v>
      </c>
      <c r="B162" s="1" t="s">
        <v>1370</v>
      </c>
      <c r="C162" s="1" t="s">
        <v>1371</v>
      </c>
      <c r="D162" s="1" t="s">
        <v>1372</v>
      </c>
      <c r="E162" s="1">
        <v>2022.0</v>
      </c>
      <c r="F162" s="1" t="s">
        <v>1000</v>
      </c>
      <c r="G162" s="1">
        <v>3404.0</v>
      </c>
      <c r="J162" s="1">
        <v>49.0</v>
      </c>
      <c r="K162" s="1">
        <v>56.0</v>
      </c>
      <c r="L162" s="1">
        <v>7.0</v>
      </c>
      <c r="N162" s="1" t="s">
        <v>1373</v>
      </c>
      <c r="O162" s="1" t="s">
        <v>1374</v>
      </c>
      <c r="P162" s="1" t="s">
        <v>1375</v>
      </c>
      <c r="Q162" s="1" t="s">
        <v>74</v>
      </c>
      <c r="S162" s="1" t="s">
        <v>76</v>
      </c>
    </row>
    <row r="163" ht="14.25" customHeight="1">
      <c r="A163" s="1" t="s">
        <v>1376</v>
      </c>
      <c r="B163" s="1" t="s">
        <v>1377</v>
      </c>
      <c r="C163" s="1" t="s">
        <v>1378</v>
      </c>
      <c r="D163" s="1" t="s">
        <v>1379</v>
      </c>
      <c r="E163" s="1">
        <v>2022.0</v>
      </c>
      <c r="F163" s="1" t="s">
        <v>90</v>
      </c>
      <c r="I163" s="1">
        <v>46.0</v>
      </c>
      <c r="M163" s="1" t="s">
        <v>1380</v>
      </c>
      <c r="N163" s="1" t="s">
        <v>1381</v>
      </c>
      <c r="O163" s="1" t="s">
        <v>1382</v>
      </c>
      <c r="P163" s="1" t="s">
        <v>1383</v>
      </c>
      <c r="Q163" s="1" t="s">
        <v>74</v>
      </c>
      <c r="S163" s="1" t="s">
        <v>76</v>
      </c>
    </row>
    <row r="164" ht="14.25" customHeight="1">
      <c r="A164" s="1" t="s">
        <v>1384</v>
      </c>
      <c r="B164" s="1" t="s">
        <v>1385</v>
      </c>
      <c r="C164" s="1" t="s">
        <v>1386</v>
      </c>
      <c r="D164" s="1" t="s">
        <v>1387</v>
      </c>
      <c r="E164" s="1">
        <v>2022.0</v>
      </c>
      <c r="F164" s="1" t="s">
        <v>90</v>
      </c>
      <c r="J164" s="1">
        <v>230.0</v>
      </c>
      <c r="K164" s="1">
        <v>236.0</v>
      </c>
      <c r="L164" s="1">
        <v>6.0</v>
      </c>
      <c r="M164" s="1" t="s">
        <v>1388</v>
      </c>
      <c r="N164" s="1" t="s">
        <v>1389</v>
      </c>
      <c r="O164" s="1" t="s">
        <v>1390</v>
      </c>
      <c r="P164" s="1" t="s">
        <v>1391</v>
      </c>
      <c r="Q164" s="1" t="s">
        <v>74</v>
      </c>
      <c r="S164" s="1" t="s">
        <v>76</v>
      </c>
    </row>
    <row r="165" ht="14.25" customHeight="1">
      <c r="A165" s="1" t="s">
        <v>1392</v>
      </c>
      <c r="B165" s="1" t="s">
        <v>1393</v>
      </c>
      <c r="C165" s="1" t="s">
        <v>1394</v>
      </c>
      <c r="D165" s="1" t="s">
        <v>1395</v>
      </c>
      <c r="E165" s="1">
        <v>2022.0</v>
      </c>
      <c r="F165" s="1" t="s">
        <v>40</v>
      </c>
      <c r="J165" s="1">
        <v>536.0</v>
      </c>
      <c r="K165" s="1">
        <v>543.0</v>
      </c>
      <c r="L165" s="1">
        <v>7.0</v>
      </c>
      <c r="M165" s="1" t="s">
        <v>1396</v>
      </c>
      <c r="N165" s="1" t="s">
        <v>1397</v>
      </c>
      <c r="O165" s="1" t="s">
        <v>1398</v>
      </c>
      <c r="P165" s="1" t="s">
        <v>1399</v>
      </c>
      <c r="Q165" s="1" t="s">
        <v>74</v>
      </c>
      <c r="S165" s="1" t="s">
        <v>76</v>
      </c>
    </row>
    <row r="166" ht="14.25" customHeight="1">
      <c r="A166" s="1" t="s">
        <v>1400</v>
      </c>
      <c r="B166" s="1" t="s">
        <v>1401</v>
      </c>
      <c r="C166" s="1" t="s">
        <v>1402</v>
      </c>
      <c r="D166" s="1" t="s">
        <v>1403</v>
      </c>
      <c r="E166" s="1">
        <v>2022.0</v>
      </c>
      <c r="F166" s="1" t="s">
        <v>20</v>
      </c>
      <c r="I166" s="1">
        <v>377.0</v>
      </c>
      <c r="M166" s="1" t="s">
        <v>1404</v>
      </c>
      <c r="N166" s="1" t="s">
        <v>1405</v>
      </c>
      <c r="O166" s="1" t="s">
        <v>1406</v>
      </c>
      <c r="P166" s="1" t="s">
        <v>1407</v>
      </c>
      <c r="Q166" s="1" t="s">
        <v>74</v>
      </c>
      <c r="R166" s="1" t="s">
        <v>103</v>
      </c>
      <c r="S166" s="1" t="s">
        <v>76</v>
      </c>
    </row>
    <row r="167" ht="14.25" customHeight="1">
      <c r="A167" s="1" t="s">
        <v>1408</v>
      </c>
      <c r="B167" s="1" t="s">
        <v>1409</v>
      </c>
      <c r="C167" s="1" t="s">
        <v>1410</v>
      </c>
      <c r="D167" s="1" t="s">
        <v>1411</v>
      </c>
      <c r="E167" s="1">
        <v>2022.0</v>
      </c>
      <c r="F167" s="1" t="s">
        <v>1412</v>
      </c>
      <c r="J167" s="1">
        <v>1138.0</v>
      </c>
      <c r="K167" s="1">
        <v>1143.0</v>
      </c>
      <c r="L167" s="1">
        <v>5.0</v>
      </c>
      <c r="M167" s="1" t="s">
        <v>1413</v>
      </c>
      <c r="N167" s="1" t="s">
        <v>1414</v>
      </c>
      <c r="O167" s="1" t="s">
        <v>1415</v>
      </c>
      <c r="P167" s="1" t="s">
        <v>1416</v>
      </c>
      <c r="Q167" s="1" t="s">
        <v>74</v>
      </c>
      <c r="S167" s="1" t="s">
        <v>76</v>
      </c>
    </row>
    <row r="168" ht="14.25" customHeight="1">
      <c r="A168" s="1" t="s">
        <v>1417</v>
      </c>
      <c r="B168" s="1" t="s">
        <v>1418</v>
      </c>
      <c r="C168" s="1" t="s">
        <v>1419</v>
      </c>
      <c r="D168" s="1" t="s">
        <v>1420</v>
      </c>
      <c r="E168" s="1">
        <v>2022.0</v>
      </c>
      <c r="F168" s="1" t="s">
        <v>1421</v>
      </c>
      <c r="J168" s="1">
        <v>185.0</v>
      </c>
      <c r="K168" s="1">
        <v>194.0</v>
      </c>
      <c r="L168" s="1">
        <v>9.0</v>
      </c>
      <c r="M168" s="1" t="s">
        <v>1422</v>
      </c>
      <c r="N168" s="1" t="s">
        <v>1423</v>
      </c>
      <c r="O168" s="1" t="s">
        <v>1424</v>
      </c>
      <c r="P168" s="1" t="s">
        <v>1425</v>
      </c>
      <c r="Q168" s="1" t="s">
        <v>74</v>
      </c>
      <c r="R168" s="1" t="s">
        <v>128</v>
      </c>
      <c r="S168" s="1" t="s">
        <v>76</v>
      </c>
    </row>
    <row r="169" ht="14.25" customHeight="1">
      <c r="A169" s="1" t="s">
        <v>1426</v>
      </c>
      <c r="B169" s="1" t="s">
        <v>1427</v>
      </c>
      <c r="C169" s="1" t="s">
        <v>1428</v>
      </c>
      <c r="D169" s="1" t="s">
        <v>1429</v>
      </c>
      <c r="E169" s="1">
        <v>2022.0</v>
      </c>
      <c r="F169" s="1" t="s">
        <v>81</v>
      </c>
      <c r="G169" s="1">
        <v>55.0</v>
      </c>
      <c r="H169" s="1">
        <v>15.0</v>
      </c>
      <c r="J169" s="1">
        <v>174.0</v>
      </c>
      <c r="K169" s="1">
        <v>179.0</v>
      </c>
      <c r="L169" s="1">
        <v>5.0</v>
      </c>
      <c r="M169" s="1" t="s">
        <v>1430</v>
      </c>
      <c r="N169" s="1" t="s">
        <v>1431</v>
      </c>
      <c r="O169" s="1" t="s">
        <v>1432</v>
      </c>
      <c r="P169" s="1" t="s">
        <v>1433</v>
      </c>
      <c r="Q169" s="1" t="s">
        <v>74</v>
      </c>
      <c r="R169" s="1" t="s">
        <v>75</v>
      </c>
      <c r="S169" s="1" t="s">
        <v>76</v>
      </c>
    </row>
    <row r="170" ht="14.25" customHeight="1">
      <c r="A170" s="1" t="s">
        <v>1434</v>
      </c>
      <c r="B170" s="1" t="s">
        <v>1435</v>
      </c>
      <c r="C170" s="1" t="s">
        <v>1436</v>
      </c>
      <c r="D170" s="1" t="s">
        <v>1437</v>
      </c>
      <c r="E170" s="1">
        <v>2022.0</v>
      </c>
      <c r="F170" s="1" t="s">
        <v>90</v>
      </c>
      <c r="J170" s="1">
        <v>514.0</v>
      </c>
      <c r="K170" s="1">
        <v>516.0</v>
      </c>
      <c r="L170" s="1">
        <v>2.0</v>
      </c>
      <c r="M170" s="1" t="s">
        <v>1438</v>
      </c>
      <c r="N170" s="1" t="s">
        <v>1439</v>
      </c>
      <c r="O170" s="1" t="s">
        <v>1440</v>
      </c>
      <c r="P170" s="1" t="s">
        <v>1441</v>
      </c>
      <c r="Q170" s="1" t="s">
        <v>74</v>
      </c>
      <c r="R170" s="1" t="s">
        <v>75</v>
      </c>
      <c r="S170" s="1" t="s">
        <v>76</v>
      </c>
    </row>
    <row r="171" ht="14.25" customHeight="1">
      <c r="A171" s="1" t="s">
        <v>1442</v>
      </c>
      <c r="B171" s="1" t="s">
        <v>1443</v>
      </c>
      <c r="C171" s="1" t="s">
        <v>1444</v>
      </c>
      <c r="D171" s="1" t="s">
        <v>1445</v>
      </c>
      <c r="E171" s="1">
        <v>2022.0</v>
      </c>
      <c r="F171" s="1" t="s">
        <v>945</v>
      </c>
      <c r="G171" s="1">
        <v>2213.0</v>
      </c>
      <c r="H171" s="1">
        <v>1.0</v>
      </c>
      <c r="I171" s="1">
        <v>12039.0</v>
      </c>
      <c r="M171" s="1" t="s">
        <v>1446</v>
      </c>
      <c r="N171" s="1" t="s">
        <v>1447</v>
      </c>
      <c r="P171" s="1" t="s">
        <v>1448</v>
      </c>
      <c r="Q171" s="1" t="s">
        <v>74</v>
      </c>
      <c r="R171" s="1" t="s">
        <v>165</v>
      </c>
      <c r="S171" s="1" t="s">
        <v>76</v>
      </c>
    </row>
    <row r="172" ht="14.25" customHeight="1">
      <c r="A172" s="1" t="s">
        <v>1449</v>
      </c>
      <c r="B172" s="1" t="s">
        <v>1450</v>
      </c>
      <c r="C172" s="1" t="s">
        <v>1451</v>
      </c>
      <c r="D172" s="1" t="s">
        <v>1452</v>
      </c>
      <c r="E172" s="1">
        <v>2022.0</v>
      </c>
      <c r="F172" s="1" t="s">
        <v>1453</v>
      </c>
      <c r="J172" s="1">
        <v>527.0</v>
      </c>
      <c r="K172" s="1">
        <v>528.0</v>
      </c>
      <c r="L172" s="1">
        <v>1.0</v>
      </c>
      <c r="M172" s="1" t="s">
        <v>1454</v>
      </c>
      <c r="N172" s="1" t="s">
        <v>1455</v>
      </c>
      <c r="O172" s="1" t="s">
        <v>1456</v>
      </c>
      <c r="P172" s="1" t="s">
        <v>1457</v>
      </c>
      <c r="Q172" s="1" t="s">
        <v>74</v>
      </c>
      <c r="S172" s="1" t="s">
        <v>76</v>
      </c>
    </row>
    <row r="173" ht="14.25" customHeight="1">
      <c r="A173" s="1" t="s">
        <v>1458</v>
      </c>
      <c r="B173" s="1" t="s">
        <v>1459</v>
      </c>
      <c r="C173" s="1" t="s">
        <v>1460</v>
      </c>
      <c r="D173" s="1" t="s">
        <v>1461</v>
      </c>
      <c r="E173" s="1">
        <v>2022.0</v>
      </c>
      <c r="F173" s="1" t="s">
        <v>1462</v>
      </c>
      <c r="H173" s="1">
        <v>2022.0</v>
      </c>
      <c r="M173" s="1" t="s">
        <v>1463</v>
      </c>
      <c r="N173" s="1" t="s">
        <v>1464</v>
      </c>
      <c r="P173" s="1" t="s">
        <v>1465</v>
      </c>
      <c r="Q173" s="1" t="s">
        <v>74</v>
      </c>
      <c r="S173" s="1" t="s">
        <v>76</v>
      </c>
    </row>
    <row r="174" ht="14.25" customHeight="1">
      <c r="A174" s="1" t="s">
        <v>1466</v>
      </c>
      <c r="B174" s="1" t="s">
        <v>1467</v>
      </c>
      <c r="C174" s="1" t="s">
        <v>1468</v>
      </c>
      <c r="D174" s="1" t="s">
        <v>1469</v>
      </c>
      <c r="E174" s="1">
        <v>2022.0</v>
      </c>
      <c r="F174" s="1" t="s">
        <v>90</v>
      </c>
      <c r="J174" s="1">
        <v>45.0</v>
      </c>
      <c r="K174" s="1">
        <v>49.0</v>
      </c>
      <c r="L174" s="1">
        <v>4.0</v>
      </c>
      <c r="M174" s="1" t="s">
        <v>1470</v>
      </c>
      <c r="N174" s="1" t="s">
        <v>1471</v>
      </c>
      <c r="O174" s="1" t="s">
        <v>1472</v>
      </c>
      <c r="P174" s="1" t="s">
        <v>1473</v>
      </c>
      <c r="Q174" s="1" t="s">
        <v>74</v>
      </c>
      <c r="S174" s="1" t="s">
        <v>76</v>
      </c>
    </row>
    <row r="175" ht="14.25" customHeight="1">
      <c r="A175" s="1" t="s">
        <v>1474</v>
      </c>
      <c r="B175" s="1" t="s">
        <v>1475</v>
      </c>
      <c r="C175" s="1" t="s">
        <v>1476</v>
      </c>
      <c r="D175" s="1" t="s">
        <v>1477</v>
      </c>
      <c r="E175" s="1">
        <v>2022.0</v>
      </c>
      <c r="F175" s="1" t="s">
        <v>40</v>
      </c>
      <c r="J175" s="1">
        <v>621.0</v>
      </c>
      <c r="K175" s="1">
        <v>624.0</v>
      </c>
      <c r="L175" s="1">
        <v>3.0</v>
      </c>
      <c r="M175" s="1" t="s">
        <v>1478</v>
      </c>
      <c r="N175" s="1" t="s">
        <v>1479</v>
      </c>
      <c r="O175" s="1" t="s">
        <v>1480</v>
      </c>
      <c r="P175" s="1" t="s">
        <v>1481</v>
      </c>
      <c r="Q175" s="1" t="s">
        <v>74</v>
      </c>
      <c r="S175" s="1" t="s">
        <v>76</v>
      </c>
    </row>
    <row r="176" ht="14.25" customHeight="1">
      <c r="A176" s="1" t="s">
        <v>1482</v>
      </c>
      <c r="B176" s="1" t="s">
        <v>1483</v>
      </c>
      <c r="C176" s="1" t="s">
        <v>1484</v>
      </c>
      <c r="D176" s="1" t="s">
        <v>1485</v>
      </c>
      <c r="E176" s="1">
        <v>2022.0</v>
      </c>
      <c r="F176" s="1" t="s">
        <v>20</v>
      </c>
      <c r="I176" s="1">
        <v>464.0</v>
      </c>
      <c r="M176" s="1" t="s">
        <v>1486</v>
      </c>
      <c r="N176" s="1" t="s">
        <v>1487</v>
      </c>
      <c r="O176" s="1" t="s">
        <v>1488</v>
      </c>
      <c r="P176" s="1" t="s">
        <v>1489</v>
      </c>
      <c r="Q176" s="1" t="s">
        <v>74</v>
      </c>
      <c r="S176" s="1" t="s">
        <v>76</v>
      </c>
    </row>
    <row r="177" ht="14.25" customHeight="1">
      <c r="A177" s="1" t="s">
        <v>1490</v>
      </c>
      <c r="B177" s="1" t="s">
        <v>1491</v>
      </c>
      <c r="C177" s="1" t="s">
        <v>1492</v>
      </c>
      <c r="D177" s="1" t="s">
        <v>1493</v>
      </c>
      <c r="E177" s="1">
        <v>2022.0</v>
      </c>
      <c r="F177" s="1" t="s">
        <v>1494</v>
      </c>
      <c r="J177" s="1">
        <v>52.0</v>
      </c>
      <c r="K177" s="1">
        <v>57.0</v>
      </c>
      <c r="L177" s="1">
        <v>5.0</v>
      </c>
      <c r="M177" s="1" t="s">
        <v>1495</v>
      </c>
      <c r="N177" s="1" t="s">
        <v>1496</v>
      </c>
      <c r="O177" s="1" t="s">
        <v>1497</v>
      </c>
      <c r="P177" s="1" t="s">
        <v>1498</v>
      </c>
      <c r="Q177" s="1" t="s">
        <v>74</v>
      </c>
      <c r="S177" s="1" t="s">
        <v>76</v>
      </c>
    </row>
    <row r="178" ht="14.25" customHeight="1">
      <c r="A178" s="1" t="s">
        <v>1499</v>
      </c>
      <c r="B178" s="1" t="s">
        <v>1500</v>
      </c>
      <c r="C178" s="1" t="s">
        <v>1501</v>
      </c>
      <c r="D178" s="1" t="s">
        <v>1502</v>
      </c>
      <c r="E178" s="1">
        <v>2022.0</v>
      </c>
      <c r="F178" s="1" t="s">
        <v>20</v>
      </c>
      <c r="I178" s="1">
        <v>331.0</v>
      </c>
      <c r="M178" s="1" t="s">
        <v>1503</v>
      </c>
      <c r="N178" s="1" t="s">
        <v>1504</v>
      </c>
      <c r="O178" s="1" t="s">
        <v>1505</v>
      </c>
      <c r="P178" s="1" t="s">
        <v>1506</v>
      </c>
      <c r="Q178" s="1" t="s">
        <v>74</v>
      </c>
      <c r="S178" s="1" t="s">
        <v>76</v>
      </c>
    </row>
    <row r="179" ht="14.25" customHeight="1">
      <c r="A179" s="1" t="s">
        <v>1507</v>
      </c>
      <c r="B179" s="1" t="s">
        <v>1508</v>
      </c>
      <c r="C179" s="1" t="s">
        <v>1509</v>
      </c>
      <c r="D179" s="1" t="s">
        <v>1510</v>
      </c>
      <c r="E179" s="1">
        <v>2022.0</v>
      </c>
      <c r="F179" s="1" t="s">
        <v>1053</v>
      </c>
      <c r="J179" s="1">
        <v>1934.0</v>
      </c>
      <c r="K179" s="1">
        <v>1947.0</v>
      </c>
      <c r="L179" s="1">
        <v>13.0</v>
      </c>
      <c r="M179" s="1" t="s">
        <v>1511</v>
      </c>
      <c r="N179" s="1" t="s">
        <v>1512</v>
      </c>
      <c r="O179" s="1" t="s">
        <v>1513</v>
      </c>
      <c r="P179" s="1" t="s">
        <v>1514</v>
      </c>
      <c r="Q179" s="1" t="s">
        <v>74</v>
      </c>
      <c r="R179" s="1" t="s">
        <v>103</v>
      </c>
      <c r="S179" s="1" t="s">
        <v>76</v>
      </c>
    </row>
    <row r="180" ht="14.25" customHeight="1">
      <c r="A180" s="1" t="s">
        <v>1515</v>
      </c>
      <c r="B180" s="1" t="s">
        <v>1516</v>
      </c>
      <c r="C180" s="1">
        <v>5.81497138E10</v>
      </c>
      <c r="D180" s="1" t="s">
        <v>1517</v>
      </c>
      <c r="E180" s="1">
        <v>2022.0</v>
      </c>
      <c r="F180" s="1" t="s">
        <v>1000</v>
      </c>
      <c r="G180" s="1">
        <v>3404.0</v>
      </c>
      <c r="J180" s="1">
        <v>1.0</v>
      </c>
      <c r="K180" s="1">
        <v>7.0</v>
      </c>
      <c r="L180" s="1">
        <v>6.0</v>
      </c>
      <c r="N180" s="1" t="s">
        <v>1518</v>
      </c>
      <c r="O180" s="1" t="s">
        <v>1374</v>
      </c>
      <c r="P180" s="1" t="s">
        <v>1519</v>
      </c>
      <c r="Q180" s="1" t="s">
        <v>74</v>
      </c>
      <c r="S180" s="1" t="s">
        <v>76</v>
      </c>
    </row>
    <row r="181" ht="14.25" customHeight="1">
      <c r="A181" s="1" t="s">
        <v>1520</v>
      </c>
      <c r="B181" s="1" t="s">
        <v>1521</v>
      </c>
      <c r="C181" s="1" t="s">
        <v>1522</v>
      </c>
      <c r="D181" s="1" t="s">
        <v>1523</v>
      </c>
      <c r="E181" s="1">
        <v>2022.0</v>
      </c>
      <c r="F181" s="1" t="s">
        <v>1261</v>
      </c>
      <c r="G181" s="1">
        <v>36.0</v>
      </c>
      <c r="J181" s="1">
        <v>2017.0</v>
      </c>
      <c r="K181" s="1">
        <v>2025.0</v>
      </c>
      <c r="L181" s="1">
        <v>8.0</v>
      </c>
      <c r="N181" s="1" t="s">
        <v>1524</v>
      </c>
      <c r="P181" s="1" t="s">
        <v>1525</v>
      </c>
      <c r="Q181" s="1" t="s">
        <v>74</v>
      </c>
      <c r="S181" s="1" t="s">
        <v>76</v>
      </c>
    </row>
    <row r="182" ht="14.25" customHeight="1">
      <c r="A182" s="1" t="s">
        <v>1526</v>
      </c>
      <c r="B182" s="1" t="s">
        <v>1527</v>
      </c>
      <c r="C182" s="1" t="s">
        <v>1528</v>
      </c>
      <c r="D182" s="1" t="s">
        <v>1529</v>
      </c>
      <c r="E182" s="1">
        <v>2022.0</v>
      </c>
      <c r="F182" s="1" t="s">
        <v>20</v>
      </c>
      <c r="I182" s="1">
        <v>463.0</v>
      </c>
      <c r="M182" s="1" t="s">
        <v>1530</v>
      </c>
      <c r="N182" s="1" t="s">
        <v>1531</v>
      </c>
      <c r="O182" s="1" t="s">
        <v>1532</v>
      </c>
      <c r="P182" s="1" t="s">
        <v>1533</v>
      </c>
      <c r="Q182" s="1" t="s">
        <v>74</v>
      </c>
      <c r="R182" s="1" t="s">
        <v>75</v>
      </c>
      <c r="S182" s="1" t="s">
        <v>76</v>
      </c>
    </row>
    <row r="183" ht="14.25" customHeight="1">
      <c r="A183" s="1" t="s">
        <v>1534</v>
      </c>
      <c r="B183" s="1" t="s">
        <v>1535</v>
      </c>
      <c r="C183" s="1" t="s">
        <v>1536</v>
      </c>
      <c r="D183" s="1" t="s">
        <v>1537</v>
      </c>
      <c r="E183" s="1">
        <v>2022.0</v>
      </c>
      <c r="F183" s="1" t="s">
        <v>1538</v>
      </c>
      <c r="J183" s="1">
        <v>197.0</v>
      </c>
      <c r="K183" s="1">
        <v>200.0</v>
      </c>
      <c r="L183" s="1">
        <v>3.0</v>
      </c>
      <c r="M183" s="1" t="s">
        <v>1539</v>
      </c>
      <c r="N183" s="1" t="s">
        <v>1540</v>
      </c>
      <c r="O183" s="1" t="s">
        <v>1541</v>
      </c>
      <c r="P183" s="1" t="s">
        <v>1542</v>
      </c>
      <c r="Q183" s="1" t="s">
        <v>74</v>
      </c>
      <c r="S183" s="1" t="s">
        <v>76</v>
      </c>
    </row>
    <row r="184" ht="14.25" customHeight="1">
      <c r="A184" s="1" t="s">
        <v>1543</v>
      </c>
      <c r="B184" s="1" t="s">
        <v>1544</v>
      </c>
      <c r="C184" s="1" t="s">
        <v>1545</v>
      </c>
      <c r="D184" s="1" t="s">
        <v>1546</v>
      </c>
      <c r="E184" s="1">
        <v>2022.0</v>
      </c>
      <c r="F184" s="1" t="s">
        <v>20</v>
      </c>
      <c r="I184" s="1">
        <v>329.0</v>
      </c>
      <c r="M184" s="1" t="s">
        <v>1547</v>
      </c>
      <c r="N184" s="1" t="s">
        <v>1548</v>
      </c>
      <c r="O184" s="1" t="s">
        <v>1549</v>
      </c>
      <c r="P184" s="1" t="s">
        <v>1550</v>
      </c>
      <c r="Q184" s="1" t="s">
        <v>74</v>
      </c>
      <c r="R184" s="1" t="s">
        <v>128</v>
      </c>
      <c r="S184" s="1" t="s">
        <v>76</v>
      </c>
    </row>
    <row r="185" ht="14.25" customHeight="1">
      <c r="A185" s="1" t="s">
        <v>1551</v>
      </c>
      <c r="B185" s="1" t="s">
        <v>1552</v>
      </c>
      <c r="C185" s="1" t="s">
        <v>1553</v>
      </c>
      <c r="D185" s="1" t="s">
        <v>1554</v>
      </c>
      <c r="E185" s="1">
        <v>2022.0</v>
      </c>
      <c r="F185" s="1" t="s">
        <v>1555</v>
      </c>
      <c r="J185" s="1">
        <v>103.0</v>
      </c>
      <c r="K185" s="1">
        <v>110.0</v>
      </c>
      <c r="L185" s="1">
        <v>7.0</v>
      </c>
      <c r="N185" s="1" t="s">
        <v>1556</v>
      </c>
      <c r="O185" s="1" t="s">
        <v>1557</v>
      </c>
      <c r="P185" s="1" t="s">
        <v>1558</v>
      </c>
      <c r="Q185" s="1" t="s">
        <v>74</v>
      </c>
      <c r="S185" s="1" t="s">
        <v>76</v>
      </c>
    </row>
    <row r="186" ht="14.25" customHeight="1">
      <c r="A186" s="1" t="s">
        <v>1559</v>
      </c>
      <c r="B186" s="1" t="s">
        <v>1560</v>
      </c>
      <c r="C186" s="1" t="s">
        <v>1561</v>
      </c>
      <c r="D186" s="1" t="s">
        <v>1562</v>
      </c>
      <c r="E186" s="1">
        <v>2022.0</v>
      </c>
      <c r="F186" s="1" t="s">
        <v>1563</v>
      </c>
      <c r="J186" s="1">
        <v>13.0</v>
      </c>
      <c r="K186" s="1">
        <v>15.0</v>
      </c>
      <c r="L186" s="1">
        <v>2.0</v>
      </c>
      <c r="M186" s="1" t="s">
        <v>1564</v>
      </c>
      <c r="N186" s="1" t="s">
        <v>1565</v>
      </c>
      <c r="O186" s="1" t="s">
        <v>1566</v>
      </c>
      <c r="P186" s="1" t="s">
        <v>1567</v>
      </c>
      <c r="Q186" s="1" t="s">
        <v>74</v>
      </c>
      <c r="S186" s="1" t="s">
        <v>76</v>
      </c>
    </row>
    <row r="187" ht="14.25" customHeight="1">
      <c r="A187" s="1" t="s">
        <v>1568</v>
      </c>
      <c r="B187" s="1" t="s">
        <v>1569</v>
      </c>
      <c r="C187" s="1">
        <v>5.7224323814E10</v>
      </c>
      <c r="D187" s="1" t="s">
        <v>1570</v>
      </c>
      <c r="E187" s="1">
        <v>2022.0</v>
      </c>
      <c r="F187" s="1" t="s">
        <v>1000</v>
      </c>
      <c r="G187" s="1">
        <v>3404.0</v>
      </c>
      <c r="J187" s="1">
        <v>28.0</v>
      </c>
      <c r="K187" s="1">
        <v>39.0</v>
      </c>
      <c r="L187" s="1">
        <v>11.0</v>
      </c>
      <c r="N187" s="1" t="s">
        <v>1571</v>
      </c>
      <c r="O187" s="1" t="s">
        <v>1572</v>
      </c>
      <c r="P187" s="1" t="s">
        <v>1573</v>
      </c>
      <c r="Q187" s="1" t="s">
        <v>74</v>
      </c>
      <c r="S187" s="1" t="s">
        <v>76</v>
      </c>
    </row>
    <row r="188" ht="14.25" customHeight="1">
      <c r="A188" s="1" t="s">
        <v>1574</v>
      </c>
      <c r="B188" s="1" t="s">
        <v>1575</v>
      </c>
      <c r="C188" s="1" t="s">
        <v>1576</v>
      </c>
      <c r="D188" s="1" t="s">
        <v>1577</v>
      </c>
      <c r="E188" s="1">
        <v>2022.0</v>
      </c>
      <c r="F188" s="1" t="s">
        <v>20</v>
      </c>
      <c r="I188" s="1">
        <v>321.0</v>
      </c>
      <c r="M188" s="1" t="s">
        <v>1578</v>
      </c>
      <c r="N188" s="1" t="s">
        <v>1579</v>
      </c>
      <c r="O188" s="1" t="s">
        <v>1580</v>
      </c>
      <c r="P188" s="1" t="s">
        <v>1581</v>
      </c>
      <c r="Q188" s="1" t="s">
        <v>74</v>
      </c>
      <c r="S188" s="1" t="s">
        <v>76</v>
      </c>
    </row>
    <row r="189" ht="14.25" customHeight="1">
      <c r="A189" s="1" t="s">
        <v>1582</v>
      </c>
      <c r="B189" s="1" t="s">
        <v>1583</v>
      </c>
      <c r="C189" s="1" t="s">
        <v>1584</v>
      </c>
      <c r="D189" s="1" t="s">
        <v>1585</v>
      </c>
      <c r="E189" s="1">
        <v>2022.0</v>
      </c>
      <c r="F189" s="1" t="s">
        <v>1586</v>
      </c>
      <c r="M189" s="1" t="s">
        <v>1587</v>
      </c>
      <c r="N189" s="1" t="s">
        <v>1588</v>
      </c>
      <c r="O189" s="1" t="s">
        <v>1589</v>
      </c>
      <c r="P189" s="1" t="s">
        <v>1590</v>
      </c>
      <c r="Q189" s="1" t="s">
        <v>74</v>
      </c>
      <c r="S189" s="1" t="s">
        <v>76</v>
      </c>
    </row>
    <row r="190" ht="14.25" customHeight="1">
      <c r="A190" s="1" t="s">
        <v>1591</v>
      </c>
      <c r="B190" s="1" t="s">
        <v>1592</v>
      </c>
      <c r="C190" s="1" t="s">
        <v>1593</v>
      </c>
      <c r="D190" s="1" t="s">
        <v>1594</v>
      </c>
      <c r="E190" s="1">
        <v>2022.0</v>
      </c>
      <c r="F190" s="1" t="s">
        <v>1595</v>
      </c>
      <c r="G190" s="1" t="s">
        <v>1596</v>
      </c>
      <c r="N190" s="1" t="s">
        <v>1597</v>
      </c>
      <c r="O190" s="1" t="s">
        <v>1598</v>
      </c>
      <c r="P190" s="1" t="s">
        <v>1599</v>
      </c>
      <c r="Q190" s="1" t="s">
        <v>74</v>
      </c>
      <c r="S190" s="1" t="s">
        <v>76</v>
      </c>
    </row>
    <row r="191" ht="14.25" customHeight="1">
      <c r="A191" s="1" t="s">
        <v>1600</v>
      </c>
      <c r="B191" s="1" t="s">
        <v>1601</v>
      </c>
      <c r="C191" s="1" t="s">
        <v>1602</v>
      </c>
      <c r="D191" s="1" t="s">
        <v>1603</v>
      </c>
      <c r="E191" s="1">
        <v>2022.0</v>
      </c>
      <c r="F191" s="1" t="s">
        <v>20</v>
      </c>
      <c r="I191" s="1">
        <v>553.0</v>
      </c>
      <c r="M191" s="1" t="s">
        <v>1604</v>
      </c>
      <c r="N191" s="1" t="s">
        <v>1605</v>
      </c>
      <c r="O191" s="1" t="s">
        <v>1606</v>
      </c>
      <c r="P191" s="1" t="s">
        <v>1607</v>
      </c>
      <c r="Q191" s="1" t="s">
        <v>74</v>
      </c>
      <c r="R191" s="1" t="s">
        <v>103</v>
      </c>
      <c r="S191" s="1" t="s">
        <v>76</v>
      </c>
    </row>
    <row r="192" ht="14.25" customHeight="1">
      <c r="A192" s="1" t="s">
        <v>1608</v>
      </c>
      <c r="B192" s="1" t="s">
        <v>1609</v>
      </c>
      <c r="C192" s="1" t="s">
        <v>1610</v>
      </c>
      <c r="D192" s="1" t="s">
        <v>1611</v>
      </c>
      <c r="E192" s="1">
        <v>2022.0</v>
      </c>
      <c r="F192" s="1" t="s">
        <v>20</v>
      </c>
      <c r="I192" s="1">
        <v>254.0</v>
      </c>
      <c r="M192" s="1" t="s">
        <v>1612</v>
      </c>
      <c r="N192" s="1" t="s">
        <v>1613</v>
      </c>
      <c r="O192" s="1" t="s">
        <v>1614</v>
      </c>
      <c r="P192" s="1" t="s">
        <v>1615</v>
      </c>
      <c r="Q192" s="1" t="s">
        <v>74</v>
      </c>
      <c r="R192" s="1" t="s">
        <v>128</v>
      </c>
      <c r="S192" s="1" t="s">
        <v>76</v>
      </c>
    </row>
    <row r="193" ht="14.25" customHeight="1">
      <c r="A193" s="1" t="s">
        <v>1616</v>
      </c>
      <c r="B193" s="1" t="s">
        <v>1617</v>
      </c>
      <c r="C193" s="1" t="s">
        <v>1618</v>
      </c>
      <c r="D193" s="1" t="s">
        <v>1619</v>
      </c>
      <c r="E193" s="1">
        <v>2022.0</v>
      </c>
      <c r="F193" s="1" t="s">
        <v>1338</v>
      </c>
      <c r="G193" s="1">
        <v>35.0</v>
      </c>
      <c r="N193" s="1" t="s">
        <v>1620</v>
      </c>
      <c r="P193" s="1" t="s">
        <v>1621</v>
      </c>
      <c r="Q193" s="1" t="s">
        <v>74</v>
      </c>
      <c r="S193" s="1" t="s">
        <v>76</v>
      </c>
    </row>
    <row r="194" ht="14.25" customHeight="1">
      <c r="A194" s="1" t="s">
        <v>1622</v>
      </c>
      <c r="B194" s="1" t="s">
        <v>1623</v>
      </c>
      <c r="C194" s="1" t="s">
        <v>1624</v>
      </c>
      <c r="D194" s="1" t="s">
        <v>1625</v>
      </c>
      <c r="E194" s="1">
        <v>2022.0</v>
      </c>
      <c r="F194" s="1" t="s">
        <v>1252</v>
      </c>
      <c r="J194" s="1">
        <v>62.0</v>
      </c>
      <c r="K194" s="1">
        <v>66.0</v>
      </c>
      <c r="L194" s="1">
        <v>4.0</v>
      </c>
      <c r="M194" s="1" t="s">
        <v>1626</v>
      </c>
      <c r="N194" s="1" t="s">
        <v>1627</v>
      </c>
      <c r="O194" s="1" t="s">
        <v>1628</v>
      </c>
      <c r="P194" s="1" t="s">
        <v>1629</v>
      </c>
      <c r="Q194" s="1" t="s">
        <v>74</v>
      </c>
      <c r="S194" s="1" t="s">
        <v>76</v>
      </c>
    </row>
    <row r="195" ht="14.25" customHeight="1">
      <c r="A195" s="1" t="s">
        <v>1630</v>
      </c>
      <c r="B195" s="1" t="s">
        <v>1631</v>
      </c>
      <c r="C195" s="1" t="s">
        <v>1632</v>
      </c>
      <c r="D195" s="1" t="s">
        <v>1633</v>
      </c>
      <c r="E195" s="1">
        <v>2022.0</v>
      </c>
      <c r="F195" s="1" t="s">
        <v>40</v>
      </c>
      <c r="J195" s="1">
        <v>352.0</v>
      </c>
      <c r="K195" s="1">
        <v>361.0</v>
      </c>
      <c r="L195" s="1">
        <v>9.0</v>
      </c>
      <c r="M195" s="1" t="s">
        <v>1634</v>
      </c>
      <c r="N195" s="1" t="s">
        <v>1635</v>
      </c>
      <c r="O195" s="1" t="s">
        <v>1636</v>
      </c>
      <c r="P195" s="1" t="s">
        <v>1637</v>
      </c>
      <c r="Q195" s="1" t="s">
        <v>74</v>
      </c>
      <c r="S195" s="1" t="s">
        <v>76</v>
      </c>
    </row>
    <row r="196" ht="14.25" customHeight="1">
      <c r="A196" s="1" t="s">
        <v>1638</v>
      </c>
      <c r="B196" s="1" t="s">
        <v>1639</v>
      </c>
      <c r="C196" s="1">
        <v>5.64922447E10</v>
      </c>
      <c r="D196" s="1" t="s">
        <v>1640</v>
      </c>
      <c r="E196" s="1">
        <v>2022.0</v>
      </c>
      <c r="F196" s="1" t="s">
        <v>1261</v>
      </c>
      <c r="G196" s="1">
        <v>36.0</v>
      </c>
      <c r="J196" s="1">
        <v>12888.0</v>
      </c>
      <c r="K196" s="1">
        <v>12889.0</v>
      </c>
      <c r="L196" s="1">
        <v>1.0</v>
      </c>
      <c r="N196" s="1" t="s">
        <v>1641</v>
      </c>
      <c r="P196" s="1" t="s">
        <v>1642</v>
      </c>
      <c r="Q196" s="1" t="s">
        <v>74</v>
      </c>
      <c r="S196" s="1" t="s">
        <v>76</v>
      </c>
    </row>
    <row r="197" ht="14.25" customHeight="1">
      <c r="A197" s="1" t="s">
        <v>1643</v>
      </c>
      <c r="B197" s="1" t="s">
        <v>1644</v>
      </c>
      <c r="C197" s="1" t="s">
        <v>1645</v>
      </c>
      <c r="D197" s="1" t="s">
        <v>1646</v>
      </c>
      <c r="E197" s="1">
        <v>2022.0</v>
      </c>
      <c r="F197" s="1" t="s">
        <v>90</v>
      </c>
      <c r="J197" s="1">
        <v>67.0</v>
      </c>
      <c r="K197" s="1">
        <v>72.0</v>
      </c>
      <c r="L197" s="1">
        <v>5.0</v>
      </c>
      <c r="M197" s="1" t="s">
        <v>1647</v>
      </c>
      <c r="N197" s="1" t="s">
        <v>1648</v>
      </c>
      <c r="O197" s="1" t="s">
        <v>1649</v>
      </c>
      <c r="P197" s="1" t="s">
        <v>1650</v>
      </c>
      <c r="Q197" s="1" t="s">
        <v>74</v>
      </c>
      <c r="S197" s="1" t="s">
        <v>76</v>
      </c>
    </row>
    <row r="198" ht="14.25" customHeight="1">
      <c r="A198" s="1" t="s">
        <v>1651</v>
      </c>
      <c r="B198" s="1" t="s">
        <v>1652</v>
      </c>
      <c r="C198" s="1" t="s">
        <v>1653</v>
      </c>
      <c r="D198" s="1" t="s">
        <v>1654</v>
      </c>
      <c r="E198" s="1">
        <v>2022.0</v>
      </c>
      <c r="F198" s="1" t="s">
        <v>1586</v>
      </c>
      <c r="M198" s="1" t="s">
        <v>1655</v>
      </c>
      <c r="N198" s="1" t="s">
        <v>1656</v>
      </c>
      <c r="O198" s="1" t="s">
        <v>1657</v>
      </c>
      <c r="P198" s="1" t="s">
        <v>1658</v>
      </c>
      <c r="Q198" s="1" t="s">
        <v>74</v>
      </c>
      <c r="S198" s="1" t="s">
        <v>76</v>
      </c>
    </row>
    <row r="199" ht="14.25" customHeight="1">
      <c r="A199" s="1" t="s">
        <v>1659</v>
      </c>
      <c r="B199" s="1" t="s">
        <v>1660</v>
      </c>
      <c r="C199" s="1" t="s">
        <v>1661</v>
      </c>
      <c r="D199" s="1" t="s">
        <v>1662</v>
      </c>
      <c r="E199" s="1">
        <v>2022.0</v>
      </c>
      <c r="F199" s="1" t="s">
        <v>90</v>
      </c>
      <c r="J199" s="1">
        <v>116.0</v>
      </c>
      <c r="K199" s="1">
        <v>120.0</v>
      </c>
      <c r="L199" s="1">
        <v>4.0</v>
      </c>
      <c r="M199" s="1" t="s">
        <v>1663</v>
      </c>
      <c r="N199" s="1" t="s">
        <v>1664</v>
      </c>
      <c r="O199" s="1" t="s">
        <v>1665</v>
      </c>
      <c r="P199" s="1" t="s">
        <v>1666</v>
      </c>
      <c r="Q199" s="1" t="s">
        <v>74</v>
      </c>
      <c r="S199" s="1" t="s">
        <v>76</v>
      </c>
    </row>
    <row r="200" ht="14.25" customHeight="1">
      <c r="A200" s="1" t="s">
        <v>1667</v>
      </c>
      <c r="B200" s="1" t="s">
        <v>1668</v>
      </c>
      <c r="C200" s="1" t="s">
        <v>1669</v>
      </c>
      <c r="D200" s="1" t="s">
        <v>1670</v>
      </c>
      <c r="E200" s="1">
        <v>2022.0</v>
      </c>
      <c r="F200" s="1" t="s">
        <v>90</v>
      </c>
      <c r="J200" s="1">
        <v>125.0</v>
      </c>
      <c r="K200" s="1">
        <v>128.0</v>
      </c>
      <c r="L200" s="1">
        <v>3.0</v>
      </c>
      <c r="M200" s="1" t="s">
        <v>1671</v>
      </c>
      <c r="N200" s="1" t="s">
        <v>1672</v>
      </c>
      <c r="P200" s="1" t="s">
        <v>1673</v>
      </c>
      <c r="Q200" s="1" t="s">
        <v>74</v>
      </c>
      <c r="S200" s="1" t="s">
        <v>76</v>
      </c>
    </row>
    <row r="201" ht="14.25" customHeight="1">
      <c r="A201" s="1" t="s">
        <v>1674</v>
      </c>
      <c r="B201" s="1" t="s">
        <v>1675</v>
      </c>
      <c r="C201" s="1" t="s">
        <v>1676</v>
      </c>
      <c r="D201" s="1" t="s">
        <v>1677</v>
      </c>
      <c r="E201" s="1">
        <v>2022.0</v>
      </c>
      <c r="F201" s="1" t="s">
        <v>20</v>
      </c>
      <c r="I201" s="1">
        <v>151.0</v>
      </c>
      <c r="M201" s="1" t="s">
        <v>1678</v>
      </c>
      <c r="N201" s="1" t="s">
        <v>1679</v>
      </c>
      <c r="O201" s="1" t="s">
        <v>1680</v>
      </c>
      <c r="P201" s="1" t="s">
        <v>1681</v>
      </c>
      <c r="Q201" s="1" t="s">
        <v>74</v>
      </c>
      <c r="R201" s="1" t="s">
        <v>128</v>
      </c>
      <c r="S201" s="1" t="s">
        <v>76</v>
      </c>
    </row>
    <row r="202" ht="14.25" customHeight="1">
      <c r="A202" s="1" t="s">
        <v>1682</v>
      </c>
      <c r="B202" s="1" t="s">
        <v>1683</v>
      </c>
      <c r="C202" s="1" t="s">
        <v>1684</v>
      </c>
      <c r="D202" s="1" t="s">
        <v>1685</v>
      </c>
      <c r="E202" s="1">
        <v>2022.0</v>
      </c>
      <c r="F202" s="1" t="s">
        <v>1686</v>
      </c>
      <c r="G202" s="1" t="s">
        <v>1687</v>
      </c>
      <c r="N202" s="1" t="s">
        <v>1688</v>
      </c>
      <c r="P202" s="1" t="s">
        <v>1689</v>
      </c>
      <c r="Q202" s="1" t="s">
        <v>74</v>
      </c>
      <c r="S202" s="1" t="s">
        <v>76</v>
      </c>
    </row>
    <row r="203" ht="14.25" customHeight="1">
      <c r="A203" s="1" t="s">
        <v>1690</v>
      </c>
      <c r="B203" s="1" t="s">
        <v>1691</v>
      </c>
      <c r="C203" s="1">
        <v>5.7211815425E10</v>
      </c>
      <c r="D203" s="1" t="s">
        <v>1692</v>
      </c>
      <c r="E203" s="1">
        <v>2022.0</v>
      </c>
      <c r="F203" s="1" t="s">
        <v>34</v>
      </c>
      <c r="M203" s="1" t="s">
        <v>1693</v>
      </c>
      <c r="N203" s="1" t="s">
        <v>1694</v>
      </c>
      <c r="O203" s="1" t="s">
        <v>1695</v>
      </c>
      <c r="P203" s="1" t="s">
        <v>1696</v>
      </c>
      <c r="Q203" s="1" t="s">
        <v>74</v>
      </c>
      <c r="S203" s="1" t="s">
        <v>76</v>
      </c>
    </row>
    <row r="204" ht="14.25" customHeight="1">
      <c r="A204" s="1" t="s">
        <v>1697</v>
      </c>
      <c r="B204" s="1" t="s">
        <v>1698</v>
      </c>
      <c r="C204" s="1" t="s">
        <v>1699</v>
      </c>
      <c r="D204" s="1" t="s">
        <v>1700</v>
      </c>
      <c r="E204" s="1">
        <v>2022.0</v>
      </c>
      <c r="F204" s="1" t="s">
        <v>1701</v>
      </c>
      <c r="J204" s="1">
        <v>1413.0</v>
      </c>
      <c r="K204" s="1">
        <v>1418.0</v>
      </c>
      <c r="L204" s="1">
        <v>5.0</v>
      </c>
      <c r="M204" s="1" t="s">
        <v>1702</v>
      </c>
      <c r="N204" s="1" t="s">
        <v>1703</v>
      </c>
      <c r="O204" s="1" t="s">
        <v>1704</v>
      </c>
      <c r="P204" s="1" t="s">
        <v>1705</v>
      </c>
      <c r="Q204" s="1" t="s">
        <v>74</v>
      </c>
      <c r="S204" s="1" t="s">
        <v>76</v>
      </c>
    </row>
    <row r="205" ht="14.25" customHeight="1">
      <c r="A205" s="1" t="s">
        <v>1706</v>
      </c>
      <c r="B205" s="1" t="s">
        <v>1707</v>
      </c>
      <c r="C205" s="1" t="s">
        <v>1708</v>
      </c>
      <c r="D205" s="1" t="s">
        <v>1709</v>
      </c>
      <c r="E205" s="1">
        <v>2022.0</v>
      </c>
      <c r="F205" s="1" t="s">
        <v>1710</v>
      </c>
      <c r="G205" s="1" t="s">
        <v>1711</v>
      </c>
      <c r="J205" s="1">
        <v>402.0</v>
      </c>
      <c r="K205" s="1">
        <v>414.0</v>
      </c>
      <c r="L205" s="1">
        <v>12.0</v>
      </c>
      <c r="M205" s="1" t="s">
        <v>1712</v>
      </c>
      <c r="N205" s="1" t="s">
        <v>1713</v>
      </c>
      <c r="O205" s="1" t="s">
        <v>1714</v>
      </c>
      <c r="P205" s="1" t="s">
        <v>1715</v>
      </c>
      <c r="Q205" s="1" t="s">
        <v>74</v>
      </c>
      <c r="R205" s="1" t="s">
        <v>103</v>
      </c>
      <c r="S205" s="1" t="s">
        <v>76</v>
      </c>
    </row>
    <row r="206" ht="14.25" customHeight="1">
      <c r="A206" s="1" t="s">
        <v>1716</v>
      </c>
      <c r="B206" s="1" t="s">
        <v>1717</v>
      </c>
      <c r="C206" s="1" t="s">
        <v>1718</v>
      </c>
      <c r="D206" s="1" t="s">
        <v>1719</v>
      </c>
      <c r="E206" s="1">
        <v>2022.0</v>
      </c>
      <c r="F206" s="1" t="s">
        <v>1710</v>
      </c>
      <c r="G206" s="1" t="s">
        <v>1711</v>
      </c>
      <c r="J206" s="1">
        <v>378.0</v>
      </c>
      <c r="K206" s="1">
        <v>387.0</v>
      </c>
      <c r="L206" s="1">
        <v>9.0</v>
      </c>
      <c r="M206" s="1" t="s">
        <v>1720</v>
      </c>
      <c r="N206" s="1" t="s">
        <v>1721</v>
      </c>
      <c r="O206" s="1" t="s">
        <v>1722</v>
      </c>
      <c r="P206" s="1" t="s">
        <v>1723</v>
      </c>
      <c r="Q206" s="1" t="s">
        <v>74</v>
      </c>
      <c r="S206" s="1" t="s">
        <v>76</v>
      </c>
    </row>
    <row r="207" ht="14.25" customHeight="1">
      <c r="A207" s="1" t="s">
        <v>1724</v>
      </c>
      <c r="B207" s="1" t="s">
        <v>1725</v>
      </c>
      <c r="C207" s="1">
        <v>5.7215307617E10</v>
      </c>
      <c r="D207" s="1" t="s">
        <v>1726</v>
      </c>
      <c r="E207" s="1">
        <v>2022.0</v>
      </c>
      <c r="F207" s="1" t="s">
        <v>34</v>
      </c>
      <c r="M207" s="1" t="s">
        <v>1727</v>
      </c>
      <c r="N207" s="1" t="s">
        <v>1728</v>
      </c>
      <c r="O207" s="1" t="s">
        <v>1729</v>
      </c>
      <c r="P207" s="1" t="s">
        <v>1730</v>
      </c>
      <c r="Q207" s="1" t="s">
        <v>74</v>
      </c>
      <c r="S207" s="1" t="s">
        <v>76</v>
      </c>
    </row>
    <row r="208" ht="14.25" customHeight="1">
      <c r="A208" s="1" t="s">
        <v>1731</v>
      </c>
      <c r="B208" s="1" t="s">
        <v>1732</v>
      </c>
      <c r="C208" s="1" t="s">
        <v>1733</v>
      </c>
      <c r="D208" s="1" t="s">
        <v>1734</v>
      </c>
      <c r="E208" s="1">
        <v>2022.0</v>
      </c>
      <c r="F208" s="1" t="s">
        <v>1710</v>
      </c>
      <c r="G208" s="1" t="s">
        <v>1711</v>
      </c>
      <c r="J208" s="1">
        <v>267.0</v>
      </c>
      <c r="K208" s="1">
        <v>279.0</v>
      </c>
      <c r="L208" s="1">
        <v>12.0</v>
      </c>
      <c r="M208" s="1" t="s">
        <v>1735</v>
      </c>
      <c r="N208" s="1" t="s">
        <v>1736</v>
      </c>
      <c r="O208" s="1" t="s">
        <v>1737</v>
      </c>
      <c r="P208" s="1" t="s">
        <v>1738</v>
      </c>
      <c r="Q208" s="1" t="s">
        <v>74</v>
      </c>
      <c r="R208" s="1" t="s">
        <v>103</v>
      </c>
      <c r="S208" s="1" t="s">
        <v>76</v>
      </c>
    </row>
    <row r="209" ht="14.25" customHeight="1">
      <c r="A209" s="1" t="s">
        <v>1739</v>
      </c>
      <c r="B209" s="1" t="s">
        <v>1740</v>
      </c>
      <c r="C209" s="1" t="s">
        <v>1741</v>
      </c>
      <c r="D209" s="1" t="s">
        <v>1742</v>
      </c>
      <c r="E209" s="1">
        <v>2022.0</v>
      </c>
      <c r="F209" s="1" t="s">
        <v>1710</v>
      </c>
      <c r="G209" s="1" t="s">
        <v>1743</v>
      </c>
      <c r="J209" s="1">
        <v>392.0</v>
      </c>
      <c r="K209" s="1">
        <v>401.0</v>
      </c>
      <c r="L209" s="1">
        <v>9.0</v>
      </c>
      <c r="M209" s="1" t="s">
        <v>1744</v>
      </c>
      <c r="N209" s="1" t="s">
        <v>1745</v>
      </c>
      <c r="O209" s="1" t="s">
        <v>1746</v>
      </c>
      <c r="P209" s="1" t="s">
        <v>1747</v>
      </c>
      <c r="Q209" s="1" t="s">
        <v>74</v>
      </c>
      <c r="S209" s="1" t="s">
        <v>76</v>
      </c>
    </row>
    <row r="210" ht="14.25" customHeight="1">
      <c r="A210" s="1" t="s">
        <v>1748</v>
      </c>
      <c r="B210" s="1" t="s">
        <v>1749</v>
      </c>
      <c r="C210" s="1" t="s">
        <v>1750</v>
      </c>
      <c r="D210" s="1" t="s">
        <v>1751</v>
      </c>
      <c r="E210" s="1">
        <v>2022.0</v>
      </c>
      <c r="F210" s="1" t="s">
        <v>1752</v>
      </c>
      <c r="M210" s="1" t="s">
        <v>1753</v>
      </c>
      <c r="N210" s="1" t="s">
        <v>1754</v>
      </c>
      <c r="O210" s="1" t="s">
        <v>1755</v>
      </c>
      <c r="P210" s="1" t="s">
        <v>1756</v>
      </c>
      <c r="Q210" s="1" t="s">
        <v>74</v>
      </c>
      <c r="S210" s="1" t="s">
        <v>76</v>
      </c>
    </row>
    <row r="211" ht="14.25" customHeight="1">
      <c r="A211" s="1" t="s">
        <v>1757</v>
      </c>
      <c r="B211" s="1" t="s">
        <v>1758</v>
      </c>
      <c r="C211" s="1" t="s">
        <v>1759</v>
      </c>
      <c r="D211" s="1" t="s">
        <v>1760</v>
      </c>
      <c r="E211" s="1">
        <v>2022.0</v>
      </c>
      <c r="F211" s="1" t="s">
        <v>1761</v>
      </c>
      <c r="J211" s="1">
        <v>673.0</v>
      </c>
      <c r="K211" s="1">
        <v>678.0</v>
      </c>
      <c r="L211" s="1">
        <v>5.0</v>
      </c>
      <c r="M211" s="1" t="s">
        <v>1762</v>
      </c>
      <c r="N211" s="1" t="s">
        <v>1763</v>
      </c>
      <c r="O211" s="1" t="s">
        <v>1764</v>
      </c>
      <c r="P211" s="1" t="s">
        <v>1765</v>
      </c>
      <c r="Q211" s="1" t="s">
        <v>74</v>
      </c>
      <c r="S211" s="1" t="s">
        <v>76</v>
      </c>
    </row>
    <row r="212" ht="14.25" customHeight="1">
      <c r="A212" s="1" t="s">
        <v>1766</v>
      </c>
      <c r="B212" s="1" t="s">
        <v>1767</v>
      </c>
      <c r="C212" s="1" t="s">
        <v>1768</v>
      </c>
      <c r="D212" s="1" t="s">
        <v>1769</v>
      </c>
      <c r="E212" s="1">
        <v>2022.0</v>
      </c>
      <c r="F212" s="1" t="s">
        <v>1710</v>
      </c>
      <c r="G212" s="1" t="s">
        <v>1711</v>
      </c>
      <c r="J212" s="1">
        <v>100.0</v>
      </c>
      <c r="K212" s="1">
        <v>109.0</v>
      </c>
      <c r="L212" s="1">
        <v>9.0</v>
      </c>
      <c r="M212" s="1" t="s">
        <v>1770</v>
      </c>
      <c r="N212" s="1" t="s">
        <v>1771</v>
      </c>
      <c r="O212" s="1" t="s">
        <v>1772</v>
      </c>
      <c r="P212" s="1" t="s">
        <v>1773</v>
      </c>
      <c r="Q212" s="1" t="s">
        <v>74</v>
      </c>
      <c r="S212" s="1" t="s">
        <v>76</v>
      </c>
    </row>
    <row r="213" ht="14.25" customHeight="1">
      <c r="A213" s="1" t="s">
        <v>1774</v>
      </c>
      <c r="B213" s="1" t="s">
        <v>1775</v>
      </c>
      <c r="C213" s="1" t="s">
        <v>1776</v>
      </c>
      <c r="D213" s="1" t="s">
        <v>1777</v>
      </c>
      <c r="E213" s="1">
        <v>2022.0</v>
      </c>
      <c r="F213" s="1" t="s">
        <v>1710</v>
      </c>
      <c r="G213" s="1" t="s">
        <v>1711</v>
      </c>
      <c r="J213" s="1">
        <v>451.0</v>
      </c>
      <c r="K213" s="1">
        <v>462.0</v>
      </c>
      <c r="L213" s="1">
        <v>11.0</v>
      </c>
      <c r="M213" s="1" t="s">
        <v>1778</v>
      </c>
      <c r="N213" s="1" t="s">
        <v>1779</v>
      </c>
      <c r="O213" s="1" t="s">
        <v>1780</v>
      </c>
      <c r="P213" s="1" t="s">
        <v>1781</v>
      </c>
      <c r="Q213" s="1" t="s">
        <v>74</v>
      </c>
      <c r="S213" s="1" t="s">
        <v>76</v>
      </c>
    </row>
    <row r="214" ht="14.25" customHeight="1">
      <c r="A214" s="1" t="s">
        <v>1782</v>
      </c>
      <c r="B214" s="1" t="s">
        <v>1783</v>
      </c>
      <c r="C214" s="1" t="s">
        <v>1784</v>
      </c>
      <c r="D214" s="1" t="s">
        <v>1785</v>
      </c>
      <c r="E214" s="1">
        <v>2022.0</v>
      </c>
      <c r="F214" s="1" t="s">
        <v>1710</v>
      </c>
      <c r="G214" s="1" t="s">
        <v>1711</v>
      </c>
      <c r="J214" s="1">
        <v>496.0</v>
      </c>
      <c r="K214" s="1">
        <v>508.0</v>
      </c>
      <c r="L214" s="1">
        <v>12.0</v>
      </c>
      <c r="M214" s="1" t="s">
        <v>1786</v>
      </c>
      <c r="N214" s="1" t="s">
        <v>1787</v>
      </c>
      <c r="O214" s="1" t="s">
        <v>1788</v>
      </c>
      <c r="P214" s="1" t="s">
        <v>1789</v>
      </c>
      <c r="Q214" s="1" t="s">
        <v>74</v>
      </c>
      <c r="S214" s="1" t="s">
        <v>76</v>
      </c>
    </row>
    <row r="215" ht="14.25" customHeight="1">
      <c r="A215" s="1" t="s">
        <v>1790</v>
      </c>
      <c r="B215" s="1" t="s">
        <v>1791</v>
      </c>
      <c r="C215" s="1" t="s">
        <v>1792</v>
      </c>
      <c r="D215" s="1" t="s">
        <v>1793</v>
      </c>
      <c r="E215" s="1">
        <v>2022.0</v>
      </c>
      <c r="F215" s="1" t="s">
        <v>1794</v>
      </c>
      <c r="J215" s="1">
        <v>591.0</v>
      </c>
      <c r="K215" s="1">
        <v>594.0</v>
      </c>
      <c r="L215" s="1">
        <v>3.0</v>
      </c>
      <c r="M215" s="1" t="s">
        <v>1795</v>
      </c>
      <c r="N215" s="1" t="s">
        <v>1796</v>
      </c>
      <c r="O215" s="1" t="s">
        <v>1797</v>
      </c>
      <c r="P215" s="1" t="s">
        <v>1798</v>
      </c>
      <c r="Q215" s="1" t="s">
        <v>74</v>
      </c>
      <c r="S215" s="1" t="s">
        <v>76</v>
      </c>
    </row>
    <row r="216" ht="14.25" customHeight="1">
      <c r="A216" s="1" t="s">
        <v>1799</v>
      </c>
      <c r="B216" s="1" t="s">
        <v>1800</v>
      </c>
      <c r="C216" s="1" t="s">
        <v>1801</v>
      </c>
      <c r="D216" s="1" t="s">
        <v>1802</v>
      </c>
      <c r="E216" s="1">
        <v>2022.0</v>
      </c>
      <c r="F216" s="1" t="s">
        <v>1803</v>
      </c>
      <c r="J216" s="1">
        <v>383.0</v>
      </c>
      <c r="K216" s="1">
        <v>387.0</v>
      </c>
      <c r="L216" s="1">
        <v>4.0</v>
      </c>
      <c r="M216" s="1" t="s">
        <v>1804</v>
      </c>
      <c r="N216" s="1" t="s">
        <v>1805</v>
      </c>
      <c r="O216" s="1" t="s">
        <v>1806</v>
      </c>
      <c r="P216" s="1" t="s">
        <v>1807</v>
      </c>
      <c r="Q216" s="1" t="s">
        <v>74</v>
      </c>
      <c r="S216" s="1" t="s">
        <v>76</v>
      </c>
    </row>
    <row r="217" ht="14.25" customHeight="1">
      <c r="A217" s="1" t="s">
        <v>1808</v>
      </c>
      <c r="B217" s="1" t="s">
        <v>1809</v>
      </c>
      <c r="C217" s="1" t="s">
        <v>1810</v>
      </c>
      <c r="D217" s="1" t="s">
        <v>1811</v>
      </c>
      <c r="E217" s="1">
        <v>2022.0</v>
      </c>
      <c r="F217" s="1" t="s">
        <v>1710</v>
      </c>
      <c r="G217" s="1" t="s">
        <v>1743</v>
      </c>
      <c r="J217" s="1">
        <v>3.0</v>
      </c>
      <c r="K217" s="1">
        <v>12.0</v>
      </c>
      <c r="L217" s="1">
        <v>9.0</v>
      </c>
      <c r="M217" s="1" t="s">
        <v>1812</v>
      </c>
      <c r="N217" s="1" t="s">
        <v>1813</v>
      </c>
      <c r="P217" s="1" t="s">
        <v>1814</v>
      </c>
      <c r="Q217" s="1" t="s">
        <v>74</v>
      </c>
      <c r="S217" s="1" t="s">
        <v>76</v>
      </c>
    </row>
    <row r="218" ht="14.25" customHeight="1">
      <c r="A218" s="1" t="s">
        <v>1815</v>
      </c>
      <c r="B218" s="1" t="s">
        <v>1816</v>
      </c>
      <c r="C218" s="1" t="s">
        <v>1817</v>
      </c>
      <c r="D218" s="1" t="s">
        <v>1818</v>
      </c>
      <c r="E218" s="1">
        <v>2022.0</v>
      </c>
      <c r="F218" s="1" t="s">
        <v>1710</v>
      </c>
      <c r="G218" s="1" t="s">
        <v>1711</v>
      </c>
      <c r="J218" s="1">
        <v>388.0</v>
      </c>
      <c r="K218" s="1">
        <v>401.0</v>
      </c>
      <c r="L218" s="1">
        <v>13.0</v>
      </c>
      <c r="M218" s="1" t="s">
        <v>1819</v>
      </c>
      <c r="N218" s="1" t="s">
        <v>1820</v>
      </c>
      <c r="O218" s="1" t="s">
        <v>1821</v>
      </c>
      <c r="P218" s="1" t="s">
        <v>1822</v>
      </c>
      <c r="Q218" s="1" t="s">
        <v>74</v>
      </c>
      <c r="R218" s="1" t="s">
        <v>103</v>
      </c>
      <c r="S218" s="1" t="s">
        <v>76</v>
      </c>
    </row>
    <row r="219" ht="14.25" customHeight="1">
      <c r="A219" s="1" t="s">
        <v>1823</v>
      </c>
      <c r="B219" s="1" t="s">
        <v>1824</v>
      </c>
      <c r="C219" s="1" t="s">
        <v>1825</v>
      </c>
      <c r="D219" s="1" t="s">
        <v>1826</v>
      </c>
      <c r="E219" s="1">
        <v>2022.0</v>
      </c>
      <c r="F219" s="1" t="s">
        <v>1827</v>
      </c>
      <c r="J219" s="1">
        <v>5681.0</v>
      </c>
      <c r="K219" s="1">
        <v>5687.0</v>
      </c>
      <c r="L219" s="1">
        <v>6.0</v>
      </c>
      <c r="M219" s="1" t="s">
        <v>1828</v>
      </c>
      <c r="N219" s="1" t="s">
        <v>1829</v>
      </c>
      <c r="O219" s="1" t="s">
        <v>1830</v>
      </c>
      <c r="P219" s="1" t="s">
        <v>1831</v>
      </c>
      <c r="Q219" s="1" t="s">
        <v>74</v>
      </c>
      <c r="S219" s="1" t="s">
        <v>76</v>
      </c>
    </row>
    <row r="220" ht="14.25" customHeight="1">
      <c r="A220" s="1" t="s">
        <v>1832</v>
      </c>
      <c r="B220" s="1" t="s">
        <v>1833</v>
      </c>
      <c r="C220" s="1" t="s">
        <v>1834</v>
      </c>
      <c r="D220" s="1" t="s">
        <v>1835</v>
      </c>
      <c r="E220" s="1">
        <v>2022.0</v>
      </c>
      <c r="F220" s="1" t="s">
        <v>1710</v>
      </c>
      <c r="G220" s="1" t="s">
        <v>1711</v>
      </c>
      <c r="J220" s="1">
        <v>154.0</v>
      </c>
      <c r="K220" s="1">
        <v>164.0</v>
      </c>
      <c r="L220" s="1">
        <v>10.0</v>
      </c>
      <c r="M220" s="1" t="s">
        <v>1836</v>
      </c>
      <c r="N220" s="1" t="s">
        <v>1837</v>
      </c>
      <c r="O220" s="1" t="s">
        <v>1838</v>
      </c>
      <c r="P220" s="1" t="s">
        <v>1839</v>
      </c>
      <c r="Q220" s="1" t="s">
        <v>74</v>
      </c>
      <c r="R220" s="1" t="s">
        <v>103</v>
      </c>
      <c r="S220" s="1" t="s">
        <v>76</v>
      </c>
    </row>
    <row r="221" ht="14.25" customHeight="1">
      <c r="A221" s="1" t="s">
        <v>1840</v>
      </c>
      <c r="B221" s="1" t="s">
        <v>1841</v>
      </c>
      <c r="C221" s="1">
        <v>1.0</v>
      </c>
      <c r="D221" s="1" t="s">
        <v>1842</v>
      </c>
      <c r="E221" s="1">
        <v>2022.0</v>
      </c>
      <c r="F221" s="1" t="s">
        <v>1843</v>
      </c>
      <c r="N221" s="1" t="s">
        <v>1844</v>
      </c>
      <c r="P221" s="1" t="s">
        <v>1845</v>
      </c>
      <c r="Q221" s="1" t="s">
        <v>74</v>
      </c>
      <c r="S221" s="1" t="s">
        <v>76</v>
      </c>
    </row>
    <row r="222" ht="14.25" customHeight="1">
      <c r="A222" s="1" t="s">
        <v>1846</v>
      </c>
      <c r="B222" s="1" t="s">
        <v>1847</v>
      </c>
      <c r="C222" s="1" t="s">
        <v>1848</v>
      </c>
      <c r="D222" s="1" t="s">
        <v>1849</v>
      </c>
      <c r="E222" s="1">
        <v>2022.0</v>
      </c>
      <c r="F222" s="1" t="s">
        <v>1710</v>
      </c>
      <c r="G222" s="1" t="s">
        <v>1711</v>
      </c>
      <c r="J222" s="1">
        <v>463.0</v>
      </c>
      <c r="K222" s="1">
        <v>474.0</v>
      </c>
      <c r="L222" s="1">
        <v>11.0</v>
      </c>
      <c r="M222" s="1" t="s">
        <v>1850</v>
      </c>
      <c r="N222" s="1" t="s">
        <v>1851</v>
      </c>
      <c r="O222" s="1" t="s">
        <v>1852</v>
      </c>
      <c r="P222" s="1" t="s">
        <v>1853</v>
      </c>
      <c r="Q222" s="1" t="s">
        <v>74</v>
      </c>
      <c r="S222" s="1" t="s">
        <v>76</v>
      </c>
    </row>
    <row r="223" ht="14.25" customHeight="1">
      <c r="A223" s="1" t="s">
        <v>1854</v>
      </c>
      <c r="B223" s="1" t="s">
        <v>1855</v>
      </c>
      <c r="C223" s="1" t="s">
        <v>1856</v>
      </c>
      <c r="D223" s="1" t="s">
        <v>1857</v>
      </c>
      <c r="E223" s="1">
        <v>2022.0</v>
      </c>
      <c r="F223" s="1" t="s">
        <v>1710</v>
      </c>
      <c r="G223" s="1" t="s">
        <v>1711</v>
      </c>
      <c r="J223" s="1">
        <v>475.0</v>
      </c>
      <c r="K223" s="1">
        <v>484.0</v>
      </c>
      <c r="L223" s="1">
        <v>9.0</v>
      </c>
      <c r="M223" s="1" t="s">
        <v>1858</v>
      </c>
      <c r="N223" s="1" t="s">
        <v>1859</v>
      </c>
      <c r="O223" s="1" t="s">
        <v>1860</v>
      </c>
      <c r="P223" s="1" t="s">
        <v>1861</v>
      </c>
      <c r="Q223" s="1" t="s">
        <v>74</v>
      </c>
      <c r="S223" s="1" t="s">
        <v>76</v>
      </c>
    </row>
    <row r="224" ht="14.25" customHeight="1">
      <c r="A224" s="1" t="s">
        <v>1862</v>
      </c>
      <c r="B224" s="1" t="s">
        <v>1863</v>
      </c>
      <c r="C224" s="1" t="s">
        <v>1864</v>
      </c>
      <c r="D224" s="1" t="s">
        <v>1865</v>
      </c>
      <c r="E224" s="1">
        <v>2022.0</v>
      </c>
      <c r="F224" s="1" t="s">
        <v>1710</v>
      </c>
      <c r="G224" s="1" t="s">
        <v>1711</v>
      </c>
      <c r="J224" s="1">
        <v>50.0</v>
      </c>
      <c r="K224" s="1">
        <v>60.0</v>
      </c>
      <c r="L224" s="1">
        <v>10.0</v>
      </c>
      <c r="M224" s="1" t="s">
        <v>1866</v>
      </c>
      <c r="N224" s="1" t="s">
        <v>1867</v>
      </c>
      <c r="O224" s="1" t="s">
        <v>1868</v>
      </c>
      <c r="P224" s="1" t="s">
        <v>1869</v>
      </c>
      <c r="Q224" s="1" t="s">
        <v>74</v>
      </c>
      <c r="S224" s="1" t="s">
        <v>76</v>
      </c>
    </row>
    <row r="225" ht="14.25" customHeight="1">
      <c r="A225" s="1" t="s">
        <v>1870</v>
      </c>
      <c r="B225" s="1" t="s">
        <v>1871</v>
      </c>
      <c r="C225" s="1" t="s">
        <v>1872</v>
      </c>
      <c r="D225" s="1" t="s">
        <v>1873</v>
      </c>
      <c r="E225" s="1">
        <v>2022.0</v>
      </c>
      <c r="F225" s="1" t="s">
        <v>1710</v>
      </c>
      <c r="G225" s="1" t="s">
        <v>1711</v>
      </c>
      <c r="J225" s="1">
        <v>61.0</v>
      </c>
      <c r="K225" s="1">
        <v>74.0</v>
      </c>
      <c r="L225" s="1">
        <v>13.0</v>
      </c>
      <c r="M225" s="1" t="s">
        <v>1874</v>
      </c>
      <c r="N225" s="1" t="s">
        <v>1875</v>
      </c>
      <c r="O225" s="1" t="s">
        <v>1876</v>
      </c>
      <c r="P225" s="1" t="s">
        <v>1877</v>
      </c>
      <c r="Q225" s="1" t="s">
        <v>74</v>
      </c>
      <c r="S225" s="1" t="s">
        <v>76</v>
      </c>
    </row>
    <row r="226" ht="14.25" customHeight="1">
      <c r="A226" s="1" t="s">
        <v>1878</v>
      </c>
      <c r="B226" s="1" t="s">
        <v>1879</v>
      </c>
      <c r="C226" s="1" t="s">
        <v>1880</v>
      </c>
      <c r="D226" s="1" t="s">
        <v>1881</v>
      </c>
      <c r="E226" s="1">
        <v>2022.0</v>
      </c>
      <c r="F226" s="1" t="s">
        <v>1710</v>
      </c>
      <c r="G226" s="1" t="s">
        <v>1743</v>
      </c>
      <c r="J226" s="1">
        <v>13.0</v>
      </c>
      <c r="K226" s="1">
        <v>22.0</v>
      </c>
      <c r="L226" s="1">
        <v>9.0</v>
      </c>
      <c r="M226" s="1" t="s">
        <v>1882</v>
      </c>
      <c r="N226" s="1" t="s">
        <v>1883</v>
      </c>
      <c r="O226" s="1" t="s">
        <v>1884</v>
      </c>
      <c r="P226" s="1" t="s">
        <v>1885</v>
      </c>
      <c r="Q226" s="1" t="s">
        <v>74</v>
      </c>
      <c r="S226" s="1" t="s">
        <v>76</v>
      </c>
    </row>
    <row r="227" ht="14.25" customHeight="1">
      <c r="A227" s="1" t="s">
        <v>1886</v>
      </c>
      <c r="B227" s="1" t="s">
        <v>1887</v>
      </c>
      <c r="C227" s="1" t="s">
        <v>1888</v>
      </c>
      <c r="D227" s="1" t="s">
        <v>1889</v>
      </c>
      <c r="E227" s="1">
        <v>2022.0</v>
      </c>
      <c r="F227" s="1" t="s">
        <v>34</v>
      </c>
      <c r="M227" s="1" t="s">
        <v>1890</v>
      </c>
      <c r="N227" s="1" t="s">
        <v>1891</v>
      </c>
      <c r="O227" s="1" t="s">
        <v>1892</v>
      </c>
      <c r="P227" s="1" t="s">
        <v>1893</v>
      </c>
      <c r="Q227" s="1" t="s">
        <v>74</v>
      </c>
      <c r="S227" s="1" t="s">
        <v>76</v>
      </c>
    </row>
    <row r="228" ht="14.25" customHeight="1">
      <c r="A228" s="1" t="s">
        <v>1894</v>
      </c>
      <c r="B228" s="1" t="s">
        <v>1895</v>
      </c>
      <c r="C228" s="1" t="s">
        <v>1896</v>
      </c>
      <c r="D228" s="1" t="s">
        <v>1897</v>
      </c>
      <c r="E228" s="1">
        <v>2022.0</v>
      </c>
      <c r="F228" s="1" t="s">
        <v>1898</v>
      </c>
      <c r="G228" s="1" t="s">
        <v>1899</v>
      </c>
      <c r="J228" s="1">
        <v>1686.0</v>
      </c>
      <c r="K228" s="1">
        <v>1698.0</v>
      </c>
      <c r="L228" s="1">
        <v>12.0</v>
      </c>
      <c r="N228" s="1" t="s">
        <v>1900</v>
      </c>
      <c r="O228" s="1" t="s">
        <v>1901</v>
      </c>
      <c r="Q228" s="1" t="s">
        <v>74</v>
      </c>
      <c r="S228" s="1" t="s">
        <v>76</v>
      </c>
    </row>
    <row r="229" ht="14.25" customHeight="1">
      <c r="A229" s="1" t="s">
        <v>1902</v>
      </c>
      <c r="B229" s="1" t="s">
        <v>1903</v>
      </c>
      <c r="C229" s="1" t="s">
        <v>1904</v>
      </c>
      <c r="D229" s="1" t="s">
        <v>1905</v>
      </c>
      <c r="E229" s="1">
        <v>2022.0</v>
      </c>
      <c r="F229" s="1" t="s">
        <v>1710</v>
      </c>
      <c r="G229" s="1" t="s">
        <v>1711</v>
      </c>
      <c r="J229" s="1">
        <v>143.0</v>
      </c>
      <c r="K229" s="1">
        <v>153.0</v>
      </c>
      <c r="L229" s="1">
        <v>10.0</v>
      </c>
      <c r="M229" s="1" t="s">
        <v>1906</v>
      </c>
      <c r="N229" s="1" t="s">
        <v>1907</v>
      </c>
      <c r="O229" s="1" t="s">
        <v>1908</v>
      </c>
      <c r="P229" s="1" t="s">
        <v>1909</v>
      </c>
      <c r="Q229" s="1" t="s">
        <v>74</v>
      </c>
      <c r="S229" s="1" t="s">
        <v>76</v>
      </c>
    </row>
    <row r="230" ht="14.25" customHeight="1">
      <c r="A230" s="1" t="s">
        <v>1910</v>
      </c>
      <c r="B230" s="1" t="s">
        <v>1911</v>
      </c>
      <c r="C230" s="1" t="s">
        <v>1912</v>
      </c>
      <c r="D230" s="1" t="s">
        <v>1913</v>
      </c>
      <c r="E230" s="1">
        <v>2022.0</v>
      </c>
      <c r="F230" s="1" t="s">
        <v>1914</v>
      </c>
      <c r="J230" s="1">
        <v>312.0</v>
      </c>
      <c r="K230" s="1">
        <v>316.0</v>
      </c>
      <c r="L230" s="1">
        <v>4.0</v>
      </c>
      <c r="M230" s="1" t="s">
        <v>1915</v>
      </c>
      <c r="N230" s="1" t="s">
        <v>1916</v>
      </c>
      <c r="O230" s="1" t="s">
        <v>1917</v>
      </c>
      <c r="P230" s="1" t="s">
        <v>1918</v>
      </c>
      <c r="Q230" s="1" t="s">
        <v>74</v>
      </c>
      <c r="S230" s="1" t="s">
        <v>76</v>
      </c>
    </row>
    <row r="231" ht="14.25" customHeight="1">
      <c r="A231" s="1" t="s">
        <v>1919</v>
      </c>
      <c r="B231" s="1" t="s">
        <v>1920</v>
      </c>
      <c r="C231" s="1" t="s">
        <v>1921</v>
      </c>
      <c r="D231" s="1" t="s">
        <v>1922</v>
      </c>
      <c r="E231" s="1">
        <v>2022.0</v>
      </c>
      <c r="F231" s="1" t="s">
        <v>1710</v>
      </c>
      <c r="G231" s="1" t="s">
        <v>1711</v>
      </c>
      <c r="J231" s="1">
        <v>534.0</v>
      </c>
      <c r="K231" s="1">
        <v>545.0</v>
      </c>
      <c r="L231" s="1">
        <v>11.0</v>
      </c>
      <c r="M231" s="1" t="s">
        <v>1923</v>
      </c>
      <c r="N231" s="1" t="s">
        <v>1924</v>
      </c>
      <c r="O231" s="1" t="s">
        <v>1925</v>
      </c>
      <c r="P231" s="1" t="s">
        <v>1926</v>
      </c>
      <c r="Q231" s="1" t="s">
        <v>74</v>
      </c>
      <c r="S231" s="1" t="s">
        <v>76</v>
      </c>
    </row>
    <row r="232" ht="14.25" customHeight="1">
      <c r="A232" s="1" t="s">
        <v>1927</v>
      </c>
      <c r="B232" s="1" t="s">
        <v>1928</v>
      </c>
      <c r="C232" s="1" t="s">
        <v>1929</v>
      </c>
      <c r="D232" s="1" t="s">
        <v>1930</v>
      </c>
      <c r="E232" s="1">
        <v>2022.0</v>
      </c>
      <c r="F232" s="1" t="s">
        <v>1710</v>
      </c>
      <c r="G232" s="1" t="s">
        <v>1711</v>
      </c>
      <c r="J232" s="1">
        <v>335.0</v>
      </c>
      <c r="K232" s="1">
        <v>343.0</v>
      </c>
      <c r="L232" s="1">
        <v>8.0</v>
      </c>
      <c r="M232" s="1" t="s">
        <v>1931</v>
      </c>
      <c r="N232" s="1" t="s">
        <v>1932</v>
      </c>
      <c r="O232" s="1" t="s">
        <v>1933</v>
      </c>
      <c r="P232" s="1" t="s">
        <v>1934</v>
      </c>
      <c r="Q232" s="1" t="s">
        <v>74</v>
      </c>
      <c r="S232" s="1" t="s">
        <v>76</v>
      </c>
    </row>
    <row r="233" ht="14.25" customHeight="1">
      <c r="A233" s="1" t="s">
        <v>1935</v>
      </c>
      <c r="B233" s="1" t="s">
        <v>1936</v>
      </c>
      <c r="C233" s="1" t="s">
        <v>1937</v>
      </c>
      <c r="D233" s="1" t="s">
        <v>1938</v>
      </c>
      <c r="E233" s="1">
        <v>2022.0</v>
      </c>
      <c r="F233" s="1" t="s">
        <v>1710</v>
      </c>
      <c r="G233" s="1" t="s">
        <v>1711</v>
      </c>
      <c r="J233" s="1">
        <v>522.0</v>
      </c>
      <c r="K233" s="1">
        <v>533.0</v>
      </c>
      <c r="L233" s="1">
        <v>11.0</v>
      </c>
      <c r="M233" s="1" t="s">
        <v>1939</v>
      </c>
      <c r="N233" s="1" t="s">
        <v>1940</v>
      </c>
      <c r="O233" s="1" t="s">
        <v>1941</v>
      </c>
      <c r="P233" s="1" t="s">
        <v>1942</v>
      </c>
      <c r="Q233" s="1" t="s">
        <v>74</v>
      </c>
      <c r="S233" s="1" t="s">
        <v>76</v>
      </c>
    </row>
    <row r="234" ht="14.25" customHeight="1">
      <c r="A234" s="1" t="s">
        <v>1943</v>
      </c>
      <c r="B234" s="1" t="s">
        <v>1944</v>
      </c>
      <c r="C234" s="1">
        <v>5.7220036937E10</v>
      </c>
      <c r="D234" s="1" t="s">
        <v>1945</v>
      </c>
      <c r="E234" s="1">
        <v>2022.0</v>
      </c>
      <c r="F234" s="1" t="s">
        <v>34</v>
      </c>
      <c r="M234" s="1" t="s">
        <v>1946</v>
      </c>
      <c r="N234" s="1" t="s">
        <v>1947</v>
      </c>
      <c r="O234" s="1" t="s">
        <v>1948</v>
      </c>
      <c r="P234" s="1" t="s">
        <v>1949</v>
      </c>
      <c r="Q234" s="1" t="s">
        <v>74</v>
      </c>
      <c r="S234" s="1" t="s">
        <v>76</v>
      </c>
    </row>
    <row r="235" ht="14.25" customHeight="1">
      <c r="A235" s="1" t="s">
        <v>1950</v>
      </c>
      <c r="B235" s="1" t="s">
        <v>1951</v>
      </c>
      <c r="C235" s="1" t="s">
        <v>1952</v>
      </c>
      <c r="D235" s="1" t="s">
        <v>1953</v>
      </c>
      <c r="E235" s="1">
        <v>2022.0</v>
      </c>
      <c r="F235" s="1" t="s">
        <v>34</v>
      </c>
      <c r="M235" s="1" t="s">
        <v>1954</v>
      </c>
      <c r="N235" s="1" t="s">
        <v>1955</v>
      </c>
      <c r="O235" s="1" t="s">
        <v>1956</v>
      </c>
      <c r="P235" s="1" t="s">
        <v>1957</v>
      </c>
      <c r="Q235" s="1" t="s">
        <v>74</v>
      </c>
      <c r="S235" s="1" t="s">
        <v>76</v>
      </c>
    </row>
    <row r="236" ht="14.25" customHeight="1">
      <c r="A236" s="1" t="s">
        <v>1958</v>
      </c>
      <c r="B236" s="1" t="s">
        <v>1959</v>
      </c>
      <c r="C236" s="1" t="s">
        <v>1960</v>
      </c>
      <c r="D236" s="1" t="s">
        <v>1961</v>
      </c>
      <c r="E236" s="1">
        <v>2022.0</v>
      </c>
      <c r="F236" s="1" t="s">
        <v>1710</v>
      </c>
      <c r="G236" s="1" t="s">
        <v>1711</v>
      </c>
      <c r="J236" s="1">
        <v>440.0</v>
      </c>
      <c r="K236" s="1">
        <v>450.0</v>
      </c>
      <c r="L236" s="1">
        <v>10.0</v>
      </c>
      <c r="M236" s="1" t="s">
        <v>1962</v>
      </c>
      <c r="N236" s="1" t="s">
        <v>1963</v>
      </c>
      <c r="O236" s="1" t="s">
        <v>1964</v>
      </c>
      <c r="P236" s="1" t="s">
        <v>1965</v>
      </c>
      <c r="Q236" s="1" t="s">
        <v>74</v>
      </c>
      <c r="S236" s="1" t="s">
        <v>76</v>
      </c>
    </row>
    <row r="237" ht="14.25" customHeight="1">
      <c r="A237" s="1" t="s">
        <v>1966</v>
      </c>
      <c r="B237" s="1" t="s">
        <v>1967</v>
      </c>
      <c r="C237" s="1" t="s">
        <v>1968</v>
      </c>
      <c r="D237" s="1" t="s">
        <v>1969</v>
      </c>
      <c r="E237" s="1">
        <v>2022.0</v>
      </c>
      <c r="F237" s="1" t="s">
        <v>1710</v>
      </c>
      <c r="G237" s="1" t="s">
        <v>1743</v>
      </c>
      <c r="J237" s="1">
        <v>439.0</v>
      </c>
      <c r="K237" s="1">
        <v>451.0</v>
      </c>
      <c r="L237" s="1">
        <v>12.0</v>
      </c>
      <c r="M237" s="1" t="s">
        <v>1970</v>
      </c>
      <c r="N237" s="1" t="s">
        <v>1971</v>
      </c>
      <c r="O237" s="1" t="s">
        <v>1972</v>
      </c>
      <c r="P237" s="1" t="s">
        <v>1973</v>
      </c>
      <c r="Q237" s="1" t="s">
        <v>74</v>
      </c>
      <c r="S237" s="1" t="s">
        <v>76</v>
      </c>
    </row>
    <row r="238" ht="14.25" customHeight="1">
      <c r="A238" s="1" t="s">
        <v>1974</v>
      </c>
      <c r="B238" s="1" t="s">
        <v>1975</v>
      </c>
      <c r="C238" s="1" t="s">
        <v>1976</v>
      </c>
      <c r="D238" s="1" t="s">
        <v>1977</v>
      </c>
      <c r="E238" s="1">
        <v>2022.0</v>
      </c>
      <c r="F238" s="1" t="s">
        <v>1710</v>
      </c>
      <c r="G238" s="1" t="s">
        <v>1711</v>
      </c>
      <c r="J238" s="1">
        <v>110.0</v>
      </c>
      <c r="K238" s="1">
        <v>119.0</v>
      </c>
      <c r="L238" s="1">
        <v>9.0</v>
      </c>
      <c r="M238" s="1" t="s">
        <v>1978</v>
      </c>
      <c r="N238" s="1" t="s">
        <v>1979</v>
      </c>
      <c r="O238" s="1" t="s">
        <v>1980</v>
      </c>
      <c r="P238" s="1" t="s">
        <v>1981</v>
      </c>
      <c r="Q238" s="1" t="s">
        <v>74</v>
      </c>
      <c r="S238" s="1" t="s">
        <v>76</v>
      </c>
    </row>
    <row r="239" ht="14.25" customHeight="1">
      <c r="A239" s="1" t="s">
        <v>1982</v>
      </c>
      <c r="B239" s="1" t="s">
        <v>1983</v>
      </c>
      <c r="C239" s="1" t="s">
        <v>1984</v>
      </c>
      <c r="D239" s="1" t="s">
        <v>1985</v>
      </c>
      <c r="E239" s="1">
        <v>2022.0</v>
      </c>
      <c r="F239" s="1" t="s">
        <v>34</v>
      </c>
      <c r="M239" s="1" t="s">
        <v>1986</v>
      </c>
      <c r="N239" s="1" t="s">
        <v>1987</v>
      </c>
      <c r="O239" s="1" t="s">
        <v>1956</v>
      </c>
      <c r="P239" s="1" t="s">
        <v>1988</v>
      </c>
      <c r="Q239" s="1" t="s">
        <v>74</v>
      </c>
      <c r="S239" s="1" t="s">
        <v>76</v>
      </c>
    </row>
    <row r="240" ht="14.25" customHeight="1">
      <c r="A240" s="1" t="s">
        <v>1989</v>
      </c>
      <c r="B240" s="1" t="s">
        <v>1990</v>
      </c>
      <c r="C240" s="1" t="s">
        <v>1991</v>
      </c>
      <c r="D240" s="1" t="s">
        <v>1992</v>
      </c>
      <c r="E240" s="1">
        <v>2022.0</v>
      </c>
      <c r="F240" s="1" t="s">
        <v>1993</v>
      </c>
      <c r="J240" s="1">
        <v>1.0</v>
      </c>
      <c r="K240" s="1">
        <v>6.0</v>
      </c>
      <c r="L240" s="1">
        <v>5.0</v>
      </c>
      <c r="M240" s="1" t="s">
        <v>1994</v>
      </c>
      <c r="N240" s="1" t="s">
        <v>1995</v>
      </c>
      <c r="O240" s="1" t="s">
        <v>1996</v>
      </c>
      <c r="P240" s="1" t="s">
        <v>1997</v>
      </c>
      <c r="Q240" s="1" t="s">
        <v>74</v>
      </c>
      <c r="S240" s="1" t="s">
        <v>76</v>
      </c>
    </row>
    <row r="241" ht="14.25" customHeight="1">
      <c r="A241" s="1" t="s">
        <v>1998</v>
      </c>
      <c r="B241" s="1" t="s">
        <v>1999</v>
      </c>
      <c r="C241" s="1" t="s">
        <v>2000</v>
      </c>
      <c r="D241" s="1" t="s">
        <v>2001</v>
      </c>
      <c r="E241" s="1">
        <v>2022.0</v>
      </c>
      <c r="F241" s="1" t="s">
        <v>2002</v>
      </c>
      <c r="M241" s="1" t="s">
        <v>2003</v>
      </c>
      <c r="N241" s="1" t="s">
        <v>2004</v>
      </c>
      <c r="O241" s="1" t="s">
        <v>2005</v>
      </c>
      <c r="P241" s="1" t="s">
        <v>2006</v>
      </c>
      <c r="Q241" s="1" t="s">
        <v>74</v>
      </c>
      <c r="S241" s="1" t="s">
        <v>76</v>
      </c>
    </row>
    <row r="242" ht="14.25" customHeight="1">
      <c r="A242" s="1" t="s">
        <v>2007</v>
      </c>
      <c r="B242" s="1" t="s">
        <v>2008</v>
      </c>
      <c r="C242" s="1" t="s">
        <v>2009</v>
      </c>
      <c r="D242" s="1" t="s">
        <v>2010</v>
      </c>
      <c r="E242" s="1">
        <v>2022.0</v>
      </c>
      <c r="F242" s="1" t="s">
        <v>1710</v>
      </c>
      <c r="G242" s="1" t="s">
        <v>1711</v>
      </c>
      <c r="J242" s="1">
        <v>120.0</v>
      </c>
      <c r="K242" s="1">
        <v>129.0</v>
      </c>
      <c r="L242" s="1">
        <v>9.0</v>
      </c>
      <c r="M242" s="1" t="s">
        <v>2011</v>
      </c>
      <c r="N242" s="1" t="s">
        <v>2012</v>
      </c>
      <c r="O242" s="1" t="s">
        <v>2013</v>
      </c>
      <c r="P242" s="1" t="s">
        <v>2014</v>
      </c>
      <c r="Q242" s="1" t="s">
        <v>74</v>
      </c>
      <c r="R242" s="1" t="s">
        <v>103</v>
      </c>
      <c r="S242" s="1" t="s">
        <v>76</v>
      </c>
    </row>
    <row r="243" ht="14.25" customHeight="1">
      <c r="A243" s="1" t="s">
        <v>2015</v>
      </c>
      <c r="B243" s="1" t="s">
        <v>2016</v>
      </c>
      <c r="C243" s="1" t="s">
        <v>2017</v>
      </c>
      <c r="D243" s="1" t="s">
        <v>2018</v>
      </c>
      <c r="E243" s="1">
        <v>2022.0</v>
      </c>
      <c r="F243" s="1" t="s">
        <v>2019</v>
      </c>
      <c r="J243" s="1">
        <v>1946.0</v>
      </c>
      <c r="K243" s="1">
        <v>1957.0</v>
      </c>
      <c r="L243" s="1">
        <v>11.0</v>
      </c>
      <c r="N243" s="1" t="s">
        <v>2020</v>
      </c>
      <c r="P243" s="1" t="s">
        <v>2021</v>
      </c>
      <c r="Q243" s="1" t="s">
        <v>74</v>
      </c>
      <c r="S243" s="1" t="s">
        <v>76</v>
      </c>
    </row>
    <row r="244" ht="14.25" customHeight="1">
      <c r="A244" s="1" t="s">
        <v>2022</v>
      </c>
      <c r="B244" s="1" t="s">
        <v>2023</v>
      </c>
      <c r="C244" s="1" t="s">
        <v>2024</v>
      </c>
      <c r="D244" s="1" t="s">
        <v>2025</v>
      </c>
      <c r="E244" s="1">
        <v>2022.0</v>
      </c>
      <c r="F244" s="1" t="s">
        <v>2026</v>
      </c>
      <c r="M244" s="1" t="s">
        <v>2027</v>
      </c>
      <c r="N244" s="1" t="s">
        <v>2028</v>
      </c>
      <c r="O244" s="1" t="s">
        <v>2029</v>
      </c>
      <c r="P244" s="1" t="s">
        <v>2030</v>
      </c>
      <c r="Q244" s="1" t="s">
        <v>74</v>
      </c>
      <c r="S244" s="1" t="s">
        <v>76</v>
      </c>
    </row>
    <row r="245" ht="14.25" customHeight="1">
      <c r="A245" s="1" t="s">
        <v>2031</v>
      </c>
      <c r="B245" s="1" t="s">
        <v>2032</v>
      </c>
      <c r="C245" s="1" t="s">
        <v>2033</v>
      </c>
      <c r="D245" s="1" t="s">
        <v>2034</v>
      </c>
      <c r="E245" s="1">
        <v>2022.0</v>
      </c>
      <c r="F245" s="1" t="s">
        <v>1710</v>
      </c>
      <c r="G245" s="1" t="s">
        <v>1711</v>
      </c>
      <c r="J245" s="1">
        <v>188.0</v>
      </c>
      <c r="K245" s="1">
        <v>197.0</v>
      </c>
      <c r="L245" s="1">
        <v>9.0</v>
      </c>
      <c r="M245" s="1" t="s">
        <v>2035</v>
      </c>
      <c r="N245" s="1" t="s">
        <v>2036</v>
      </c>
      <c r="O245" s="1" t="s">
        <v>2037</v>
      </c>
      <c r="P245" s="1" t="s">
        <v>2038</v>
      </c>
      <c r="Q245" s="1" t="s">
        <v>74</v>
      </c>
      <c r="S245" s="1" t="s">
        <v>76</v>
      </c>
    </row>
    <row r="246" ht="14.25" customHeight="1">
      <c r="A246" s="1" t="s">
        <v>2039</v>
      </c>
      <c r="B246" s="1" t="s">
        <v>2040</v>
      </c>
      <c r="C246" s="1" t="s">
        <v>2041</v>
      </c>
      <c r="D246" s="1" t="s">
        <v>2042</v>
      </c>
      <c r="E246" s="1">
        <v>2022.0</v>
      </c>
      <c r="F246" s="1" t="s">
        <v>1710</v>
      </c>
      <c r="G246" s="1" t="s">
        <v>1711</v>
      </c>
      <c r="J246" s="1">
        <v>208.0</v>
      </c>
      <c r="K246" s="1">
        <v>217.0</v>
      </c>
      <c r="L246" s="1">
        <v>9.0</v>
      </c>
      <c r="M246" s="1" t="s">
        <v>2043</v>
      </c>
      <c r="N246" s="1" t="s">
        <v>2044</v>
      </c>
      <c r="O246" s="1" t="s">
        <v>2045</v>
      </c>
      <c r="P246" s="1" t="s">
        <v>2046</v>
      </c>
      <c r="Q246" s="1" t="s">
        <v>74</v>
      </c>
      <c r="S246" s="1" t="s">
        <v>76</v>
      </c>
    </row>
    <row r="247" ht="14.25" customHeight="1">
      <c r="A247" s="1" t="s">
        <v>2047</v>
      </c>
      <c r="B247" s="1" t="s">
        <v>2048</v>
      </c>
      <c r="C247" s="1" t="s">
        <v>2049</v>
      </c>
      <c r="D247" s="1" t="s">
        <v>2050</v>
      </c>
      <c r="E247" s="1">
        <v>2022.0</v>
      </c>
      <c r="F247" s="1" t="s">
        <v>1710</v>
      </c>
      <c r="G247" s="1" t="s">
        <v>1711</v>
      </c>
      <c r="J247" s="1">
        <v>174.0</v>
      </c>
      <c r="K247" s="1">
        <v>187.0</v>
      </c>
      <c r="L247" s="1">
        <v>13.0</v>
      </c>
      <c r="M247" s="1" t="s">
        <v>2051</v>
      </c>
      <c r="N247" s="1" t="s">
        <v>2052</v>
      </c>
      <c r="O247" s="1" t="s">
        <v>2053</v>
      </c>
      <c r="P247" s="1" t="s">
        <v>2054</v>
      </c>
      <c r="Q247" s="1" t="s">
        <v>74</v>
      </c>
      <c r="S247" s="1" t="s">
        <v>76</v>
      </c>
    </row>
    <row r="248" ht="14.25" customHeight="1">
      <c r="A248" s="1" t="s">
        <v>2055</v>
      </c>
      <c r="B248" s="1" t="s">
        <v>2056</v>
      </c>
      <c r="C248" s="1" t="s">
        <v>2057</v>
      </c>
      <c r="D248" s="1" t="s">
        <v>2058</v>
      </c>
      <c r="E248" s="1">
        <v>2022.0</v>
      </c>
      <c r="F248" s="1" t="s">
        <v>1710</v>
      </c>
      <c r="G248" s="1" t="s">
        <v>1743</v>
      </c>
      <c r="J248" s="1">
        <v>574.0</v>
      </c>
      <c r="K248" s="1">
        <v>586.0</v>
      </c>
      <c r="L248" s="1">
        <v>12.0</v>
      </c>
      <c r="M248" s="1" t="s">
        <v>2059</v>
      </c>
      <c r="N248" s="1" t="s">
        <v>2060</v>
      </c>
      <c r="O248" s="1" t="s">
        <v>2061</v>
      </c>
      <c r="P248" s="1" t="s">
        <v>2062</v>
      </c>
      <c r="Q248" s="1" t="s">
        <v>74</v>
      </c>
      <c r="S248" s="1" t="s">
        <v>76</v>
      </c>
    </row>
    <row r="249" ht="14.25" customHeight="1">
      <c r="A249" s="1" t="s">
        <v>2063</v>
      </c>
      <c r="B249" s="1" t="s">
        <v>2064</v>
      </c>
      <c r="C249" s="1" t="s">
        <v>2065</v>
      </c>
      <c r="D249" s="1" t="s">
        <v>2066</v>
      </c>
      <c r="E249" s="1">
        <v>2022.0</v>
      </c>
      <c r="F249" s="1" t="s">
        <v>2067</v>
      </c>
      <c r="M249" s="1" t="s">
        <v>2068</v>
      </c>
      <c r="N249" s="1" t="s">
        <v>2069</v>
      </c>
      <c r="O249" s="1" t="s">
        <v>2070</v>
      </c>
      <c r="P249" s="1" t="s">
        <v>2071</v>
      </c>
      <c r="Q249" s="1" t="s">
        <v>74</v>
      </c>
      <c r="S249" s="1" t="s">
        <v>76</v>
      </c>
    </row>
    <row r="250" ht="14.25" customHeight="1">
      <c r="A250" s="1" t="s">
        <v>2072</v>
      </c>
      <c r="B250" s="1" t="s">
        <v>2073</v>
      </c>
      <c r="C250" s="1" t="s">
        <v>2074</v>
      </c>
      <c r="D250" s="1" t="s">
        <v>2075</v>
      </c>
      <c r="E250" s="1">
        <v>2022.0</v>
      </c>
      <c r="F250" s="1" t="s">
        <v>1710</v>
      </c>
      <c r="G250" s="1" t="s">
        <v>1711</v>
      </c>
      <c r="J250" s="1">
        <v>511.0</v>
      </c>
      <c r="K250" s="1">
        <v>521.0</v>
      </c>
      <c r="L250" s="1">
        <v>10.0</v>
      </c>
      <c r="M250" s="1" t="s">
        <v>2076</v>
      </c>
      <c r="N250" s="1" t="s">
        <v>2077</v>
      </c>
      <c r="O250" s="1" t="s">
        <v>2078</v>
      </c>
      <c r="P250" s="1" t="s">
        <v>2079</v>
      </c>
      <c r="Q250" s="1" t="s">
        <v>74</v>
      </c>
      <c r="S250" s="1" t="s">
        <v>76</v>
      </c>
    </row>
    <row r="251" ht="14.25" customHeight="1">
      <c r="A251" s="1" t="s">
        <v>2080</v>
      </c>
      <c r="B251" s="1" t="s">
        <v>2081</v>
      </c>
      <c r="C251" s="1" t="s">
        <v>2082</v>
      </c>
      <c r="D251" s="1" t="s">
        <v>2083</v>
      </c>
      <c r="E251" s="1">
        <v>2022.0</v>
      </c>
      <c r="F251" s="1" t="s">
        <v>1710</v>
      </c>
      <c r="G251" s="1" t="s">
        <v>1711</v>
      </c>
      <c r="J251" s="1">
        <v>24.0</v>
      </c>
      <c r="K251" s="1">
        <v>37.0</v>
      </c>
      <c r="L251" s="1">
        <v>13.0</v>
      </c>
      <c r="M251" s="1" t="s">
        <v>2084</v>
      </c>
      <c r="N251" s="1" t="s">
        <v>2085</v>
      </c>
      <c r="O251" s="1" t="s">
        <v>2086</v>
      </c>
      <c r="P251" s="1" t="s">
        <v>2087</v>
      </c>
      <c r="Q251" s="1" t="s">
        <v>74</v>
      </c>
      <c r="S251" s="1" t="s">
        <v>76</v>
      </c>
    </row>
    <row r="252" ht="14.25" customHeight="1">
      <c r="A252" s="1" t="s">
        <v>2088</v>
      </c>
      <c r="B252" s="1" t="s">
        <v>2089</v>
      </c>
      <c r="C252" s="1" t="s">
        <v>2090</v>
      </c>
      <c r="D252" s="1" t="s">
        <v>2091</v>
      </c>
      <c r="E252" s="1">
        <v>2022.0</v>
      </c>
      <c r="F252" s="1" t="s">
        <v>1710</v>
      </c>
      <c r="G252" s="1" t="s">
        <v>1711</v>
      </c>
      <c r="J252" s="1">
        <v>241.0</v>
      </c>
      <c r="K252" s="1">
        <v>252.0</v>
      </c>
      <c r="L252" s="1">
        <v>11.0</v>
      </c>
      <c r="M252" s="1" t="s">
        <v>2092</v>
      </c>
      <c r="N252" s="1" t="s">
        <v>2093</v>
      </c>
      <c r="O252" s="1" t="s">
        <v>2094</v>
      </c>
      <c r="P252" s="1" t="s">
        <v>2095</v>
      </c>
      <c r="Q252" s="1" t="s">
        <v>74</v>
      </c>
      <c r="S252" s="1" t="s">
        <v>76</v>
      </c>
    </row>
    <row r="253" ht="14.25" customHeight="1">
      <c r="A253" s="1" t="s">
        <v>2096</v>
      </c>
      <c r="B253" s="1" t="s">
        <v>2097</v>
      </c>
      <c r="C253" s="1" t="s">
        <v>2098</v>
      </c>
      <c r="D253" s="1" t="s">
        <v>2099</v>
      </c>
      <c r="E253" s="1">
        <v>2022.0</v>
      </c>
      <c r="F253" s="1" t="s">
        <v>2067</v>
      </c>
      <c r="M253" s="1" t="s">
        <v>2100</v>
      </c>
      <c r="N253" s="1" t="s">
        <v>2101</v>
      </c>
      <c r="O253" s="1" t="s">
        <v>2102</v>
      </c>
      <c r="P253" s="1" t="s">
        <v>2103</v>
      </c>
      <c r="Q253" s="1" t="s">
        <v>74</v>
      </c>
      <c r="S253" s="1" t="s">
        <v>76</v>
      </c>
    </row>
    <row r="254" ht="14.25" customHeight="1">
      <c r="A254" s="1" t="s">
        <v>2104</v>
      </c>
      <c r="B254" s="1" t="s">
        <v>2105</v>
      </c>
      <c r="C254" s="1" t="s">
        <v>2106</v>
      </c>
      <c r="D254" s="1" t="s">
        <v>2107</v>
      </c>
      <c r="E254" s="1">
        <v>2022.0</v>
      </c>
      <c r="F254" s="1" t="s">
        <v>1710</v>
      </c>
      <c r="G254" s="1" t="s">
        <v>1711</v>
      </c>
      <c r="J254" s="1">
        <v>130.0</v>
      </c>
      <c r="K254" s="1">
        <v>140.0</v>
      </c>
      <c r="L254" s="1">
        <v>10.0</v>
      </c>
      <c r="M254" s="1" t="s">
        <v>2108</v>
      </c>
      <c r="N254" s="1" t="s">
        <v>2109</v>
      </c>
      <c r="O254" s="1" t="s">
        <v>2110</v>
      </c>
      <c r="P254" s="1" t="s">
        <v>2111</v>
      </c>
      <c r="Q254" s="1" t="s">
        <v>74</v>
      </c>
      <c r="R254" s="1" t="s">
        <v>103</v>
      </c>
      <c r="S254" s="1" t="s">
        <v>76</v>
      </c>
    </row>
    <row r="255" ht="14.25" customHeight="1">
      <c r="A255" s="1" t="s">
        <v>2112</v>
      </c>
      <c r="B255" s="1" t="s">
        <v>2113</v>
      </c>
      <c r="C255" s="1" t="s">
        <v>2114</v>
      </c>
      <c r="D255" s="1" t="s">
        <v>2115</v>
      </c>
      <c r="E255" s="1">
        <v>2022.0</v>
      </c>
      <c r="F255" s="1" t="s">
        <v>1914</v>
      </c>
      <c r="J255" s="1">
        <v>233.0</v>
      </c>
      <c r="K255" s="1">
        <v>238.0</v>
      </c>
      <c r="L255" s="1">
        <v>5.0</v>
      </c>
      <c r="M255" s="1" t="s">
        <v>2116</v>
      </c>
      <c r="N255" s="1" t="s">
        <v>2117</v>
      </c>
      <c r="O255" s="1" t="s">
        <v>2118</v>
      </c>
      <c r="P255" s="1" t="s">
        <v>2119</v>
      </c>
      <c r="Q255" s="1" t="s">
        <v>74</v>
      </c>
      <c r="S255" s="1" t="s">
        <v>76</v>
      </c>
    </row>
    <row r="256" ht="14.25" customHeight="1">
      <c r="A256" s="1" t="s">
        <v>2120</v>
      </c>
      <c r="B256" s="1" t="s">
        <v>2121</v>
      </c>
      <c r="C256" s="1" t="s">
        <v>2122</v>
      </c>
      <c r="D256" s="1" t="s">
        <v>2123</v>
      </c>
      <c r="E256" s="1">
        <v>2022.0</v>
      </c>
      <c r="F256" s="1" t="s">
        <v>2124</v>
      </c>
      <c r="J256" s="1">
        <v>114.0</v>
      </c>
      <c r="K256" s="1">
        <v>121.0</v>
      </c>
      <c r="L256" s="1">
        <v>7.0</v>
      </c>
      <c r="M256" s="1" t="s">
        <v>2125</v>
      </c>
      <c r="N256" s="1" t="s">
        <v>2126</v>
      </c>
      <c r="O256" s="1" t="s">
        <v>2127</v>
      </c>
      <c r="P256" s="1" t="s">
        <v>2128</v>
      </c>
      <c r="Q256" s="1" t="s">
        <v>74</v>
      </c>
      <c r="S256" s="1" t="s">
        <v>76</v>
      </c>
    </row>
    <row r="257" ht="14.25" customHeight="1">
      <c r="A257" s="1" t="s">
        <v>2129</v>
      </c>
      <c r="B257" s="1" t="s">
        <v>2130</v>
      </c>
      <c r="C257" s="1" t="s">
        <v>2131</v>
      </c>
      <c r="D257" s="1" t="s">
        <v>2132</v>
      </c>
      <c r="E257" s="1">
        <v>2022.0</v>
      </c>
      <c r="F257" s="1" t="s">
        <v>1710</v>
      </c>
      <c r="G257" s="1" t="s">
        <v>1711</v>
      </c>
      <c r="J257" s="1">
        <v>253.0</v>
      </c>
      <c r="K257" s="1">
        <v>266.0</v>
      </c>
      <c r="L257" s="1">
        <v>13.0</v>
      </c>
      <c r="M257" s="1" t="s">
        <v>2133</v>
      </c>
      <c r="N257" s="1" t="s">
        <v>2134</v>
      </c>
      <c r="P257" s="1" t="s">
        <v>2135</v>
      </c>
      <c r="Q257" s="1" t="s">
        <v>74</v>
      </c>
      <c r="S257" s="1" t="s">
        <v>76</v>
      </c>
    </row>
    <row r="258" ht="14.25" customHeight="1">
      <c r="A258" s="1" t="s">
        <v>2136</v>
      </c>
      <c r="B258" s="1" t="s">
        <v>2137</v>
      </c>
      <c r="C258" s="1" t="s">
        <v>2138</v>
      </c>
      <c r="D258" s="1" t="s">
        <v>2139</v>
      </c>
      <c r="E258" s="1">
        <v>2022.0</v>
      </c>
      <c r="F258" s="1" t="s">
        <v>34</v>
      </c>
      <c r="M258" s="1" t="s">
        <v>2140</v>
      </c>
      <c r="N258" s="1" t="s">
        <v>2141</v>
      </c>
      <c r="O258" s="1" t="s">
        <v>2142</v>
      </c>
      <c r="P258" s="1" t="s">
        <v>2143</v>
      </c>
      <c r="Q258" s="1" t="s">
        <v>74</v>
      </c>
      <c r="S258" s="1" t="s">
        <v>76</v>
      </c>
    </row>
    <row r="259" ht="14.25" customHeight="1">
      <c r="A259" s="1" t="s">
        <v>2144</v>
      </c>
      <c r="B259" s="1" t="s">
        <v>2145</v>
      </c>
      <c r="C259" s="1" t="s">
        <v>2146</v>
      </c>
      <c r="D259" s="1" t="s">
        <v>2147</v>
      </c>
      <c r="E259" s="1">
        <v>2022.0</v>
      </c>
      <c r="F259" s="1" t="s">
        <v>1710</v>
      </c>
      <c r="G259" s="1" t="s">
        <v>1711</v>
      </c>
      <c r="J259" s="1">
        <v>3.0</v>
      </c>
      <c r="K259" s="1">
        <v>13.0</v>
      </c>
      <c r="L259" s="1">
        <v>10.0</v>
      </c>
      <c r="M259" s="1" t="s">
        <v>2148</v>
      </c>
      <c r="N259" s="1" t="s">
        <v>2149</v>
      </c>
      <c r="O259" s="1" t="s">
        <v>2150</v>
      </c>
      <c r="P259" s="1" t="s">
        <v>2151</v>
      </c>
      <c r="Q259" s="1" t="s">
        <v>74</v>
      </c>
      <c r="S259" s="1" t="s">
        <v>76</v>
      </c>
    </row>
    <row r="260" ht="14.25" customHeight="1">
      <c r="A260" s="1" t="s">
        <v>2152</v>
      </c>
      <c r="B260" s="1" t="s">
        <v>2153</v>
      </c>
      <c r="C260" s="1" t="s">
        <v>2154</v>
      </c>
      <c r="D260" s="1" t="s">
        <v>2155</v>
      </c>
      <c r="E260" s="1">
        <v>2022.0</v>
      </c>
      <c r="F260" s="1" t="s">
        <v>1827</v>
      </c>
      <c r="J260" s="1">
        <v>5490.0</v>
      </c>
      <c r="K260" s="1">
        <v>5495.0</v>
      </c>
      <c r="L260" s="1">
        <v>5.0</v>
      </c>
      <c r="M260" s="1" t="s">
        <v>2156</v>
      </c>
      <c r="N260" s="1" t="s">
        <v>2157</v>
      </c>
      <c r="O260" s="1" t="s">
        <v>2158</v>
      </c>
      <c r="P260" s="1" t="s">
        <v>2159</v>
      </c>
      <c r="Q260" s="1" t="s">
        <v>74</v>
      </c>
      <c r="S260" s="1" t="s">
        <v>76</v>
      </c>
    </row>
    <row r="261" ht="14.25" customHeight="1">
      <c r="A261" s="1" t="s">
        <v>2160</v>
      </c>
      <c r="B261" s="1" t="s">
        <v>2161</v>
      </c>
      <c r="C261" s="1" t="s">
        <v>2162</v>
      </c>
      <c r="D261" s="1" t="s">
        <v>2163</v>
      </c>
      <c r="E261" s="1">
        <v>2022.0</v>
      </c>
      <c r="F261" s="1" t="s">
        <v>1710</v>
      </c>
      <c r="G261" s="1" t="s">
        <v>1711</v>
      </c>
      <c r="J261" s="1">
        <v>485.0</v>
      </c>
      <c r="K261" s="1">
        <v>495.0</v>
      </c>
      <c r="L261" s="1">
        <v>10.0</v>
      </c>
      <c r="M261" s="1" t="s">
        <v>2164</v>
      </c>
      <c r="N261" s="1" t="s">
        <v>2165</v>
      </c>
      <c r="O261" s="1" t="s">
        <v>2166</v>
      </c>
      <c r="P261" s="1" t="s">
        <v>2167</v>
      </c>
      <c r="Q261" s="1" t="s">
        <v>74</v>
      </c>
      <c r="S261" s="1" t="s">
        <v>76</v>
      </c>
    </row>
    <row r="262" ht="14.25" customHeight="1">
      <c r="A262" s="1" t="s">
        <v>2168</v>
      </c>
      <c r="B262" s="1" t="s">
        <v>2169</v>
      </c>
      <c r="C262" s="1" t="s">
        <v>2170</v>
      </c>
      <c r="D262" s="1" t="s">
        <v>2171</v>
      </c>
      <c r="E262" s="1">
        <v>2022.0</v>
      </c>
      <c r="F262" s="1" t="s">
        <v>2172</v>
      </c>
      <c r="J262" s="1">
        <v>140.0</v>
      </c>
      <c r="K262" s="1">
        <v>145.0</v>
      </c>
      <c r="L262" s="1">
        <v>5.0</v>
      </c>
      <c r="M262" s="1" t="s">
        <v>2173</v>
      </c>
      <c r="N262" s="1" t="s">
        <v>2174</v>
      </c>
      <c r="O262" s="1" t="s">
        <v>2175</v>
      </c>
      <c r="P262" s="1" t="s">
        <v>2176</v>
      </c>
      <c r="Q262" s="1" t="s">
        <v>74</v>
      </c>
      <c r="S262" s="1" t="s">
        <v>76</v>
      </c>
    </row>
    <row r="263" ht="14.25" customHeight="1">
      <c r="A263" s="1" t="s">
        <v>2177</v>
      </c>
      <c r="B263" s="1" t="s">
        <v>2178</v>
      </c>
      <c r="C263" s="1" t="s">
        <v>2179</v>
      </c>
      <c r="D263" s="1" t="s">
        <v>2180</v>
      </c>
      <c r="E263" s="1">
        <v>2022.0</v>
      </c>
      <c r="F263" s="1" t="s">
        <v>2181</v>
      </c>
      <c r="J263" s="1">
        <v>328.0</v>
      </c>
      <c r="K263" s="1">
        <v>333.0</v>
      </c>
      <c r="L263" s="1">
        <v>5.0</v>
      </c>
      <c r="M263" s="1" t="s">
        <v>2182</v>
      </c>
      <c r="N263" s="1" t="s">
        <v>2183</v>
      </c>
      <c r="O263" s="1" t="s">
        <v>2184</v>
      </c>
      <c r="P263" s="1" t="s">
        <v>2185</v>
      </c>
      <c r="Q263" s="1" t="s">
        <v>74</v>
      </c>
      <c r="S263" s="1" t="s">
        <v>76</v>
      </c>
    </row>
    <row r="264" ht="14.25" customHeight="1">
      <c r="A264" s="1" t="s">
        <v>2186</v>
      </c>
      <c r="B264" s="1" t="s">
        <v>2187</v>
      </c>
      <c r="C264" s="1" t="s">
        <v>2188</v>
      </c>
      <c r="D264" s="1" t="s">
        <v>2189</v>
      </c>
      <c r="E264" s="1">
        <v>2022.0</v>
      </c>
      <c r="F264" s="1" t="s">
        <v>2190</v>
      </c>
      <c r="J264" s="1">
        <v>211.0</v>
      </c>
      <c r="K264" s="1">
        <v>218.0</v>
      </c>
      <c r="L264" s="1">
        <v>7.0</v>
      </c>
      <c r="M264" s="1" t="s">
        <v>2191</v>
      </c>
      <c r="N264" s="1" t="s">
        <v>2192</v>
      </c>
      <c r="O264" s="1" t="s">
        <v>2193</v>
      </c>
      <c r="P264" s="1" t="s">
        <v>2194</v>
      </c>
      <c r="Q264" s="1" t="s">
        <v>74</v>
      </c>
      <c r="S264" s="1" t="s">
        <v>76</v>
      </c>
    </row>
    <row r="265" ht="14.25" customHeight="1">
      <c r="A265" s="1" t="s">
        <v>2195</v>
      </c>
      <c r="B265" s="1" t="s">
        <v>2196</v>
      </c>
      <c r="C265" s="1" t="s">
        <v>2197</v>
      </c>
      <c r="D265" s="1" t="s">
        <v>2198</v>
      </c>
      <c r="E265" s="1">
        <v>2022.0</v>
      </c>
      <c r="F265" s="1" t="s">
        <v>2199</v>
      </c>
      <c r="G265" s="1" t="s">
        <v>2200</v>
      </c>
      <c r="J265" s="1">
        <v>2991.0</v>
      </c>
      <c r="K265" s="1">
        <v>2996.0</v>
      </c>
      <c r="L265" s="1">
        <v>5.0</v>
      </c>
      <c r="M265" s="1" t="s">
        <v>2201</v>
      </c>
      <c r="N265" s="1" t="s">
        <v>2202</v>
      </c>
      <c r="O265" s="1" t="s">
        <v>2203</v>
      </c>
      <c r="P265" s="1" t="s">
        <v>2204</v>
      </c>
      <c r="Q265" s="1" t="s">
        <v>74</v>
      </c>
      <c r="S265" s="1" t="s">
        <v>76</v>
      </c>
    </row>
    <row r="266" ht="14.25" customHeight="1">
      <c r="A266" s="1" t="s">
        <v>2205</v>
      </c>
      <c r="B266" s="1" t="s">
        <v>2206</v>
      </c>
      <c r="C266" s="1" t="s">
        <v>2207</v>
      </c>
      <c r="D266" s="1" t="s">
        <v>2208</v>
      </c>
      <c r="E266" s="1">
        <v>2022.0</v>
      </c>
      <c r="F266" s="1" t="s">
        <v>2209</v>
      </c>
      <c r="M266" s="1" t="s">
        <v>2210</v>
      </c>
      <c r="N266" s="1" t="s">
        <v>2211</v>
      </c>
      <c r="O266" s="1" t="s">
        <v>2212</v>
      </c>
      <c r="P266" s="1" t="s">
        <v>2213</v>
      </c>
      <c r="Q266" s="1" t="s">
        <v>74</v>
      </c>
      <c r="S266" s="1" t="s">
        <v>76</v>
      </c>
    </row>
    <row r="267" ht="14.25" customHeight="1">
      <c r="A267" s="1" t="s">
        <v>2214</v>
      </c>
      <c r="B267" s="1" t="s">
        <v>2215</v>
      </c>
      <c r="C267" s="1" t="s">
        <v>2216</v>
      </c>
      <c r="D267" s="1" t="s">
        <v>2217</v>
      </c>
      <c r="E267" s="1">
        <v>2022.0</v>
      </c>
      <c r="F267" s="1" t="s">
        <v>2218</v>
      </c>
      <c r="M267" s="1" t="s">
        <v>2219</v>
      </c>
      <c r="N267" s="1" t="s">
        <v>2220</v>
      </c>
      <c r="O267" s="1" t="s">
        <v>2221</v>
      </c>
      <c r="P267" s="1" t="s">
        <v>2222</v>
      </c>
      <c r="Q267" s="1" t="s">
        <v>74</v>
      </c>
      <c r="S267" s="1" t="s">
        <v>76</v>
      </c>
    </row>
    <row r="268" ht="14.25" customHeight="1">
      <c r="A268" s="1" t="s">
        <v>2223</v>
      </c>
      <c r="B268" s="1" t="s">
        <v>2224</v>
      </c>
      <c r="C268" s="1" t="s">
        <v>2225</v>
      </c>
      <c r="D268" s="1" t="s">
        <v>2226</v>
      </c>
      <c r="E268" s="1">
        <v>2022.0</v>
      </c>
      <c r="F268" s="1" t="s">
        <v>1710</v>
      </c>
      <c r="G268" s="1" t="s">
        <v>1743</v>
      </c>
      <c r="J268" s="1">
        <v>475.0</v>
      </c>
      <c r="K268" s="1">
        <v>487.0</v>
      </c>
      <c r="L268" s="1">
        <v>12.0</v>
      </c>
      <c r="M268" s="1" t="s">
        <v>2227</v>
      </c>
      <c r="N268" s="1" t="s">
        <v>2228</v>
      </c>
      <c r="O268" s="1" t="s">
        <v>2229</v>
      </c>
      <c r="P268" s="1" t="s">
        <v>2230</v>
      </c>
      <c r="Q268" s="1" t="s">
        <v>74</v>
      </c>
      <c r="S268" s="1" t="s">
        <v>76</v>
      </c>
    </row>
    <row r="269" ht="14.25" customHeight="1">
      <c r="A269" s="1" t="s">
        <v>2231</v>
      </c>
      <c r="B269" s="1" t="s">
        <v>2232</v>
      </c>
      <c r="C269" s="1" t="s">
        <v>2233</v>
      </c>
      <c r="D269" s="1" t="s">
        <v>2234</v>
      </c>
      <c r="E269" s="1">
        <v>2022.0</v>
      </c>
      <c r="F269" s="1" t="s">
        <v>44</v>
      </c>
      <c r="G269" s="1" t="s">
        <v>2200</v>
      </c>
      <c r="J269" s="1">
        <v>2027.0</v>
      </c>
      <c r="N269" s="1" t="s">
        <v>2235</v>
      </c>
      <c r="P269" s="1" t="s">
        <v>2236</v>
      </c>
      <c r="Q269" s="1" t="s">
        <v>74</v>
      </c>
      <c r="S269" s="1" t="s">
        <v>76</v>
      </c>
    </row>
    <row r="270" ht="14.25" customHeight="1">
      <c r="A270" s="1" t="s">
        <v>2237</v>
      </c>
      <c r="B270" s="1" t="s">
        <v>2238</v>
      </c>
      <c r="C270" s="1">
        <v>5.81536066E10</v>
      </c>
      <c r="D270" s="1" t="s">
        <v>2239</v>
      </c>
      <c r="E270" s="1">
        <v>2022.0</v>
      </c>
      <c r="F270" s="1" t="s">
        <v>2240</v>
      </c>
      <c r="J270" s="1">
        <v>103.0</v>
      </c>
      <c r="K270" s="1">
        <v>106.0</v>
      </c>
      <c r="L270" s="1">
        <v>3.0</v>
      </c>
      <c r="M270" s="1" t="s">
        <v>2241</v>
      </c>
      <c r="N270" s="1" t="s">
        <v>2242</v>
      </c>
      <c r="O270" s="1" t="s">
        <v>2243</v>
      </c>
      <c r="P270" s="1" t="s">
        <v>2244</v>
      </c>
      <c r="Q270" s="1" t="s">
        <v>74</v>
      </c>
      <c r="S270" s="1" t="s">
        <v>76</v>
      </c>
    </row>
    <row r="271" ht="14.25" customHeight="1">
      <c r="A271" s="1" t="s">
        <v>2245</v>
      </c>
      <c r="B271" s="1" t="s">
        <v>2246</v>
      </c>
      <c r="C271" s="1" t="s">
        <v>2247</v>
      </c>
      <c r="D271" s="1" t="s">
        <v>2248</v>
      </c>
      <c r="E271" s="1">
        <v>2022.0</v>
      </c>
      <c r="F271" s="1" t="s">
        <v>1701</v>
      </c>
      <c r="J271" s="1">
        <v>1282.0</v>
      </c>
      <c r="K271" s="1">
        <v>1285.0</v>
      </c>
      <c r="L271" s="1">
        <v>3.0</v>
      </c>
      <c r="M271" s="1" t="s">
        <v>2249</v>
      </c>
      <c r="N271" s="1" t="s">
        <v>2250</v>
      </c>
      <c r="O271" s="1" t="s">
        <v>2251</v>
      </c>
      <c r="P271" s="1" t="s">
        <v>2252</v>
      </c>
      <c r="Q271" s="1" t="s">
        <v>74</v>
      </c>
      <c r="S271" s="1" t="s">
        <v>76</v>
      </c>
    </row>
    <row r="272" ht="14.25" customHeight="1">
      <c r="A272" s="1" t="s">
        <v>2253</v>
      </c>
      <c r="B272" s="1" t="s">
        <v>2254</v>
      </c>
      <c r="C272" s="1" t="s">
        <v>2255</v>
      </c>
      <c r="D272" s="1" t="s">
        <v>2256</v>
      </c>
      <c r="E272" s="1">
        <v>2022.0</v>
      </c>
      <c r="F272" s="1" t="s">
        <v>1686</v>
      </c>
      <c r="G272" s="1" t="s">
        <v>1687</v>
      </c>
      <c r="N272" s="1" t="s">
        <v>2257</v>
      </c>
      <c r="P272" s="1" t="s">
        <v>2258</v>
      </c>
      <c r="Q272" s="1" t="s">
        <v>74</v>
      </c>
      <c r="S272" s="1" t="s">
        <v>76</v>
      </c>
    </row>
    <row r="273" ht="14.25" customHeight="1">
      <c r="A273" s="1" t="s">
        <v>2259</v>
      </c>
      <c r="B273" s="1" t="s">
        <v>2260</v>
      </c>
      <c r="C273" s="1" t="s">
        <v>2261</v>
      </c>
      <c r="D273" s="1" t="s">
        <v>2262</v>
      </c>
      <c r="E273" s="1">
        <v>2022.0</v>
      </c>
      <c r="F273" s="1" t="s">
        <v>44</v>
      </c>
      <c r="G273" s="1" t="s">
        <v>2200</v>
      </c>
      <c r="J273" s="1">
        <v>2038.0</v>
      </c>
      <c r="K273" s="1">
        <v>2045.0</v>
      </c>
      <c r="L273" s="1">
        <v>7.0</v>
      </c>
      <c r="N273" s="1" t="s">
        <v>2263</v>
      </c>
      <c r="P273" s="1" t="s">
        <v>2264</v>
      </c>
      <c r="Q273" s="1" t="s">
        <v>74</v>
      </c>
      <c r="S273" s="1" t="s">
        <v>76</v>
      </c>
    </row>
    <row r="274" ht="14.25" customHeight="1">
      <c r="A274" s="1" t="s">
        <v>2265</v>
      </c>
      <c r="B274" s="1" t="s">
        <v>2266</v>
      </c>
      <c r="C274" s="1" t="s">
        <v>2267</v>
      </c>
      <c r="D274" s="1" t="s">
        <v>2268</v>
      </c>
      <c r="E274" s="1">
        <v>2022.0</v>
      </c>
      <c r="F274" s="1" t="s">
        <v>1710</v>
      </c>
      <c r="G274" s="1" t="s">
        <v>1711</v>
      </c>
      <c r="J274" s="1">
        <v>228.0</v>
      </c>
      <c r="K274" s="1">
        <v>237.0</v>
      </c>
      <c r="L274" s="1">
        <v>9.0</v>
      </c>
      <c r="M274" s="1" t="s">
        <v>2269</v>
      </c>
      <c r="N274" s="1" t="s">
        <v>2270</v>
      </c>
      <c r="O274" s="1" t="s">
        <v>2271</v>
      </c>
      <c r="P274" s="1" t="s">
        <v>2272</v>
      </c>
      <c r="Q274" s="1" t="s">
        <v>74</v>
      </c>
      <c r="S274" s="1" t="s">
        <v>76</v>
      </c>
    </row>
    <row r="275" ht="14.25" customHeight="1">
      <c r="A275" s="1" t="s">
        <v>2273</v>
      </c>
      <c r="B275" s="1" t="s">
        <v>2274</v>
      </c>
      <c r="C275" s="1" t="s">
        <v>2275</v>
      </c>
      <c r="D275" s="1" t="s">
        <v>2276</v>
      </c>
      <c r="E275" s="1">
        <v>2022.0</v>
      </c>
      <c r="F275" s="1" t="s">
        <v>2277</v>
      </c>
      <c r="J275" s="1">
        <v>1660.0</v>
      </c>
      <c r="K275" s="1">
        <v>1665.0</v>
      </c>
      <c r="L275" s="1">
        <v>5.0</v>
      </c>
      <c r="M275" s="1" t="s">
        <v>2278</v>
      </c>
      <c r="N275" s="1" t="s">
        <v>2279</v>
      </c>
      <c r="O275" s="1" t="s">
        <v>2280</v>
      </c>
      <c r="P275" s="1" t="s">
        <v>2281</v>
      </c>
      <c r="Q275" s="1" t="s">
        <v>74</v>
      </c>
      <c r="S275" s="1" t="s">
        <v>76</v>
      </c>
    </row>
    <row r="276" ht="14.25" customHeight="1">
      <c r="A276" s="1" t="s">
        <v>2282</v>
      </c>
      <c r="B276" s="1" t="s">
        <v>2283</v>
      </c>
      <c r="C276" s="1" t="s">
        <v>2284</v>
      </c>
      <c r="D276" s="1" t="s">
        <v>2285</v>
      </c>
      <c r="E276" s="1">
        <v>2022.0</v>
      </c>
      <c r="F276" s="1" t="s">
        <v>1710</v>
      </c>
      <c r="G276" s="1" t="s">
        <v>1711</v>
      </c>
      <c r="J276" s="1">
        <v>290.0</v>
      </c>
      <c r="K276" s="1">
        <v>299.0</v>
      </c>
      <c r="L276" s="1">
        <v>9.0</v>
      </c>
      <c r="M276" s="1" t="s">
        <v>2286</v>
      </c>
      <c r="N276" s="1" t="s">
        <v>2287</v>
      </c>
      <c r="O276" s="1" t="s">
        <v>2288</v>
      </c>
      <c r="P276" s="1" t="s">
        <v>2289</v>
      </c>
      <c r="Q276" s="1" t="s">
        <v>74</v>
      </c>
      <c r="S276" s="1" t="s">
        <v>76</v>
      </c>
    </row>
    <row r="277" ht="14.25" customHeight="1">
      <c r="A277" s="1" t="s">
        <v>2290</v>
      </c>
      <c r="B277" s="1" t="s">
        <v>2291</v>
      </c>
      <c r="C277" s="1" t="s">
        <v>2292</v>
      </c>
      <c r="D277" s="1" t="s">
        <v>2293</v>
      </c>
      <c r="E277" s="1">
        <v>2022.0</v>
      </c>
      <c r="F277" s="1" t="s">
        <v>1752</v>
      </c>
      <c r="M277" s="1" t="s">
        <v>2294</v>
      </c>
      <c r="N277" s="1" t="s">
        <v>2295</v>
      </c>
      <c r="O277" s="1" t="s">
        <v>2296</v>
      </c>
      <c r="P277" s="1" t="s">
        <v>2297</v>
      </c>
      <c r="Q277" s="1" t="s">
        <v>74</v>
      </c>
      <c r="S277" s="1" t="s">
        <v>76</v>
      </c>
    </row>
    <row r="278" ht="14.25" customHeight="1">
      <c r="A278" s="1" t="s">
        <v>2298</v>
      </c>
      <c r="B278" s="1" t="s">
        <v>2299</v>
      </c>
      <c r="C278" s="1" t="s">
        <v>2300</v>
      </c>
      <c r="D278" s="1" t="s">
        <v>2301</v>
      </c>
      <c r="E278" s="1">
        <v>2022.0</v>
      </c>
      <c r="F278" s="1" t="s">
        <v>1710</v>
      </c>
      <c r="G278" s="1" t="s">
        <v>1711</v>
      </c>
      <c r="J278" s="1">
        <v>218.0</v>
      </c>
      <c r="K278" s="1">
        <v>227.0</v>
      </c>
      <c r="L278" s="1">
        <v>9.0</v>
      </c>
      <c r="M278" s="1" t="s">
        <v>2302</v>
      </c>
      <c r="N278" s="1" t="s">
        <v>2303</v>
      </c>
      <c r="O278" s="1" t="s">
        <v>2304</v>
      </c>
      <c r="P278" s="1" t="s">
        <v>2305</v>
      </c>
      <c r="Q278" s="1" t="s">
        <v>74</v>
      </c>
      <c r="R278" s="1" t="s">
        <v>103</v>
      </c>
      <c r="S278" s="1" t="s">
        <v>76</v>
      </c>
    </row>
    <row r="279" ht="14.25" customHeight="1">
      <c r="A279" s="1" t="s">
        <v>2306</v>
      </c>
      <c r="B279" s="1" t="s">
        <v>2307</v>
      </c>
      <c r="C279" s="1" t="s">
        <v>2308</v>
      </c>
      <c r="D279" s="1" t="s">
        <v>2309</v>
      </c>
      <c r="E279" s="1">
        <v>2022.0</v>
      </c>
      <c r="F279" s="1" t="s">
        <v>1710</v>
      </c>
      <c r="G279" s="1" t="s">
        <v>1743</v>
      </c>
      <c r="J279" s="1">
        <v>550.0</v>
      </c>
      <c r="K279" s="1">
        <v>559.0</v>
      </c>
      <c r="L279" s="1">
        <v>9.0</v>
      </c>
      <c r="M279" s="1" t="s">
        <v>2310</v>
      </c>
      <c r="N279" s="1" t="s">
        <v>2311</v>
      </c>
      <c r="P279" s="1" t="s">
        <v>2312</v>
      </c>
      <c r="Q279" s="1" t="s">
        <v>74</v>
      </c>
      <c r="S279" s="1" t="s">
        <v>76</v>
      </c>
    </row>
    <row r="280" ht="14.25" customHeight="1">
      <c r="A280" s="1" t="s">
        <v>2313</v>
      </c>
      <c r="B280" s="1" t="s">
        <v>2314</v>
      </c>
      <c r="C280" s="1" t="s">
        <v>2315</v>
      </c>
      <c r="D280" s="1" t="s">
        <v>2316</v>
      </c>
      <c r="E280" s="1">
        <v>2022.0</v>
      </c>
      <c r="F280" s="1" t="s">
        <v>1710</v>
      </c>
      <c r="G280" s="1" t="s">
        <v>1711</v>
      </c>
      <c r="J280" s="1">
        <v>347.0</v>
      </c>
      <c r="K280" s="1">
        <v>356.0</v>
      </c>
      <c r="L280" s="1">
        <v>9.0</v>
      </c>
      <c r="M280" s="1" t="s">
        <v>2317</v>
      </c>
      <c r="N280" s="1" t="s">
        <v>2318</v>
      </c>
      <c r="O280" s="1" t="s">
        <v>2319</v>
      </c>
      <c r="P280" s="1" t="s">
        <v>2320</v>
      </c>
      <c r="Q280" s="1" t="s">
        <v>74</v>
      </c>
      <c r="R280" s="1" t="s">
        <v>103</v>
      </c>
      <c r="S280" s="1" t="s">
        <v>76</v>
      </c>
    </row>
    <row r="281" ht="14.25" customHeight="1">
      <c r="A281" s="1" t="s">
        <v>2321</v>
      </c>
      <c r="B281" s="1" t="s">
        <v>2322</v>
      </c>
      <c r="C281" s="1" t="s">
        <v>2323</v>
      </c>
      <c r="D281" s="1" t="s">
        <v>2324</v>
      </c>
      <c r="E281" s="1">
        <v>2022.0</v>
      </c>
      <c r="F281" s="1" t="s">
        <v>1710</v>
      </c>
      <c r="G281" s="1" t="s">
        <v>1743</v>
      </c>
      <c r="J281" s="1">
        <v>371.0</v>
      </c>
      <c r="K281" s="1">
        <v>380.0</v>
      </c>
      <c r="L281" s="1">
        <v>9.0</v>
      </c>
      <c r="M281" s="1" t="s">
        <v>2325</v>
      </c>
      <c r="N281" s="1" t="s">
        <v>2326</v>
      </c>
      <c r="O281" s="1" t="s">
        <v>2327</v>
      </c>
      <c r="P281" s="1" t="s">
        <v>2328</v>
      </c>
      <c r="Q281" s="1" t="s">
        <v>74</v>
      </c>
      <c r="S281" s="1" t="s">
        <v>76</v>
      </c>
    </row>
    <row r="282" ht="14.25" customHeight="1">
      <c r="A282" s="1" t="s">
        <v>2329</v>
      </c>
      <c r="B282" s="1" t="s">
        <v>2330</v>
      </c>
      <c r="C282" s="1" t="s">
        <v>2331</v>
      </c>
      <c r="D282" s="1" t="s">
        <v>2332</v>
      </c>
      <c r="E282" s="1">
        <v>2022.0</v>
      </c>
      <c r="F282" s="1" t="s">
        <v>1710</v>
      </c>
      <c r="G282" s="1" t="s">
        <v>1711</v>
      </c>
      <c r="J282" s="1">
        <v>300.0</v>
      </c>
      <c r="K282" s="1">
        <v>311.0</v>
      </c>
      <c r="L282" s="1">
        <v>11.0</v>
      </c>
      <c r="M282" s="1" t="s">
        <v>2333</v>
      </c>
      <c r="N282" s="1" t="s">
        <v>2334</v>
      </c>
      <c r="O282" s="1" t="s">
        <v>2335</v>
      </c>
      <c r="P282" s="1" t="s">
        <v>2336</v>
      </c>
      <c r="Q282" s="1" t="s">
        <v>74</v>
      </c>
      <c r="S282" s="1" t="s">
        <v>76</v>
      </c>
    </row>
    <row r="283" ht="14.25" customHeight="1">
      <c r="A283" s="1" t="s">
        <v>2337</v>
      </c>
      <c r="B283" s="1" t="s">
        <v>2338</v>
      </c>
      <c r="C283" s="1" t="s">
        <v>2339</v>
      </c>
      <c r="D283" s="1" t="s">
        <v>2340</v>
      </c>
      <c r="E283" s="1">
        <v>2022.0</v>
      </c>
      <c r="F283" s="1" t="s">
        <v>1710</v>
      </c>
      <c r="G283" s="1" t="s">
        <v>1711</v>
      </c>
      <c r="J283" s="1">
        <v>312.0</v>
      </c>
      <c r="K283" s="1">
        <v>324.0</v>
      </c>
      <c r="L283" s="1">
        <v>12.0</v>
      </c>
      <c r="M283" s="1" t="s">
        <v>2341</v>
      </c>
      <c r="N283" s="1" t="s">
        <v>2342</v>
      </c>
      <c r="O283" s="1" t="s">
        <v>2343</v>
      </c>
      <c r="P283" s="1" t="s">
        <v>2344</v>
      </c>
      <c r="Q283" s="1" t="s">
        <v>74</v>
      </c>
      <c r="S283" s="1" t="s">
        <v>76</v>
      </c>
    </row>
    <row r="284" ht="14.25" customHeight="1">
      <c r="A284" s="1" t="s">
        <v>2345</v>
      </c>
      <c r="B284" s="1" t="s">
        <v>2346</v>
      </c>
      <c r="C284" s="1" t="s">
        <v>2347</v>
      </c>
      <c r="D284" s="1" t="s">
        <v>2348</v>
      </c>
      <c r="E284" s="1">
        <v>2022.0</v>
      </c>
      <c r="F284" s="1" t="s">
        <v>1710</v>
      </c>
      <c r="G284" s="1" t="s">
        <v>1711</v>
      </c>
      <c r="J284" s="1">
        <v>558.0</v>
      </c>
      <c r="K284" s="1">
        <v>575.0</v>
      </c>
      <c r="L284" s="1">
        <v>17.0</v>
      </c>
      <c r="M284" s="1" t="s">
        <v>2349</v>
      </c>
      <c r="N284" s="1" t="s">
        <v>2350</v>
      </c>
      <c r="O284" s="1" t="s">
        <v>2351</v>
      </c>
      <c r="P284" s="1" t="s">
        <v>2352</v>
      </c>
      <c r="Q284" s="1" t="s">
        <v>74</v>
      </c>
      <c r="S284" s="1" t="s">
        <v>76</v>
      </c>
    </row>
    <row r="285" ht="14.25" customHeight="1">
      <c r="A285" s="1" t="s">
        <v>2353</v>
      </c>
      <c r="B285" s="1" t="s">
        <v>2354</v>
      </c>
      <c r="C285" s="1" t="s">
        <v>2355</v>
      </c>
      <c r="D285" s="1" t="s">
        <v>2356</v>
      </c>
      <c r="E285" s="1">
        <v>2022.0</v>
      </c>
      <c r="F285" s="1" t="s">
        <v>2357</v>
      </c>
      <c r="J285" s="1">
        <v>12.0</v>
      </c>
      <c r="K285" s="1">
        <v>21.0</v>
      </c>
      <c r="L285" s="1">
        <v>9.0</v>
      </c>
      <c r="M285" s="1" t="s">
        <v>2358</v>
      </c>
      <c r="N285" s="1" t="s">
        <v>2359</v>
      </c>
      <c r="O285" s="1" t="s">
        <v>2360</v>
      </c>
      <c r="P285" s="1" t="s">
        <v>2361</v>
      </c>
      <c r="Q285" s="1" t="s">
        <v>74</v>
      </c>
      <c r="R285" s="1" t="s">
        <v>103</v>
      </c>
      <c r="S285" s="1" t="s">
        <v>76</v>
      </c>
    </row>
    <row r="286" ht="14.25" customHeight="1">
      <c r="A286" s="1" t="s">
        <v>2362</v>
      </c>
      <c r="B286" s="1" t="s">
        <v>2363</v>
      </c>
      <c r="C286" s="1" t="s">
        <v>2364</v>
      </c>
      <c r="D286" s="1" t="s">
        <v>2365</v>
      </c>
      <c r="E286" s="1">
        <v>2022.0</v>
      </c>
      <c r="F286" s="1" t="s">
        <v>2366</v>
      </c>
      <c r="J286" s="1">
        <v>1.0</v>
      </c>
      <c r="K286" s="1">
        <v>5.0</v>
      </c>
      <c r="L286" s="1">
        <v>4.0</v>
      </c>
      <c r="M286" s="1" t="s">
        <v>2367</v>
      </c>
      <c r="N286" s="1" t="s">
        <v>2368</v>
      </c>
      <c r="O286" s="1" t="s">
        <v>2369</v>
      </c>
      <c r="P286" s="1" t="s">
        <v>2370</v>
      </c>
      <c r="Q286" s="1" t="s">
        <v>74</v>
      </c>
      <c r="S286" s="1" t="s">
        <v>76</v>
      </c>
    </row>
    <row r="287" ht="14.25" customHeight="1">
      <c r="A287" s="1" t="s">
        <v>2371</v>
      </c>
      <c r="B287" s="1" t="s">
        <v>2372</v>
      </c>
      <c r="C287" s="1" t="s">
        <v>2373</v>
      </c>
      <c r="D287" s="1" t="s">
        <v>2374</v>
      </c>
      <c r="E287" s="1">
        <v>2022.0</v>
      </c>
      <c r="F287" s="1" t="s">
        <v>1710</v>
      </c>
      <c r="G287" s="1" t="s">
        <v>1711</v>
      </c>
      <c r="J287" s="1">
        <v>367.0</v>
      </c>
      <c r="K287" s="1">
        <v>377.0</v>
      </c>
      <c r="L287" s="1">
        <v>10.0</v>
      </c>
      <c r="M287" s="1" t="s">
        <v>2375</v>
      </c>
      <c r="N287" s="1" t="s">
        <v>2376</v>
      </c>
      <c r="O287" s="1" t="s">
        <v>2377</v>
      </c>
      <c r="P287" s="1" t="s">
        <v>2378</v>
      </c>
      <c r="Q287" s="1" t="s">
        <v>74</v>
      </c>
      <c r="S287" s="1" t="s">
        <v>76</v>
      </c>
    </row>
    <row r="288" ht="14.25" customHeight="1">
      <c r="A288" s="1" t="s">
        <v>2379</v>
      </c>
      <c r="B288" s="1" t="s">
        <v>2380</v>
      </c>
      <c r="C288" s="1" t="s">
        <v>2381</v>
      </c>
      <c r="D288" s="1" t="s">
        <v>2382</v>
      </c>
      <c r="E288" s="1">
        <v>2022.0</v>
      </c>
      <c r="F288" s="1" t="s">
        <v>44</v>
      </c>
      <c r="G288" s="1" t="s">
        <v>2200</v>
      </c>
      <c r="J288" s="1">
        <v>675.0</v>
      </c>
      <c r="K288" s="1">
        <v>684.0</v>
      </c>
      <c r="L288" s="1">
        <v>9.0</v>
      </c>
      <c r="N288" s="1" t="s">
        <v>2383</v>
      </c>
      <c r="P288" s="1" t="s">
        <v>2384</v>
      </c>
      <c r="Q288" s="1" t="s">
        <v>74</v>
      </c>
      <c r="S288" s="1" t="s">
        <v>76</v>
      </c>
    </row>
    <row r="289" ht="14.25" customHeight="1">
      <c r="A289" s="1" t="s">
        <v>2385</v>
      </c>
      <c r="B289" s="1" t="s">
        <v>2386</v>
      </c>
      <c r="C289" s="1" t="s">
        <v>2387</v>
      </c>
      <c r="D289" s="1" t="s">
        <v>2388</v>
      </c>
      <c r="E289" s="1">
        <v>2022.0</v>
      </c>
      <c r="F289" s="1" t="s">
        <v>1710</v>
      </c>
      <c r="G289" s="1" t="s">
        <v>1743</v>
      </c>
      <c r="J289" s="1">
        <v>348.0</v>
      </c>
      <c r="K289" s="1">
        <v>358.0</v>
      </c>
      <c r="L289" s="1">
        <v>10.0</v>
      </c>
      <c r="M289" s="1" t="s">
        <v>2389</v>
      </c>
      <c r="N289" s="1" t="s">
        <v>2390</v>
      </c>
      <c r="O289" s="1" t="s">
        <v>2391</v>
      </c>
      <c r="P289" s="1" t="s">
        <v>2392</v>
      </c>
      <c r="Q289" s="1" t="s">
        <v>74</v>
      </c>
      <c r="S289" s="1" t="s">
        <v>76</v>
      </c>
    </row>
    <row r="290" ht="14.25" customHeight="1">
      <c r="A290" s="1" t="s">
        <v>2393</v>
      </c>
      <c r="B290" s="1" t="s">
        <v>2394</v>
      </c>
      <c r="C290" s="1" t="s">
        <v>2395</v>
      </c>
      <c r="D290" s="1" t="s">
        <v>2396</v>
      </c>
      <c r="E290" s="1">
        <v>2022.0</v>
      </c>
      <c r="F290" s="1" t="s">
        <v>2181</v>
      </c>
      <c r="J290" s="1">
        <v>322.0</v>
      </c>
      <c r="K290" s="1">
        <v>327.0</v>
      </c>
      <c r="L290" s="1">
        <v>5.0</v>
      </c>
      <c r="M290" s="1" t="s">
        <v>2397</v>
      </c>
      <c r="N290" s="1" t="s">
        <v>2398</v>
      </c>
      <c r="O290" s="1" t="s">
        <v>2399</v>
      </c>
      <c r="P290" s="1" t="s">
        <v>2400</v>
      </c>
      <c r="Q290" s="1" t="s">
        <v>74</v>
      </c>
      <c r="S290" s="1" t="s">
        <v>76</v>
      </c>
    </row>
    <row r="291" ht="14.25" customHeight="1">
      <c r="A291" s="1" t="s">
        <v>2401</v>
      </c>
      <c r="B291" s="1" t="s">
        <v>2402</v>
      </c>
      <c r="C291" s="1" t="s">
        <v>2403</v>
      </c>
      <c r="D291" s="1" t="s">
        <v>2404</v>
      </c>
      <c r="E291" s="1">
        <v>2022.0</v>
      </c>
      <c r="F291" s="1" t="s">
        <v>44</v>
      </c>
      <c r="G291" s="1" t="s">
        <v>2200</v>
      </c>
      <c r="J291" s="1">
        <v>2028.0</v>
      </c>
      <c r="K291" s="1">
        <v>2037.0</v>
      </c>
      <c r="L291" s="1">
        <v>9.0</v>
      </c>
      <c r="N291" s="1" t="s">
        <v>2405</v>
      </c>
      <c r="P291" s="1" t="s">
        <v>2406</v>
      </c>
      <c r="Q291" s="1" t="s">
        <v>74</v>
      </c>
      <c r="S291" s="1" t="s">
        <v>76</v>
      </c>
    </row>
    <row r="292" ht="14.25" customHeight="1">
      <c r="A292" s="1" t="s">
        <v>2407</v>
      </c>
      <c r="B292" s="1" t="s">
        <v>2408</v>
      </c>
      <c r="C292" s="1">
        <v>5.81980051E10</v>
      </c>
      <c r="D292" s="1" t="s">
        <v>2409</v>
      </c>
      <c r="E292" s="1">
        <v>2022.0</v>
      </c>
      <c r="F292" s="1" t="s">
        <v>2002</v>
      </c>
      <c r="M292" s="1" t="s">
        <v>2410</v>
      </c>
      <c r="N292" s="1" t="s">
        <v>2411</v>
      </c>
      <c r="O292" s="1" t="s">
        <v>2412</v>
      </c>
      <c r="P292" s="1" t="s">
        <v>2413</v>
      </c>
      <c r="Q292" s="1" t="s">
        <v>74</v>
      </c>
      <c r="S292" s="1" t="s">
        <v>76</v>
      </c>
    </row>
    <row r="293" ht="14.25" customHeight="1">
      <c r="A293" s="1" t="s">
        <v>2414</v>
      </c>
      <c r="B293" s="1" t="s">
        <v>2415</v>
      </c>
      <c r="C293" s="1" t="s">
        <v>2416</v>
      </c>
      <c r="D293" s="1" t="s">
        <v>2417</v>
      </c>
      <c r="E293" s="1">
        <v>2022.0</v>
      </c>
      <c r="F293" s="1" t="s">
        <v>1914</v>
      </c>
      <c r="J293" s="1">
        <v>142.0</v>
      </c>
      <c r="K293" s="1">
        <v>149.0</v>
      </c>
      <c r="L293" s="1">
        <v>7.0</v>
      </c>
      <c r="M293" s="1" t="s">
        <v>2418</v>
      </c>
      <c r="N293" s="1" t="s">
        <v>2419</v>
      </c>
      <c r="O293" s="1" t="s">
        <v>2420</v>
      </c>
      <c r="P293" s="1" t="s">
        <v>2421</v>
      </c>
      <c r="Q293" s="1" t="s">
        <v>74</v>
      </c>
      <c r="S293" s="1" t="s">
        <v>76</v>
      </c>
    </row>
    <row r="294" ht="14.25" customHeight="1">
      <c r="A294" s="1" t="s">
        <v>2422</v>
      </c>
      <c r="B294" s="1" t="s">
        <v>2423</v>
      </c>
      <c r="C294" s="1" t="s">
        <v>2424</v>
      </c>
      <c r="D294" s="1" t="s">
        <v>2425</v>
      </c>
      <c r="E294" s="1">
        <v>2022.0</v>
      </c>
      <c r="F294" s="1" t="s">
        <v>44</v>
      </c>
      <c r="G294" s="1" t="s">
        <v>2200</v>
      </c>
      <c r="J294" s="1">
        <v>5827.0</v>
      </c>
      <c r="K294" s="1">
        <v>5836.0</v>
      </c>
      <c r="L294" s="1">
        <v>9.0</v>
      </c>
      <c r="N294" s="1" t="s">
        <v>2426</v>
      </c>
      <c r="P294" s="1" t="s">
        <v>2427</v>
      </c>
      <c r="Q294" s="1" t="s">
        <v>74</v>
      </c>
      <c r="S294" s="1" t="s">
        <v>76</v>
      </c>
    </row>
    <row r="295" ht="14.25" customHeight="1">
      <c r="A295" s="1" t="s">
        <v>2428</v>
      </c>
      <c r="B295" s="1" t="s">
        <v>2429</v>
      </c>
      <c r="C295" s="1" t="s">
        <v>2430</v>
      </c>
      <c r="D295" s="1" t="s">
        <v>2431</v>
      </c>
      <c r="E295" s="1">
        <v>2022.0</v>
      </c>
      <c r="F295" s="1" t="s">
        <v>1710</v>
      </c>
      <c r="G295" s="1" t="s">
        <v>1711</v>
      </c>
      <c r="J295" s="1">
        <v>357.0</v>
      </c>
      <c r="K295" s="1">
        <v>366.0</v>
      </c>
      <c r="L295" s="1">
        <v>9.0</v>
      </c>
      <c r="M295" s="1" t="s">
        <v>2432</v>
      </c>
      <c r="N295" s="1" t="s">
        <v>2433</v>
      </c>
      <c r="O295" s="1" t="s">
        <v>2434</v>
      </c>
      <c r="P295" s="1" t="s">
        <v>2435</v>
      </c>
      <c r="Q295" s="1" t="s">
        <v>74</v>
      </c>
      <c r="R295" s="1" t="s">
        <v>103</v>
      </c>
      <c r="S295" s="1" t="s">
        <v>76</v>
      </c>
    </row>
    <row r="296" ht="14.25" customHeight="1">
      <c r="A296" s="1" t="s">
        <v>2436</v>
      </c>
      <c r="B296" s="1" t="s">
        <v>2437</v>
      </c>
      <c r="C296" s="1" t="s">
        <v>2438</v>
      </c>
      <c r="D296" s="1" t="s">
        <v>2439</v>
      </c>
      <c r="E296" s="1">
        <v>2022.0</v>
      </c>
      <c r="F296" s="1" t="s">
        <v>2440</v>
      </c>
      <c r="J296" s="1">
        <v>678.0</v>
      </c>
      <c r="K296" s="1">
        <v>683.0</v>
      </c>
      <c r="L296" s="1">
        <v>5.0</v>
      </c>
      <c r="M296" s="1" t="s">
        <v>2441</v>
      </c>
      <c r="N296" s="1" t="s">
        <v>2442</v>
      </c>
      <c r="O296" s="1" t="s">
        <v>2443</v>
      </c>
      <c r="P296" s="1" t="s">
        <v>2444</v>
      </c>
      <c r="Q296" s="1" t="s">
        <v>74</v>
      </c>
      <c r="S296" s="1" t="s">
        <v>76</v>
      </c>
    </row>
    <row r="297" ht="14.25" customHeight="1">
      <c r="A297" s="1" t="s">
        <v>2445</v>
      </c>
      <c r="B297" s="1" t="s">
        <v>2446</v>
      </c>
      <c r="C297" s="1" t="s">
        <v>2447</v>
      </c>
      <c r="D297" s="1" t="s">
        <v>2448</v>
      </c>
      <c r="E297" s="1">
        <v>2022.0</v>
      </c>
      <c r="F297" s="1" t="s">
        <v>1710</v>
      </c>
      <c r="G297" s="1" t="s">
        <v>1743</v>
      </c>
      <c r="J297" s="1">
        <v>36.0</v>
      </c>
      <c r="K297" s="1">
        <v>44.0</v>
      </c>
      <c r="L297" s="1">
        <v>8.0</v>
      </c>
      <c r="M297" s="1" t="s">
        <v>2449</v>
      </c>
      <c r="N297" s="1" t="s">
        <v>2450</v>
      </c>
      <c r="O297" s="1" t="s">
        <v>2451</v>
      </c>
      <c r="P297" s="1" t="s">
        <v>2452</v>
      </c>
      <c r="Q297" s="1" t="s">
        <v>74</v>
      </c>
      <c r="R297" s="1" t="s">
        <v>103</v>
      </c>
      <c r="S297" s="1" t="s">
        <v>76</v>
      </c>
    </row>
    <row r="298" ht="14.25" customHeight="1">
      <c r="A298" s="1" t="s">
        <v>2453</v>
      </c>
      <c r="B298" s="1" t="s">
        <v>2454</v>
      </c>
      <c r="C298" s="1" t="s">
        <v>2455</v>
      </c>
      <c r="D298" s="1" t="s">
        <v>2456</v>
      </c>
      <c r="E298" s="1">
        <v>2022.0</v>
      </c>
      <c r="F298" s="1" t="s">
        <v>2457</v>
      </c>
      <c r="J298" s="1">
        <v>462.0</v>
      </c>
      <c r="K298" s="1">
        <v>471.0</v>
      </c>
      <c r="L298" s="1">
        <v>9.0</v>
      </c>
      <c r="M298" s="1" t="s">
        <v>2458</v>
      </c>
      <c r="N298" s="1" t="s">
        <v>2459</v>
      </c>
      <c r="O298" s="1" t="s">
        <v>2460</v>
      </c>
      <c r="Q298" s="1" t="s">
        <v>74</v>
      </c>
      <c r="S298" s="1" t="s">
        <v>76</v>
      </c>
    </row>
    <row r="299" ht="14.25" customHeight="1">
      <c r="A299" s="1" t="s">
        <v>2461</v>
      </c>
      <c r="B299" s="1" t="s">
        <v>2462</v>
      </c>
      <c r="C299" s="1" t="s">
        <v>2463</v>
      </c>
      <c r="D299" s="1" t="s">
        <v>2464</v>
      </c>
      <c r="E299" s="1">
        <v>2022.0</v>
      </c>
      <c r="F299" s="1" t="s">
        <v>1710</v>
      </c>
      <c r="G299" s="1" t="s">
        <v>1711</v>
      </c>
      <c r="J299" s="1">
        <v>546.0</v>
      </c>
      <c r="K299" s="1">
        <v>557.0</v>
      </c>
      <c r="L299" s="1">
        <v>11.0</v>
      </c>
      <c r="M299" s="1" t="s">
        <v>2465</v>
      </c>
      <c r="N299" s="1" t="s">
        <v>2466</v>
      </c>
      <c r="O299" s="1" t="s">
        <v>2467</v>
      </c>
      <c r="P299" s="1" t="s">
        <v>2468</v>
      </c>
      <c r="Q299" s="1" t="s">
        <v>74</v>
      </c>
      <c r="R299" s="1" t="s">
        <v>103</v>
      </c>
      <c r="S299" s="1" t="s">
        <v>76</v>
      </c>
    </row>
    <row r="300" ht="14.25" customHeight="1">
      <c r="A300" s="1" t="s">
        <v>2469</v>
      </c>
      <c r="B300" s="1" t="s">
        <v>2470</v>
      </c>
      <c r="C300" s="1" t="s">
        <v>2471</v>
      </c>
      <c r="D300" s="1" t="s">
        <v>2472</v>
      </c>
      <c r="E300" s="1">
        <v>2022.0</v>
      </c>
      <c r="F300" s="1" t="s">
        <v>34</v>
      </c>
      <c r="M300" s="1" t="s">
        <v>2473</v>
      </c>
      <c r="N300" s="1" t="s">
        <v>2474</v>
      </c>
      <c r="P300" s="1" t="s">
        <v>2475</v>
      </c>
      <c r="Q300" s="1" t="s">
        <v>74</v>
      </c>
      <c r="S300" s="1" t="s">
        <v>76</v>
      </c>
    </row>
    <row r="301" ht="14.25" customHeight="1">
      <c r="A301" s="1" t="s">
        <v>2476</v>
      </c>
      <c r="B301" s="1" t="s">
        <v>2477</v>
      </c>
      <c r="C301" s="1" t="s">
        <v>2478</v>
      </c>
      <c r="D301" s="1" t="s">
        <v>2479</v>
      </c>
      <c r="E301" s="1">
        <v>2022.0</v>
      </c>
      <c r="F301" s="1" t="s">
        <v>1710</v>
      </c>
      <c r="G301" s="1" t="s">
        <v>1711</v>
      </c>
      <c r="J301" s="1">
        <v>198.0</v>
      </c>
      <c r="K301" s="1">
        <v>207.0</v>
      </c>
      <c r="L301" s="1">
        <v>9.0</v>
      </c>
      <c r="M301" s="1" t="s">
        <v>2480</v>
      </c>
      <c r="N301" s="1" t="s">
        <v>2481</v>
      </c>
      <c r="O301" s="1" t="s">
        <v>2482</v>
      </c>
      <c r="P301" s="1" t="s">
        <v>2483</v>
      </c>
      <c r="Q301" s="1" t="s">
        <v>74</v>
      </c>
      <c r="S301" s="1" t="s">
        <v>76</v>
      </c>
    </row>
    <row r="302" ht="14.25" customHeight="1">
      <c r="A302" s="1" t="s">
        <v>2484</v>
      </c>
      <c r="B302" s="1" t="s">
        <v>2485</v>
      </c>
      <c r="C302" s="1" t="s">
        <v>2486</v>
      </c>
      <c r="D302" s="1" t="s">
        <v>2487</v>
      </c>
      <c r="E302" s="1">
        <v>2022.0</v>
      </c>
      <c r="F302" s="1" t="s">
        <v>2488</v>
      </c>
      <c r="J302" s="1">
        <v>1080.0</v>
      </c>
      <c r="K302" s="1">
        <v>1085.0</v>
      </c>
      <c r="L302" s="1">
        <v>5.0</v>
      </c>
      <c r="M302" s="1" t="s">
        <v>2489</v>
      </c>
      <c r="N302" s="1" t="s">
        <v>2490</v>
      </c>
      <c r="O302" s="1" t="s">
        <v>2491</v>
      </c>
      <c r="P302" s="1" t="s">
        <v>2492</v>
      </c>
      <c r="Q302" s="1" t="s">
        <v>74</v>
      </c>
      <c r="S302" s="1" t="s">
        <v>76</v>
      </c>
    </row>
    <row r="303" ht="14.25" customHeight="1">
      <c r="A303" s="1" t="s">
        <v>2493</v>
      </c>
      <c r="B303" s="1" t="s">
        <v>2494</v>
      </c>
      <c r="C303" s="1" t="s">
        <v>2495</v>
      </c>
      <c r="D303" s="1" t="s">
        <v>2496</v>
      </c>
      <c r="E303" s="1">
        <v>2022.0</v>
      </c>
      <c r="F303" s="1" t="s">
        <v>34</v>
      </c>
      <c r="M303" s="1" t="s">
        <v>2497</v>
      </c>
      <c r="N303" s="1" t="s">
        <v>2498</v>
      </c>
      <c r="O303" s="1" t="s">
        <v>2499</v>
      </c>
      <c r="P303" s="1" t="s">
        <v>2500</v>
      </c>
      <c r="Q303" s="1" t="s">
        <v>74</v>
      </c>
      <c r="R303" s="1" t="s">
        <v>103</v>
      </c>
      <c r="S303" s="1" t="s">
        <v>76</v>
      </c>
    </row>
    <row r="304" ht="14.25" customHeight="1">
      <c r="A304" s="1" t="s">
        <v>2501</v>
      </c>
      <c r="B304" s="1" t="s">
        <v>2502</v>
      </c>
      <c r="C304" s="1" t="s">
        <v>2503</v>
      </c>
      <c r="D304" s="1" t="s">
        <v>2504</v>
      </c>
      <c r="E304" s="1">
        <v>2022.0</v>
      </c>
      <c r="F304" s="1" t="s">
        <v>2505</v>
      </c>
      <c r="J304" s="1">
        <v>359.0</v>
      </c>
      <c r="K304" s="1">
        <v>364.0</v>
      </c>
      <c r="L304" s="1">
        <v>5.0</v>
      </c>
      <c r="M304" s="1" t="s">
        <v>2506</v>
      </c>
      <c r="N304" s="1" t="s">
        <v>2507</v>
      </c>
      <c r="O304" s="1" t="s">
        <v>2508</v>
      </c>
      <c r="P304" s="1" t="s">
        <v>2509</v>
      </c>
      <c r="Q304" s="1" t="s">
        <v>74</v>
      </c>
      <c r="S304" s="1" t="s">
        <v>76</v>
      </c>
    </row>
    <row r="305" ht="14.25" customHeight="1">
      <c r="A305" s="1" t="s">
        <v>2510</v>
      </c>
      <c r="B305" s="1" t="s">
        <v>2511</v>
      </c>
      <c r="C305" s="1" t="s">
        <v>2512</v>
      </c>
      <c r="D305" s="1" t="s">
        <v>2513</v>
      </c>
      <c r="E305" s="1">
        <v>2022.0</v>
      </c>
      <c r="F305" s="1" t="s">
        <v>2514</v>
      </c>
      <c r="M305" s="1" t="s">
        <v>2515</v>
      </c>
      <c r="N305" s="1" t="s">
        <v>2516</v>
      </c>
      <c r="O305" s="1" t="s">
        <v>2517</v>
      </c>
      <c r="P305" s="1" t="s">
        <v>2518</v>
      </c>
      <c r="Q305" s="1" t="s">
        <v>74</v>
      </c>
      <c r="S305" s="1" t="s">
        <v>76</v>
      </c>
    </row>
    <row r="306" ht="14.25" customHeight="1">
      <c r="A306" s="1" t="s">
        <v>2519</v>
      </c>
      <c r="B306" s="1" t="s">
        <v>2520</v>
      </c>
      <c r="C306" s="1" t="s">
        <v>2521</v>
      </c>
      <c r="D306" s="1" t="s">
        <v>2522</v>
      </c>
      <c r="E306" s="1">
        <v>2022.0</v>
      </c>
      <c r="F306" s="1" t="s">
        <v>1710</v>
      </c>
      <c r="G306" s="1" t="s">
        <v>1743</v>
      </c>
      <c r="J306" s="1">
        <v>615.0</v>
      </c>
      <c r="K306" s="1">
        <v>626.0</v>
      </c>
      <c r="L306" s="1">
        <v>11.0</v>
      </c>
      <c r="M306" s="1" t="s">
        <v>2523</v>
      </c>
      <c r="N306" s="1" t="s">
        <v>2524</v>
      </c>
      <c r="O306" s="1" t="s">
        <v>2525</v>
      </c>
      <c r="P306" s="1" t="s">
        <v>2526</v>
      </c>
      <c r="Q306" s="1" t="s">
        <v>74</v>
      </c>
      <c r="S306" s="1" t="s">
        <v>76</v>
      </c>
    </row>
    <row r="307" ht="14.25" customHeight="1">
      <c r="A307" s="1" t="s">
        <v>2527</v>
      </c>
      <c r="B307" s="1" t="s">
        <v>2528</v>
      </c>
      <c r="C307" s="1" t="s">
        <v>2529</v>
      </c>
      <c r="D307" s="1" t="s">
        <v>2530</v>
      </c>
      <c r="E307" s="1">
        <v>2022.0</v>
      </c>
      <c r="F307" s="1" t="s">
        <v>1710</v>
      </c>
      <c r="G307" s="1" t="s">
        <v>1743</v>
      </c>
      <c r="J307" s="1">
        <v>540.0</v>
      </c>
      <c r="K307" s="1">
        <v>549.0</v>
      </c>
      <c r="L307" s="1">
        <v>9.0</v>
      </c>
      <c r="M307" s="1" t="s">
        <v>2531</v>
      </c>
      <c r="N307" s="1" t="s">
        <v>2532</v>
      </c>
      <c r="O307" s="1" t="s">
        <v>2533</v>
      </c>
      <c r="P307" s="1" t="s">
        <v>2534</v>
      </c>
      <c r="Q307" s="1" t="s">
        <v>74</v>
      </c>
      <c r="S307" s="1" t="s">
        <v>76</v>
      </c>
    </row>
    <row r="308" ht="14.25" customHeight="1">
      <c r="A308" s="1" t="s">
        <v>2535</v>
      </c>
      <c r="B308" s="1" t="s">
        <v>2536</v>
      </c>
      <c r="C308" s="1" t="s">
        <v>2537</v>
      </c>
      <c r="D308" s="1" t="s">
        <v>2538</v>
      </c>
      <c r="E308" s="1">
        <v>2022.0</v>
      </c>
      <c r="F308" s="1" t="s">
        <v>2539</v>
      </c>
      <c r="M308" s="1" t="s">
        <v>2540</v>
      </c>
      <c r="N308" s="1" t="s">
        <v>2541</v>
      </c>
      <c r="O308" s="1" t="s">
        <v>2542</v>
      </c>
      <c r="P308" s="1" t="s">
        <v>2543</v>
      </c>
      <c r="Q308" s="1" t="s">
        <v>74</v>
      </c>
      <c r="S308" s="1" t="s">
        <v>76</v>
      </c>
    </row>
    <row r="309" ht="14.25" customHeight="1">
      <c r="A309" s="1" t="s">
        <v>2544</v>
      </c>
      <c r="B309" s="1" t="s">
        <v>2545</v>
      </c>
      <c r="C309" s="1" t="s">
        <v>2546</v>
      </c>
      <c r="D309" s="1" t="s">
        <v>2547</v>
      </c>
      <c r="E309" s="1">
        <v>2022.0</v>
      </c>
      <c r="F309" s="1" t="s">
        <v>2548</v>
      </c>
      <c r="M309" s="1" t="s">
        <v>2549</v>
      </c>
      <c r="N309" s="1" t="s">
        <v>2550</v>
      </c>
      <c r="O309" s="1" t="s">
        <v>2551</v>
      </c>
      <c r="P309" s="1" t="s">
        <v>2552</v>
      </c>
      <c r="Q309" s="1" t="s">
        <v>74</v>
      </c>
      <c r="S309" s="1" t="s">
        <v>76</v>
      </c>
    </row>
    <row r="310" ht="14.25" customHeight="1">
      <c r="A310" s="1" t="s">
        <v>2553</v>
      </c>
      <c r="B310" s="1" t="s">
        <v>2554</v>
      </c>
      <c r="C310" s="1" t="s">
        <v>2555</v>
      </c>
      <c r="D310" s="1" t="s">
        <v>2556</v>
      </c>
      <c r="E310" s="1">
        <v>2022.0</v>
      </c>
      <c r="F310" s="1" t="s">
        <v>2557</v>
      </c>
      <c r="G310" s="1" t="s">
        <v>2558</v>
      </c>
      <c r="J310" s="1">
        <v>281.0</v>
      </c>
      <c r="K310" s="1">
        <v>287.0</v>
      </c>
      <c r="L310" s="1">
        <v>6.0</v>
      </c>
      <c r="M310" s="1" t="s">
        <v>2559</v>
      </c>
      <c r="N310" s="1" t="s">
        <v>2560</v>
      </c>
      <c r="O310" s="1" t="s">
        <v>2561</v>
      </c>
      <c r="P310" s="1" t="s">
        <v>2562</v>
      </c>
      <c r="Q310" s="1" t="s">
        <v>74</v>
      </c>
      <c r="S310" s="1" t="s">
        <v>76</v>
      </c>
    </row>
    <row r="311" ht="14.25" customHeight="1">
      <c r="A311" s="1" t="s">
        <v>2563</v>
      </c>
      <c r="B311" s="1" t="s">
        <v>2564</v>
      </c>
      <c r="C311" s="1" t="s">
        <v>2565</v>
      </c>
      <c r="D311" s="1" t="s">
        <v>2566</v>
      </c>
      <c r="E311" s="1">
        <v>2022.0</v>
      </c>
      <c r="F311" s="1" t="s">
        <v>1710</v>
      </c>
      <c r="G311" s="1" t="s">
        <v>1743</v>
      </c>
      <c r="J311" s="1">
        <v>359.0</v>
      </c>
      <c r="K311" s="1">
        <v>370.0</v>
      </c>
      <c r="L311" s="1">
        <v>11.0</v>
      </c>
      <c r="M311" s="1" t="s">
        <v>2567</v>
      </c>
      <c r="N311" s="1" t="s">
        <v>2568</v>
      </c>
      <c r="O311" s="1" t="s">
        <v>2569</v>
      </c>
      <c r="P311" s="1" t="s">
        <v>2570</v>
      </c>
      <c r="Q311" s="1" t="s">
        <v>74</v>
      </c>
      <c r="S311" s="1" t="s">
        <v>76</v>
      </c>
    </row>
    <row r="312" ht="14.25" customHeight="1">
      <c r="A312" s="1" t="s">
        <v>2571</v>
      </c>
      <c r="B312" s="1" t="s">
        <v>2572</v>
      </c>
      <c r="C312" s="1" t="s">
        <v>2573</v>
      </c>
      <c r="D312" s="1" t="s">
        <v>2574</v>
      </c>
      <c r="E312" s="1">
        <v>2022.0</v>
      </c>
      <c r="F312" s="1" t="s">
        <v>2575</v>
      </c>
      <c r="J312" s="1">
        <v>95.0</v>
      </c>
      <c r="K312" s="1">
        <v>102.0</v>
      </c>
      <c r="L312" s="1">
        <v>7.0</v>
      </c>
      <c r="M312" s="1" t="s">
        <v>2576</v>
      </c>
      <c r="N312" s="1" t="s">
        <v>2577</v>
      </c>
      <c r="O312" s="1" t="s">
        <v>2578</v>
      </c>
      <c r="P312" s="1" t="s">
        <v>2579</v>
      </c>
      <c r="Q312" s="1" t="s">
        <v>74</v>
      </c>
      <c r="S312" s="1" t="s">
        <v>76</v>
      </c>
    </row>
    <row r="313" ht="14.25" customHeight="1">
      <c r="A313" s="1" t="s">
        <v>2580</v>
      </c>
      <c r="B313" s="1" t="s">
        <v>2581</v>
      </c>
      <c r="C313" s="1" t="s">
        <v>2582</v>
      </c>
      <c r="D313" s="1" t="s">
        <v>2583</v>
      </c>
      <c r="E313" s="1">
        <v>2022.0</v>
      </c>
      <c r="F313" s="1" t="s">
        <v>1710</v>
      </c>
      <c r="G313" s="1" t="s">
        <v>1743</v>
      </c>
      <c r="J313" s="1">
        <v>124.0</v>
      </c>
      <c r="K313" s="1">
        <v>134.0</v>
      </c>
      <c r="L313" s="1">
        <v>10.0</v>
      </c>
      <c r="M313" s="1" t="s">
        <v>2584</v>
      </c>
      <c r="N313" s="1" t="s">
        <v>2585</v>
      </c>
      <c r="O313" s="1" t="s">
        <v>2586</v>
      </c>
      <c r="P313" s="1" t="s">
        <v>2587</v>
      </c>
      <c r="Q313" s="1" t="s">
        <v>74</v>
      </c>
      <c r="S313" s="1" t="s">
        <v>76</v>
      </c>
    </row>
    <row r="314" ht="14.25" customHeight="1">
      <c r="A314" s="1" t="s">
        <v>2588</v>
      </c>
      <c r="B314" s="1" t="s">
        <v>2589</v>
      </c>
      <c r="C314" s="1" t="s">
        <v>2590</v>
      </c>
      <c r="D314" s="1" t="s">
        <v>2591</v>
      </c>
      <c r="E314" s="1">
        <v>2022.0</v>
      </c>
      <c r="F314" s="1" t="s">
        <v>2592</v>
      </c>
      <c r="G314" s="1" t="s">
        <v>1687</v>
      </c>
      <c r="J314" s="1">
        <v>2594.0</v>
      </c>
      <c r="K314" s="1">
        <v>2599.0</v>
      </c>
      <c r="L314" s="1">
        <v>5.0</v>
      </c>
      <c r="M314" s="1" t="s">
        <v>2593</v>
      </c>
      <c r="N314" s="1" t="s">
        <v>2594</v>
      </c>
      <c r="P314" s="1" t="s">
        <v>2595</v>
      </c>
      <c r="Q314" s="1" t="s">
        <v>74</v>
      </c>
      <c r="S314" s="1" t="s">
        <v>76</v>
      </c>
    </row>
    <row r="315" ht="14.25" customHeight="1">
      <c r="A315" s="1" t="s">
        <v>2596</v>
      </c>
      <c r="B315" s="1" t="s">
        <v>2597</v>
      </c>
      <c r="C315" s="1" t="s">
        <v>2598</v>
      </c>
      <c r="D315" s="1" t="s">
        <v>2599</v>
      </c>
      <c r="E315" s="1">
        <v>2022.0</v>
      </c>
      <c r="F315" s="1" t="s">
        <v>1710</v>
      </c>
      <c r="G315" s="1" t="s">
        <v>1743</v>
      </c>
      <c r="J315" s="1">
        <v>194.0</v>
      </c>
      <c r="K315" s="1">
        <v>203.0</v>
      </c>
      <c r="L315" s="1">
        <v>9.0</v>
      </c>
      <c r="M315" s="1" t="s">
        <v>2600</v>
      </c>
      <c r="N315" s="1" t="s">
        <v>2601</v>
      </c>
      <c r="O315" s="1" t="s">
        <v>2602</v>
      </c>
      <c r="P315" s="1" t="s">
        <v>2603</v>
      </c>
      <c r="Q315" s="1" t="s">
        <v>74</v>
      </c>
      <c r="S315" s="1" t="s">
        <v>76</v>
      </c>
    </row>
    <row r="316" ht="14.25" customHeight="1">
      <c r="A316" s="1" t="s">
        <v>2604</v>
      </c>
      <c r="B316" s="1" t="s">
        <v>2605</v>
      </c>
      <c r="C316" s="1" t="s">
        <v>2606</v>
      </c>
      <c r="D316" s="1" t="s">
        <v>2607</v>
      </c>
      <c r="E316" s="1">
        <v>2022.0</v>
      </c>
      <c r="F316" s="1" t="s">
        <v>2608</v>
      </c>
      <c r="J316" s="1">
        <v>240.0</v>
      </c>
      <c r="K316" s="1">
        <v>246.0</v>
      </c>
      <c r="L316" s="1">
        <v>6.0</v>
      </c>
      <c r="M316" s="1" t="s">
        <v>2609</v>
      </c>
      <c r="N316" s="1" t="s">
        <v>2610</v>
      </c>
      <c r="O316" s="1" t="s">
        <v>2611</v>
      </c>
      <c r="P316" s="1" t="s">
        <v>2612</v>
      </c>
      <c r="Q316" s="1" t="s">
        <v>74</v>
      </c>
      <c r="S316" s="1" t="s">
        <v>76</v>
      </c>
    </row>
    <row r="317" ht="14.25" customHeight="1">
      <c r="A317" s="1" t="s">
        <v>2613</v>
      </c>
      <c r="B317" s="1" t="s">
        <v>2614</v>
      </c>
      <c r="C317" s="1" t="s">
        <v>2615</v>
      </c>
      <c r="D317" s="1" t="s">
        <v>2616</v>
      </c>
      <c r="E317" s="1">
        <v>2022.0</v>
      </c>
      <c r="F317" s="1" t="s">
        <v>1710</v>
      </c>
      <c r="G317" s="1" t="s">
        <v>1743</v>
      </c>
      <c r="J317" s="1">
        <v>508.0</v>
      </c>
      <c r="K317" s="1">
        <v>517.0</v>
      </c>
      <c r="L317" s="1">
        <v>9.0</v>
      </c>
      <c r="M317" s="1" t="s">
        <v>2617</v>
      </c>
      <c r="N317" s="1" t="s">
        <v>2618</v>
      </c>
      <c r="O317" s="1" t="s">
        <v>2619</v>
      </c>
      <c r="P317" s="1" t="s">
        <v>2620</v>
      </c>
      <c r="Q317" s="1" t="s">
        <v>74</v>
      </c>
      <c r="R317" s="1" t="s">
        <v>103</v>
      </c>
      <c r="S317" s="1" t="s">
        <v>76</v>
      </c>
    </row>
    <row r="318" ht="14.25" customHeight="1">
      <c r="A318" s="1" t="s">
        <v>2621</v>
      </c>
      <c r="B318" s="1" t="s">
        <v>2622</v>
      </c>
      <c r="C318" s="1" t="s">
        <v>2623</v>
      </c>
      <c r="D318" s="1" t="s">
        <v>2624</v>
      </c>
      <c r="E318" s="1">
        <v>2022.0</v>
      </c>
      <c r="F318" s="1" t="s">
        <v>2625</v>
      </c>
      <c r="J318" s="1">
        <v>1409.0</v>
      </c>
      <c r="K318" s="1">
        <v>1414.0</v>
      </c>
      <c r="L318" s="1">
        <v>5.0</v>
      </c>
      <c r="M318" s="1" t="s">
        <v>2626</v>
      </c>
      <c r="N318" s="1" t="s">
        <v>2627</v>
      </c>
      <c r="O318" s="1" t="s">
        <v>2628</v>
      </c>
      <c r="P318" s="1" t="s">
        <v>2629</v>
      </c>
      <c r="Q318" s="1" t="s">
        <v>74</v>
      </c>
      <c r="S318" s="1" t="s">
        <v>76</v>
      </c>
    </row>
    <row r="319" ht="14.25" customHeight="1">
      <c r="A319" s="1" t="s">
        <v>2630</v>
      </c>
      <c r="B319" s="1" t="s">
        <v>2631</v>
      </c>
      <c r="C319" s="1" t="s">
        <v>2632</v>
      </c>
      <c r="D319" s="1" t="s">
        <v>2633</v>
      </c>
      <c r="E319" s="1">
        <v>2022.0</v>
      </c>
      <c r="F319" s="1" t="s">
        <v>1710</v>
      </c>
      <c r="G319" s="1" t="s">
        <v>1743</v>
      </c>
      <c r="J319" s="1">
        <v>640.0</v>
      </c>
      <c r="K319" s="1">
        <v>651.0</v>
      </c>
      <c r="L319" s="1">
        <v>11.0</v>
      </c>
      <c r="M319" s="1" t="s">
        <v>2634</v>
      </c>
      <c r="N319" s="1" t="s">
        <v>2635</v>
      </c>
      <c r="O319" s="1" t="s">
        <v>2636</v>
      </c>
      <c r="P319" s="1" t="s">
        <v>2637</v>
      </c>
      <c r="Q319" s="1" t="s">
        <v>74</v>
      </c>
      <c r="S319" s="1" t="s">
        <v>76</v>
      </c>
    </row>
    <row r="320" ht="14.25" customHeight="1">
      <c r="A320" s="1" t="s">
        <v>2638</v>
      </c>
      <c r="B320" s="1" t="s">
        <v>2639</v>
      </c>
      <c r="C320" s="1" t="s">
        <v>2640</v>
      </c>
      <c r="D320" s="1" t="s">
        <v>2641</v>
      </c>
      <c r="E320" s="1">
        <v>2022.0</v>
      </c>
      <c r="F320" s="1" t="s">
        <v>26</v>
      </c>
      <c r="J320" s="1">
        <v>1843.0</v>
      </c>
      <c r="K320" s="1">
        <v>1848.0</v>
      </c>
      <c r="L320" s="1">
        <v>5.0</v>
      </c>
      <c r="M320" s="1" t="s">
        <v>2642</v>
      </c>
      <c r="N320" s="1" t="s">
        <v>2643</v>
      </c>
      <c r="P320" s="1" t="s">
        <v>2644</v>
      </c>
      <c r="Q320" s="1" t="s">
        <v>74</v>
      </c>
      <c r="S320" s="1" t="s">
        <v>76</v>
      </c>
    </row>
    <row r="321" ht="14.25" customHeight="1">
      <c r="A321" s="1" t="s">
        <v>2645</v>
      </c>
      <c r="B321" s="1" t="s">
        <v>2646</v>
      </c>
      <c r="C321" s="1" t="s">
        <v>2647</v>
      </c>
      <c r="D321" s="1" t="s">
        <v>2648</v>
      </c>
      <c r="E321" s="1">
        <v>2022.0</v>
      </c>
      <c r="F321" s="1" t="s">
        <v>2649</v>
      </c>
      <c r="J321" s="1">
        <v>6349.0</v>
      </c>
      <c r="K321" s="1">
        <v>6353.0</v>
      </c>
      <c r="L321" s="1">
        <v>4.0</v>
      </c>
      <c r="M321" s="1" t="s">
        <v>2650</v>
      </c>
      <c r="N321" s="1" t="s">
        <v>2651</v>
      </c>
      <c r="P321" s="1" t="s">
        <v>2652</v>
      </c>
      <c r="Q321" s="1" t="s">
        <v>74</v>
      </c>
      <c r="S321" s="1" t="s">
        <v>76</v>
      </c>
    </row>
    <row r="322" ht="14.25" customHeight="1">
      <c r="A322" s="1" t="s">
        <v>2653</v>
      </c>
      <c r="B322" s="1" t="s">
        <v>2654</v>
      </c>
      <c r="C322" s="1" t="s">
        <v>2655</v>
      </c>
      <c r="D322" s="1" t="s">
        <v>2656</v>
      </c>
      <c r="E322" s="1">
        <v>2022.0</v>
      </c>
      <c r="F322" s="1" t="s">
        <v>2488</v>
      </c>
      <c r="J322" s="1">
        <v>1510.0</v>
      </c>
      <c r="K322" s="1">
        <v>1515.0</v>
      </c>
      <c r="L322" s="1">
        <v>5.0</v>
      </c>
      <c r="M322" s="1" t="s">
        <v>2657</v>
      </c>
      <c r="N322" s="1" t="s">
        <v>2658</v>
      </c>
      <c r="O322" s="1" t="s">
        <v>2659</v>
      </c>
      <c r="P322" s="1" t="s">
        <v>2660</v>
      </c>
      <c r="Q322" s="1" t="s">
        <v>74</v>
      </c>
      <c r="S322" s="1" t="s">
        <v>76</v>
      </c>
    </row>
    <row r="323" ht="14.25" customHeight="1">
      <c r="A323" s="1" t="s">
        <v>2661</v>
      </c>
      <c r="B323" s="1" t="s">
        <v>2662</v>
      </c>
      <c r="C323" s="1" t="s">
        <v>2663</v>
      </c>
      <c r="D323" s="1" t="s">
        <v>2664</v>
      </c>
      <c r="E323" s="1">
        <v>2022.0</v>
      </c>
      <c r="F323" s="1" t="s">
        <v>2665</v>
      </c>
      <c r="G323" s="1">
        <v>4.0</v>
      </c>
      <c r="I323" s="1" t="s">
        <v>2666</v>
      </c>
      <c r="M323" s="1" t="s">
        <v>2667</v>
      </c>
      <c r="N323" s="1" t="s">
        <v>2668</v>
      </c>
      <c r="O323" s="1" t="s">
        <v>2669</v>
      </c>
      <c r="P323" s="1" t="s">
        <v>2670</v>
      </c>
      <c r="Q323" s="1" t="s">
        <v>74</v>
      </c>
      <c r="S323" s="1" t="s">
        <v>76</v>
      </c>
    </row>
    <row r="324" ht="14.25" customHeight="1">
      <c r="A324" s="1" t="s">
        <v>2671</v>
      </c>
      <c r="B324" s="1" t="s">
        <v>2672</v>
      </c>
      <c r="C324" s="1" t="s">
        <v>2673</v>
      </c>
      <c r="D324" s="1" t="s">
        <v>2674</v>
      </c>
      <c r="E324" s="1">
        <v>2022.0</v>
      </c>
      <c r="F324" s="1" t="s">
        <v>2665</v>
      </c>
      <c r="G324" s="1">
        <v>4.0</v>
      </c>
      <c r="I324" s="1" t="s">
        <v>2675</v>
      </c>
      <c r="M324" s="1" t="s">
        <v>2676</v>
      </c>
      <c r="N324" s="1" t="s">
        <v>2677</v>
      </c>
      <c r="O324" s="1" t="s">
        <v>2678</v>
      </c>
      <c r="P324" s="1" t="s">
        <v>2679</v>
      </c>
      <c r="Q324" s="1" t="s">
        <v>74</v>
      </c>
      <c r="S324" s="1" t="s">
        <v>76</v>
      </c>
    </row>
    <row r="325" ht="14.25" customHeight="1">
      <c r="A325" s="1" t="s">
        <v>2680</v>
      </c>
      <c r="B325" s="1" t="s">
        <v>2681</v>
      </c>
      <c r="C325" s="1" t="s">
        <v>2682</v>
      </c>
      <c r="D325" s="1" t="s">
        <v>2683</v>
      </c>
      <c r="E325" s="1">
        <v>2022.0</v>
      </c>
      <c r="F325" s="1" t="s">
        <v>2548</v>
      </c>
      <c r="M325" s="1" t="s">
        <v>2684</v>
      </c>
      <c r="N325" s="1" t="s">
        <v>2685</v>
      </c>
      <c r="O325" s="1" t="s">
        <v>2686</v>
      </c>
      <c r="P325" s="1" t="s">
        <v>2687</v>
      </c>
      <c r="Q325" s="1" t="s">
        <v>74</v>
      </c>
      <c r="S325" s="1" t="s">
        <v>76</v>
      </c>
    </row>
    <row r="326" ht="14.25" customHeight="1">
      <c r="A326" s="1" t="s">
        <v>2688</v>
      </c>
      <c r="B326" s="1" t="s">
        <v>2689</v>
      </c>
      <c r="C326" s="1" t="s">
        <v>2690</v>
      </c>
      <c r="D326" s="1" t="s">
        <v>2691</v>
      </c>
      <c r="E326" s="1">
        <v>2022.0</v>
      </c>
      <c r="F326" s="1" t="s">
        <v>1710</v>
      </c>
      <c r="G326" s="1" t="s">
        <v>1743</v>
      </c>
      <c r="J326" s="1">
        <v>560.0</v>
      </c>
      <c r="K326" s="1">
        <v>573.0</v>
      </c>
      <c r="L326" s="1">
        <v>13.0</v>
      </c>
      <c r="M326" s="1" t="s">
        <v>2692</v>
      </c>
      <c r="N326" s="1" t="s">
        <v>2693</v>
      </c>
      <c r="O326" s="1" t="s">
        <v>2694</v>
      </c>
      <c r="P326" s="1" t="s">
        <v>2695</v>
      </c>
      <c r="Q326" s="1" t="s">
        <v>74</v>
      </c>
      <c r="S326" s="1" t="s">
        <v>76</v>
      </c>
    </row>
    <row r="327" ht="14.25" customHeight="1">
      <c r="A327" s="1" t="s">
        <v>2696</v>
      </c>
      <c r="B327" s="1" t="s">
        <v>2697</v>
      </c>
      <c r="C327" s="1" t="s">
        <v>2698</v>
      </c>
      <c r="D327" s="1" t="s">
        <v>2699</v>
      </c>
      <c r="E327" s="1">
        <v>2022.0</v>
      </c>
      <c r="F327" s="1" t="s">
        <v>1710</v>
      </c>
      <c r="G327" s="1" t="s">
        <v>1743</v>
      </c>
      <c r="J327" s="1">
        <v>228.0</v>
      </c>
      <c r="K327" s="1">
        <v>237.0</v>
      </c>
      <c r="L327" s="1">
        <v>9.0</v>
      </c>
      <c r="M327" s="1" t="s">
        <v>2700</v>
      </c>
      <c r="N327" s="1" t="s">
        <v>2701</v>
      </c>
      <c r="O327" s="1" t="s">
        <v>2702</v>
      </c>
      <c r="P327" s="1" t="s">
        <v>2703</v>
      </c>
      <c r="Q327" s="1" t="s">
        <v>74</v>
      </c>
      <c r="S327" s="1" t="s">
        <v>76</v>
      </c>
    </row>
    <row r="328" ht="14.25" customHeight="1">
      <c r="A328" s="1" t="s">
        <v>2704</v>
      </c>
      <c r="B328" s="1" t="s">
        <v>2705</v>
      </c>
      <c r="C328" s="1" t="s">
        <v>2706</v>
      </c>
      <c r="D328" s="1" t="s">
        <v>2707</v>
      </c>
      <c r="E328" s="1">
        <v>2022.0</v>
      </c>
      <c r="F328" s="1" t="s">
        <v>26</v>
      </c>
      <c r="J328" s="1">
        <v>735.0</v>
      </c>
      <c r="K328" s="1">
        <v>740.0</v>
      </c>
      <c r="L328" s="1">
        <v>5.0</v>
      </c>
      <c r="M328" s="1" t="s">
        <v>2708</v>
      </c>
      <c r="N328" s="1" t="s">
        <v>2709</v>
      </c>
      <c r="P328" s="1" t="s">
        <v>2710</v>
      </c>
      <c r="Q328" s="1" t="s">
        <v>74</v>
      </c>
      <c r="S328" s="1" t="s">
        <v>76</v>
      </c>
    </row>
    <row r="329" ht="14.25" customHeight="1">
      <c r="A329" s="1" t="s">
        <v>2711</v>
      </c>
      <c r="B329" s="1" t="s">
        <v>2712</v>
      </c>
      <c r="C329" s="1" t="s">
        <v>2713</v>
      </c>
      <c r="D329" s="1" t="s">
        <v>2714</v>
      </c>
      <c r="E329" s="1">
        <v>2022.0</v>
      </c>
      <c r="F329" s="1" t="s">
        <v>1710</v>
      </c>
      <c r="G329" s="1" t="s">
        <v>1743</v>
      </c>
      <c r="J329" s="1">
        <v>381.0</v>
      </c>
      <c r="K329" s="1">
        <v>391.0</v>
      </c>
      <c r="L329" s="1">
        <v>10.0</v>
      </c>
      <c r="M329" s="1" t="s">
        <v>2715</v>
      </c>
      <c r="N329" s="1" t="s">
        <v>2716</v>
      </c>
      <c r="O329" s="1" t="s">
        <v>2717</v>
      </c>
      <c r="P329" s="1" t="s">
        <v>2718</v>
      </c>
      <c r="Q329" s="1" t="s">
        <v>74</v>
      </c>
      <c r="S329" s="1" t="s">
        <v>76</v>
      </c>
    </row>
    <row r="330" ht="14.25" customHeight="1">
      <c r="A330" s="1" t="s">
        <v>2719</v>
      </c>
      <c r="B330" s="1" t="s">
        <v>2720</v>
      </c>
      <c r="C330" s="1" t="s">
        <v>2721</v>
      </c>
      <c r="D330" s="1" t="s">
        <v>2722</v>
      </c>
      <c r="E330" s="1">
        <v>2022.0</v>
      </c>
      <c r="F330" s="1" t="s">
        <v>1000</v>
      </c>
      <c r="G330" s="1">
        <v>3332.0</v>
      </c>
      <c r="N330" s="1" t="s">
        <v>2723</v>
      </c>
      <c r="O330" s="1" t="s">
        <v>2724</v>
      </c>
      <c r="P330" s="1" t="s">
        <v>2725</v>
      </c>
      <c r="Q330" s="1" t="s">
        <v>74</v>
      </c>
      <c r="S330" s="1" t="s">
        <v>76</v>
      </c>
    </row>
    <row r="331" ht="14.25" customHeight="1">
      <c r="A331" s="1" t="s">
        <v>2726</v>
      </c>
      <c r="B331" s="1" t="s">
        <v>2727</v>
      </c>
      <c r="C331" s="1" t="s">
        <v>2728</v>
      </c>
      <c r="D331" s="1" t="s">
        <v>2729</v>
      </c>
      <c r="E331" s="1">
        <v>2022.0</v>
      </c>
      <c r="F331" s="1" t="s">
        <v>2665</v>
      </c>
      <c r="G331" s="1" t="s">
        <v>2730</v>
      </c>
      <c r="I331" s="1" t="s">
        <v>2731</v>
      </c>
      <c r="M331" s="1" t="s">
        <v>2732</v>
      </c>
      <c r="N331" s="1" t="s">
        <v>2733</v>
      </c>
      <c r="O331" s="1" t="s">
        <v>2734</v>
      </c>
      <c r="P331" s="1" t="s">
        <v>2735</v>
      </c>
      <c r="Q331" s="1" t="s">
        <v>74</v>
      </c>
      <c r="S331" s="1" t="s">
        <v>76</v>
      </c>
    </row>
    <row r="332" ht="14.25" customHeight="1">
      <c r="A332" s="1" t="s">
        <v>2736</v>
      </c>
      <c r="B332" s="1" t="s">
        <v>2737</v>
      </c>
      <c r="C332" s="1" t="s">
        <v>2738</v>
      </c>
      <c r="D332" s="1" t="s">
        <v>2739</v>
      </c>
      <c r="E332" s="1">
        <v>2022.0</v>
      </c>
      <c r="F332" s="1" t="s">
        <v>26</v>
      </c>
      <c r="J332" s="1">
        <v>333.0</v>
      </c>
      <c r="K332" s="1">
        <v>338.0</v>
      </c>
      <c r="L332" s="1">
        <v>5.0</v>
      </c>
      <c r="M332" s="1" t="s">
        <v>2740</v>
      </c>
      <c r="N332" s="1" t="s">
        <v>2741</v>
      </c>
      <c r="P332" s="1" t="s">
        <v>2742</v>
      </c>
      <c r="Q332" s="1" t="s">
        <v>74</v>
      </c>
      <c r="S332" s="1" t="s">
        <v>76</v>
      </c>
    </row>
    <row r="333" ht="14.25" customHeight="1">
      <c r="A333" s="1" t="s">
        <v>2743</v>
      </c>
      <c r="B333" s="1" t="s">
        <v>2744</v>
      </c>
      <c r="C333" s="1" t="s">
        <v>2745</v>
      </c>
      <c r="D333" s="1" t="s">
        <v>2746</v>
      </c>
      <c r="E333" s="1">
        <v>2022.0</v>
      </c>
      <c r="F333" s="1" t="s">
        <v>2747</v>
      </c>
      <c r="J333" s="1">
        <v>36.0</v>
      </c>
      <c r="K333" s="1">
        <v>45.0</v>
      </c>
      <c r="L333" s="1">
        <v>9.0</v>
      </c>
      <c r="M333" s="1" t="s">
        <v>2748</v>
      </c>
      <c r="N333" s="1" t="s">
        <v>2749</v>
      </c>
      <c r="O333" s="1" t="s">
        <v>2750</v>
      </c>
      <c r="P333" s="1" t="s">
        <v>2751</v>
      </c>
      <c r="Q333" s="1" t="s">
        <v>74</v>
      </c>
      <c r="S333" s="1" t="s">
        <v>76</v>
      </c>
    </row>
    <row r="334" ht="14.25" customHeight="1">
      <c r="A334" s="1" t="s">
        <v>2752</v>
      </c>
      <c r="B334" s="1" t="s">
        <v>2753</v>
      </c>
      <c r="C334" s="1" t="s">
        <v>2754</v>
      </c>
      <c r="D334" s="1" t="s">
        <v>2755</v>
      </c>
      <c r="E334" s="1">
        <v>2022.0</v>
      </c>
      <c r="F334" s="1" t="s">
        <v>26</v>
      </c>
      <c r="J334" s="1">
        <v>2165.0</v>
      </c>
      <c r="K334" s="1">
        <v>2170.0</v>
      </c>
      <c r="L334" s="1">
        <v>5.0</v>
      </c>
      <c r="M334" s="1" t="s">
        <v>2756</v>
      </c>
      <c r="N334" s="1" t="s">
        <v>2757</v>
      </c>
      <c r="P334" s="1" t="s">
        <v>2758</v>
      </c>
      <c r="Q334" s="1" t="s">
        <v>74</v>
      </c>
      <c r="S334" s="1" t="s">
        <v>76</v>
      </c>
    </row>
    <row r="335" ht="14.25" customHeight="1">
      <c r="A335" s="1" t="s">
        <v>2759</v>
      </c>
      <c r="B335" s="1" t="s">
        <v>2760</v>
      </c>
      <c r="C335" s="1" t="s">
        <v>2761</v>
      </c>
      <c r="D335" s="1" t="s">
        <v>2762</v>
      </c>
      <c r="E335" s="1">
        <v>2022.0</v>
      </c>
      <c r="F335" s="1" t="s">
        <v>2763</v>
      </c>
      <c r="J335" s="1">
        <v>360.0</v>
      </c>
      <c r="K335" s="1">
        <v>364.0</v>
      </c>
      <c r="L335" s="1">
        <v>4.0</v>
      </c>
      <c r="M335" s="1" t="s">
        <v>2764</v>
      </c>
      <c r="N335" s="1" t="s">
        <v>2765</v>
      </c>
      <c r="O335" s="1" t="s">
        <v>2766</v>
      </c>
      <c r="P335" s="1" t="s">
        <v>2767</v>
      </c>
      <c r="Q335" s="1" t="s">
        <v>74</v>
      </c>
      <c r="S335" s="1" t="s">
        <v>76</v>
      </c>
    </row>
    <row r="336" ht="14.25" customHeight="1">
      <c r="A336" s="1" t="s">
        <v>2768</v>
      </c>
      <c r="B336" s="1" t="s">
        <v>2769</v>
      </c>
      <c r="C336" s="1" t="s">
        <v>2770</v>
      </c>
      <c r="D336" s="1" t="s">
        <v>2771</v>
      </c>
      <c r="E336" s="1">
        <v>2022.0</v>
      </c>
      <c r="F336" s="1" t="s">
        <v>2575</v>
      </c>
      <c r="J336" s="1">
        <v>353.0</v>
      </c>
      <c r="K336" s="1">
        <v>359.0</v>
      </c>
      <c r="L336" s="1">
        <v>6.0</v>
      </c>
      <c r="M336" s="1" t="s">
        <v>2772</v>
      </c>
      <c r="N336" s="1" t="s">
        <v>2773</v>
      </c>
      <c r="O336" s="1" t="s">
        <v>2774</v>
      </c>
      <c r="P336" s="1" t="s">
        <v>2775</v>
      </c>
      <c r="Q336" s="1" t="s">
        <v>74</v>
      </c>
      <c r="S336" s="1" t="s">
        <v>76</v>
      </c>
    </row>
    <row r="337" ht="14.25" customHeight="1">
      <c r="A337" s="1" t="s">
        <v>2776</v>
      </c>
      <c r="B337" s="1" t="s">
        <v>2777</v>
      </c>
      <c r="C337" s="1" t="s">
        <v>2778</v>
      </c>
      <c r="D337" s="1" t="s">
        <v>2779</v>
      </c>
      <c r="E337" s="1">
        <v>2022.0</v>
      </c>
      <c r="F337" s="1" t="s">
        <v>2780</v>
      </c>
      <c r="M337" s="1" t="s">
        <v>2781</v>
      </c>
      <c r="N337" s="1" t="s">
        <v>2782</v>
      </c>
      <c r="O337" s="1" t="s">
        <v>2783</v>
      </c>
      <c r="P337" s="1" t="s">
        <v>2784</v>
      </c>
      <c r="Q337" s="1" t="s">
        <v>74</v>
      </c>
      <c r="S337" s="1" t="s">
        <v>76</v>
      </c>
    </row>
    <row r="338" ht="14.25" customHeight="1">
      <c r="A338" s="1" t="s">
        <v>2785</v>
      </c>
      <c r="B338" s="1" t="s">
        <v>2786</v>
      </c>
      <c r="C338" s="1" t="s">
        <v>2787</v>
      </c>
      <c r="D338" s="1" t="s">
        <v>2788</v>
      </c>
      <c r="E338" s="1">
        <v>2022.0</v>
      </c>
      <c r="F338" s="1" t="s">
        <v>26</v>
      </c>
      <c r="J338" s="1">
        <v>351.0</v>
      </c>
      <c r="K338" s="1">
        <v>356.0</v>
      </c>
      <c r="L338" s="1">
        <v>5.0</v>
      </c>
      <c r="M338" s="1" t="s">
        <v>2789</v>
      </c>
      <c r="N338" s="1" t="s">
        <v>2790</v>
      </c>
      <c r="P338" s="1" t="s">
        <v>2791</v>
      </c>
      <c r="Q338" s="1" t="s">
        <v>74</v>
      </c>
      <c r="S338" s="1" t="s">
        <v>76</v>
      </c>
    </row>
    <row r="339" ht="14.25" customHeight="1">
      <c r="A339" s="1" t="s">
        <v>2792</v>
      </c>
      <c r="B339" s="1" t="s">
        <v>2793</v>
      </c>
      <c r="C339" s="1">
        <v>5.7215058835E10</v>
      </c>
      <c r="D339" s="1" t="s">
        <v>2794</v>
      </c>
      <c r="E339" s="1">
        <v>2022.0</v>
      </c>
      <c r="F339" s="1" t="s">
        <v>2795</v>
      </c>
      <c r="M339" s="1" t="s">
        <v>2796</v>
      </c>
      <c r="N339" s="1" t="s">
        <v>2797</v>
      </c>
      <c r="O339" s="1" t="s">
        <v>2798</v>
      </c>
      <c r="P339" s="1" t="s">
        <v>2799</v>
      </c>
      <c r="Q339" s="1" t="s">
        <v>74</v>
      </c>
      <c r="S339" s="1" t="s">
        <v>76</v>
      </c>
    </row>
    <row r="340" ht="14.25" customHeight="1">
      <c r="A340" s="1" t="s">
        <v>2800</v>
      </c>
      <c r="B340" s="1" t="s">
        <v>2801</v>
      </c>
      <c r="C340" s="1" t="s">
        <v>2802</v>
      </c>
      <c r="D340" s="1" t="s">
        <v>2803</v>
      </c>
      <c r="E340" s="1">
        <v>2022.0</v>
      </c>
      <c r="F340" s="1" t="s">
        <v>2804</v>
      </c>
      <c r="M340" s="1" t="s">
        <v>2805</v>
      </c>
      <c r="N340" s="1" t="s">
        <v>2806</v>
      </c>
      <c r="O340" s="1" t="s">
        <v>2807</v>
      </c>
      <c r="P340" s="1" t="s">
        <v>2808</v>
      </c>
      <c r="Q340" s="1" t="s">
        <v>74</v>
      </c>
      <c r="S340" s="1" t="s">
        <v>76</v>
      </c>
    </row>
    <row r="341" ht="14.25" customHeight="1">
      <c r="A341" s="1" t="s">
        <v>2809</v>
      </c>
      <c r="B341" s="1" t="s">
        <v>2810</v>
      </c>
      <c r="C341" s="1" t="s">
        <v>2811</v>
      </c>
      <c r="D341" s="1" t="s">
        <v>2812</v>
      </c>
      <c r="E341" s="1">
        <v>2022.0</v>
      </c>
      <c r="F341" s="1" t="s">
        <v>2813</v>
      </c>
      <c r="J341" s="1">
        <v>217.0</v>
      </c>
      <c r="K341" s="1">
        <v>223.0</v>
      </c>
      <c r="L341" s="1">
        <v>6.0</v>
      </c>
      <c r="M341" s="1" t="s">
        <v>2814</v>
      </c>
      <c r="N341" s="1" t="s">
        <v>2815</v>
      </c>
      <c r="O341" s="1" t="s">
        <v>2816</v>
      </c>
      <c r="P341" s="1" t="s">
        <v>2817</v>
      </c>
      <c r="Q341" s="1" t="s">
        <v>74</v>
      </c>
      <c r="S341" s="1" t="s">
        <v>76</v>
      </c>
    </row>
    <row r="342" ht="14.25" customHeight="1">
      <c r="A342" s="1" t="s">
        <v>2818</v>
      </c>
      <c r="B342" s="1" t="s">
        <v>2819</v>
      </c>
      <c r="C342" s="1" t="s">
        <v>2820</v>
      </c>
      <c r="D342" s="1" t="s">
        <v>2821</v>
      </c>
      <c r="E342" s="1">
        <v>2022.0</v>
      </c>
      <c r="F342" s="1" t="s">
        <v>1710</v>
      </c>
      <c r="G342" s="1" t="s">
        <v>1743</v>
      </c>
      <c r="J342" s="1">
        <v>488.0</v>
      </c>
      <c r="K342" s="1">
        <v>497.0</v>
      </c>
      <c r="L342" s="1">
        <v>9.0</v>
      </c>
      <c r="M342" s="1" t="s">
        <v>2822</v>
      </c>
      <c r="N342" s="1" t="s">
        <v>2823</v>
      </c>
      <c r="O342" s="1" t="s">
        <v>2824</v>
      </c>
      <c r="P342" s="1" t="s">
        <v>2825</v>
      </c>
      <c r="Q342" s="1" t="s">
        <v>74</v>
      </c>
      <c r="S342" s="1" t="s">
        <v>76</v>
      </c>
    </row>
    <row r="343" ht="14.25" customHeight="1">
      <c r="A343" s="1" t="s">
        <v>2826</v>
      </c>
      <c r="B343" s="1" t="s">
        <v>2827</v>
      </c>
      <c r="C343" s="1" t="s">
        <v>2828</v>
      </c>
      <c r="D343" s="1" t="s">
        <v>2829</v>
      </c>
      <c r="E343" s="1">
        <v>2022.0</v>
      </c>
      <c r="F343" s="1" t="s">
        <v>2539</v>
      </c>
      <c r="M343" s="1" t="s">
        <v>2830</v>
      </c>
      <c r="N343" s="1" t="s">
        <v>2831</v>
      </c>
      <c r="O343" s="1" t="s">
        <v>2832</v>
      </c>
      <c r="P343" s="1" t="s">
        <v>2833</v>
      </c>
      <c r="Q343" s="1" t="s">
        <v>74</v>
      </c>
      <c r="S343" s="1" t="s">
        <v>76</v>
      </c>
    </row>
    <row r="344" ht="14.25" customHeight="1">
      <c r="A344" s="1" t="s">
        <v>2834</v>
      </c>
      <c r="B344" s="1" t="s">
        <v>2835</v>
      </c>
      <c r="C344" s="1" t="s">
        <v>2836</v>
      </c>
      <c r="D344" s="1" t="s">
        <v>2837</v>
      </c>
      <c r="E344" s="1">
        <v>2022.0</v>
      </c>
      <c r="F344" s="1" t="s">
        <v>2505</v>
      </c>
      <c r="J344" s="1">
        <v>152.0</v>
      </c>
      <c r="K344" s="1">
        <v>158.0</v>
      </c>
      <c r="L344" s="1">
        <v>6.0</v>
      </c>
      <c r="M344" s="1" t="s">
        <v>2838</v>
      </c>
      <c r="N344" s="1" t="s">
        <v>2839</v>
      </c>
      <c r="O344" s="1" t="s">
        <v>2840</v>
      </c>
      <c r="P344" s="1" t="s">
        <v>2841</v>
      </c>
      <c r="Q344" s="1" t="s">
        <v>74</v>
      </c>
      <c r="S344" s="1" t="s">
        <v>76</v>
      </c>
    </row>
    <row r="345" ht="14.25" customHeight="1">
      <c r="A345" s="1" t="s">
        <v>2842</v>
      </c>
      <c r="B345" s="1" t="s">
        <v>2843</v>
      </c>
      <c r="C345" s="1" t="s">
        <v>2844</v>
      </c>
      <c r="D345" s="1" t="s">
        <v>2845</v>
      </c>
      <c r="E345" s="1">
        <v>2022.0</v>
      </c>
      <c r="F345" s="1" t="s">
        <v>2488</v>
      </c>
      <c r="J345" s="1">
        <v>1441.0</v>
      </c>
      <c r="K345" s="1">
        <v>1446.0</v>
      </c>
      <c r="L345" s="1">
        <v>5.0</v>
      </c>
      <c r="M345" s="1" t="s">
        <v>2846</v>
      </c>
      <c r="N345" s="1" t="s">
        <v>2847</v>
      </c>
      <c r="O345" s="1" t="s">
        <v>2848</v>
      </c>
      <c r="P345" s="1" t="s">
        <v>2849</v>
      </c>
      <c r="Q345" s="1" t="s">
        <v>74</v>
      </c>
      <c r="S345" s="1" t="s">
        <v>76</v>
      </c>
    </row>
    <row r="346" ht="14.25" customHeight="1">
      <c r="A346" s="1" t="s">
        <v>2850</v>
      </c>
      <c r="B346" s="1" t="s">
        <v>2851</v>
      </c>
      <c r="C346" s="1" t="s">
        <v>2852</v>
      </c>
      <c r="D346" s="1" t="s">
        <v>2853</v>
      </c>
      <c r="E346" s="1">
        <v>2022.0</v>
      </c>
      <c r="F346" s="1" t="s">
        <v>2625</v>
      </c>
      <c r="J346" s="1">
        <v>1572.0</v>
      </c>
      <c r="K346" s="1">
        <v>1577.0</v>
      </c>
      <c r="L346" s="1">
        <v>5.0</v>
      </c>
      <c r="M346" s="1" t="s">
        <v>2854</v>
      </c>
      <c r="N346" s="1" t="s">
        <v>2855</v>
      </c>
      <c r="O346" s="1" t="s">
        <v>2856</v>
      </c>
      <c r="P346" s="1" t="s">
        <v>2857</v>
      </c>
      <c r="Q346" s="1" t="s">
        <v>74</v>
      </c>
      <c r="S346" s="1" t="s">
        <v>76</v>
      </c>
    </row>
    <row r="347" ht="14.25" customHeight="1">
      <c r="A347" s="1" t="s">
        <v>2858</v>
      </c>
      <c r="B347" s="1" t="s">
        <v>2859</v>
      </c>
      <c r="C347" s="1" t="s">
        <v>2860</v>
      </c>
      <c r="D347" s="1" t="s">
        <v>2861</v>
      </c>
      <c r="E347" s="1">
        <v>2022.0</v>
      </c>
      <c r="F347" s="1" t="s">
        <v>2862</v>
      </c>
      <c r="J347" s="1">
        <v>105.0</v>
      </c>
      <c r="K347" s="1">
        <v>114.0</v>
      </c>
      <c r="L347" s="1">
        <v>9.0</v>
      </c>
      <c r="N347" s="1" t="s">
        <v>2863</v>
      </c>
      <c r="O347" s="1" t="s">
        <v>2864</v>
      </c>
      <c r="P347" s="1" t="s">
        <v>2865</v>
      </c>
      <c r="Q347" s="1" t="s">
        <v>74</v>
      </c>
      <c r="S347" s="1" t="s">
        <v>76</v>
      </c>
    </row>
    <row r="348" ht="14.25" customHeight="1">
      <c r="A348" s="1" t="s">
        <v>2866</v>
      </c>
      <c r="B348" s="1" t="s">
        <v>2867</v>
      </c>
      <c r="C348" s="1" t="s">
        <v>2868</v>
      </c>
      <c r="D348" s="1" t="s">
        <v>2869</v>
      </c>
      <c r="E348" s="1">
        <v>2022.0</v>
      </c>
      <c r="F348" s="1" t="s">
        <v>2862</v>
      </c>
      <c r="J348" s="1">
        <v>299.0</v>
      </c>
      <c r="K348" s="1">
        <v>302.0</v>
      </c>
      <c r="L348" s="1">
        <v>3.0</v>
      </c>
      <c r="N348" s="1" t="s">
        <v>2870</v>
      </c>
      <c r="O348" s="1" t="s">
        <v>2871</v>
      </c>
      <c r="P348" s="1" t="s">
        <v>2872</v>
      </c>
      <c r="Q348" s="1" t="s">
        <v>74</v>
      </c>
      <c r="S348" s="1" t="s">
        <v>76</v>
      </c>
    </row>
    <row r="349" ht="14.25" customHeight="1">
      <c r="A349" s="1" t="s">
        <v>2873</v>
      </c>
      <c r="B349" s="1" t="s">
        <v>2874</v>
      </c>
      <c r="C349" s="1" t="s">
        <v>2875</v>
      </c>
      <c r="D349" s="1" t="s">
        <v>2876</v>
      </c>
      <c r="E349" s="1">
        <v>2022.0</v>
      </c>
      <c r="F349" s="1" t="s">
        <v>26</v>
      </c>
      <c r="J349" s="1">
        <v>1377.0</v>
      </c>
      <c r="K349" s="1">
        <v>1382.0</v>
      </c>
      <c r="L349" s="1">
        <v>5.0</v>
      </c>
      <c r="M349" s="1" t="s">
        <v>2877</v>
      </c>
      <c r="N349" s="1" t="s">
        <v>2878</v>
      </c>
      <c r="P349" s="1" t="s">
        <v>2879</v>
      </c>
      <c r="Q349" s="1" t="s">
        <v>74</v>
      </c>
      <c r="S349" s="1" t="s">
        <v>76</v>
      </c>
    </row>
    <row r="350" ht="14.25" customHeight="1">
      <c r="A350" s="1" t="s">
        <v>2880</v>
      </c>
      <c r="B350" s="1" t="s">
        <v>2881</v>
      </c>
      <c r="C350" s="1" t="s">
        <v>2882</v>
      </c>
      <c r="D350" s="1" t="s">
        <v>2883</v>
      </c>
      <c r="E350" s="1">
        <v>2022.0</v>
      </c>
      <c r="F350" s="1" t="s">
        <v>1710</v>
      </c>
      <c r="G350" s="1" t="s">
        <v>1743</v>
      </c>
      <c r="J350" s="1">
        <v>248.0</v>
      </c>
      <c r="K350" s="1">
        <v>262.0</v>
      </c>
      <c r="L350" s="1">
        <v>14.0</v>
      </c>
      <c r="M350" s="1" t="s">
        <v>2884</v>
      </c>
      <c r="N350" s="1" t="s">
        <v>2885</v>
      </c>
      <c r="O350" s="1" t="s">
        <v>2886</v>
      </c>
      <c r="P350" s="1" t="s">
        <v>2887</v>
      </c>
      <c r="Q350" s="1" t="s">
        <v>74</v>
      </c>
      <c r="R350" s="1" t="s">
        <v>103</v>
      </c>
      <c r="S350" s="1" t="s">
        <v>76</v>
      </c>
    </row>
    <row r="351" ht="14.25" customHeight="1">
      <c r="A351" s="1" t="s">
        <v>2888</v>
      </c>
      <c r="B351" s="1" t="s">
        <v>2889</v>
      </c>
      <c r="C351" s="1" t="s">
        <v>2890</v>
      </c>
      <c r="D351" s="1" t="s">
        <v>2891</v>
      </c>
      <c r="E351" s="1">
        <v>2022.0</v>
      </c>
      <c r="F351" s="1" t="s">
        <v>26</v>
      </c>
      <c r="J351" s="1">
        <v>415.0</v>
      </c>
      <c r="K351" s="1">
        <v>420.0</v>
      </c>
      <c r="L351" s="1">
        <v>5.0</v>
      </c>
      <c r="M351" s="1" t="s">
        <v>2892</v>
      </c>
      <c r="N351" s="1" t="s">
        <v>2893</v>
      </c>
      <c r="P351" s="1" t="s">
        <v>2894</v>
      </c>
      <c r="Q351" s="1" t="s">
        <v>74</v>
      </c>
      <c r="S351" s="1" t="s">
        <v>76</v>
      </c>
    </row>
    <row r="352" ht="14.25" customHeight="1">
      <c r="A352" s="1" t="s">
        <v>2895</v>
      </c>
      <c r="B352" s="1" t="s">
        <v>2896</v>
      </c>
      <c r="C352" s="1" t="s">
        <v>2897</v>
      </c>
      <c r="D352" s="1" t="s">
        <v>2898</v>
      </c>
      <c r="E352" s="1">
        <v>2022.0</v>
      </c>
      <c r="F352" s="1" t="s">
        <v>2899</v>
      </c>
      <c r="M352" s="1" t="s">
        <v>2900</v>
      </c>
      <c r="N352" s="1" t="s">
        <v>2901</v>
      </c>
      <c r="O352" s="1" t="s">
        <v>2902</v>
      </c>
      <c r="P352" s="1" t="s">
        <v>2903</v>
      </c>
      <c r="Q352" s="1" t="s">
        <v>74</v>
      </c>
      <c r="S352" s="1" t="s">
        <v>76</v>
      </c>
    </row>
    <row r="353" ht="14.25" customHeight="1">
      <c r="A353" s="1" t="s">
        <v>2904</v>
      </c>
      <c r="B353" s="1" t="s">
        <v>2905</v>
      </c>
      <c r="C353" s="1" t="s">
        <v>2906</v>
      </c>
      <c r="D353" s="1" t="s">
        <v>2907</v>
      </c>
      <c r="E353" s="1">
        <v>2022.0</v>
      </c>
      <c r="F353" s="1" t="s">
        <v>1710</v>
      </c>
      <c r="G353" s="1" t="s">
        <v>1743</v>
      </c>
      <c r="J353" s="1">
        <v>23.0</v>
      </c>
      <c r="K353" s="1">
        <v>35.0</v>
      </c>
      <c r="L353" s="1">
        <v>12.0</v>
      </c>
      <c r="M353" s="1" t="s">
        <v>2908</v>
      </c>
      <c r="N353" s="1" t="s">
        <v>2909</v>
      </c>
      <c r="O353" s="1" t="s">
        <v>2910</v>
      </c>
      <c r="P353" s="1" t="s">
        <v>2911</v>
      </c>
      <c r="Q353" s="1" t="s">
        <v>74</v>
      </c>
      <c r="R353" s="1" t="s">
        <v>103</v>
      </c>
      <c r="S353" s="1" t="s">
        <v>76</v>
      </c>
    </row>
    <row r="354" ht="14.25" customHeight="1">
      <c r="A354" s="1" t="s">
        <v>2912</v>
      </c>
      <c r="B354" s="1" t="s">
        <v>2913</v>
      </c>
      <c r="C354" s="1" t="s">
        <v>2914</v>
      </c>
      <c r="D354" s="1" t="s">
        <v>2915</v>
      </c>
      <c r="E354" s="1">
        <v>2022.0</v>
      </c>
      <c r="F354" s="1" t="s">
        <v>2916</v>
      </c>
      <c r="J354" s="1">
        <v>60.0</v>
      </c>
      <c r="K354" s="1">
        <v>65.0</v>
      </c>
      <c r="L354" s="1">
        <v>5.0</v>
      </c>
      <c r="M354" s="1" t="s">
        <v>2917</v>
      </c>
      <c r="N354" s="1" t="s">
        <v>2918</v>
      </c>
      <c r="O354" s="1" t="s">
        <v>2919</v>
      </c>
      <c r="P354" s="1" t="s">
        <v>2920</v>
      </c>
      <c r="Q354" s="1" t="s">
        <v>74</v>
      </c>
      <c r="S354" s="1" t="s">
        <v>76</v>
      </c>
    </row>
    <row r="355" ht="14.25" customHeight="1">
      <c r="A355" s="1" t="s">
        <v>2921</v>
      </c>
      <c r="B355" s="1" t="s">
        <v>2922</v>
      </c>
      <c r="C355" s="1" t="s">
        <v>2923</v>
      </c>
      <c r="D355" s="1" t="s">
        <v>2924</v>
      </c>
      <c r="E355" s="1">
        <v>2022.0</v>
      </c>
      <c r="F355" s="1" t="s">
        <v>1710</v>
      </c>
      <c r="G355" s="1" t="s">
        <v>1743</v>
      </c>
      <c r="J355" s="1">
        <v>518.0</v>
      </c>
      <c r="K355" s="1">
        <v>528.0</v>
      </c>
      <c r="L355" s="1">
        <v>10.0</v>
      </c>
      <c r="M355" s="1" t="s">
        <v>2925</v>
      </c>
      <c r="N355" s="1" t="s">
        <v>2926</v>
      </c>
      <c r="O355" s="1" t="s">
        <v>2927</v>
      </c>
      <c r="P355" s="1" t="s">
        <v>2928</v>
      </c>
      <c r="Q355" s="1" t="s">
        <v>74</v>
      </c>
      <c r="S355" s="1" t="s">
        <v>76</v>
      </c>
    </row>
    <row r="356" ht="14.25" customHeight="1">
      <c r="A356" s="1" t="s">
        <v>2929</v>
      </c>
      <c r="B356" s="1" t="s">
        <v>2930</v>
      </c>
      <c r="C356" s="1" t="s">
        <v>2931</v>
      </c>
      <c r="D356" s="1" t="s">
        <v>2932</v>
      </c>
      <c r="E356" s="1">
        <v>2022.0</v>
      </c>
      <c r="F356" s="1" t="s">
        <v>26</v>
      </c>
      <c r="J356" s="1">
        <v>2255.0</v>
      </c>
      <c r="K356" s="1">
        <v>2262.0</v>
      </c>
      <c r="L356" s="1">
        <v>7.0</v>
      </c>
      <c r="M356" s="1" t="s">
        <v>2933</v>
      </c>
      <c r="N356" s="1" t="s">
        <v>2934</v>
      </c>
      <c r="P356" s="1" t="s">
        <v>2935</v>
      </c>
      <c r="Q356" s="1" t="s">
        <v>74</v>
      </c>
      <c r="R356" s="1" t="s">
        <v>103</v>
      </c>
      <c r="S356" s="1" t="s">
        <v>76</v>
      </c>
    </row>
    <row r="357" ht="14.25" customHeight="1">
      <c r="A357" s="1" t="s">
        <v>2936</v>
      </c>
      <c r="B357" s="1" t="s">
        <v>2937</v>
      </c>
      <c r="C357" s="1" t="s">
        <v>2938</v>
      </c>
      <c r="D357" s="1" t="s">
        <v>2939</v>
      </c>
      <c r="E357" s="1">
        <v>2022.0</v>
      </c>
      <c r="F357" s="1" t="s">
        <v>2505</v>
      </c>
      <c r="J357" s="1">
        <v>55.0</v>
      </c>
      <c r="K357" s="1">
        <v>60.0</v>
      </c>
      <c r="L357" s="1">
        <v>5.0</v>
      </c>
      <c r="M357" s="1" t="s">
        <v>2940</v>
      </c>
      <c r="N357" s="1" t="s">
        <v>2941</v>
      </c>
      <c r="O357" s="1" t="s">
        <v>2942</v>
      </c>
      <c r="P357" s="1" t="s">
        <v>2943</v>
      </c>
      <c r="Q357" s="1" t="s">
        <v>74</v>
      </c>
      <c r="S357" s="1" t="s">
        <v>76</v>
      </c>
    </row>
    <row r="358" ht="14.25" customHeight="1">
      <c r="A358" s="1" t="s">
        <v>2944</v>
      </c>
      <c r="B358" s="1" t="s">
        <v>2945</v>
      </c>
      <c r="C358" s="1" t="s">
        <v>2946</v>
      </c>
      <c r="D358" s="1" t="s">
        <v>2947</v>
      </c>
      <c r="E358" s="1">
        <v>2022.0</v>
      </c>
      <c r="F358" s="1" t="s">
        <v>2948</v>
      </c>
      <c r="J358" s="1">
        <v>53.0</v>
      </c>
      <c r="K358" s="1">
        <v>58.0</v>
      </c>
      <c r="L358" s="1">
        <v>5.0</v>
      </c>
      <c r="M358" s="1" t="s">
        <v>2949</v>
      </c>
      <c r="N358" s="1" t="s">
        <v>2950</v>
      </c>
      <c r="O358" s="1" t="s">
        <v>2951</v>
      </c>
      <c r="P358" s="1" t="s">
        <v>2952</v>
      </c>
      <c r="Q358" s="1" t="s">
        <v>74</v>
      </c>
      <c r="S358" s="1" t="s">
        <v>76</v>
      </c>
    </row>
    <row r="359" ht="14.25" customHeight="1">
      <c r="A359" s="1" t="s">
        <v>2953</v>
      </c>
      <c r="B359" s="1" t="s">
        <v>2954</v>
      </c>
      <c r="C359" s="1" t="s">
        <v>2955</v>
      </c>
      <c r="D359" s="1" t="s">
        <v>2956</v>
      </c>
      <c r="E359" s="1">
        <v>2022.0</v>
      </c>
      <c r="F359" s="1" t="s">
        <v>1710</v>
      </c>
      <c r="G359" s="1" t="s">
        <v>1743</v>
      </c>
      <c r="J359" s="1">
        <v>277.0</v>
      </c>
      <c r="K359" s="1">
        <v>287.0</v>
      </c>
      <c r="L359" s="1">
        <v>10.0</v>
      </c>
      <c r="M359" s="1" t="s">
        <v>2957</v>
      </c>
      <c r="N359" s="1" t="s">
        <v>2958</v>
      </c>
      <c r="O359" s="1" t="s">
        <v>2959</v>
      </c>
      <c r="P359" s="1" t="s">
        <v>2960</v>
      </c>
      <c r="Q359" s="1" t="s">
        <v>74</v>
      </c>
      <c r="S359" s="1" t="s">
        <v>76</v>
      </c>
    </row>
    <row r="360" ht="14.25" customHeight="1">
      <c r="A360" s="1" t="s">
        <v>810</v>
      </c>
      <c r="B360" s="1" t="s">
        <v>811</v>
      </c>
      <c r="C360" s="1" t="s">
        <v>812</v>
      </c>
      <c r="D360" s="1" t="s">
        <v>2961</v>
      </c>
      <c r="E360" s="1">
        <v>2022.0</v>
      </c>
      <c r="F360" s="1" t="s">
        <v>1710</v>
      </c>
      <c r="G360" s="1" t="s">
        <v>1743</v>
      </c>
      <c r="J360" s="1">
        <v>652.0</v>
      </c>
      <c r="K360" s="1">
        <v>662.0</v>
      </c>
      <c r="L360" s="1">
        <v>10.0</v>
      </c>
      <c r="M360" s="1" t="s">
        <v>2962</v>
      </c>
      <c r="N360" s="1" t="s">
        <v>2963</v>
      </c>
      <c r="O360" s="1" t="s">
        <v>2964</v>
      </c>
      <c r="P360" s="1" t="s">
        <v>2965</v>
      </c>
      <c r="Q360" s="1" t="s">
        <v>74</v>
      </c>
      <c r="S360" s="1" t="s">
        <v>76</v>
      </c>
    </row>
    <row r="361" ht="14.25" customHeight="1">
      <c r="A361" s="1" t="s">
        <v>2966</v>
      </c>
      <c r="B361" s="1" t="s">
        <v>2967</v>
      </c>
      <c r="C361" s="1" t="s">
        <v>2968</v>
      </c>
      <c r="D361" s="1" t="s">
        <v>2969</v>
      </c>
      <c r="E361" s="1">
        <v>2022.0</v>
      </c>
      <c r="F361" s="1" t="s">
        <v>1710</v>
      </c>
      <c r="G361" s="1" t="s">
        <v>1743</v>
      </c>
      <c r="J361" s="1">
        <v>462.0</v>
      </c>
      <c r="K361" s="1">
        <v>472.0</v>
      </c>
      <c r="L361" s="1">
        <v>10.0</v>
      </c>
      <c r="M361" s="1" t="s">
        <v>2970</v>
      </c>
      <c r="N361" s="1" t="s">
        <v>2971</v>
      </c>
      <c r="O361" s="1" t="s">
        <v>2972</v>
      </c>
      <c r="P361" s="1" t="s">
        <v>2973</v>
      </c>
      <c r="Q361" s="1" t="s">
        <v>74</v>
      </c>
      <c r="S361" s="1" t="s">
        <v>76</v>
      </c>
    </row>
    <row r="362" ht="14.25" customHeight="1">
      <c r="A362" s="1" t="s">
        <v>2974</v>
      </c>
      <c r="B362" s="1" t="s">
        <v>2975</v>
      </c>
      <c r="C362" s="1" t="s">
        <v>2976</v>
      </c>
      <c r="D362" s="1" t="s">
        <v>2977</v>
      </c>
      <c r="E362" s="1">
        <v>2022.0</v>
      </c>
      <c r="F362" s="1" t="s">
        <v>26</v>
      </c>
      <c r="J362" s="1">
        <v>531.0</v>
      </c>
      <c r="K362" s="1">
        <v>536.0</v>
      </c>
      <c r="L362" s="1">
        <v>5.0</v>
      </c>
      <c r="M362" s="1" t="s">
        <v>2978</v>
      </c>
      <c r="N362" s="1" t="s">
        <v>2979</v>
      </c>
      <c r="P362" s="1" t="s">
        <v>2980</v>
      </c>
      <c r="Q362" s="1" t="s">
        <v>74</v>
      </c>
      <c r="S362" s="1" t="s">
        <v>76</v>
      </c>
    </row>
    <row r="363" ht="14.25" customHeight="1">
      <c r="A363" s="1" t="s">
        <v>2981</v>
      </c>
      <c r="B363" s="1" t="s">
        <v>2982</v>
      </c>
      <c r="C363" s="1" t="s">
        <v>2983</v>
      </c>
      <c r="D363" s="1" t="s">
        <v>2984</v>
      </c>
      <c r="E363" s="1">
        <v>2022.0</v>
      </c>
      <c r="F363" s="1" t="s">
        <v>2575</v>
      </c>
      <c r="J363" s="1">
        <v>177.0</v>
      </c>
      <c r="K363" s="1">
        <v>180.0</v>
      </c>
      <c r="L363" s="1">
        <v>3.0</v>
      </c>
      <c r="M363" s="1" t="s">
        <v>2985</v>
      </c>
      <c r="N363" s="1" t="s">
        <v>2986</v>
      </c>
      <c r="O363" s="1" t="s">
        <v>2987</v>
      </c>
      <c r="P363" s="1" t="s">
        <v>2988</v>
      </c>
      <c r="Q363" s="1" t="s">
        <v>74</v>
      </c>
      <c r="S363" s="1" t="s">
        <v>76</v>
      </c>
    </row>
    <row r="364" ht="14.25" customHeight="1">
      <c r="A364" s="1" t="s">
        <v>2989</v>
      </c>
      <c r="B364" s="1" t="s">
        <v>2990</v>
      </c>
      <c r="C364" s="1" t="s">
        <v>2991</v>
      </c>
      <c r="D364" s="1" t="s">
        <v>2992</v>
      </c>
      <c r="E364" s="1">
        <v>2022.0</v>
      </c>
      <c r="F364" s="1" t="s">
        <v>1710</v>
      </c>
      <c r="G364" s="1" t="s">
        <v>1743</v>
      </c>
      <c r="J364" s="1">
        <v>160.0</v>
      </c>
      <c r="K364" s="1">
        <v>170.0</v>
      </c>
      <c r="L364" s="1">
        <v>10.0</v>
      </c>
      <c r="M364" s="1" t="s">
        <v>2993</v>
      </c>
      <c r="N364" s="1" t="s">
        <v>2994</v>
      </c>
      <c r="O364" s="1" t="s">
        <v>2995</v>
      </c>
      <c r="P364" s="1" t="s">
        <v>2996</v>
      </c>
      <c r="Q364" s="1" t="s">
        <v>74</v>
      </c>
      <c r="S364" s="1" t="s">
        <v>76</v>
      </c>
    </row>
    <row r="365" ht="14.25" customHeight="1">
      <c r="A365" s="1" t="s">
        <v>2997</v>
      </c>
      <c r="B365" s="1" t="s">
        <v>2998</v>
      </c>
      <c r="C365" s="1" t="s">
        <v>2999</v>
      </c>
      <c r="D365" s="1" t="s">
        <v>3000</v>
      </c>
      <c r="E365" s="1">
        <v>2022.0</v>
      </c>
      <c r="F365" s="1" t="s">
        <v>2548</v>
      </c>
      <c r="M365" s="1" t="s">
        <v>3001</v>
      </c>
      <c r="N365" s="1" t="s">
        <v>3002</v>
      </c>
      <c r="O365" s="1" t="s">
        <v>3003</v>
      </c>
      <c r="P365" s="1" t="s">
        <v>3004</v>
      </c>
      <c r="Q365" s="1" t="s">
        <v>74</v>
      </c>
      <c r="S365" s="1" t="s">
        <v>76</v>
      </c>
    </row>
    <row r="366" ht="14.25" customHeight="1">
      <c r="A366" s="1" t="s">
        <v>3005</v>
      </c>
      <c r="B366" s="1" t="s">
        <v>3006</v>
      </c>
      <c r="C366" s="1" t="s">
        <v>3007</v>
      </c>
      <c r="D366" s="1" t="s">
        <v>3008</v>
      </c>
      <c r="E366" s="1">
        <v>2022.0</v>
      </c>
      <c r="F366" s="1" t="s">
        <v>1710</v>
      </c>
      <c r="G366" s="1" t="s">
        <v>1743</v>
      </c>
      <c r="J366" s="1">
        <v>183.0</v>
      </c>
      <c r="K366" s="1">
        <v>193.0</v>
      </c>
      <c r="L366" s="1">
        <v>10.0</v>
      </c>
      <c r="M366" s="1" t="s">
        <v>3009</v>
      </c>
      <c r="N366" s="1" t="s">
        <v>3010</v>
      </c>
      <c r="O366" s="1" t="s">
        <v>3011</v>
      </c>
      <c r="P366" s="1" t="s">
        <v>3012</v>
      </c>
      <c r="Q366" s="1" t="s">
        <v>74</v>
      </c>
      <c r="S366" s="1" t="s">
        <v>76</v>
      </c>
    </row>
    <row r="367" ht="14.25" customHeight="1">
      <c r="A367" s="1" t="s">
        <v>3013</v>
      </c>
      <c r="B367" s="1" t="s">
        <v>3014</v>
      </c>
      <c r="C367" s="1" t="s">
        <v>3015</v>
      </c>
      <c r="D367" s="1" t="s">
        <v>3016</v>
      </c>
      <c r="E367" s="1">
        <v>2022.0</v>
      </c>
      <c r="F367" s="1" t="s">
        <v>26</v>
      </c>
      <c r="J367" s="1">
        <v>2275.0</v>
      </c>
      <c r="K367" s="1">
        <v>2280.0</v>
      </c>
      <c r="L367" s="1">
        <v>5.0</v>
      </c>
      <c r="M367" s="1" t="s">
        <v>3017</v>
      </c>
      <c r="N367" s="1" t="s">
        <v>3018</v>
      </c>
      <c r="P367" s="1" t="s">
        <v>3019</v>
      </c>
      <c r="Q367" s="1" t="s">
        <v>74</v>
      </c>
      <c r="S367" s="1" t="s">
        <v>76</v>
      </c>
    </row>
    <row r="368" ht="14.25" customHeight="1">
      <c r="A368" s="1" t="s">
        <v>3020</v>
      </c>
      <c r="B368" s="1" t="s">
        <v>3021</v>
      </c>
      <c r="C368" s="1" t="s">
        <v>3022</v>
      </c>
      <c r="D368" s="1" t="s">
        <v>3023</v>
      </c>
      <c r="E368" s="1">
        <v>2022.0</v>
      </c>
      <c r="F368" s="1" t="s">
        <v>2505</v>
      </c>
      <c r="J368" s="1">
        <v>242.0</v>
      </c>
      <c r="K368" s="1">
        <v>247.0</v>
      </c>
      <c r="L368" s="1">
        <v>5.0</v>
      </c>
      <c r="M368" s="1" t="s">
        <v>3024</v>
      </c>
      <c r="N368" s="1" t="s">
        <v>3025</v>
      </c>
      <c r="O368" s="1" t="s">
        <v>3026</v>
      </c>
      <c r="P368" s="1" t="s">
        <v>3027</v>
      </c>
      <c r="Q368" s="1" t="s">
        <v>74</v>
      </c>
      <c r="S368" s="1" t="s">
        <v>76</v>
      </c>
    </row>
    <row r="369" ht="14.25" customHeight="1">
      <c r="A369" s="1" t="s">
        <v>3028</v>
      </c>
      <c r="B369" s="1" t="s">
        <v>3029</v>
      </c>
      <c r="C369" s="1" t="s">
        <v>3030</v>
      </c>
      <c r="D369" s="1" t="s">
        <v>3031</v>
      </c>
      <c r="E369" s="1">
        <v>2022.0</v>
      </c>
      <c r="F369" s="1" t="s">
        <v>2649</v>
      </c>
      <c r="J369" s="1">
        <v>6433.0</v>
      </c>
      <c r="K369" s="1">
        <v>6438.0</v>
      </c>
      <c r="L369" s="1">
        <v>5.0</v>
      </c>
      <c r="M369" s="1" t="s">
        <v>3032</v>
      </c>
      <c r="N369" s="1" t="s">
        <v>3033</v>
      </c>
      <c r="O369" s="1" t="s">
        <v>3034</v>
      </c>
      <c r="P369" s="1" t="s">
        <v>3035</v>
      </c>
      <c r="Q369" s="1" t="s">
        <v>74</v>
      </c>
      <c r="S369" s="1" t="s">
        <v>76</v>
      </c>
    </row>
    <row r="370" ht="14.25" customHeight="1">
      <c r="A370" s="1" t="s">
        <v>3036</v>
      </c>
      <c r="B370" s="1" t="s">
        <v>3037</v>
      </c>
      <c r="C370" s="1" t="s">
        <v>3038</v>
      </c>
      <c r="D370" s="1" t="s">
        <v>3039</v>
      </c>
      <c r="E370" s="1">
        <v>2022.0</v>
      </c>
      <c r="F370" s="1" t="s">
        <v>2625</v>
      </c>
      <c r="J370" s="1">
        <v>1270.0</v>
      </c>
      <c r="K370" s="1">
        <v>1274.0</v>
      </c>
      <c r="L370" s="1">
        <v>4.0</v>
      </c>
      <c r="M370" s="1" t="s">
        <v>3040</v>
      </c>
      <c r="N370" s="1" t="s">
        <v>3041</v>
      </c>
      <c r="O370" s="1" t="s">
        <v>3042</v>
      </c>
      <c r="P370" s="1" t="s">
        <v>3043</v>
      </c>
      <c r="Q370" s="1" t="s">
        <v>74</v>
      </c>
      <c r="S370" s="1" t="s">
        <v>76</v>
      </c>
    </row>
    <row r="371" ht="14.25" customHeight="1">
      <c r="A371" s="1" t="s">
        <v>3044</v>
      </c>
      <c r="B371" s="1" t="s">
        <v>3045</v>
      </c>
      <c r="C371" s="1" t="s">
        <v>3046</v>
      </c>
      <c r="D371" s="1" t="s">
        <v>3047</v>
      </c>
      <c r="E371" s="1">
        <v>2022.0</v>
      </c>
      <c r="F371" s="1" t="s">
        <v>1710</v>
      </c>
      <c r="G371" s="1" t="s">
        <v>1743</v>
      </c>
      <c r="J371" s="1">
        <v>314.0</v>
      </c>
      <c r="K371" s="1">
        <v>327.0</v>
      </c>
      <c r="L371" s="1">
        <v>13.0</v>
      </c>
      <c r="M371" s="1" t="s">
        <v>3048</v>
      </c>
      <c r="N371" s="1" t="s">
        <v>3049</v>
      </c>
      <c r="O371" s="1" t="s">
        <v>3050</v>
      </c>
      <c r="P371" s="1" t="s">
        <v>3051</v>
      </c>
      <c r="Q371" s="1" t="s">
        <v>74</v>
      </c>
      <c r="S371" s="1" t="s">
        <v>76</v>
      </c>
    </row>
    <row r="372" ht="14.25" customHeight="1">
      <c r="A372" s="1" t="s">
        <v>3052</v>
      </c>
      <c r="B372" s="1" t="s">
        <v>3053</v>
      </c>
      <c r="C372" s="1" t="s">
        <v>3054</v>
      </c>
      <c r="D372" s="1" t="s">
        <v>3055</v>
      </c>
      <c r="E372" s="1">
        <v>2022.0</v>
      </c>
      <c r="F372" s="1" t="s">
        <v>3056</v>
      </c>
      <c r="J372" s="1">
        <v>3986.0</v>
      </c>
      <c r="K372" s="1">
        <v>3991.0</v>
      </c>
      <c r="L372" s="1">
        <v>5.0</v>
      </c>
      <c r="M372" s="1" t="s">
        <v>3057</v>
      </c>
      <c r="N372" s="1" t="s">
        <v>3058</v>
      </c>
      <c r="O372" s="1" t="s">
        <v>3059</v>
      </c>
      <c r="P372" s="1" t="s">
        <v>3060</v>
      </c>
      <c r="Q372" s="1" t="s">
        <v>74</v>
      </c>
      <c r="S372" s="1" t="s">
        <v>76</v>
      </c>
    </row>
    <row r="373" ht="14.25" customHeight="1">
      <c r="A373" s="1" t="s">
        <v>3061</v>
      </c>
      <c r="B373" s="1" t="s">
        <v>3062</v>
      </c>
      <c r="C373" s="1" t="s">
        <v>3063</v>
      </c>
      <c r="D373" s="1" t="s">
        <v>3064</v>
      </c>
      <c r="E373" s="1">
        <v>2022.0</v>
      </c>
      <c r="F373" s="1" t="s">
        <v>1710</v>
      </c>
      <c r="G373" s="1" t="s">
        <v>1743</v>
      </c>
      <c r="J373" s="1">
        <v>299.0</v>
      </c>
      <c r="K373" s="1">
        <v>313.0</v>
      </c>
      <c r="L373" s="1">
        <v>14.0</v>
      </c>
      <c r="M373" s="1" t="s">
        <v>3065</v>
      </c>
      <c r="N373" s="1" t="s">
        <v>3066</v>
      </c>
      <c r="O373" s="1" t="s">
        <v>3067</v>
      </c>
      <c r="P373" s="1" t="s">
        <v>3068</v>
      </c>
      <c r="Q373" s="1" t="s">
        <v>74</v>
      </c>
      <c r="S373" s="1" t="s">
        <v>76</v>
      </c>
    </row>
    <row r="374" ht="14.25" customHeight="1">
      <c r="A374" s="1" t="s">
        <v>3069</v>
      </c>
      <c r="B374" s="1" t="s">
        <v>3070</v>
      </c>
      <c r="C374" s="1" t="s">
        <v>3071</v>
      </c>
      <c r="D374" s="1" t="s">
        <v>3072</v>
      </c>
      <c r="E374" s="1">
        <v>2022.0</v>
      </c>
      <c r="F374" s="1" t="s">
        <v>1710</v>
      </c>
      <c r="G374" s="1" t="s">
        <v>1743</v>
      </c>
      <c r="J374" s="1">
        <v>217.0</v>
      </c>
      <c r="K374" s="1">
        <v>227.0</v>
      </c>
      <c r="L374" s="1">
        <v>10.0</v>
      </c>
      <c r="M374" s="1" t="s">
        <v>3073</v>
      </c>
      <c r="N374" s="1" t="s">
        <v>3074</v>
      </c>
      <c r="O374" s="1" t="s">
        <v>3075</v>
      </c>
      <c r="P374" s="1" t="s">
        <v>3076</v>
      </c>
      <c r="Q374" s="1" t="s">
        <v>74</v>
      </c>
      <c r="S374" s="1" t="s">
        <v>76</v>
      </c>
    </row>
    <row r="375" ht="14.25" customHeight="1">
      <c r="A375" s="1" t="s">
        <v>3077</v>
      </c>
      <c r="B375" s="1" t="s">
        <v>3078</v>
      </c>
      <c r="C375" s="1" t="s">
        <v>3079</v>
      </c>
      <c r="D375" s="1" t="s">
        <v>3080</v>
      </c>
      <c r="E375" s="1">
        <v>2022.0</v>
      </c>
      <c r="F375" s="1" t="s">
        <v>3081</v>
      </c>
      <c r="G375" s="1">
        <v>54.0</v>
      </c>
      <c r="H375" s="1">
        <v>1.0</v>
      </c>
      <c r="J375" s="1">
        <v>352.0</v>
      </c>
      <c r="K375" s="1">
        <v>363.0</v>
      </c>
      <c r="L375" s="1">
        <v>11.0</v>
      </c>
      <c r="N375" s="1" t="s">
        <v>3082</v>
      </c>
      <c r="O375" s="1" t="s">
        <v>3083</v>
      </c>
      <c r="P375" s="1" t="s">
        <v>3084</v>
      </c>
      <c r="Q375" s="1" t="s">
        <v>74</v>
      </c>
      <c r="S375" s="1" t="s">
        <v>76</v>
      </c>
    </row>
    <row r="376" ht="14.25" customHeight="1">
      <c r="A376" s="1" t="s">
        <v>3085</v>
      </c>
      <c r="B376" s="1" t="s">
        <v>3086</v>
      </c>
      <c r="C376" s="1" t="s">
        <v>3087</v>
      </c>
      <c r="D376" s="1" t="s">
        <v>3088</v>
      </c>
      <c r="E376" s="1">
        <v>2022.0</v>
      </c>
      <c r="F376" s="1" t="s">
        <v>1710</v>
      </c>
      <c r="G376" s="1" t="s">
        <v>1743</v>
      </c>
      <c r="J376" s="1">
        <v>54.0</v>
      </c>
      <c r="K376" s="1">
        <v>63.0</v>
      </c>
      <c r="L376" s="1">
        <v>9.0</v>
      </c>
      <c r="M376" s="1" t="s">
        <v>3089</v>
      </c>
      <c r="N376" s="1" t="s">
        <v>3090</v>
      </c>
      <c r="O376" s="1" t="s">
        <v>3091</v>
      </c>
      <c r="P376" s="1" t="s">
        <v>3092</v>
      </c>
      <c r="Q376" s="1" t="s">
        <v>74</v>
      </c>
      <c r="S376" s="1" t="s">
        <v>76</v>
      </c>
    </row>
    <row r="377" ht="14.25" customHeight="1">
      <c r="A377" s="1" t="s">
        <v>3093</v>
      </c>
      <c r="B377" s="1" t="s">
        <v>3094</v>
      </c>
      <c r="C377" s="1" t="s">
        <v>3095</v>
      </c>
      <c r="D377" s="1" t="s">
        <v>3096</v>
      </c>
      <c r="E377" s="1">
        <v>2022.0</v>
      </c>
      <c r="F377" s="1" t="s">
        <v>1710</v>
      </c>
      <c r="G377" s="1" t="s">
        <v>1743</v>
      </c>
      <c r="J377" s="1">
        <v>601.0</v>
      </c>
      <c r="K377" s="1">
        <v>614.0</v>
      </c>
      <c r="L377" s="1">
        <v>13.0</v>
      </c>
      <c r="M377" s="1" t="s">
        <v>3097</v>
      </c>
      <c r="N377" s="1" t="s">
        <v>3098</v>
      </c>
      <c r="O377" s="1" t="s">
        <v>3099</v>
      </c>
      <c r="P377" s="1" t="s">
        <v>3100</v>
      </c>
      <c r="Q377" s="1" t="s">
        <v>74</v>
      </c>
      <c r="R377" s="1" t="s">
        <v>103</v>
      </c>
      <c r="S377" s="1" t="s">
        <v>76</v>
      </c>
    </row>
    <row r="378" ht="14.25" customHeight="1">
      <c r="A378" s="1" t="s">
        <v>3101</v>
      </c>
      <c r="B378" s="1" t="s">
        <v>3102</v>
      </c>
      <c r="C378" s="1" t="s">
        <v>3103</v>
      </c>
      <c r="D378" s="1" t="s">
        <v>3104</v>
      </c>
      <c r="E378" s="1">
        <v>2022.0</v>
      </c>
      <c r="F378" s="1" t="s">
        <v>2665</v>
      </c>
      <c r="G378" s="1">
        <v>4.0</v>
      </c>
      <c r="I378" s="1" t="s">
        <v>3105</v>
      </c>
      <c r="M378" s="1" t="s">
        <v>3106</v>
      </c>
      <c r="N378" s="1" t="s">
        <v>3107</v>
      </c>
      <c r="O378" s="1" t="s">
        <v>3108</v>
      </c>
      <c r="P378" s="1" t="s">
        <v>3109</v>
      </c>
      <c r="Q378" s="1" t="s">
        <v>74</v>
      </c>
      <c r="S378" s="1" t="s">
        <v>76</v>
      </c>
    </row>
    <row r="379" ht="14.25" customHeight="1">
      <c r="A379" s="1" t="s">
        <v>3110</v>
      </c>
      <c r="B379" s="1" t="s">
        <v>3111</v>
      </c>
      <c r="C379" s="1" t="s">
        <v>3112</v>
      </c>
      <c r="D379" s="1" t="s">
        <v>3113</v>
      </c>
      <c r="E379" s="1">
        <v>2022.0</v>
      </c>
      <c r="F379" s="1" t="s">
        <v>2575</v>
      </c>
      <c r="J379" s="1">
        <v>287.0</v>
      </c>
      <c r="K379" s="1">
        <v>291.0</v>
      </c>
      <c r="L379" s="1">
        <v>4.0</v>
      </c>
      <c r="M379" s="1" t="s">
        <v>3114</v>
      </c>
      <c r="N379" s="1" t="s">
        <v>3115</v>
      </c>
      <c r="O379" s="1" t="s">
        <v>3116</v>
      </c>
      <c r="P379" s="1" t="s">
        <v>3117</v>
      </c>
      <c r="Q379" s="1" t="s">
        <v>74</v>
      </c>
      <c r="S379" s="1" t="s">
        <v>76</v>
      </c>
    </row>
    <row r="380" ht="14.25" customHeight="1">
      <c r="A380" s="1" t="s">
        <v>3118</v>
      </c>
      <c r="B380" s="1" t="s">
        <v>3119</v>
      </c>
      <c r="C380" s="1" t="s">
        <v>3120</v>
      </c>
      <c r="D380" s="1" t="s">
        <v>3121</v>
      </c>
      <c r="E380" s="1">
        <v>2022.0</v>
      </c>
      <c r="F380" s="1" t="s">
        <v>3122</v>
      </c>
      <c r="M380" s="1" t="s">
        <v>3123</v>
      </c>
      <c r="N380" s="1" t="s">
        <v>3124</v>
      </c>
      <c r="O380" s="1" t="s">
        <v>3125</v>
      </c>
      <c r="P380" s="1" t="s">
        <v>3126</v>
      </c>
      <c r="Q380" s="1" t="s">
        <v>74</v>
      </c>
      <c r="S380" s="1" t="s">
        <v>76</v>
      </c>
    </row>
    <row r="381" ht="14.25" customHeight="1">
      <c r="A381" s="1" t="s">
        <v>3127</v>
      </c>
      <c r="B381" s="1" t="s">
        <v>3128</v>
      </c>
      <c r="C381" s="1" t="s">
        <v>3129</v>
      </c>
      <c r="D381" s="1" t="s">
        <v>3130</v>
      </c>
      <c r="E381" s="1">
        <v>2022.0</v>
      </c>
      <c r="F381" s="1" t="s">
        <v>1710</v>
      </c>
      <c r="G381" s="1" t="s">
        <v>1743</v>
      </c>
      <c r="J381" s="1">
        <v>427.0</v>
      </c>
      <c r="K381" s="1">
        <v>438.0</v>
      </c>
      <c r="L381" s="1">
        <v>11.0</v>
      </c>
      <c r="M381" s="1" t="s">
        <v>3131</v>
      </c>
      <c r="N381" s="1" t="s">
        <v>3132</v>
      </c>
      <c r="O381" s="1" t="s">
        <v>3133</v>
      </c>
      <c r="P381" s="1" t="s">
        <v>3134</v>
      </c>
      <c r="Q381" s="1" t="s">
        <v>74</v>
      </c>
      <c r="S381" s="1" t="s">
        <v>76</v>
      </c>
    </row>
    <row r="382" ht="14.25" customHeight="1">
      <c r="A382" s="1" t="s">
        <v>3135</v>
      </c>
      <c r="B382" s="1" t="s">
        <v>3136</v>
      </c>
      <c r="C382" s="1" t="s">
        <v>3137</v>
      </c>
      <c r="D382" s="1" t="s">
        <v>3138</v>
      </c>
      <c r="E382" s="1">
        <v>2022.0</v>
      </c>
      <c r="F382" s="1" t="s">
        <v>2916</v>
      </c>
      <c r="J382" s="1">
        <v>864.0</v>
      </c>
      <c r="K382" s="1">
        <v>867.0</v>
      </c>
      <c r="L382" s="1">
        <v>3.0</v>
      </c>
      <c r="M382" s="1" t="s">
        <v>3139</v>
      </c>
      <c r="N382" s="1" t="s">
        <v>3140</v>
      </c>
      <c r="O382" s="1" t="s">
        <v>3141</v>
      </c>
      <c r="P382" s="1" t="s">
        <v>3142</v>
      </c>
      <c r="Q382" s="1" t="s">
        <v>74</v>
      </c>
      <c r="S382" s="1" t="s">
        <v>76</v>
      </c>
    </row>
    <row r="383" ht="14.25" customHeight="1">
      <c r="A383" s="1" t="s">
        <v>3143</v>
      </c>
      <c r="B383" s="1" t="s">
        <v>3144</v>
      </c>
      <c r="C383" s="1" t="s">
        <v>3145</v>
      </c>
      <c r="D383" s="1" t="s">
        <v>3146</v>
      </c>
      <c r="E383" s="1">
        <v>2022.0</v>
      </c>
      <c r="F383" s="1" t="s">
        <v>3147</v>
      </c>
      <c r="M383" s="1" t="s">
        <v>3148</v>
      </c>
      <c r="N383" s="1" t="s">
        <v>3149</v>
      </c>
      <c r="O383" s="1" t="s">
        <v>3150</v>
      </c>
      <c r="P383" s="1" t="s">
        <v>3151</v>
      </c>
      <c r="Q383" s="1" t="s">
        <v>74</v>
      </c>
      <c r="S383" s="1" t="s">
        <v>76</v>
      </c>
    </row>
    <row r="384" ht="14.25" customHeight="1">
      <c r="A384" s="1" t="s">
        <v>3152</v>
      </c>
      <c r="B384" s="1" t="s">
        <v>3153</v>
      </c>
      <c r="C384" s="1" t="s">
        <v>3154</v>
      </c>
      <c r="D384" s="1" t="s">
        <v>3155</v>
      </c>
      <c r="E384" s="1">
        <v>2022.0</v>
      </c>
      <c r="F384" s="1" t="s">
        <v>1710</v>
      </c>
      <c r="G384" s="1" t="s">
        <v>1743</v>
      </c>
      <c r="J384" s="1">
        <v>114.0</v>
      </c>
      <c r="K384" s="1">
        <v>123.0</v>
      </c>
      <c r="L384" s="1">
        <v>9.0</v>
      </c>
      <c r="M384" s="1" t="s">
        <v>3156</v>
      </c>
      <c r="N384" s="1" t="s">
        <v>3157</v>
      </c>
      <c r="O384" s="1" t="s">
        <v>3158</v>
      </c>
      <c r="P384" s="1" t="s">
        <v>3159</v>
      </c>
      <c r="Q384" s="1" t="s">
        <v>74</v>
      </c>
      <c r="S384" s="1" t="s">
        <v>76</v>
      </c>
    </row>
    <row r="385" ht="14.25" customHeight="1">
      <c r="A385" s="1" t="s">
        <v>3160</v>
      </c>
      <c r="B385" s="1" t="s">
        <v>3161</v>
      </c>
      <c r="C385" s="1" t="s">
        <v>3162</v>
      </c>
      <c r="D385" s="1" t="s">
        <v>3163</v>
      </c>
      <c r="E385" s="1">
        <v>2022.0</v>
      </c>
      <c r="F385" s="1" t="s">
        <v>3164</v>
      </c>
      <c r="J385" s="1">
        <v>720.0</v>
      </c>
      <c r="K385" s="1">
        <v>726.0</v>
      </c>
      <c r="L385" s="1">
        <v>6.0</v>
      </c>
      <c r="M385" s="1" t="s">
        <v>3165</v>
      </c>
      <c r="N385" s="1" t="s">
        <v>3166</v>
      </c>
      <c r="O385" s="1" t="s">
        <v>3167</v>
      </c>
      <c r="P385" s="1" t="s">
        <v>3168</v>
      </c>
      <c r="Q385" s="1" t="s">
        <v>74</v>
      </c>
      <c r="S385" s="1" t="s">
        <v>76</v>
      </c>
    </row>
    <row r="386" ht="14.25" customHeight="1">
      <c r="A386" s="1" t="s">
        <v>3169</v>
      </c>
      <c r="B386" s="1" t="s">
        <v>3170</v>
      </c>
      <c r="C386" s="1" t="s">
        <v>3171</v>
      </c>
      <c r="D386" s="1" t="s">
        <v>3172</v>
      </c>
      <c r="E386" s="1">
        <v>2022.0</v>
      </c>
      <c r="F386" s="1" t="s">
        <v>2625</v>
      </c>
      <c r="J386" s="1">
        <v>198.0</v>
      </c>
      <c r="K386" s="1">
        <v>202.0</v>
      </c>
      <c r="L386" s="1">
        <v>4.0</v>
      </c>
      <c r="M386" s="1" t="s">
        <v>3173</v>
      </c>
      <c r="N386" s="1" t="s">
        <v>3174</v>
      </c>
      <c r="O386" s="1" t="s">
        <v>3175</v>
      </c>
      <c r="P386" s="1" t="s">
        <v>3176</v>
      </c>
      <c r="Q386" s="1" t="s">
        <v>74</v>
      </c>
      <c r="S386" s="1" t="s">
        <v>76</v>
      </c>
    </row>
    <row r="387" ht="14.25" customHeight="1">
      <c r="A387" s="1" t="s">
        <v>3177</v>
      </c>
      <c r="B387" s="1" t="s">
        <v>3178</v>
      </c>
      <c r="C387" s="1" t="s">
        <v>3179</v>
      </c>
      <c r="D387" s="1" t="s">
        <v>3180</v>
      </c>
      <c r="E387" s="1">
        <v>2022.0</v>
      </c>
      <c r="F387" s="1" t="s">
        <v>26</v>
      </c>
      <c r="J387" s="1">
        <v>1637.0</v>
      </c>
      <c r="K387" s="1">
        <v>1642.0</v>
      </c>
      <c r="L387" s="1">
        <v>5.0</v>
      </c>
      <c r="M387" s="1" t="s">
        <v>3181</v>
      </c>
      <c r="N387" s="1" t="s">
        <v>3182</v>
      </c>
      <c r="P387" s="1" t="s">
        <v>3183</v>
      </c>
      <c r="Q387" s="1" t="s">
        <v>74</v>
      </c>
      <c r="S387" s="1" t="s">
        <v>76</v>
      </c>
    </row>
    <row r="388" ht="14.25" customHeight="1">
      <c r="A388" s="1" t="s">
        <v>3184</v>
      </c>
      <c r="B388" s="1" t="s">
        <v>3185</v>
      </c>
      <c r="C388" s="1" t="s">
        <v>3186</v>
      </c>
      <c r="D388" s="1" t="s">
        <v>3187</v>
      </c>
      <c r="E388" s="1">
        <v>2022.0</v>
      </c>
      <c r="F388" s="1" t="s">
        <v>2665</v>
      </c>
      <c r="G388" s="1">
        <v>5.0</v>
      </c>
      <c r="I388" s="1" t="s">
        <v>3188</v>
      </c>
      <c r="M388" s="1" t="s">
        <v>3189</v>
      </c>
      <c r="N388" s="1" t="s">
        <v>3190</v>
      </c>
      <c r="O388" s="1" t="s">
        <v>3191</v>
      </c>
      <c r="P388" s="1" t="s">
        <v>3192</v>
      </c>
      <c r="Q388" s="1" t="s">
        <v>74</v>
      </c>
      <c r="S388" s="1" t="s">
        <v>76</v>
      </c>
    </row>
    <row r="389" ht="14.25" customHeight="1">
      <c r="A389" s="1" t="s">
        <v>3193</v>
      </c>
      <c r="B389" s="1" t="s">
        <v>3194</v>
      </c>
      <c r="C389" s="1" t="s">
        <v>3195</v>
      </c>
      <c r="D389" s="1" t="s">
        <v>3196</v>
      </c>
      <c r="E389" s="1">
        <v>2022.0</v>
      </c>
      <c r="F389" s="1" t="s">
        <v>1710</v>
      </c>
      <c r="G389" s="1" t="s">
        <v>1743</v>
      </c>
      <c r="J389" s="1">
        <v>338.0</v>
      </c>
      <c r="K389" s="1">
        <v>347.0</v>
      </c>
      <c r="L389" s="1">
        <v>9.0</v>
      </c>
      <c r="M389" s="1" t="s">
        <v>3197</v>
      </c>
      <c r="N389" s="1" t="s">
        <v>3198</v>
      </c>
      <c r="O389" s="1" t="s">
        <v>3199</v>
      </c>
      <c r="P389" s="1" t="s">
        <v>3200</v>
      </c>
      <c r="Q389" s="1" t="s">
        <v>74</v>
      </c>
      <c r="S389" s="1" t="s">
        <v>76</v>
      </c>
    </row>
    <row r="390" ht="14.25" customHeight="1">
      <c r="A390" s="1" t="s">
        <v>3201</v>
      </c>
      <c r="B390" s="1" t="s">
        <v>3202</v>
      </c>
      <c r="C390" s="1">
        <v>5.7209238903E10</v>
      </c>
      <c r="D390" s="1" t="s">
        <v>3203</v>
      </c>
      <c r="E390" s="1">
        <v>2022.0</v>
      </c>
      <c r="F390" s="1" t="s">
        <v>2862</v>
      </c>
      <c r="J390" s="1">
        <v>89.0</v>
      </c>
      <c r="K390" s="1">
        <v>96.0</v>
      </c>
      <c r="L390" s="1">
        <v>7.0</v>
      </c>
      <c r="N390" s="1" t="s">
        <v>3204</v>
      </c>
      <c r="O390" s="1" t="s">
        <v>3205</v>
      </c>
      <c r="P390" s="1" t="s">
        <v>3206</v>
      </c>
      <c r="Q390" s="1" t="s">
        <v>74</v>
      </c>
      <c r="S390" s="1" t="s">
        <v>76</v>
      </c>
    </row>
    <row r="391" ht="14.25" customHeight="1">
      <c r="A391" s="1" t="s">
        <v>3207</v>
      </c>
      <c r="B391" s="1" t="s">
        <v>3208</v>
      </c>
      <c r="C391" s="1" t="s">
        <v>3209</v>
      </c>
      <c r="D391" s="1" t="s">
        <v>3210</v>
      </c>
      <c r="E391" s="1">
        <v>2022.0</v>
      </c>
      <c r="F391" s="1" t="s">
        <v>2592</v>
      </c>
      <c r="G391" s="1" t="s">
        <v>1687</v>
      </c>
      <c r="J391" s="1">
        <v>2061.0</v>
      </c>
      <c r="K391" s="1">
        <v>2066.0</v>
      </c>
      <c r="L391" s="1">
        <v>5.0</v>
      </c>
      <c r="M391" s="1" t="s">
        <v>3211</v>
      </c>
      <c r="N391" s="1" t="s">
        <v>3212</v>
      </c>
      <c r="P391" s="1" t="s">
        <v>3213</v>
      </c>
      <c r="Q391" s="1" t="s">
        <v>74</v>
      </c>
      <c r="R391" s="1" t="s">
        <v>103</v>
      </c>
      <c r="S391" s="1" t="s">
        <v>76</v>
      </c>
    </row>
    <row r="392" ht="14.25" customHeight="1">
      <c r="A392" s="1" t="s">
        <v>3214</v>
      </c>
      <c r="B392" s="1" t="s">
        <v>3215</v>
      </c>
      <c r="C392" s="1" t="s">
        <v>3216</v>
      </c>
      <c r="D392" s="1" t="s">
        <v>3217</v>
      </c>
      <c r="E392" s="1">
        <v>2022.0</v>
      </c>
      <c r="F392" s="1" t="s">
        <v>1710</v>
      </c>
      <c r="G392" s="1" t="s">
        <v>1743</v>
      </c>
      <c r="J392" s="1">
        <v>498.0</v>
      </c>
      <c r="K392" s="1">
        <v>507.0</v>
      </c>
      <c r="L392" s="1">
        <v>9.0</v>
      </c>
      <c r="M392" s="1" t="s">
        <v>3218</v>
      </c>
      <c r="N392" s="1" t="s">
        <v>3219</v>
      </c>
      <c r="O392" s="1" t="s">
        <v>3220</v>
      </c>
      <c r="P392" s="1" t="s">
        <v>3221</v>
      </c>
      <c r="Q392" s="1" t="s">
        <v>74</v>
      </c>
      <c r="S392" s="1" t="s">
        <v>76</v>
      </c>
    </row>
    <row r="393" ht="14.25" customHeight="1">
      <c r="A393" s="1" t="s">
        <v>3222</v>
      </c>
      <c r="B393" s="1" t="s">
        <v>3223</v>
      </c>
      <c r="C393" s="1" t="s">
        <v>3224</v>
      </c>
      <c r="D393" s="1" t="s">
        <v>3225</v>
      </c>
      <c r="E393" s="1">
        <v>2022.0</v>
      </c>
      <c r="F393" s="1" t="s">
        <v>3226</v>
      </c>
      <c r="G393" s="1" t="s">
        <v>1899</v>
      </c>
      <c r="J393" s="1">
        <v>149.0</v>
      </c>
      <c r="K393" s="1">
        <v>154.0</v>
      </c>
      <c r="L393" s="1">
        <v>5.0</v>
      </c>
      <c r="M393" s="1" t="s">
        <v>3227</v>
      </c>
      <c r="N393" s="1" t="s">
        <v>3228</v>
      </c>
      <c r="O393" s="1" t="s">
        <v>3229</v>
      </c>
      <c r="P393" s="1" t="s">
        <v>3230</v>
      </c>
      <c r="Q393" s="1" t="s">
        <v>74</v>
      </c>
      <c r="S393" s="1" t="s">
        <v>76</v>
      </c>
    </row>
    <row r="394" ht="14.25" customHeight="1">
      <c r="A394" s="1" t="s">
        <v>3231</v>
      </c>
      <c r="B394" s="1" t="s">
        <v>3232</v>
      </c>
      <c r="C394" s="1" t="s">
        <v>3233</v>
      </c>
      <c r="D394" s="1" t="s">
        <v>3234</v>
      </c>
      <c r="E394" s="1">
        <v>2022.0</v>
      </c>
      <c r="F394" s="1" t="s">
        <v>1710</v>
      </c>
      <c r="G394" s="1" t="s">
        <v>1743</v>
      </c>
      <c r="J394" s="1">
        <v>146.0</v>
      </c>
      <c r="K394" s="1">
        <v>159.0</v>
      </c>
      <c r="L394" s="1">
        <v>13.0</v>
      </c>
      <c r="M394" s="1" t="s">
        <v>3235</v>
      </c>
      <c r="N394" s="1" t="s">
        <v>3236</v>
      </c>
      <c r="O394" s="1" t="s">
        <v>3237</v>
      </c>
      <c r="P394" s="1" t="s">
        <v>3238</v>
      </c>
      <c r="Q394" s="1" t="s">
        <v>74</v>
      </c>
      <c r="S394" s="1" t="s">
        <v>76</v>
      </c>
    </row>
    <row r="395" ht="14.25" customHeight="1">
      <c r="A395" s="1" t="s">
        <v>3239</v>
      </c>
      <c r="B395" s="1" t="s">
        <v>3240</v>
      </c>
      <c r="C395" s="1" t="s">
        <v>3241</v>
      </c>
      <c r="D395" s="1" t="s">
        <v>3242</v>
      </c>
      <c r="E395" s="1">
        <v>2022.0</v>
      </c>
      <c r="F395" s="1" t="s">
        <v>2625</v>
      </c>
      <c r="J395" s="1">
        <v>505.0</v>
      </c>
      <c r="K395" s="1">
        <v>509.0</v>
      </c>
      <c r="L395" s="1">
        <v>4.0</v>
      </c>
      <c r="M395" s="1" t="s">
        <v>3243</v>
      </c>
      <c r="N395" s="1" t="s">
        <v>3244</v>
      </c>
      <c r="O395" s="1" t="s">
        <v>3245</v>
      </c>
      <c r="P395" s="1" t="s">
        <v>3246</v>
      </c>
      <c r="Q395" s="1" t="s">
        <v>74</v>
      </c>
      <c r="S395" s="1" t="s">
        <v>76</v>
      </c>
    </row>
    <row r="396" ht="14.25" customHeight="1">
      <c r="A396" s="1" t="s">
        <v>3247</v>
      </c>
      <c r="B396" s="1" t="s">
        <v>3248</v>
      </c>
      <c r="C396" s="1" t="s">
        <v>3249</v>
      </c>
      <c r="D396" s="1" t="s">
        <v>3250</v>
      </c>
      <c r="E396" s="1">
        <v>2022.0</v>
      </c>
      <c r="F396" s="1" t="s">
        <v>26</v>
      </c>
      <c r="J396" s="1">
        <v>1383.0</v>
      </c>
      <c r="K396" s="1">
        <v>1388.0</v>
      </c>
      <c r="L396" s="1">
        <v>5.0</v>
      </c>
      <c r="M396" s="1" t="s">
        <v>3251</v>
      </c>
      <c r="N396" s="1" t="s">
        <v>3252</v>
      </c>
      <c r="P396" s="1" t="s">
        <v>3253</v>
      </c>
      <c r="Q396" s="1" t="s">
        <v>74</v>
      </c>
      <c r="S396" s="1" t="s">
        <v>76</v>
      </c>
    </row>
    <row r="397" ht="14.25" customHeight="1">
      <c r="A397" s="1" t="s">
        <v>3254</v>
      </c>
      <c r="B397" s="1" t="s">
        <v>3255</v>
      </c>
      <c r="C397" s="1" t="s">
        <v>3256</v>
      </c>
      <c r="D397" s="1" t="s">
        <v>3257</v>
      </c>
      <c r="E397" s="1">
        <v>2022.0</v>
      </c>
      <c r="F397" s="1" t="s">
        <v>1710</v>
      </c>
      <c r="G397" s="1" t="s">
        <v>1743</v>
      </c>
      <c r="J397" s="1">
        <v>74.0</v>
      </c>
      <c r="K397" s="1">
        <v>84.0</v>
      </c>
      <c r="L397" s="1">
        <v>10.0</v>
      </c>
      <c r="M397" s="1" t="s">
        <v>3258</v>
      </c>
      <c r="N397" s="1" t="s">
        <v>3259</v>
      </c>
      <c r="O397" s="1" t="s">
        <v>3260</v>
      </c>
      <c r="P397" s="1" t="s">
        <v>3261</v>
      </c>
      <c r="Q397" s="1" t="s">
        <v>74</v>
      </c>
      <c r="S397" s="1" t="s">
        <v>76</v>
      </c>
    </row>
    <row r="398" ht="14.25" customHeight="1">
      <c r="A398" s="1" t="s">
        <v>3262</v>
      </c>
      <c r="B398" s="1" t="s">
        <v>3263</v>
      </c>
      <c r="C398" s="1" t="s">
        <v>3264</v>
      </c>
      <c r="D398" s="1" t="s">
        <v>3265</v>
      </c>
      <c r="E398" s="1">
        <v>2022.0</v>
      </c>
      <c r="F398" s="1" t="s">
        <v>1710</v>
      </c>
      <c r="G398" s="1" t="s">
        <v>1743</v>
      </c>
      <c r="J398" s="1">
        <v>587.0</v>
      </c>
      <c r="K398" s="1">
        <v>597.0</v>
      </c>
      <c r="L398" s="1">
        <v>10.0</v>
      </c>
      <c r="M398" s="1" t="s">
        <v>3266</v>
      </c>
      <c r="N398" s="1" t="s">
        <v>3267</v>
      </c>
      <c r="O398" s="1" t="s">
        <v>3268</v>
      </c>
      <c r="P398" s="1" t="s">
        <v>3269</v>
      </c>
      <c r="Q398" s="1" t="s">
        <v>74</v>
      </c>
      <c r="S398" s="1" t="s">
        <v>76</v>
      </c>
    </row>
    <row r="399" ht="14.25" customHeight="1">
      <c r="A399" s="1" t="s">
        <v>3270</v>
      </c>
      <c r="B399" s="1" t="s">
        <v>3271</v>
      </c>
      <c r="C399" s="1" t="s">
        <v>3272</v>
      </c>
      <c r="D399" s="1" t="s">
        <v>3273</v>
      </c>
      <c r="E399" s="1">
        <v>2022.0</v>
      </c>
      <c r="F399" s="1" t="s">
        <v>2539</v>
      </c>
      <c r="M399" s="1" t="s">
        <v>3274</v>
      </c>
      <c r="N399" s="1" t="s">
        <v>3275</v>
      </c>
      <c r="O399" s="1" t="s">
        <v>3276</v>
      </c>
      <c r="P399" s="1" t="s">
        <v>3277</v>
      </c>
      <c r="Q399" s="1" t="s">
        <v>74</v>
      </c>
      <c r="S399" s="1" t="s">
        <v>76</v>
      </c>
    </row>
    <row r="400" ht="14.25" customHeight="1">
      <c r="A400" s="1" t="s">
        <v>3278</v>
      </c>
      <c r="B400" s="1" t="s">
        <v>3279</v>
      </c>
      <c r="C400" s="1" t="s">
        <v>3280</v>
      </c>
      <c r="D400" s="1" t="s">
        <v>3281</v>
      </c>
      <c r="E400" s="1">
        <v>2022.0</v>
      </c>
      <c r="F400" s="1" t="s">
        <v>1710</v>
      </c>
      <c r="G400" s="1" t="s">
        <v>1743</v>
      </c>
      <c r="J400" s="1">
        <v>204.0</v>
      </c>
      <c r="K400" s="1">
        <v>213.0</v>
      </c>
      <c r="L400" s="1">
        <v>9.0</v>
      </c>
      <c r="M400" s="1" t="s">
        <v>3282</v>
      </c>
      <c r="N400" s="1" t="s">
        <v>3283</v>
      </c>
      <c r="O400" s="1" t="s">
        <v>3284</v>
      </c>
      <c r="P400" s="1" t="s">
        <v>3285</v>
      </c>
      <c r="Q400" s="1" t="s">
        <v>74</v>
      </c>
      <c r="S400" s="1" t="s">
        <v>76</v>
      </c>
    </row>
    <row r="401" ht="14.25" customHeight="1">
      <c r="A401" s="1" t="s">
        <v>3286</v>
      </c>
      <c r="B401" s="1" t="s">
        <v>3287</v>
      </c>
      <c r="C401" s="1" t="s">
        <v>3288</v>
      </c>
      <c r="D401" s="1" t="s">
        <v>3289</v>
      </c>
      <c r="E401" s="1">
        <v>2022.0</v>
      </c>
      <c r="F401" s="1" t="s">
        <v>1710</v>
      </c>
      <c r="G401" s="1" t="s">
        <v>1743</v>
      </c>
      <c r="J401" s="1">
        <v>452.0</v>
      </c>
      <c r="K401" s="1">
        <v>461.0</v>
      </c>
      <c r="L401" s="1">
        <v>9.0</v>
      </c>
      <c r="M401" s="1" t="s">
        <v>3290</v>
      </c>
      <c r="N401" s="1" t="s">
        <v>3291</v>
      </c>
      <c r="O401" s="1" t="s">
        <v>3292</v>
      </c>
      <c r="P401" s="1" t="s">
        <v>3293</v>
      </c>
      <c r="Q401" s="1" t="s">
        <v>74</v>
      </c>
      <c r="S401" s="1" t="s">
        <v>76</v>
      </c>
    </row>
    <row r="402" ht="14.25" customHeight="1">
      <c r="A402" s="1" t="s">
        <v>3294</v>
      </c>
      <c r="B402" s="1" t="s">
        <v>3295</v>
      </c>
      <c r="C402" s="1" t="s">
        <v>3296</v>
      </c>
      <c r="D402" s="1" t="s">
        <v>3297</v>
      </c>
      <c r="E402" s="1">
        <v>2022.0</v>
      </c>
      <c r="F402" s="1" t="s">
        <v>24</v>
      </c>
      <c r="G402" s="1" t="s">
        <v>3298</v>
      </c>
      <c r="J402" s="1">
        <v>722.0</v>
      </c>
      <c r="K402" s="1">
        <v>729.0</v>
      </c>
      <c r="L402" s="1">
        <v>7.0</v>
      </c>
      <c r="M402" s="1" t="s">
        <v>3299</v>
      </c>
      <c r="N402" s="1" t="s">
        <v>3300</v>
      </c>
      <c r="P402" s="1" t="s">
        <v>3301</v>
      </c>
      <c r="Q402" s="1" t="s">
        <v>74</v>
      </c>
      <c r="R402" s="1" t="s">
        <v>103</v>
      </c>
      <c r="S402" s="1" t="s">
        <v>76</v>
      </c>
    </row>
    <row r="403" ht="14.25" customHeight="1">
      <c r="A403" s="1" t="s">
        <v>3302</v>
      </c>
      <c r="B403" s="1" t="s">
        <v>3303</v>
      </c>
      <c r="C403" s="1" t="s">
        <v>3304</v>
      </c>
      <c r="D403" s="1" t="s">
        <v>3305</v>
      </c>
      <c r="E403" s="1">
        <v>2022.0</v>
      </c>
      <c r="F403" s="1" t="s">
        <v>16</v>
      </c>
      <c r="G403" s="1" t="s">
        <v>3306</v>
      </c>
      <c r="J403" s="1">
        <v>8226.0</v>
      </c>
      <c r="K403" s="1">
        <v>8233.0</v>
      </c>
      <c r="L403" s="1">
        <v>7.0</v>
      </c>
      <c r="M403" s="1" t="s">
        <v>3307</v>
      </c>
      <c r="N403" s="1" t="s">
        <v>3308</v>
      </c>
      <c r="P403" s="1" t="s">
        <v>3309</v>
      </c>
      <c r="Q403" s="1" t="s">
        <v>74</v>
      </c>
      <c r="S403" s="1" t="s">
        <v>76</v>
      </c>
    </row>
    <row r="404" ht="14.25" customHeight="1">
      <c r="A404" s="1" t="s">
        <v>3310</v>
      </c>
      <c r="B404" s="1" t="s">
        <v>3311</v>
      </c>
      <c r="C404" s="1" t="s">
        <v>3312</v>
      </c>
      <c r="D404" s="1" t="s">
        <v>3313</v>
      </c>
      <c r="E404" s="1">
        <v>2022.0</v>
      </c>
      <c r="F404" s="1" t="s">
        <v>16</v>
      </c>
      <c r="G404" s="1" t="s">
        <v>3306</v>
      </c>
      <c r="J404" s="1">
        <v>670.0</v>
      </c>
      <c r="K404" s="1">
        <v>675.0</v>
      </c>
      <c r="L404" s="1">
        <v>5.0</v>
      </c>
      <c r="M404" s="1" t="s">
        <v>3314</v>
      </c>
      <c r="N404" s="1" t="s">
        <v>3315</v>
      </c>
      <c r="P404" s="1" t="s">
        <v>3316</v>
      </c>
      <c r="Q404" s="1" t="s">
        <v>74</v>
      </c>
      <c r="S404" s="1" t="s">
        <v>76</v>
      </c>
    </row>
    <row r="405" ht="14.25" customHeight="1">
      <c r="A405" s="1" t="s">
        <v>3317</v>
      </c>
      <c r="B405" s="1" t="s">
        <v>3318</v>
      </c>
      <c r="C405" s="1" t="s">
        <v>3319</v>
      </c>
      <c r="D405" s="1" t="s">
        <v>3320</v>
      </c>
      <c r="E405" s="1">
        <v>2022.0</v>
      </c>
      <c r="F405" s="1" t="s">
        <v>3321</v>
      </c>
      <c r="M405" s="1" t="s">
        <v>3322</v>
      </c>
      <c r="N405" s="1" t="s">
        <v>3323</v>
      </c>
      <c r="O405" s="1" t="s">
        <v>3324</v>
      </c>
      <c r="P405" s="1" t="s">
        <v>3325</v>
      </c>
      <c r="Q405" s="1" t="s">
        <v>74</v>
      </c>
      <c r="S405" s="1" t="s">
        <v>76</v>
      </c>
    </row>
    <row r="406" ht="14.25" customHeight="1">
      <c r="A406" s="1" t="s">
        <v>3326</v>
      </c>
      <c r="B406" s="1" t="s">
        <v>3327</v>
      </c>
      <c r="C406" s="1" t="s">
        <v>3328</v>
      </c>
      <c r="D406" s="1" t="s">
        <v>3329</v>
      </c>
      <c r="E406" s="1">
        <v>2022.0</v>
      </c>
      <c r="F406" s="1" t="s">
        <v>3330</v>
      </c>
      <c r="M406" s="1" t="s">
        <v>3331</v>
      </c>
      <c r="N406" s="1" t="s">
        <v>3332</v>
      </c>
      <c r="O406" s="1" t="s">
        <v>3333</v>
      </c>
      <c r="P406" s="1" t="s">
        <v>3334</v>
      </c>
      <c r="Q406" s="1" t="s">
        <v>74</v>
      </c>
      <c r="S406" s="1" t="s">
        <v>76</v>
      </c>
    </row>
    <row r="407" ht="14.25" customHeight="1">
      <c r="A407" s="1" t="s">
        <v>3335</v>
      </c>
      <c r="B407" s="1" t="s">
        <v>3336</v>
      </c>
      <c r="C407" s="1" t="s">
        <v>3337</v>
      </c>
      <c r="D407" s="1" t="s">
        <v>3338</v>
      </c>
      <c r="E407" s="1">
        <v>2022.0</v>
      </c>
      <c r="F407" s="1" t="s">
        <v>16</v>
      </c>
      <c r="G407" s="1" t="s">
        <v>3306</v>
      </c>
      <c r="J407" s="1">
        <v>3723.0</v>
      </c>
      <c r="K407" s="1">
        <v>3730.0</v>
      </c>
      <c r="L407" s="1">
        <v>7.0</v>
      </c>
      <c r="M407" s="1" t="s">
        <v>3339</v>
      </c>
      <c r="N407" s="1" t="s">
        <v>3340</v>
      </c>
      <c r="O407" s="1" t="s">
        <v>3341</v>
      </c>
      <c r="P407" s="1" t="s">
        <v>3342</v>
      </c>
      <c r="Q407" s="1" t="s">
        <v>74</v>
      </c>
      <c r="R407" s="1" t="s">
        <v>103</v>
      </c>
      <c r="S407" s="1" t="s">
        <v>76</v>
      </c>
    </row>
    <row r="408" ht="14.25" customHeight="1">
      <c r="A408" s="1" t="s">
        <v>3343</v>
      </c>
      <c r="B408" s="1" t="s">
        <v>3344</v>
      </c>
      <c r="C408" s="1" t="s">
        <v>3345</v>
      </c>
      <c r="D408" s="1" t="s">
        <v>3346</v>
      </c>
      <c r="E408" s="1">
        <v>2022.0</v>
      </c>
      <c r="F408" s="1" t="s">
        <v>3347</v>
      </c>
      <c r="J408" s="1">
        <v>1.0</v>
      </c>
      <c r="K408" s="1">
        <v>6.0</v>
      </c>
      <c r="L408" s="1">
        <v>5.0</v>
      </c>
      <c r="M408" s="1" t="s">
        <v>3348</v>
      </c>
      <c r="N408" s="1" t="s">
        <v>3349</v>
      </c>
      <c r="P408" s="1" t="s">
        <v>3350</v>
      </c>
      <c r="Q408" s="1" t="s">
        <v>74</v>
      </c>
      <c r="S408" s="1" t="s">
        <v>76</v>
      </c>
    </row>
    <row r="409" ht="14.25" customHeight="1">
      <c r="A409" s="1" t="s">
        <v>3351</v>
      </c>
      <c r="B409" s="1" t="s">
        <v>3352</v>
      </c>
      <c r="C409" s="1" t="s">
        <v>3353</v>
      </c>
      <c r="D409" s="1" t="s">
        <v>3354</v>
      </c>
      <c r="E409" s="1">
        <v>2022.0</v>
      </c>
      <c r="F409" s="1" t="s">
        <v>16</v>
      </c>
      <c r="G409" s="1" t="s">
        <v>3306</v>
      </c>
      <c r="J409" s="1">
        <v>9124.0</v>
      </c>
      <c r="K409" s="1">
        <v>9131.0</v>
      </c>
      <c r="L409" s="1">
        <v>7.0</v>
      </c>
      <c r="M409" s="1" t="s">
        <v>3355</v>
      </c>
      <c r="N409" s="1" t="s">
        <v>3356</v>
      </c>
      <c r="P409" s="1" t="s">
        <v>3357</v>
      </c>
      <c r="Q409" s="1" t="s">
        <v>74</v>
      </c>
      <c r="R409" s="1" t="s">
        <v>103</v>
      </c>
      <c r="S409" s="1" t="s">
        <v>76</v>
      </c>
    </row>
    <row r="410" ht="14.25" customHeight="1">
      <c r="A410" s="1" t="s">
        <v>3358</v>
      </c>
      <c r="B410" s="1" t="s">
        <v>3359</v>
      </c>
      <c r="C410" s="1" t="s">
        <v>3360</v>
      </c>
      <c r="D410" s="1" t="s">
        <v>3361</v>
      </c>
      <c r="E410" s="1">
        <v>2022.0</v>
      </c>
      <c r="F410" s="1" t="s">
        <v>16</v>
      </c>
      <c r="G410" s="1" t="s">
        <v>3306</v>
      </c>
      <c r="J410" s="1">
        <v>3881.0</v>
      </c>
      <c r="K410" s="1">
        <v>3888.0</v>
      </c>
      <c r="L410" s="1">
        <v>7.0</v>
      </c>
      <c r="M410" s="1" t="s">
        <v>3362</v>
      </c>
      <c r="N410" s="1" t="s">
        <v>3363</v>
      </c>
      <c r="P410" s="1" t="s">
        <v>3364</v>
      </c>
      <c r="Q410" s="1" t="s">
        <v>74</v>
      </c>
      <c r="S410" s="1" t="s">
        <v>76</v>
      </c>
    </row>
    <row r="411" ht="14.25" customHeight="1">
      <c r="A411" s="1" t="s">
        <v>3365</v>
      </c>
      <c r="B411" s="1" t="s">
        <v>3366</v>
      </c>
      <c r="C411" s="1">
        <v>5.80752228E10</v>
      </c>
      <c r="D411" s="1" t="s">
        <v>3367</v>
      </c>
      <c r="E411" s="1">
        <v>2022.0</v>
      </c>
      <c r="F411" s="1" t="s">
        <v>3368</v>
      </c>
      <c r="J411" s="1">
        <v>23.0</v>
      </c>
      <c r="K411" s="1">
        <v>26.0</v>
      </c>
      <c r="L411" s="1">
        <v>3.0</v>
      </c>
      <c r="M411" s="1" t="s">
        <v>3369</v>
      </c>
      <c r="N411" s="1" t="s">
        <v>3370</v>
      </c>
      <c r="O411" s="1" t="s">
        <v>3371</v>
      </c>
      <c r="P411" s="1" t="s">
        <v>3372</v>
      </c>
      <c r="Q411" s="1" t="s">
        <v>74</v>
      </c>
      <c r="S411" s="1" t="s">
        <v>76</v>
      </c>
    </row>
    <row r="412" ht="14.25" customHeight="1">
      <c r="A412" s="1" t="s">
        <v>3373</v>
      </c>
      <c r="B412" s="1" t="s">
        <v>3374</v>
      </c>
      <c r="C412" s="1" t="s">
        <v>3375</v>
      </c>
      <c r="D412" s="1" t="s">
        <v>3376</v>
      </c>
      <c r="E412" s="1">
        <v>2022.0</v>
      </c>
      <c r="F412" s="1" t="s">
        <v>3377</v>
      </c>
      <c r="J412" s="1">
        <v>931.0</v>
      </c>
      <c r="K412" s="1">
        <v>936.0</v>
      </c>
      <c r="L412" s="1">
        <v>5.0</v>
      </c>
      <c r="M412" s="1" t="s">
        <v>3378</v>
      </c>
      <c r="N412" s="1" t="s">
        <v>3379</v>
      </c>
      <c r="P412" s="1" t="s">
        <v>3380</v>
      </c>
      <c r="Q412" s="1" t="s">
        <v>74</v>
      </c>
      <c r="S412" s="1" t="s">
        <v>76</v>
      </c>
    </row>
    <row r="413" ht="14.25" customHeight="1">
      <c r="A413" s="1" t="s">
        <v>3381</v>
      </c>
      <c r="B413" s="1" t="s">
        <v>3382</v>
      </c>
      <c r="C413" s="1" t="s">
        <v>3383</v>
      </c>
      <c r="D413" s="1" t="s">
        <v>3384</v>
      </c>
      <c r="E413" s="1">
        <v>2022.0</v>
      </c>
      <c r="F413" s="1" t="s">
        <v>1000</v>
      </c>
      <c r="G413" s="1">
        <v>3323.0</v>
      </c>
      <c r="N413" s="1" t="s">
        <v>3385</v>
      </c>
      <c r="O413" s="1" t="s">
        <v>3386</v>
      </c>
      <c r="P413" s="1" t="s">
        <v>3387</v>
      </c>
      <c r="Q413" s="1" t="s">
        <v>74</v>
      </c>
      <c r="S413" s="1" t="s">
        <v>76</v>
      </c>
    </row>
    <row r="414" ht="14.25" customHeight="1">
      <c r="A414" s="1" t="s">
        <v>3388</v>
      </c>
      <c r="B414" s="1" t="s">
        <v>3389</v>
      </c>
      <c r="C414" s="1" t="s">
        <v>3390</v>
      </c>
      <c r="D414" s="1" t="s">
        <v>3391</v>
      </c>
      <c r="E414" s="1">
        <v>2022.0</v>
      </c>
      <c r="F414" s="1" t="s">
        <v>3392</v>
      </c>
      <c r="J414" s="1">
        <v>382.0</v>
      </c>
      <c r="K414" s="1">
        <v>386.0</v>
      </c>
      <c r="L414" s="1">
        <v>4.0</v>
      </c>
      <c r="M414" s="1" t="s">
        <v>3393</v>
      </c>
      <c r="N414" s="1" t="s">
        <v>3394</v>
      </c>
      <c r="O414" s="1" t="s">
        <v>3395</v>
      </c>
      <c r="P414" s="1" t="s">
        <v>3396</v>
      </c>
      <c r="Q414" s="1" t="s">
        <v>74</v>
      </c>
      <c r="S414" s="1" t="s">
        <v>76</v>
      </c>
    </row>
    <row r="415" ht="14.25" customHeight="1">
      <c r="A415" s="1" t="s">
        <v>3397</v>
      </c>
      <c r="B415" s="1" t="s">
        <v>3398</v>
      </c>
      <c r="C415" s="1" t="s">
        <v>3399</v>
      </c>
      <c r="D415" s="1" t="s">
        <v>3400</v>
      </c>
      <c r="E415" s="1">
        <v>2022.0</v>
      </c>
      <c r="F415" s="1" t="s">
        <v>16</v>
      </c>
      <c r="G415" s="1" t="s">
        <v>3306</v>
      </c>
      <c r="J415" s="1">
        <v>11246.0</v>
      </c>
      <c r="K415" s="1">
        <v>11252.0</v>
      </c>
      <c r="L415" s="1">
        <v>6.0</v>
      </c>
      <c r="M415" s="1" t="s">
        <v>3401</v>
      </c>
      <c r="N415" s="1" t="s">
        <v>3402</v>
      </c>
      <c r="P415" s="1" t="s">
        <v>3403</v>
      </c>
      <c r="Q415" s="1" t="s">
        <v>74</v>
      </c>
      <c r="R415" s="1" t="s">
        <v>103</v>
      </c>
      <c r="S415" s="1" t="s">
        <v>76</v>
      </c>
    </row>
    <row r="416" ht="14.25" customHeight="1">
      <c r="A416" s="1" t="s">
        <v>3404</v>
      </c>
      <c r="B416" s="1" t="s">
        <v>3405</v>
      </c>
      <c r="C416" s="1" t="s">
        <v>3406</v>
      </c>
      <c r="D416" s="1" t="s">
        <v>3407</v>
      </c>
      <c r="E416" s="1">
        <v>2022.0</v>
      </c>
      <c r="F416" s="1" t="s">
        <v>3377</v>
      </c>
      <c r="J416" s="1">
        <v>293.0</v>
      </c>
      <c r="K416" s="1">
        <v>298.0</v>
      </c>
      <c r="L416" s="1">
        <v>5.0</v>
      </c>
      <c r="M416" s="1" t="s">
        <v>3408</v>
      </c>
      <c r="N416" s="1" t="s">
        <v>3409</v>
      </c>
      <c r="P416" s="1" t="s">
        <v>3410</v>
      </c>
      <c r="Q416" s="1" t="s">
        <v>74</v>
      </c>
      <c r="R416" s="1" t="s">
        <v>103</v>
      </c>
      <c r="S416" s="1" t="s">
        <v>76</v>
      </c>
    </row>
    <row r="417" ht="14.25" customHeight="1">
      <c r="A417" s="1" t="s">
        <v>3411</v>
      </c>
      <c r="B417" s="1" t="s">
        <v>3412</v>
      </c>
      <c r="C417" s="1" t="s">
        <v>3413</v>
      </c>
      <c r="D417" s="1" t="s">
        <v>3414</v>
      </c>
      <c r="E417" s="1">
        <v>2022.0</v>
      </c>
      <c r="F417" s="1" t="s">
        <v>1000</v>
      </c>
      <c r="G417" s="1">
        <v>3323.0</v>
      </c>
      <c r="N417" s="1" t="s">
        <v>3415</v>
      </c>
      <c r="O417" s="1" t="s">
        <v>3416</v>
      </c>
      <c r="P417" s="1" t="s">
        <v>3417</v>
      </c>
      <c r="Q417" s="1" t="s">
        <v>74</v>
      </c>
      <c r="S417" s="1" t="s">
        <v>76</v>
      </c>
    </row>
    <row r="418" ht="14.25" customHeight="1">
      <c r="A418" s="1" t="s">
        <v>3418</v>
      </c>
      <c r="B418" s="1" t="s">
        <v>3419</v>
      </c>
      <c r="C418" s="1" t="s">
        <v>3420</v>
      </c>
      <c r="D418" s="1" t="s">
        <v>3421</v>
      </c>
      <c r="E418" s="1">
        <v>2022.0</v>
      </c>
      <c r="F418" s="1" t="s">
        <v>16</v>
      </c>
      <c r="G418" s="1" t="s">
        <v>3306</v>
      </c>
      <c r="J418" s="1">
        <v>6695.0</v>
      </c>
      <c r="K418" s="1">
        <v>6701.0</v>
      </c>
      <c r="L418" s="1">
        <v>6.0</v>
      </c>
      <c r="M418" s="1" t="s">
        <v>3422</v>
      </c>
      <c r="N418" s="1" t="s">
        <v>3423</v>
      </c>
      <c r="O418" s="1" t="s">
        <v>3424</v>
      </c>
      <c r="P418" s="1" t="s">
        <v>3425</v>
      </c>
      <c r="Q418" s="1" t="s">
        <v>74</v>
      </c>
      <c r="R418" s="1" t="s">
        <v>103</v>
      </c>
      <c r="S418" s="1" t="s">
        <v>76</v>
      </c>
    </row>
    <row r="419" ht="14.25" customHeight="1">
      <c r="A419" s="1" t="s">
        <v>3426</v>
      </c>
      <c r="B419" s="1" t="s">
        <v>3427</v>
      </c>
      <c r="C419" s="1" t="s">
        <v>3428</v>
      </c>
      <c r="D419" s="1" t="s">
        <v>3429</v>
      </c>
      <c r="E419" s="1">
        <v>2022.0</v>
      </c>
      <c r="F419" s="1" t="s">
        <v>3430</v>
      </c>
      <c r="M419" s="1" t="s">
        <v>3431</v>
      </c>
      <c r="N419" s="1" t="s">
        <v>3432</v>
      </c>
      <c r="O419" s="1" t="s">
        <v>3433</v>
      </c>
      <c r="P419" s="1" t="s">
        <v>3434</v>
      </c>
      <c r="Q419" s="1" t="s">
        <v>74</v>
      </c>
      <c r="S419" s="1" t="s">
        <v>76</v>
      </c>
    </row>
    <row r="420" ht="14.25" customHeight="1">
      <c r="A420" s="1" t="s">
        <v>3435</v>
      </c>
      <c r="B420" s="1" t="s">
        <v>3436</v>
      </c>
      <c r="C420" s="1" t="s">
        <v>3437</v>
      </c>
      <c r="D420" s="1" t="s">
        <v>3438</v>
      </c>
      <c r="E420" s="1">
        <v>2022.0</v>
      </c>
      <c r="F420" s="1" t="s">
        <v>3439</v>
      </c>
      <c r="M420" s="1" t="s">
        <v>3440</v>
      </c>
      <c r="N420" s="1" t="s">
        <v>3441</v>
      </c>
      <c r="O420" s="1" t="s">
        <v>3442</v>
      </c>
      <c r="P420" s="1" t="s">
        <v>3443</v>
      </c>
      <c r="Q420" s="1" t="s">
        <v>74</v>
      </c>
      <c r="S420" s="1" t="s">
        <v>76</v>
      </c>
    </row>
    <row r="421" ht="14.25" customHeight="1">
      <c r="A421" s="1" t="s">
        <v>3444</v>
      </c>
      <c r="B421" s="1" t="s">
        <v>3445</v>
      </c>
      <c r="C421" s="1" t="s">
        <v>3446</v>
      </c>
      <c r="D421" s="1" t="s">
        <v>3447</v>
      </c>
      <c r="E421" s="1">
        <v>2022.0</v>
      </c>
      <c r="F421" s="1" t="s">
        <v>3448</v>
      </c>
      <c r="J421" s="1">
        <v>895.0</v>
      </c>
      <c r="K421" s="1">
        <v>898.0</v>
      </c>
      <c r="L421" s="1">
        <v>3.0</v>
      </c>
      <c r="M421" s="1" t="s">
        <v>3449</v>
      </c>
      <c r="N421" s="1" t="s">
        <v>3450</v>
      </c>
      <c r="P421" s="1" t="s">
        <v>3451</v>
      </c>
      <c r="Q421" s="1" t="s">
        <v>74</v>
      </c>
      <c r="S421" s="1" t="s">
        <v>76</v>
      </c>
    </row>
    <row r="422" ht="14.25" customHeight="1">
      <c r="A422" s="1" t="s">
        <v>3452</v>
      </c>
      <c r="B422" s="1" t="s">
        <v>3453</v>
      </c>
      <c r="C422" s="1" t="s">
        <v>3454</v>
      </c>
      <c r="D422" s="1" t="s">
        <v>3455</v>
      </c>
      <c r="E422" s="1">
        <v>2022.0</v>
      </c>
      <c r="F422" s="1" t="s">
        <v>16</v>
      </c>
      <c r="G422" s="1" t="s">
        <v>3306</v>
      </c>
      <c r="J422" s="1">
        <v>8278.0</v>
      </c>
      <c r="K422" s="1">
        <v>8285.0</v>
      </c>
      <c r="L422" s="1">
        <v>7.0</v>
      </c>
      <c r="M422" s="1" t="s">
        <v>3456</v>
      </c>
      <c r="N422" s="1" t="s">
        <v>3457</v>
      </c>
      <c r="O422" s="1" t="s">
        <v>3458</v>
      </c>
      <c r="P422" s="1" t="s">
        <v>3459</v>
      </c>
      <c r="Q422" s="1" t="s">
        <v>74</v>
      </c>
      <c r="S422" s="1" t="s">
        <v>76</v>
      </c>
    </row>
    <row r="423" ht="14.25" customHeight="1">
      <c r="A423" s="1" t="s">
        <v>3460</v>
      </c>
      <c r="B423" s="1" t="s">
        <v>3461</v>
      </c>
      <c r="C423" s="1" t="s">
        <v>3462</v>
      </c>
      <c r="D423" s="1" t="s">
        <v>3463</v>
      </c>
      <c r="E423" s="1">
        <v>2022.0</v>
      </c>
      <c r="F423" s="1" t="s">
        <v>3464</v>
      </c>
      <c r="J423" s="1">
        <v>1962.0</v>
      </c>
      <c r="K423" s="1">
        <v>1969.0</v>
      </c>
      <c r="L423" s="1">
        <v>7.0</v>
      </c>
      <c r="N423" s="1" t="s">
        <v>3465</v>
      </c>
      <c r="O423" s="1" t="s">
        <v>3466</v>
      </c>
      <c r="P423" s="1" t="s">
        <v>3467</v>
      </c>
      <c r="Q423" s="1" t="s">
        <v>74</v>
      </c>
      <c r="S423" s="1" t="s">
        <v>76</v>
      </c>
    </row>
    <row r="424" ht="14.25" customHeight="1">
      <c r="A424" s="1" t="s">
        <v>3468</v>
      </c>
      <c r="B424" s="1" t="s">
        <v>3469</v>
      </c>
      <c r="C424" s="1" t="s">
        <v>3470</v>
      </c>
      <c r="D424" s="1" t="s">
        <v>3471</v>
      </c>
      <c r="E424" s="1">
        <v>2022.0</v>
      </c>
      <c r="F424" s="1" t="s">
        <v>16</v>
      </c>
      <c r="G424" s="1" t="s">
        <v>3306</v>
      </c>
      <c r="J424" s="1">
        <v>11172.0</v>
      </c>
      <c r="K424" s="1">
        <v>11179.0</v>
      </c>
      <c r="L424" s="1">
        <v>7.0</v>
      </c>
      <c r="M424" s="1" t="s">
        <v>3472</v>
      </c>
      <c r="N424" s="1" t="s">
        <v>3473</v>
      </c>
      <c r="P424" s="1" t="s">
        <v>3474</v>
      </c>
      <c r="Q424" s="1" t="s">
        <v>74</v>
      </c>
      <c r="S424" s="1" t="s">
        <v>76</v>
      </c>
    </row>
    <row r="425" ht="14.25" customHeight="1">
      <c r="A425" s="1" t="s">
        <v>3475</v>
      </c>
      <c r="B425" s="1" t="s">
        <v>3476</v>
      </c>
      <c r="C425" s="1" t="s">
        <v>3477</v>
      </c>
      <c r="D425" s="1" t="s">
        <v>3478</v>
      </c>
      <c r="E425" s="1">
        <v>2022.0</v>
      </c>
      <c r="F425" s="1" t="s">
        <v>3479</v>
      </c>
      <c r="J425" s="1">
        <v>75.0</v>
      </c>
      <c r="K425" s="1">
        <v>82.0</v>
      </c>
      <c r="L425" s="1">
        <v>7.0</v>
      </c>
      <c r="M425" s="1" t="s">
        <v>3480</v>
      </c>
      <c r="N425" s="1" t="s">
        <v>3481</v>
      </c>
      <c r="P425" s="1" t="s">
        <v>3482</v>
      </c>
      <c r="Q425" s="1" t="s">
        <v>74</v>
      </c>
      <c r="S425" s="1" t="s">
        <v>76</v>
      </c>
    </row>
    <row r="426" ht="14.25" customHeight="1">
      <c r="A426" s="1" t="s">
        <v>3483</v>
      </c>
      <c r="B426" s="1" t="s">
        <v>3484</v>
      </c>
      <c r="C426" s="1" t="s">
        <v>3485</v>
      </c>
      <c r="D426" s="1" t="s">
        <v>3486</v>
      </c>
      <c r="E426" s="1">
        <v>2022.0</v>
      </c>
      <c r="F426" s="1" t="s">
        <v>16</v>
      </c>
      <c r="G426" s="1" t="s">
        <v>3306</v>
      </c>
      <c r="J426" s="1">
        <v>3584.0</v>
      </c>
      <c r="K426" s="1">
        <v>3589.0</v>
      </c>
      <c r="L426" s="1">
        <v>5.0</v>
      </c>
      <c r="M426" s="1" t="s">
        <v>3487</v>
      </c>
      <c r="N426" s="1" t="s">
        <v>3488</v>
      </c>
      <c r="P426" s="1" t="s">
        <v>3489</v>
      </c>
      <c r="Q426" s="1" t="s">
        <v>74</v>
      </c>
      <c r="S426" s="1" t="s">
        <v>76</v>
      </c>
    </row>
    <row r="427" ht="14.25" customHeight="1">
      <c r="A427" s="1" t="s">
        <v>3490</v>
      </c>
      <c r="B427" s="1" t="s">
        <v>3491</v>
      </c>
      <c r="C427" s="1" t="s">
        <v>3492</v>
      </c>
      <c r="D427" s="1" t="s">
        <v>3493</v>
      </c>
      <c r="E427" s="1">
        <v>2022.0</v>
      </c>
      <c r="F427" s="1" t="s">
        <v>16</v>
      </c>
      <c r="G427" s="1" t="s">
        <v>3306</v>
      </c>
      <c r="J427" s="1">
        <v>9424.0</v>
      </c>
      <c r="K427" s="1">
        <v>9430.0</v>
      </c>
      <c r="L427" s="1">
        <v>6.0</v>
      </c>
      <c r="M427" s="1" t="s">
        <v>3494</v>
      </c>
      <c r="N427" s="1" t="s">
        <v>3495</v>
      </c>
      <c r="P427" s="1" t="s">
        <v>3496</v>
      </c>
      <c r="Q427" s="1" t="s">
        <v>74</v>
      </c>
      <c r="R427" s="1" t="s">
        <v>103</v>
      </c>
      <c r="S427" s="1" t="s">
        <v>76</v>
      </c>
    </row>
    <row r="428" ht="14.25" customHeight="1">
      <c r="A428" s="1" t="s">
        <v>3497</v>
      </c>
      <c r="B428" s="1" t="s">
        <v>3498</v>
      </c>
      <c r="C428" s="1" t="s">
        <v>3499</v>
      </c>
      <c r="D428" s="1" t="s">
        <v>3500</v>
      </c>
      <c r="E428" s="1">
        <v>2022.0</v>
      </c>
      <c r="F428" s="1" t="s">
        <v>3501</v>
      </c>
      <c r="J428" s="1">
        <v>1064.0</v>
      </c>
      <c r="K428" s="1">
        <v>1068.0</v>
      </c>
      <c r="L428" s="1">
        <v>4.0</v>
      </c>
      <c r="M428" s="1" t="s">
        <v>3502</v>
      </c>
      <c r="N428" s="1" t="s">
        <v>3503</v>
      </c>
      <c r="O428" s="1" t="s">
        <v>3504</v>
      </c>
      <c r="P428" s="1" t="s">
        <v>3505</v>
      </c>
      <c r="Q428" s="1" t="s">
        <v>74</v>
      </c>
      <c r="S428" s="1" t="s">
        <v>76</v>
      </c>
    </row>
    <row r="429" ht="14.25" customHeight="1">
      <c r="A429" s="1" t="s">
        <v>3506</v>
      </c>
      <c r="B429" s="1" t="s">
        <v>3507</v>
      </c>
      <c r="C429" s="1" t="s">
        <v>3508</v>
      </c>
      <c r="D429" s="1" t="s">
        <v>3509</v>
      </c>
      <c r="E429" s="1">
        <v>2022.0</v>
      </c>
      <c r="F429" s="1" t="s">
        <v>3439</v>
      </c>
      <c r="M429" s="1" t="s">
        <v>3510</v>
      </c>
      <c r="N429" s="1" t="s">
        <v>3511</v>
      </c>
      <c r="O429" s="1" t="s">
        <v>3512</v>
      </c>
      <c r="P429" s="1" t="s">
        <v>3513</v>
      </c>
      <c r="Q429" s="1" t="s">
        <v>74</v>
      </c>
      <c r="S429" s="1" t="s">
        <v>76</v>
      </c>
    </row>
    <row r="430" ht="14.25" customHeight="1">
      <c r="D430" s="1" t="s">
        <v>3514</v>
      </c>
      <c r="E430" s="1">
        <v>2022.0</v>
      </c>
      <c r="F430" s="1" t="s">
        <v>3515</v>
      </c>
      <c r="M430" s="1" t="s">
        <v>3516</v>
      </c>
      <c r="N430" s="1" t="s">
        <v>3517</v>
      </c>
      <c r="O430" s="1" t="s">
        <v>3518</v>
      </c>
      <c r="P430" s="1" t="s">
        <v>3519</v>
      </c>
      <c r="Q430" s="1" t="s">
        <v>74</v>
      </c>
      <c r="S430" s="1" t="s">
        <v>76</v>
      </c>
    </row>
    <row r="431" ht="14.25" customHeight="1">
      <c r="A431" s="1" t="s">
        <v>3520</v>
      </c>
      <c r="B431" s="1" t="s">
        <v>3521</v>
      </c>
      <c r="C431" s="1" t="s">
        <v>3522</v>
      </c>
      <c r="D431" s="1" t="s">
        <v>3523</v>
      </c>
      <c r="E431" s="1">
        <v>2022.0</v>
      </c>
      <c r="F431" s="1" t="s">
        <v>16</v>
      </c>
      <c r="G431" s="1" t="s">
        <v>3306</v>
      </c>
      <c r="J431" s="1">
        <v>6681.0</v>
      </c>
      <c r="K431" s="1">
        <v>6686.0</v>
      </c>
      <c r="L431" s="1">
        <v>5.0</v>
      </c>
      <c r="M431" s="1" t="s">
        <v>3524</v>
      </c>
      <c r="N431" s="1" t="s">
        <v>3525</v>
      </c>
      <c r="O431" s="1" t="s">
        <v>3526</v>
      </c>
      <c r="P431" s="1" t="s">
        <v>3527</v>
      </c>
      <c r="Q431" s="1" t="s">
        <v>74</v>
      </c>
      <c r="S431" s="1" t="s">
        <v>76</v>
      </c>
    </row>
    <row r="432" ht="14.25" customHeight="1">
      <c r="A432" s="1" t="s">
        <v>3528</v>
      </c>
      <c r="B432" s="1" t="s">
        <v>3529</v>
      </c>
      <c r="C432" s="1" t="s">
        <v>3530</v>
      </c>
      <c r="D432" s="1" t="s">
        <v>3531</v>
      </c>
      <c r="E432" s="1">
        <v>2022.0</v>
      </c>
      <c r="F432" s="1" t="s">
        <v>3464</v>
      </c>
      <c r="J432" s="1">
        <v>3711.0</v>
      </c>
      <c r="K432" s="1">
        <v>3717.0</v>
      </c>
      <c r="L432" s="1">
        <v>6.0</v>
      </c>
      <c r="N432" s="1" t="s">
        <v>3532</v>
      </c>
      <c r="O432" s="1" t="s">
        <v>3533</v>
      </c>
      <c r="P432" s="1" t="s">
        <v>3534</v>
      </c>
      <c r="Q432" s="1" t="s">
        <v>74</v>
      </c>
      <c r="S432" s="1" t="s">
        <v>76</v>
      </c>
    </row>
    <row r="433" ht="14.25" customHeight="1">
      <c r="A433" s="1" t="s">
        <v>3535</v>
      </c>
      <c r="B433" s="1" t="s">
        <v>3536</v>
      </c>
      <c r="C433" s="1" t="s">
        <v>3537</v>
      </c>
      <c r="D433" s="1" t="s">
        <v>3538</v>
      </c>
      <c r="E433" s="1">
        <v>2022.0</v>
      </c>
      <c r="F433" s="1" t="s">
        <v>16</v>
      </c>
      <c r="G433" s="1" t="s">
        <v>3306</v>
      </c>
      <c r="J433" s="1">
        <v>149.0</v>
      </c>
      <c r="K433" s="1">
        <v>156.0</v>
      </c>
      <c r="L433" s="1">
        <v>7.0</v>
      </c>
      <c r="M433" s="1" t="s">
        <v>3539</v>
      </c>
      <c r="N433" s="1" t="s">
        <v>3540</v>
      </c>
      <c r="O433" s="1" t="s">
        <v>3541</v>
      </c>
      <c r="P433" s="1" t="s">
        <v>3542</v>
      </c>
      <c r="Q433" s="1" t="s">
        <v>74</v>
      </c>
      <c r="R433" s="1" t="s">
        <v>103</v>
      </c>
      <c r="S433" s="1" t="s">
        <v>76</v>
      </c>
    </row>
    <row r="434" ht="14.25" customHeight="1">
      <c r="A434" s="1" t="s">
        <v>3543</v>
      </c>
      <c r="B434" s="1" t="s">
        <v>3544</v>
      </c>
      <c r="C434" s="1" t="s">
        <v>3545</v>
      </c>
      <c r="D434" s="1" t="s">
        <v>3546</v>
      </c>
      <c r="E434" s="1">
        <v>2022.0</v>
      </c>
      <c r="F434" s="1" t="s">
        <v>24</v>
      </c>
      <c r="G434" s="1" t="s">
        <v>3298</v>
      </c>
      <c r="J434" s="1">
        <v>888.0</v>
      </c>
      <c r="K434" s="1">
        <v>894.0</v>
      </c>
      <c r="L434" s="1">
        <v>6.0</v>
      </c>
      <c r="M434" s="1" t="s">
        <v>3547</v>
      </c>
      <c r="N434" s="1" t="s">
        <v>3548</v>
      </c>
      <c r="P434" s="1" t="s">
        <v>3549</v>
      </c>
      <c r="Q434" s="1" t="s">
        <v>74</v>
      </c>
      <c r="S434" s="1" t="s">
        <v>76</v>
      </c>
    </row>
    <row r="435" ht="14.25" customHeight="1">
      <c r="A435" s="1" t="s">
        <v>3550</v>
      </c>
      <c r="B435" s="1" t="s">
        <v>3551</v>
      </c>
      <c r="C435" s="1" t="s">
        <v>3552</v>
      </c>
      <c r="D435" s="1" t="s">
        <v>3553</v>
      </c>
      <c r="E435" s="1">
        <v>2022.0</v>
      </c>
      <c r="F435" s="1" t="s">
        <v>16</v>
      </c>
      <c r="G435" s="1" t="s">
        <v>3306</v>
      </c>
      <c r="J435" s="1">
        <v>6177.0</v>
      </c>
      <c r="K435" s="1">
        <v>6182.0</v>
      </c>
      <c r="L435" s="1">
        <v>5.0</v>
      </c>
      <c r="M435" s="1" t="s">
        <v>3554</v>
      </c>
      <c r="N435" s="1" t="s">
        <v>3555</v>
      </c>
      <c r="P435" s="1" t="s">
        <v>3556</v>
      </c>
      <c r="Q435" s="1" t="s">
        <v>74</v>
      </c>
      <c r="S435" s="1" t="s">
        <v>76</v>
      </c>
    </row>
    <row r="436" ht="14.25" customHeight="1">
      <c r="A436" s="1" t="s">
        <v>3557</v>
      </c>
      <c r="B436" s="1" t="s">
        <v>3558</v>
      </c>
      <c r="C436" s="1" t="s">
        <v>3559</v>
      </c>
      <c r="D436" s="1" t="s">
        <v>3560</v>
      </c>
      <c r="E436" s="1">
        <v>2022.0</v>
      </c>
      <c r="F436" s="1" t="s">
        <v>16</v>
      </c>
      <c r="G436" s="1" t="s">
        <v>3306</v>
      </c>
      <c r="J436" s="1">
        <v>6101.0</v>
      </c>
      <c r="K436" s="1">
        <v>6108.0</v>
      </c>
      <c r="L436" s="1">
        <v>7.0</v>
      </c>
      <c r="M436" s="1" t="s">
        <v>3561</v>
      </c>
      <c r="N436" s="1" t="s">
        <v>3562</v>
      </c>
      <c r="P436" s="1" t="s">
        <v>3563</v>
      </c>
      <c r="Q436" s="1" t="s">
        <v>74</v>
      </c>
      <c r="S436" s="1" t="s">
        <v>76</v>
      </c>
    </row>
    <row r="437" ht="14.25" customHeight="1">
      <c r="A437" s="1" t="s">
        <v>3564</v>
      </c>
      <c r="B437" s="1" t="s">
        <v>3565</v>
      </c>
      <c r="C437" s="1" t="s">
        <v>3566</v>
      </c>
      <c r="D437" s="1" t="s">
        <v>3567</v>
      </c>
      <c r="E437" s="1">
        <v>2022.0</v>
      </c>
      <c r="F437" s="1" t="s">
        <v>24</v>
      </c>
      <c r="G437" s="1" t="s">
        <v>3298</v>
      </c>
      <c r="J437" s="1">
        <v>708.0</v>
      </c>
      <c r="K437" s="1">
        <v>713.0</v>
      </c>
      <c r="L437" s="1">
        <v>5.0</v>
      </c>
      <c r="M437" s="1" t="s">
        <v>3568</v>
      </c>
      <c r="N437" s="1" t="s">
        <v>3569</v>
      </c>
      <c r="P437" s="1" t="s">
        <v>3570</v>
      </c>
      <c r="Q437" s="1" t="s">
        <v>74</v>
      </c>
      <c r="R437" s="1" t="s">
        <v>103</v>
      </c>
      <c r="S437" s="1" t="s">
        <v>76</v>
      </c>
    </row>
    <row r="438" ht="14.25" customHeight="1">
      <c r="A438" s="1" t="s">
        <v>3571</v>
      </c>
      <c r="B438" s="1" t="s">
        <v>3572</v>
      </c>
      <c r="C438" s="1" t="s">
        <v>3573</v>
      </c>
      <c r="D438" s="1" t="s">
        <v>3574</v>
      </c>
      <c r="E438" s="1">
        <v>2022.0</v>
      </c>
      <c r="F438" s="1" t="s">
        <v>3439</v>
      </c>
      <c r="M438" s="1" t="s">
        <v>3575</v>
      </c>
      <c r="N438" s="1" t="s">
        <v>3576</v>
      </c>
      <c r="O438" s="1" t="s">
        <v>3577</v>
      </c>
      <c r="P438" s="1" t="s">
        <v>3578</v>
      </c>
      <c r="Q438" s="1" t="s">
        <v>74</v>
      </c>
      <c r="S438" s="1" t="s">
        <v>76</v>
      </c>
    </row>
    <row r="439" ht="14.25" customHeight="1">
      <c r="A439" s="1" t="s">
        <v>3579</v>
      </c>
      <c r="B439" s="1" t="s">
        <v>3580</v>
      </c>
      <c r="C439" s="1" t="s">
        <v>3581</v>
      </c>
      <c r="D439" s="1" t="s">
        <v>3582</v>
      </c>
      <c r="E439" s="1">
        <v>2022.0</v>
      </c>
      <c r="F439" s="1" t="s">
        <v>16</v>
      </c>
      <c r="G439" s="1" t="s">
        <v>3306</v>
      </c>
      <c r="J439" s="1">
        <v>9148.0</v>
      </c>
      <c r="K439" s="1">
        <v>9155.0</v>
      </c>
      <c r="L439" s="1">
        <v>7.0</v>
      </c>
      <c r="M439" s="1" t="s">
        <v>3583</v>
      </c>
      <c r="N439" s="1" t="s">
        <v>3584</v>
      </c>
      <c r="P439" s="1" t="s">
        <v>3585</v>
      </c>
      <c r="Q439" s="1" t="s">
        <v>74</v>
      </c>
      <c r="S439" s="1" t="s">
        <v>76</v>
      </c>
    </row>
    <row r="440" ht="14.25" customHeight="1">
      <c r="A440" s="1" t="s">
        <v>3586</v>
      </c>
      <c r="B440" s="1" t="s">
        <v>3587</v>
      </c>
      <c r="C440" s="1" t="s">
        <v>3588</v>
      </c>
      <c r="D440" s="1" t="s">
        <v>3589</v>
      </c>
      <c r="E440" s="1">
        <v>2022.0</v>
      </c>
      <c r="F440" s="1" t="s">
        <v>16</v>
      </c>
      <c r="G440" s="1" t="s">
        <v>3306</v>
      </c>
      <c r="J440" s="1">
        <v>2119.0</v>
      </c>
      <c r="K440" s="1">
        <v>2126.0</v>
      </c>
      <c r="L440" s="1">
        <v>7.0</v>
      </c>
      <c r="M440" s="1" t="s">
        <v>3590</v>
      </c>
      <c r="N440" s="1" t="s">
        <v>3591</v>
      </c>
      <c r="P440" s="1" t="s">
        <v>3592</v>
      </c>
      <c r="Q440" s="1" t="s">
        <v>74</v>
      </c>
      <c r="S440" s="1" t="s">
        <v>76</v>
      </c>
    </row>
    <row r="441" ht="14.25" customHeight="1">
      <c r="A441" s="1" t="s">
        <v>3593</v>
      </c>
      <c r="B441" s="1" t="s">
        <v>3594</v>
      </c>
      <c r="C441" s="1" t="s">
        <v>3595</v>
      </c>
      <c r="D441" s="1" t="s">
        <v>3596</v>
      </c>
      <c r="E441" s="1">
        <v>2022.0</v>
      </c>
      <c r="F441" s="1" t="s">
        <v>24</v>
      </c>
      <c r="G441" s="1" t="s">
        <v>3298</v>
      </c>
      <c r="J441" s="1">
        <v>594.0</v>
      </c>
      <c r="K441" s="1">
        <v>601.0</v>
      </c>
      <c r="L441" s="1">
        <v>7.0</v>
      </c>
      <c r="M441" s="1" t="s">
        <v>3597</v>
      </c>
      <c r="N441" s="1" t="s">
        <v>3598</v>
      </c>
      <c r="P441" s="1" t="s">
        <v>3599</v>
      </c>
      <c r="Q441" s="1" t="s">
        <v>74</v>
      </c>
      <c r="S441" s="1" t="s">
        <v>76</v>
      </c>
    </row>
    <row r="442" ht="14.25" customHeight="1">
      <c r="A442" s="1" t="s">
        <v>3600</v>
      </c>
      <c r="B442" s="1" t="s">
        <v>3601</v>
      </c>
      <c r="C442" s="1" t="s">
        <v>3602</v>
      </c>
      <c r="D442" s="1" t="s">
        <v>3603</v>
      </c>
      <c r="E442" s="1">
        <v>2022.0</v>
      </c>
      <c r="F442" s="1" t="s">
        <v>16</v>
      </c>
      <c r="G442" s="1" t="s">
        <v>3306</v>
      </c>
      <c r="J442" s="1">
        <v>4265.0</v>
      </c>
      <c r="K442" s="1">
        <v>4270.0</v>
      </c>
      <c r="L442" s="1">
        <v>5.0</v>
      </c>
      <c r="M442" s="1" t="s">
        <v>3604</v>
      </c>
      <c r="N442" s="1" t="s">
        <v>3605</v>
      </c>
      <c r="P442" s="1" t="s">
        <v>3606</v>
      </c>
      <c r="Q442" s="1" t="s">
        <v>74</v>
      </c>
      <c r="S442" s="1" t="s">
        <v>76</v>
      </c>
    </row>
    <row r="443" ht="14.25" customHeight="1">
      <c r="A443" s="1" t="s">
        <v>3607</v>
      </c>
      <c r="B443" s="1" t="s">
        <v>3608</v>
      </c>
      <c r="C443" s="1" t="s">
        <v>3609</v>
      </c>
      <c r="D443" s="1" t="s">
        <v>3610</v>
      </c>
      <c r="E443" s="1">
        <v>2022.0</v>
      </c>
      <c r="F443" s="1" t="s">
        <v>3611</v>
      </c>
      <c r="J443" s="1">
        <v>1069.0</v>
      </c>
      <c r="K443" s="1">
        <v>1072.0</v>
      </c>
      <c r="L443" s="1">
        <v>3.0</v>
      </c>
      <c r="M443" s="1" t="s">
        <v>3612</v>
      </c>
      <c r="N443" s="1" t="s">
        <v>3613</v>
      </c>
      <c r="O443" s="1" t="s">
        <v>3614</v>
      </c>
      <c r="P443" s="1" t="s">
        <v>3615</v>
      </c>
      <c r="Q443" s="1" t="s">
        <v>74</v>
      </c>
      <c r="S443" s="1" t="s">
        <v>76</v>
      </c>
    </row>
    <row r="444" ht="14.25" customHeight="1">
      <c r="A444" s="1" t="s">
        <v>3616</v>
      </c>
      <c r="B444" s="1" t="s">
        <v>3617</v>
      </c>
      <c r="C444" s="1" t="s">
        <v>3618</v>
      </c>
      <c r="D444" s="1" t="s">
        <v>3619</v>
      </c>
      <c r="E444" s="1">
        <v>2022.0</v>
      </c>
      <c r="F444" s="1" t="s">
        <v>16</v>
      </c>
      <c r="G444" s="1" t="s">
        <v>3306</v>
      </c>
      <c r="J444" s="1">
        <v>1965.0</v>
      </c>
      <c r="K444" s="1">
        <v>1971.0</v>
      </c>
      <c r="L444" s="1">
        <v>6.0</v>
      </c>
      <c r="M444" s="1" t="s">
        <v>3620</v>
      </c>
      <c r="N444" s="1" t="s">
        <v>3621</v>
      </c>
      <c r="P444" s="1" t="s">
        <v>3622</v>
      </c>
      <c r="Q444" s="1" t="s">
        <v>74</v>
      </c>
      <c r="S444" s="1" t="s">
        <v>76</v>
      </c>
    </row>
    <row r="445" ht="14.25" customHeight="1">
      <c r="A445" s="1" t="s">
        <v>3623</v>
      </c>
      <c r="B445" s="1" t="s">
        <v>3624</v>
      </c>
      <c r="C445" s="1" t="s">
        <v>3625</v>
      </c>
      <c r="D445" s="1" t="s">
        <v>3626</v>
      </c>
      <c r="E445" s="1">
        <v>2022.0</v>
      </c>
      <c r="F445" s="1" t="s">
        <v>16</v>
      </c>
      <c r="G445" s="1" t="s">
        <v>3306</v>
      </c>
      <c r="J445" s="1">
        <v>2143.0</v>
      </c>
      <c r="K445" s="1">
        <v>2150.0</v>
      </c>
      <c r="L445" s="1">
        <v>7.0</v>
      </c>
      <c r="M445" s="1" t="s">
        <v>3627</v>
      </c>
      <c r="N445" s="1" t="s">
        <v>3628</v>
      </c>
      <c r="P445" s="1" t="s">
        <v>3629</v>
      </c>
      <c r="Q445" s="1" t="s">
        <v>74</v>
      </c>
      <c r="S445" s="1" t="s">
        <v>76</v>
      </c>
    </row>
    <row r="446" ht="14.25" customHeight="1">
      <c r="A446" s="1" t="s">
        <v>3630</v>
      </c>
      <c r="B446" s="1" t="s">
        <v>3631</v>
      </c>
      <c r="C446" s="1" t="s">
        <v>3632</v>
      </c>
      <c r="D446" s="1" t="s">
        <v>3633</v>
      </c>
      <c r="E446" s="1">
        <v>2022.0</v>
      </c>
      <c r="F446" s="1" t="s">
        <v>3634</v>
      </c>
      <c r="J446" s="1">
        <v>66.0</v>
      </c>
      <c r="K446" s="1">
        <v>77.0</v>
      </c>
      <c r="L446" s="1">
        <v>11.0</v>
      </c>
      <c r="M446" s="1" t="s">
        <v>3635</v>
      </c>
      <c r="N446" s="1" t="s">
        <v>3636</v>
      </c>
      <c r="O446" s="1" t="s">
        <v>3637</v>
      </c>
      <c r="P446" s="1" t="s">
        <v>3638</v>
      </c>
      <c r="Q446" s="1" t="s">
        <v>74</v>
      </c>
      <c r="S446" s="1" t="s">
        <v>76</v>
      </c>
    </row>
    <row r="447" ht="14.25" customHeight="1">
      <c r="A447" s="1" t="s">
        <v>3639</v>
      </c>
      <c r="B447" s="1" t="s">
        <v>3640</v>
      </c>
      <c r="C447" s="1" t="s">
        <v>3641</v>
      </c>
      <c r="D447" s="1" t="s">
        <v>3642</v>
      </c>
      <c r="E447" s="1">
        <v>2022.0</v>
      </c>
      <c r="F447" s="1" t="s">
        <v>16</v>
      </c>
      <c r="G447" s="1" t="s">
        <v>3306</v>
      </c>
      <c r="J447" s="1">
        <v>5877.0</v>
      </c>
      <c r="K447" s="1">
        <v>5884.0</v>
      </c>
      <c r="L447" s="1">
        <v>7.0</v>
      </c>
      <c r="M447" s="1" t="s">
        <v>3643</v>
      </c>
      <c r="N447" s="1" t="s">
        <v>3644</v>
      </c>
      <c r="O447" s="1" t="s">
        <v>3645</v>
      </c>
      <c r="P447" s="1" t="s">
        <v>3646</v>
      </c>
      <c r="Q447" s="1" t="s">
        <v>74</v>
      </c>
      <c r="R447" s="1" t="s">
        <v>103</v>
      </c>
      <c r="S447" s="1" t="s">
        <v>76</v>
      </c>
    </row>
    <row r="448" ht="14.25" customHeight="1">
      <c r="A448" s="1" t="s">
        <v>3647</v>
      </c>
      <c r="B448" s="1" t="s">
        <v>3648</v>
      </c>
      <c r="C448" s="1" t="s">
        <v>3649</v>
      </c>
      <c r="D448" s="1" t="s">
        <v>3650</v>
      </c>
      <c r="E448" s="1">
        <v>2022.0</v>
      </c>
      <c r="F448" s="1" t="s">
        <v>3651</v>
      </c>
      <c r="J448" s="1">
        <v>187.0</v>
      </c>
      <c r="K448" s="1">
        <v>190.0</v>
      </c>
      <c r="L448" s="1">
        <v>3.0</v>
      </c>
      <c r="M448" s="1" t="s">
        <v>3652</v>
      </c>
      <c r="N448" s="1" t="s">
        <v>3653</v>
      </c>
      <c r="O448" s="1" t="s">
        <v>3654</v>
      </c>
      <c r="P448" s="1" t="s">
        <v>3655</v>
      </c>
      <c r="Q448" s="1" t="s">
        <v>74</v>
      </c>
      <c r="S448" s="1" t="s">
        <v>76</v>
      </c>
    </row>
    <row r="449" ht="14.25" customHeight="1">
      <c r="A449" s="1" t="s">
        <v>3656</v>
      </c>
      <c r="B449" s="1" t="s">
        <v>3657</v>
      </c>
      <c r="C449" s="1" t="s">
        <v>3658</v>
      </c>
      <c r="D449" s="1" t="s">
        <v>3659</v>
      </c>
      <c r="E449" s="1">
        <v>2022.0</v>
      </c>
      <c r="F449" s="1" t="s">
        <v>3660</v>
      </c>
      <c r="M449" s="1" t="s">
        <v>3661</v>
      </c>
      <c r="N449" s="1" t="s">
        <v>3662</v>
      </c>
      <c r="O449" s="1" t="s">
        <v>3663</v>
      </c>
      <c r="P449" s="1" t="s">
        <v>3664</v>
      </c>
      <c r="Q449" s="1" t="s">
        <v>74</v>
      </c>
      <c r="S449" s="1" t="s">
        <v>76</v>
      </c>
    </row>
    <row r="450" ht="14.25" customHeight="1">
      <c r="A450" s="1" t="s">
        <v>3665</v>
      </c>
      <c r="B450" s="1" t="s">
        <v>3666</v>
      </c>
      <c r="C450" s="1" t="s">
        <v>3667</v>
      </c>
      <c r="D450" s="1" t="s">
        <v>3668</v>
      </c>
      <c r="E450" s="1">
        <v>2022.0</v>
      </c>
      <c r="F450" s="1" t="s">
        <v>16</v>
      </c>
      <c r="G450" s="1" t="s">
        <v>3306</v>
      </c>
      <c r="J450" s="1">
        <v>7643.0</v>
      </c>
      <c r="K450" s="1">
        <v>7649.0</v>
      </c>
      <c r="L450" s="1">
        <v>6.0</v>
      </c>
      <c r="M450" s="1" t="s">
        <v>3669</v>
      </c>
      <c r="N450" s="1" t="s">
        <v>3670</v>
      </c>
      <c r="P450" s="1" t="s">
        <v>3671</v>
      </c>
      <c r="Q450" s="1" t="s">
        <v>74</v>
      </c>
      <c r="S450" s="1" t="s">
        <v>76</v>
      </c>
    </row>
    <row r="451" ht="14.25" customHeight="1">
      <c r="A451" s="1" t="s">
        <v>3672</v>
      </c>
      <c r="B451" s="1" t="s">
        <v>3673</v>
      </c>
      <c r="C451" s="1" t="s">
        <v>3674</v>
      </c>
      <c r="D451" s="1" t="s">
        <v>3675</v>
      </c>
      <c r="E451" s="1">
        <v>2022.0</v>
      </c>
      <c r="F451" s="1" t="s">
        <v>16</v>
      </c>
      <c r="G451" s="1" t="s">
        <v>3306</v>
      </c>
      <c r="J451" s="1">
        <v>1305.0</v>
      </c>
      <c r="K451" s="1">
        <v>1311.0</v>
      </c>
      <c r="L451" s="1">
        <v>6.0</v>
      </c>
      <c r="M451" s="1" t="s">
        <v>3676</v>
      </c>
      <c r="N451" s="1" t="s">
        <v>3677</v>
      </c>
      <c r="O451" s="1" t="s">
        <v>3678</v>
      </c>
      <c r="P451" s="1" t="s">
        <v>3679</v>
      </c>
      <c r="Q451" s="1" t="s">
        <v>74</v>
      </c>
      <c r="R451" s="1" t="s">
        <v>103</v>
      </c>
      <c r="S451" s="1" t="s">
        <v>76</v>
      </c>
    </row>
    <row r="452" ht="14.25" customHeight="1">
      <c r="A452" s="1" t="s">
        <v>3680</v>
      </c>
      <c r="B452" s="1" t="s">
        <v>3681</v>
      </c>
      <c r="C452" s="1" t="s">
        <v>3682</v>
      </c>
      <c r="D452" s="1" t="s">
        <v>3683</v>
      </c>
      <c r="E452" s="1">
        <v>2022.0</v>
      </c>
      <c r="F452" s="1" t="s">
        <v>1000</v>
      </c>
      <c r="G452" s="1">
        <v>3323.0</v>
      </c>
      <c r="N452" s="1" t="s">
        <v>3684</v>
      </c>
      <c r="O452" s="1" t="s">
        <v>3685</v>
      </c>
      <c r="P452" s="1" t="s">
        <v>3686</v>
      </c>
      <c r="Q452" s="1" t="s">
        <v>74</v>
      </c>
      <c r="S452" s="1" t="s">
        <v>76</v>
      </c>
    </row>
    <row r="453" ht="14.25" customHeight="1">
      <c r="A453" s="1" t="s">
        <v>3687</v>
      </c>
      <c r="B453" s="1" t="s">
        <v>3688</v>
      </c>
      <c r="C453" s="1" t="s">
        <v>3689</v>
      </c>
      <c r="D453" s="1" t="s">
        <v>3690</v>
      </c>
      <c r="E453" s="1">
        <v>2022.0</v>
      </c>
      <c r="F453" s="1" t="s">
        <v>3691</v>
      </c>
      <c r="M453" s="1" t="s">
        <v>3692</v>
      </c>
      <c r="N453" s="1" t="s">
        <v>3693</v>
      </c>
      <c r="P453" s="1" t="s">
        <v>3694</v>
      </c>
      <c r="Q453" s="1" t="s">
        <v>74</v>
      </c>
      <c r="S453" s="1" t="s">
        <v>76</v>
      </c>
    </row>
    <row r="454" ht="14.25" customHeight="1">
      <c r="A454" s="1" t="s">
        <v>3695</v>
      </c>
      <c r="B454" s="1" t="s">
        <v>3696</v>
      </c>
      <c r="C454" s="1" t="s">
        <v>3697</v>
      </c>
      <c r="D454" s="1" t="s">
        <v>3698</v>
      </c>
      <c r="E454" s="1">
        <v>2022.0</v>
      </c>
      <c r="F454" s="1" t="s">
        <v>24</v>
      </c>
      <c r="G454" s="1" t="s">
        <v>3298</v>
      </c>
      <c r="J454" s="1">
        <v>472.0</v>
      </c>
      <c r="K454" s="1">
        <v>479.0</v>
      </c>
      <c r="L454" s="1">
        <v>7.0</v>
      </c>
      <c r="M454" s="1" t="s">
        <v>3699</v>
      </c>
      <c r="N454" s="1" t="s">
        <v>3700</v>
      </c>
      <c r="P454" s="1" t="s">
        <v>3701</v>
      </c>
      <c r="Q454" s="1" t="s">
        <v>74</v>
      </c>
      <c r="R454" s="1" t="s">
        <v>103</v>
      </c>
      <c r="S454" s="1" t="s">
        <v>76</v>
      </c>
    </row>
    <row r="455" ht="14.25" customHeight="1">
      <c r="A455" s="1" t="s">
        <v>3702</v>
      </c>
      <c r="B455" s="1" t="s">
        <v>3703</v>
      </c>
      <c r="C455" s="1" t="s">
        <v>3704</v>
      </c>
      <c r="D455" s="1" t="s">
        <v>3705</v>
      </c>
      <c r="E455" s="1">
        <v>2022.0</v>
      </c>
      <c r="F455" s="1" t="s">
        <v>3706</v>
      </c>
      <c r="M455" s="1" t="s">
        <v>3707</v>
      </c>
      <c r="N455" s="1" t="s">
        <v>3708</v>
      </c>
      <c r="O455" s="1" t="s">
        <v>3709</v>
      </c>
      <c r="P455" s="1" t="s">
        <v>3710</v>
      </c>
      <c r="Q455" s="1" t="s">
        <v>74</v>
      </c>
      <c r="S455" s="1" t="s">
        <v>76</v>
      </c>
    </row>
    <row r="456" ht="14.25" customHeight="1">
      <c r="A456" s="1" t="s">
        <v>3711</v>
      </c>
      <c r="B456" s="1" t="s">
        <v>3712</v>
      </c>
      <c r="C456" s="1" t="s">
        <v>3713</v>
      </c>
      <c r="D456" s="1" t="s">
        <v>3714</v>
      </c>
      <c r="E456" s="1">
        <v>2022.0</v>
      </c>
      <c r="F456" s="1" t="s">
        <v>3715</v>
      </c>
      <c r="G456" s="1" t="s">
        <v>3298</v>
      </c>
      <c r="J456" s="1">
        <v>642.0</v>
      </c>
      <c r="K456" s="1">
        <v>649.0</v>
      </c>
      <c r="L456" s="1">
        <v>7.0</v>
      </c>
      <c r="M456" s="1" t="s">
        <v>3716</v>
      </c>
      <c r="N456" s="1" t="s">
        <v>3717</v>
      </c>
      <c r="O456" s="1" t="s">
        <v>3718</v>
      </c>
      <c r="P456" s="1" t="s">
        <v>3719</v>
      </c>
      <c r="Q456" s="1" t="s">
        <v>74</v>
      </c>
      <c r="S456" s="1" t="s">
        <v>76</v>
      </c>
    </row>
    <row r="457" ht="14.25" customHeight="1">
      <c r="A457" s="1" t="s">
        <v>3720</v>
      </c>
      <c r="B457" s="1" t="s">
        <v>3721</v>
      </c>
      <c r="C457" s="1" t="s">
        <v>3722</v>
      </c>
      <c r="D457" s="1" t="s">
        <v>3723</v>
      </c>
      <c r="E457" s="1">
        <v>2022.0</v>
      </c>
      <c r="F457" s="1" t="s">
        <v>24</v>
      </c>
      <c r="G457" s="1" t="s">
        <v>3298</v>
      </c>
      <c r="J457" s="1">
        <v>480.0</v>
      </c>
      <c r="K457" s="1">
        <v>487.0</v>
      </c>
      <c r="L457" s="1">
        <v>7.0</v>
      </c>
      <c r="M457" s="1" t="s">
        <v>3724</v>
      </c>
      <c r="N457" s="1" t="s">
        <v>3725</v>
      </c>
      <c r="P457" s="1" t="s">
        <v>3726</v>
      </c>
      <c r="Q457" s="1" t="s">
        <v>74</v>
      </c>
      <c r="R457" s="1" t="s">
        <v>103</v>
      </c>
      <c r="S457" s="1" t="s">
        <v>76</v>
      </c>
    </row>
    <row r="458" ht="14.25" customHeight="1">
      <c r="A458" s="1" t="s">
        <v>3727</v>
      </c>
      <c r="B458" s="1" t="s">
        <v>3728</v>
      </c>
      <c r="C458" s="1" t="s">
        <v>3729</v>
      </c>
      <c r="D458" s="1" t="s">
        <v>3730</v>
      </c>
      <c r="E458" s="1">
        <v>2022.0</v>
      </c>
      <c r="F458" s="1" t="s">
        <v>3439</v>
      </c>
      <c r="M458" s="1" t="s">
        <v>3731</v>
      </c>
      <c r="N458" s="1" t="s">
        <v>3732</v>
      </c>
      <c r="O458" s="1" t="s">
        <v>3733</v>
      </c>
      <c r="P458" s="1" t="s">
        <v>3734</v>
      </c>
      <c r="Q458" s="1" t="s">
        <v>74</v>
      </c>
      <c r="S458" s="1" t="s">
        <v>76</v>
      </c>
    </row>
    <row r="459" ht="14.25" customHeight="1">
      <c r="A459" s="1" t="s">
        <v>3735</v>
      </c>
      <c r="B459" s="1" t="s">
        <v>3736</v>
      </c>
      <c r="C459" s="1" t="s">
        <v>3737</v>
      </c>
      <c r="D459" s="1" t="s">
        <v>3738</v>
      </c>
      <c r="E459" s="1">
        <v>2022.0</v>
      </c>
      <c r="F459" s="1" t="s">
        <v>3739</v>
      </c>
      <c r="J459" s="1">
        <v>292.0</v>
      </c>
      <c r="K459" s="1">
        <v>296.0</v>
      </c>
      <c r="L459" s="1">
        <v>4.0</v>
      </c>
      <c r="M459" s="1" t="s">
        <v>3740</v>
      </c>
      <c r="N459" s="1" t="s">
        <v>3741</v>
      </c>
      <c r="O459" s="1" t="s">
        <v>3742</v>
      </c>
      <c r="P459" s="1" t="s">
        <v>3743</v>
      </c>
      <c r="Q459" s="1" t="s">
        <v>74</v>
      </c>
      <c r="S459" s="1" t="s">
        <v>76</v>
      </c>
    </row>
    <row r="460" ht="14.25" customHeight="1">
      <c r="A460" s="1" t="s">
        <v>3744</v>
      </c>
      <c r="B460" s="1" t="s">
        <v>3745</v>
      </c>
      <c r="C460" s="1" t="s">
        <v>3746</v>
      </c>
      <c r="D460" s="1" t="s">
        <v>3747</v>
      </c>
      <c r="E460" s="1">
        <v>2022.0</v>
      </c>
      <c r="F460" s="1" t="s">
        <v>3748</v>
      </c>
      <c r="G460" s="1">
        <v>1.0</v>
      </c>
      <c r="J460" s="1">
        <v>59.0</v>
      </c>
      <c r="K460" s="1">
        <v>64.0</v>
      </c>
      <c r="L460" s="1">
        <v>5.0</v>
      </c>
      <c r="M460" s="1" t="s">
        <v>3749</v>
      </c>
      <c r="N460" s="1" t="s">
        <v>3750</v>
      </c>
      <c r="O460" s="1" t="s">
        <v>3751</v>
      </c>
      <c r="P460" s="1" t="s">
        <v>3752</v>
      </c>
      <c r="Q460" s="1" t="s">
        <v>74</v>
      </c>
      <c r="S460" s="1" t="s">
        <v>76</v>
      </c>
    </row>
    <row r="461" ht="14.25" customHeight="1">
      <c r="A461" s="1" t="s">
        <v>3753</v>
      </c>
      <c r="B461" s="1" t="s">
        <v>3754</v>
      </c>
      <c r="C461" s="1" t="s">
        <v>3755</v>
      </c>
      <c r="D461" s="1" t="s">
        <v>3756</v>
      </c>
      <c r="E461" s="1">
        <v>2022.0</v>
      </c>
      <c r="F461" s="1" t="s">
        <v>3757</v>
      </c>
      <c r="G461" s="1" t="s">
        <v>3758</v>
      </c>
      <c r="M461" s="1" t="s">
        <v>3759</v>
      </c>
      <c r="N461" s="1" t="s">
        <v>3760</v>
      </c>
      <c r="O461" s="1" t="s">
        <v>3761</v>
      </c>
      <c r="P461" s="1" t="s">
        <v>3762</v>
      </c>
      <c r="Q461" s="1" t="s">
        <v>74</v>
      </c>
      <c r="S461" s="1" t="s">
        <v>76</v>
      </c>
    </row>
    <row r="462" ht="14.25" customHeight="1">
      <c r="A462" s="1" t="s">
        <v>3763</v>
      </c>
      <c r="B462" s="1" t="s">
        <v>3764</v>
      </c>
      <c r="C462" s="1" t="s">
        <v>3765</v>
      </c>
      <c r="D462" s="1" t="s">
        <v>3766</v>
      </c>
      <c r="E462" s="1">
        <v>2022.0</v>
      </c>
      <c r="F462" s="1" t="s">
        <v>3330</v>
      </c>
      <c r="M462" s="1" t="s">
        <v>3767</v>
      </c>
      <c r="N462" s="1" t="s">
        <v>3768</v>
      </c>
      <c r="O462" s="1" t="s">
        <v>3769</v>
      </c>
      <c r="P462" s="1" t="s">
        <v>3770</v>
      </c>
      <c r="Q462" s="1" t="s">
        <v>74</v>
      </c>
      <c r="S462" s="1" t="s">
        <v>76</v>
      </c>
    </row>
    <row r="463" ht="14.25" customHeight="1">
      <c r="A463" s="1" t="s">
        <v>3771</v>
      </c>
      <c r="B463" s="1" t="s">
        <v>3772</v>
      </c>
      <c r="C463" s="1" t="s">
        <v>3773</v>
      </c>
      <c r="D463" s="1" t="s">
        <v>3774</v>
      </c>
      <c r="E463" s="1">
        <v>2022.0</v>
      </c>
      <c r="F463" s="1" t="s">
        <v>3392</v>
      </c>
      <c r="J463" s="1">
        <v>109.0</v>
      </c>
      <c r="K463" s="1">
        <v>112.0</v>
      </c>
      <c r="L463" s="1">
        <v>3.0</v>
      </c>
      <c r="M463" s="1" t="s">
        <v>3775</v>
      </c>
      <c r="N463" s="1" t="s">
        <v>3776</v>
      </c>
      <c r="O463" s="1" t="s">
        <v>3777</v>
      </c>
      <c r="P463" s="1" t="s">
        <v>3778</v>
      </c>
      <c r="Q463" s="1" t="s">
        <v>74</v>
      </c>
      <c r="S463" s="1" t="s">
        <v>76</v>
      </c>
    </row>
    <row r="464" ht="14.25" customHeight="1">
      <c r="A464" s="1" t="s">
        <v>3779</v>
      </c>
      <c r="B464" s="1" t="s">
        <v>3780</v>
      </c>
      <c r="C464" s="1" t="s">
        <v>3781</v>
      </c>
      <c r="D464" s="1" t="s">
        <v>3782</v>
      </c>
      <c r="E464" s="1">
        <v>2022.0</v>
      </c>
      <c r="F464" s="1" t="s">
        <v>1000</v>
      </c>
      <c r="G464" s="1">
        <v>3323.0</v>
      </c>
      <c r="N464" s="1" t="s">
        <v>3783</v>
      </c>
      <c r="O464" s="1" t="s">
        <v>3784</v>
      </c>
      <c r="P464" s="1" t="s">
        <v>3785</v>
      </c>
      <c r="Q464" s="1" t="s">
        <v>74</v>
      </c>
      <c r="S464" s="1" t="s">
        <v>76</v>
      </c>
    </row>
    <row r="465" ht="14.25" customHeight="1">
      <c r="A465" s="1" t="s">
        <v>3786</v>
      </c>
      <c r="B465" s="1" t="s">
        <v>3787</v>
      </c>
      <c r="C465" s="1" t="s">
        <v>3788</v>
      </c>
      <c r="D465" s="1" t="s">
        <v>3789</v>
      </c>
      <c r="E465" s="1">
        <v>2022.0</v>
      </c>
      <c r="F465" s="1" t="s">
        <v>3439</v>
      </c>
      <c r="M465" s="1" t="s">
        <v>3790</v>
      </c>
      <c r="N465" s="1" t="s">
        <v>3791</v>
      </c>
      <c r="O465" s="1" t="s">
        <v>3792</v>
      </c>
      <c r="P465" s="1" t="s">
        <v>3793</v>
      </c>
      <c r="Q465" s="1" t="s">
        <v>74</v>
      </c>
      <c r="S465" s="1" t="s">
        <v>76</v>
      </c>
    </row>
    <row r="466" ht="14.25" customHeight="1">
      <c r="A466" s="1" t="s">
        <v>3794</v>
      </c>
      <c r="B466" s="1" t="s">
        <v>3795</v>
      </c>
      <c r="C466" s="1">
        <v>5.61602533E10</v>
      </c>
      <c r="D466" s="1" t="s">
        <v>3796</v>
      </c>
      <c r="E466" s="1">
        <v>2022.0</v>
      </c>
      <c r="F466" s="1" t="s">
        <v>1000</v>
      </c>
      <c r="G466" s="1">
        <v>3328.0</v>
      </c>
      <c r="N466" s="1" t="s">
        <v>3797</v>
      </c>
      <c r="O466" s="1" t="s">
        <v>3798</v>
      </c>
      <c r="P466" s="1" t="s">
        <v>3799</v>
      </c>
      <c r="Q466" s="1" t="s">
        <v>74</v>
      </c>
      <c r="S466" s="1" t="s">
        <v>76</v>
      </c>
    </row>
    <row r="467" ht="14.25" customHeight="1">
      <c r="A467" s="1" t="s">
        <v>3800</v>
      </c>
      <c r="B467" s="1" t="s">
        <v>3801</v>
      </c>
      <c r="C467" s="1" t="s">
        <v>3802</v>
      </c>
      <c r="D467" s="1" t="s">
        <v>3803</v>
      </c>
      <c r="E467" s="1">
        <v>2022.0</v>
      </c>
      <c r="F467" s="1" t="s">
        <v>24</v>
      </c>
      <c r="G467" s="1" t="s">
        <v>3298</v>
      </c>
      <c r="J467" s="1">
        <v>542.0</v>
      </c>
      <c r="K467" s="1">
        <v>549.0</v>
      </c>
      <c r="L467" s="1">
        <v>7.0</v>
      </c>
      <c r="M467" s="1" t="s">
        <v>3804</v>
      </c>
      <c r="N467" s="1" t="s">
        <v>3805</v>
      </c>
      <c r="P467" s="1" t="s">
        <v>3806</v>
      </c>
      <c r="Q467" s="1" t="s">
        <v>74</v>
      </c>
      <c r="R467" s="1" t="s">
        <v>103</v>
      </c>
      <c r="S467" s="1" t="s">
        <v>76</v>
      </c>
    </row>
    <row r="468" ht="14.25" customHeight="1">
      <c r="A468" s="1" t="s">
        <v>3807</v>
      </c>
      <c r="B468" s="1" t="s">
        <v>3808</v>
      </c>
      <c r="C468" s="1" t="s">
        <v>3809</v>
      </c>
      <c r="D468" s="1" t="s">
        <v>3810</v>
      </c>
      <c r="E468" s="1">
        <v>2022.0</v>
      </c>
      <c r="F468" s="1" t="s">
        <v>16</v>
      </c>
      <c r="G468" s="1" t="s">
        <v>3306</v>
      </c>
      <c r="J468" s="1">
        <v>13556.0</v>
      </c>
      <c r="K468" s="1">
        <v>13562.0</v>
      </c>
      <c r="L468" s="1">
        <v>6.0</v>
      </c>
      <c r="M468" s="1" t="s">
        <v>3811</v>
      </c>
      <c r="N468" s="1" t="s">
        <v>3812</v>
      </c>
      <c r="P468" s="1" t="s">
        <v>3813</v>
      </c>
      <c r="Q468" s="1" t="s">
        <v>74</v>
      </c>
      <c r="S468" s="1" t="s">
        <v>76</v>
      </c>
    </row>
    <row r="469" ht="14.25" customHeight="1">
      <c r="A469" s="1" t="s">
        <v>3814</v>
      </c>
      <c r="B469" s="1" t="s">
        <v>3815</v>
      </c>
      <c r="C469" s="1" t="s">
        <v>3816</v>
      </c>
      <c r="D469" s="1" t="s">
        <v>3817</v>
      </c>
      <c r="E469" s="1">
        <v>2022.0</v>
      </c>
      <c r="F469" s="1" t="s">
        <v>3818</v>
      </c>
      <c r="J469" s="1">
        <v>217.0</v>
      </c>
      <c r="K469" s="1">
        <v>221.0</v>
      </c>
      <c r="L469" s="1">
        <v>4.0</v>
      </c>
      <c r="M469" s="1" t="s">
        <v>3819</v>
      </c>
      <c r="N469" s="1" t="s">
        <v>3820</v>
      </c>
      <c r="O469" s="1" t="s">
        <v>3821</v>
      </c>
      <c r="P469" s="1" t="s">
        <v>3822</v>
      </c>
      <c r="Q469" s="1" t="s">
        <v>74</v>
      </c>
      <c r="S469" s="1" t="s">
        <v>76</v>
      </c>
    </row>
    <row r="470" ht="14.25" customHeight="1">
      <c r="A470" s="1" t="s">
        <v>3823</v>
      </c>
      <c r="B470" s="1" t="s">
        <v>3824</v>
      </c>
      <c r="C470" s="1" t="s">
        <v>3825</v>
      </c>
      <c r="D470" s="1" t="s">
        <v>3826</v>
      </c>
      <c r="E470" s="1">
        <v>2022.0</v>
      </c>
      <c r="F470" s="1" t="s">
        <v>3634</v>
      </c>
      <c r="J470" s="1">
        <v>184.0</v>
      </c>
      <c r="K470" s="1">
        <v>185.0</v>
      </c>
      <c r="L470" s="1">
        <v>1.0</v>
      </c>
      <c r="M470" s="1" t="s">
        <v>3827</v>
      </c>
      <c r="N470" s="1" t="s">
        <v>3828</v>
      </c>
      <c r="P470" s="1" t="s">
        <v>3829</v>
      </c>
      <c r="Q470" s="1" t="s">
        <v>74</v>
      </c>
      <c r="S470" s="1" t="s">
        <v>76</v>
      </c>
    </row>
    <row r="471" ht="14.25" customHeight="1">
      <c r="A471" s="1" t="s">
        <v>3830</v>
      </c>
      <c r="B471" s="1" t="s">
        <v>3831</v>
      </c>
      <c r="C471" s="1" t="s">
        <v>3832</v>
      </c>
      <c r="D471" s="1" t="s">
        <v>3833</v>
      </c>
      <c r="E471" s="1">
        <v>2022.0</v>
      </c>
      <c r="F471" s="1" t="s">
        <v>24</v>
      </c>
      <c r="G471" s="1" t="s">
        <v>3298</v>
      </c>
      <c r="J471" s="1">
        <v>694.0</v>
      </c>
      <c r="K471" s="1">
        <v>701.0</v>
      </c>
      <c r="L471" s="1">
        <v>7.0</v>
      </c>
      <c r="M471" s="1" t="s">
        <v>3834</v>
      </c>
      <c r="N471" s="1" t="s">
        <v>3835</v>
      </c>
      <c r="P471" s="1" t="s">
        <v>3836</v>
      </c>
      <c r="Q471" s="1" t="s">
        <v>74</v>
      </c>
      <c r="S471" s="1" t="s">
        <v>76</v>
      </c>
    </row>
    <row r="472" ht="14.25" customHeight="1">
      <c r="A472" s="1" t="s">
        <v>3837</v>
      </c>
      <c r="B472" s="1" t="s">
        <v>3838</v>
      </c>
      <c r="C472" s="1" t="s">
        <v>3839</v>
      </c>
      <c r="D472" s="1" t="s">
        <v>3840</v>
      </c>
      <c r="E472" s="1">
        <v>2022.0</v>
      </c>
      <c r="F472" s="1" t="s">
        <v>24</v>
      </c>
      <c r="G472" s="1" t="s">
        <v>3298</v>
      </c>
      <c r="J472" s="1">
        <v>823.0</v>
      </c>
      <c r="K472" s="1">
        <v>828.0</v>
      </c>
      <c r="L472" s="1">
        <v>5.0</v>
      </c>
      <c r="M472" s="1" t="s">
        <v>3841</v>
      </c>
      <c r="N472" s="1" t="s">
        <v>3842</v>
      </c>
      <c r="P472" s="1" t="s">
        <v>3843</v>
      </c>
      <c r="Q472" s="1" t="s">
        <v>74</v>
      </c>
      <c r="S472" s="1" t="s">
        <v>76</v>
      </c>
    </row>
    <row r="473" ht="14.25" customHeight="1">
      <c r="A473" s="1" t="s">
        <v>3844</v>
      </c>
      <c r="B473" s="1" t="s">
        <v>3845</v>
      </c>
      <c r="C473" s="1" t="s">
        <v>3846</v>
      </c>
      <c r="D473" s="1" t="s">
        <v>3847</v>
      </c>
      <c r="E473" s="1">
        <v>2022.0</v>
      </c>
      <c r="F473" s="1" t="s">
        <v>3715</v>
      </c>
      <c r="G473" s="1" t="s">
        <v>3298</v>
      </c>
      <c r="J473" s="1">
        <v>1173.0</v>
      </c>
      <c r="K473" s="1">
        <v>1178.0</v>
      </c>
      <c r="L473" s="1">
        <v>5.0</v>
      </c>
      <c r="M473" s="1" t="s">
        <v>3848</v>
      </c>
      <c r="N473" s="1" t="s">
        <v>3849</v>
      </c>
      <c r="O473" s="1" t="s">
        <v>3850</v>
      </c>
      <c r="P473" s="1" t="s">
        <v>3851</v>
      </c>
      <c r="Q473" s="1" t="s">
        <v>74</v>
      </c>
      <c r="S473" s="1" t="s">
        <v>76</v>
      </c>
    </row>
    <row r="474" ht="14.25" customHeight="1">
      <c r="A474" s="1" t="s">
        <v>3852</v>
      </c>
      <c r="B474" s="1" t="s">
        <v>3853</v>
      </c>
      <c r="C474" s="1" t="s">
        <v>3854</v>
      </c>
      <c r="D474" s="1" t="s">
        <v>3855</v>
      </c>
      <c r="E474" s="1">
        <v>2022.0</v>
      </c>
      <c r="F474" s="1" t="s">
        <v>16</v>
      </c>
      <c r="G474" s="1" t="s">
        <v>3306</v>
      </c>
      <c r="J474" s="1">
        <v>11336.0</v>
      </c>
      <c r="K474" s="1">
        <v>11343.0</v>
      </c>
      <c r="L474" s="1">
        <v>7.0</v>
      </c>
      <c r="M474" s="1" t="s">
        <v>3856</v>
      </c>
      <c r="N474" s="1" t="s">
        <v>3857</v>
      </c>
      <c r="P474" s="1" t="s">
        <v>3858</v>
      </c>
      <c r="Q474" s="1" t="s">
        <v>74</v>
      </c>
      <c r="R474" s="1" t="s">
        <v>103</v>
      </c>
      <c r="S474" s="1" t="s">
        <v>76</v>
      </c>
    </row>
    <row r="475" ht="14.25" customHeight="1">
      <c r="A475" s="1" t="s">
        <v>3859</v>
      </c>
      <c r="B475" s="1" t="s">
        <v>3860</v>
      </c>
      <c r="C475" s="1" t="s">
        <v>3861</v>
      </c>
      <c r="D475" s="1" t="s">
        <v>3862</v>
      </c>
      <c r="E475" s="1">
        <v>2022.0</v>
      </c>
      <c r="F475" s="1" t="s">
        <v>3377</v>
      </c>
      <c r="J475" s="1">
        <v>610.0</v>
      </c>
      <c r="K475" s="1">
        <v>615.0</v>
      </c>
      <c r="L475" s="1">
        <v>5.0</v>
      </c>
      <c r="M475" s="1" t="s">
        <v>3863</v>
      </c>
      <c r="N475" s="1" t="s">
        <v>3864</v>
      </c>
      <c r="P475" s="1" t="s">
        <v>3865</v>
      </c>
      <c r="Q475" s="1" t="s">
        <v>74</v>
      </c>
      <c r="S475" s="1" t="s">
        <v>76</v>
      </c>
    </row>
    <row r="476" ht="14.25" customHeight="1">
      <c r="A476" s="1" t="s">
        <v>3866</v>
      </c>
      <c r="B476" s="1" t="s">
        <v>3867</v>
      </c>
      <c r="C476" s="1" t="s">
        <v>3868</v>
      </c>
      <c r="D476" s="1" t="s">
        <v>3869</v>
      </c>
      <c r="E476" s="1">
        <v>2022.0</v>
      </c>
      <c r="F476" s="1" t="s">
        <v>16</v>
      </c>
      <c r="G476" s="1" t="s">
        <v>3306</v>
      </c>
      <c r="J476" s="1">
        <v>9604.0</v>
      </c>
      <c r="K476" s="1">
        <v>9611.0</v>
      </c>
      <c r="L476" s="1">
        <v>7.0</v>
      </c>
      <c r="M476" s="1" t="s">
        <v>3870</v>
      </c>
      <c r="N476" s="1" t="s">
        <v>3871</v>
      </c>
      <c r="P476" s="1" t="s">
        <v>3872</v>
      </c>
      <c r="Q476" s="1" t="s">
        <v>74</v>
      </c>
      <c r="S476" s="1" t="s">
        <v>76</v>
      </c>
    </row>
    <row r="477" ht="14.25" customHeight="1">
      <c r="A477" s="1" t="s">
        <v>3873</v>
      </c>
      <c r="B477" s="1" t="s">
        <v>3874</v>
      </c>
      <c r="C477" s="1" t="s">
        <v>3875</v>
      </c>
      <c r="D477" s="1" t="s">
        <v>3876</v>
      </c>
      <c r="E477" s="1">
        <v>2022.0</v>
      </c>
      <c r="F477" s="1" t="s">
        <v>16</v>
      </c>
      <c r="G477" s="1" t="s">
        <v>3306</v>
      </c>
      <c r="J477" s="1">
        <v>657.0</v>
      </c>
      <c r="K477" s="1">
        <v>662.0</v>
      </c>
      <c r="L477" s="1">
        <v>5.0</v>
      </c>
      <c r="M477" s="1" t="s">
        <v>3877</v>
      </c>
      <c r="N477" s="1" t="s">
        <v>3878</v>
      </c>
      <c r="P477" s="1" t="s">
        <v>3879</v>
      </c>
      <c r="Q477" s="1" t="s">
        <v>74</v>
      </c>
      <c r="S477" s="1" t="s">
        <v>76</v>
      </c>
    </row>
    <row r="478" ht="14.25" customHeight="1">
      <c r="A478" s="1" t="s">
        <v>3880</v>
      </c>
      <c r="B478" s="1" t="s">
        <v>3881</v>
      </c>
      <c r="C478" s="1" t="s">
        <v>3882</v>
      </c>
      <c r="D478" s="1" t="s">
        <v>3883</v>
      </c>
      <c r="E478" s="1">
        <v>2022.0</v>
      </c>
      <c r="F478" s="1" t="s">
        <v>16</v>
      </c>
      <c r="G478" s="1" t="s">
        <v>3306</v>
      </c>
      <c r="J478" s="1">
        <v>8948.0</v>
      </c>
      <c r="K478" s="1">
        <v>8955.0</v>
      </c>
      <c r="L478" s="1">
        <v>7.0</v>
      </c>
      <c r="M478" s="1" t="s">
        <v>3884</v>
      </c>
      <c r="N478" s="1" t="s">
        <v>3885</v>
      </c>
      <c r="P478" s="1" t="s">
        <v>3886</v>
      </c>
      <c r="Q478" s="1" t="s">
        <v>74</v>
      </c>
      <c r="S478" s="1" t="s">
        <v>76</v>
      </c>
    </row>
    <row r="479" ht="14.25" customHeight="1">
      <c r="A479" s="1" t="s">
        <v>3887</v>
      </c>
      <c r="B479" s="1" t="s">
        <v>3888</v>
      </c>
      <c r="C479" s="1" t="s">
        <v>3889</v>
      </c>
      <c r="D479" s="1" t="s">
        <v>3890</v>
      </c>
      <c r="E479" s="1">
        <v>2022.0</v>
      </c>
      <c r="F479" s="1" t="s">
        <v>24</v>
      </c>
      <c r="G479" s="1" t="s">
        <v>3298</v>
      </c>
      <c r="J479" s="1">
        <v>47.0</v>
      </c>
      <c r="K479" s="1">
        <v>52.0</v>
      </c>
      <c r="L479" s="1">
        <v>5.0</v>
      </c>
      <c r="M479" s="1" t="s">
        <v>3891</v>
      </c>
      <c r="N479" s="1" t="s">
        <v>3892</v>
      </c>
      <c r="P479" s="1" t="s">
        <v>3893</v>
      </c>
      <c r="Q479" s="1" t="s">
        <v>74</v>
      </c>
      <c r="S479" s="1" t="s">
        <v>76</v>
      </c>
    </row>
    <row r="480" ht="14.25" customHeight="1">
      <c r="A480" s="1" t="s">
        <v>3894</v>
      </c>
      <c r="B480" s="1" t="s">
        <v>3895</v>
      </c>
      <c r="C480" s="1" t="s">
        <v>3896</v>
      </c>
      <c r="D480" s="1" t="s">
        <v>3897</v>
      </c>
      <c r="E480" s="1">
        <v>2022.0</v>
      </c>
      <c r="F480" s="1" t="s">
        <v>16</v>
      </c>
      <c r="G480" s="1" t="s">
        <v>3306</v>
      </c>
      <c r="J480" s="1">
        <v>4743.0</v>
      </c>
      <c r="K480" s="1">
        <v>4748.0</v>
      </c>
      <c r="L480" s="1">
        <v>5.0</v>
      </c>
      <c r="M480" s="1" t="s">
        <v>3898</v>
      </c>
      <c r="N480" s="1" t="s">
        <v>3899</v>
      </c>
      <c r="P480" s="1" t="s">
        <v>3900</v>
      </c>
      <c r="Q480" s="1" t="s">
        <v>74</v>
      </c>
      <c r="S480" s="1" t="s">
        <v>76</v>
      </c>
    </row>
    <row r="481" ht="14.25" customHeight="1">
      <c r="A481" s="1" t="s">
        <v>3901</v>
      </c>
      <c r="B481" s="1" t="s">
        <v>3902</v>
      </c>
      <c r="C481" s="1" t="s">
        <v>3903</v>
      </c>
      <c r="D481" s="1" t="s">
        <v>3904</v>
      </c>
      <c r="E481" s="1">
        <v>2022.0</v>
      </c>
      <c r="F481" s="1" t="s">
        <v>3715</v>
      </c>
      <c r="G481" s="1" t="s">
        <v>3298</v>
      </c>
      <c r="J481" s="1">
        <v>1421.0</v>
      </c>
      <c r="K481" s="1">
        <v>1425.0</v>
      </c>
      <c r="L481" s="1">
        <v>4.0</v>
      </c>
      <c r="M481" s="1" t="s">
        <v>3905</v>
      </c>
      <c r="N481" s="1" t="s">
        <v>3906</v>
      </c>
      <c r="O481" s="1" t="s">
        <v>3907</v>
      </c>
      <c r="P481" s="1" t="s">
        <v>3908</v>
      </c>
      <c r="Q481" s="1" t="s">
        <v>74</v>
      </c>
      <c r="S481" s="1" t="s">
        <v>76</v>
      </c>
    </row>
    <row r="482" ht="14.25" customHeight="1">
      <c r="A482" s="1" t="s">
        <v>3909</v>
      </c>
      <c r="B482" s="1" t="s">
        <v>3910</v>
      </c>
      <c r="C482" s="1" t="s">
        <v>3911</v>
      </c>
      <c r="D482" s="1" t="s">
        <v>3912</v>
      </c>
      <c r="E482" s="1">
        <v>2022.0</v>
      </c>
      <c r="F482" s="1" t="s">
        <v>3347</v>
      </c>
      <c r="J482" s="1">
        <v>7.0</v>
      </c>
      <c r="K482" s="1">
        <v>12.0</v>
      </c>
      <c r="L482" s="1">
        <v>5.0</v>
      </c>
      <c r="M482" s="1" t="s">
        <v>3913</v>
      </c>
      <c r="N482" s="1" t="s">
        <v>3914</v>
      </c>
      <c r="P482" s="1" t="s">
        <v>3915</v>
      </c>
      <c r="Q482" s="1" t="s">
        <v>74</v>
      </c>
      <c r="R482" s="1" t="s">
        <v>103</v>
      </c>
      <c r="S482" s="1" t="s">
        <v>76</v>
      </c>
    </row>
    <row r="483" ht="14.25" customHeight="1">
      <c r="A483" s="1" t="s">
        <v>3916</v>
      </c>
      <c r="B483" s="1" t="s">
        <v>3917</v>
      </c>
      <c r="C483" s="1" t="s">
        <v>3918</v>
      </c>
      <c r="D483" s="1" t="s">
        <v>3919</v>
      </c>
      <c r="E483" s="1">
        <v>2022.0</v>
      </c>
      <c r="F483" s="1" t="s">
        <v>3634</v>
      </c>
      <c r="J483" s="1">
        <v>57.0</v>
      </c>
      <c r="K483" s="1">
        <v>65.0</v>
      </c>
      <c r="L483" s="1">
        <v>8.0</v>
      </c>
      <c r="M483" s="1" t="s">
        <v>3920</v>
      </c>
      <c r="N483" s="1" t="s">
        <v>3921</v>
      </c>
      <c r="O483" s="1" t="s">
        <v>3922</v>
      </c>
      <c r="P483" s="1" t="s">
        <v>3923</v>
      </c>
      <c r="Q483" s="1" t="s">
        <v>74</v>
      </c>
      <c r="S483" s="1" t="s">
        <v>76</v>
      </c>
    </row>
    <row r="484" ht="14.25" customHeight="1">
      <c r="A484" s="1" t="s">
        <v>3924</v>
      </c>
      <c r="B484" s="1" t="s">
        <v>3925</v>
      </c>
      <c r="C484" s="1" t="s">
        <v>3926</v>
      </c>
      <c r="D484" s="1" t="s">
        <v>3927</v>
      </c>
      <c r="E484" s="1">
        <v>2022.0</v>
      </c>
      <c r="F484" s="1" t="s">
        <v>3377</v>
      </c>
      <c r="J484" s="1">
        <v>875.0</v>
      </c>
      <c r="K484" s="1">
        <v>880.0</v>
      </c>
      <c r="L484" s="1">
        <v>5.0</v>
      </c>
      <c r="M484" s="1" t="s">
        <v>3928</v>
      </c>
      <c r="N484" s="1" t="s">
        <v>3929</v>
      </c>
      <c r="P484" s="1" t="s">
        <v>3930</v>
      </c>
      <c r="Q484" s="1" t="s">
        <v>74</v>
      </c>
      <c r="S484" s="1" t="s">
        <v>76</v>
      </c>
    </row>
    <row r="485" ht="14.25" customHeight="1">
      <c r="A485" s="1" t="s">
        <v>3931</v>
      </c>
      <c r="B485" s="1" t="s">
        <v>3932</v>
      </c>
      <c r="C485" s="1" t="s">
        <v>3933</v>
      </c>
      <c r="D485" s="1" t="s">
        <v>3934</v>
      </c>
      <c r="E485" s="1">
        <v>2022.0</v>
      </c>
      <c r="F485" s="1" t="s">
        <v>3330</v>
      </c>
      <c r="M485" s="1" t="s">
        <v>3935</v>
      </c>
      <c r="N485" s="1" t="s">
        <v>3936</v>
      </c>
      <c r="O485" s="1" t="s">
        <v>3937</v>
      </c>
      <c r="P485" s="1" t="s">
        <v>3938</v>
      </c>
      <c r="Q485" s="1" t="s">
        <v>74</v>
      </c>
      <c r="S485" s="1" t="s">
        <v>76</v>
      </c>
    </row>
    <row r="486" ht="14.25" customHeight="1">
      <c r="A486" s="1" t="s">
        <v>3939</v>
      </c>
      <c r="B486" s="1" t="s">
        <v>3940</v>
      </c>
      <c r="C486" s="1" t="s">
        <v>3941</v>
      </c>
      <c r="D486" s="1" t="s">
        <v>3942</v>
      </c>
      <c r="E486" s="1">
        <v>2022.0</v>
      </c>
      <c r="F486" s="1" t="s">
        <v>2488</v>
      </c>
      <c r="J486" s="1">
        <v>1316.0</v>
      </c>
      <c r="K486" s="1">
        <v>1321.0</v>
      </c>
      <c r="L486" s="1">
        <v>5.0</v>
      </c>
      <c r="M486" s="1" t="s">
        <v>3943</v>
      </c>
      <c r="N486" s="1" t="s">
        <v>3944</v>
      </c>
      <c r="O486" s="1" t="s">
        <v>3945</v>
      </c>
      <c r="P486" s="1" t="s">
        <v>3946</v>
      </c>
      <c r="Q486" s="1" t="s">
        <v>74</v>
      </c>
      <c r="S486" s="1" t="s">
        <v>76</v>
      </c>
    </row>
    <row r="487" ht="14.25" customHeight="1">
      <c r="A487" s="1" t="s">
        <v>3947</v>
      </c>
      <c r="B487" s="1" t="s">
        <v>3948</v>
      </c>
      <c r="C487" s="1" t="s">
        <v>3949</v>
      </c>
      <c r="D487" s="1" t="s">
        <v>3950</v>
      </c>
      <c r="E487" s="1">
        <v>2022.0</v>
      </c>
      <c r="F487" s="1" t="s">
        <v>16</v>
      </c>
      <c r="G487" s="1" t="s">
        <v>3306</v>
      </c>
      <c r="J487" s="1">
        <v>11344.0</v>
      </c>
      <c r="K487" s="1">
        <v>11351.0</v>
      </c>
      <c r="L487" s="1">
        <v>7.0</v>
      </c>
      <c r="M487" s="1" t="s">
        <v>3951</v>
      </c>
      <c r="N487" s="1" t="s">
        <v>3952</v>
      </c>
      <c r="P487" s="1" t="s">
        <v>3953</v>
      </c>
      <c r="Q487" s="1" t="s">
        <v>74</v>
      </c>
      <c r="R487" s="1" t="s">
        <v>103</v>
      </c>
      <c r="S487" s="1" t="s">
        <v>76</v>
      </c>
    </row>
    <row r="488" ht="14.25" customHeight="1">
      <c r="A488" s="1" t="s">
        <v>3954</v>
      </c>
      <c r="B488" s="1" t="s">
        <v>3955</v>
      </c>
      <c r="C488" s="1" t="s">
        <v>3956</v>
      </c>
      <c r="D488" s="1" t="s">
        <v>3957</v>
      </c>
      <c r="E488" s="1">
        <v>2022.0</v>
      </c>
      <c r="F488" s="1" t="s">
        <v>3715</v>
      </c>
      <c r="G488" s="1" t="s">
        <v>3298</v>
      </c>
      <c r="J488" s="1">
        <v>608.0</v>
      </c>
      <c r="K488" s="1">
        <v>613.0</v>
      </c>
      <c r="L488" s="1">
        <v>5.0</v>
      </c>
      <c r="M488" s="1" t="s">
        <v>3958</v>
      </c>
      <c r="N488" s="1" t="s">
        <v>3959</v>
      </c>
      <c r="O488" s="1" t="s">
        <v>3960</v>
      </c>
      <c r="P488" s="1" t="s">
        <v>3961</v>
      </c>
      <c r="Q488" s="1" t="s">
        <v>74</v>
      </c>
      <c r="S488" s="1" t="s">
        <v>76</v>
      </c>
    </row>
    <row r="489" ht="14.25" customHeight="1">
      <c r="A489" s="1" t="s">
        <v>3962</v>
      </c>
      <c r="B489" s="1" t="s">
        <v>3963</v>
      </c>
      <c r="C489" s="1" t="s">
        <v>3964</v>
      </c>
      <c r="D489" s="1" t="s">
        <v>3965</v>
      </c>
      <c r="E489" s="1">
        <v>2022.0</v>
      </c>
      <c r="F489" s="1" t="s">
        <v>16</v>
      </c>
      <c r="G489" s="1" t="s">
        <v>3306</v>
      </c>
      <c r="J489" s="1">
        <v>4781.0</v>
      </c>
      <c r="K489" s="1">
        <v>4788.0</v>
      </c>
      <c r="L489" s="1">
        <v>7.0</v>
      </c>
      <c r="M489" s="1" t="s">
        <v>3966</v>
      </c>
      <c r="N489" s="1" t="s">
        <v>3967</v>
      </c>
      <c r="P489" s="1" t="s">
        <v>3968</v>
      </c>
      <c r="Q489" s="1" t="s">
        <v>74</v>
      </c>
      <c r="S489" s="1" t="s">
        <v>76</v>
      </c>
    </row>
    <row r="490" ht="14.25" customHeight="1">
      <c r="A490" s="1" t="s">
        <v>3969</v>
      </c>
      <c r="B490" s="1" t="s">
        <v>3970</v>
      </c>
      <c r="C490" s="1" t="s">
        <v>3971</v>
      </c>
      <c r="D490" s="1" t="s">
        <v>3972</v>
      </c>
      <c r="E490" s="1">
        <v>2022.0</v>
      </c>
      <c r="F490" s="1" t="s">
        <v>3973</v>
      </c>
      <c r="J490" s="1">
        <v>270.0</v>
      </c>
      <c r="K490" s="1">
        <v>277.0</v>
      </c>
      <c r="L490" s="1">
        <v>7.0</v>
      </c>
      <c r="M490" s="1" t="s">
        <v>3974</v>
      </c>
      <c r="N490" s="1" t="s">
        <v>3975</v>
      </c>
      <c r="O490" s="1" t="s">
        <v>3976</v>
      </c>
      <c r="P490" s="1" t="s">
        <v>3977</v>
      </c>
      <c r="Q490" s="1" t="s">
        <v>74</v>
      </c>
      <c r="R490" s="1" t="s">
        <v>103</v>
      </c>
      <c r="S490" s="1" t="s">
        <v>76</v>
      </c>
    </row>
    <row r="491" ht="14.25" customHeight="1">
      <c r="A491" s="1" t="s">
        <v>3978</v>
      </c>
      <c r="B491" s="1" t="s">
        <v>3979</v>
      </c>
      <c r="C491" s="1" t="s">
        <v>3980</v>
      </c>
      <c r="D491" s="1" t="s">
        <v>3981</v>
      </c>
      <c r="E491" s="1">
        <v>2022.0</v>
      </c>
      <c r="F491" s="1" t="s">
        <v>16</v>
      </c>
      <c r="G491" s="1" t="s">
        <v>3306</v>
      </c>
      <c r="J491" s="1">
        <v>8234.0</v>
      </c>
      <c r="K491" s="1">
        <v>8239.0</v>
      </c>
      <c r="L491" s="1">
        <v>5.0</v>
      </c>
      <c r="M491" s="1" t="s">
        <v>3982</v>
      </c>
      <c r="N491" s="1" t="s">
        <v>3983</v>
      </c>
      <c r="P491" s="1" t="s">
        <v>3984</v>
      </c>
      <c r="Q491" s="1" t="s">
        <v>74</v>
      </c>
      <c r="S491" s="1" t="s">
        <v>76</v>
      </c>
    </row>
    <row r="492" ht="14.25" customHeight="1">
      <c r="A492" s="1" t="s">
        <v>3985</v>
      </c>
      <c r="B492" s="1" t="s">
        <v>3986</v>
      </c>
      <c r="C492" s="1" t="s">
        <v>3987</v>
      </c>
      <c r="D492" s="1" t="s">
        <v>3988</v>
      </c>
      <c r="E492" s="1">
        <v>2022.0</v>
      </c>
      <c r="F492" s="1" t="s">
        <v>1000</v>
      </c>
      <c r="G492" s="1">
        <v>3323.0</v>
      </c>
      <c r="N492" s="1" t="s">
        <v>3989</v>
      </c>
      <c r="O492" s="1" t="s">
        <v>3990</v>
      </c>
      <c r="P492" s="1" t="s">
        <v>3991</v>
      </c>
      <c r="Q492" s="1" t="s">
        <v>74</v>
      </c>
      <c r="S492" s="1" t="s">
        <v>76</v>
      </c>
    </row>
    <row r="493" ht="14.25" customHeight="1">
      <c r="A493" s="1" t="s">
        <v>3992</v>
      </c>
      <c r="B493" s="1" t="s">
        <v>3993</v>
      </c>
      <c r="C493" s="1" t="s">
        <v>3994</v>
      </c>
      <c r="D493" s="1" t="s">
        <v>3995</v>
      </c>
      <c r="E493" s="1">
        <v>2022.0</v>
      </c>
      <c r="F493" s="1" t="s">
        <v>24</v>
      </c>
      <c r="G493" s="1" t="s">
        <v>3298</v>
      </c>
      <c r="J493" s="1">
        <v>377.0</v>
      </c>
      <c r="K493" s="1">
        <v>382.0</v>
      </c>
      <c r="L493" s="1">
        <v>5.0</v>
      </c>
      <c r="M493" s="1" t="s">
        <v>3996</v>
      </c>
      <c r="N493" s="1" t="s">
        <v>3997</v>
      </c>
      <c r="P493" s="1" t="s">
        <v>3998</v>
      </c>
      <c r="Q493" s="1" t="s">
        <v>74</v>
      </c>
      <c r="S493" s="1" t="s">
        <v>76</v>
      </c>
    </row>
    <row r="494" ht="14.25" customHeight="1">
      <c r="A494" s="1" t="s">
        <v>3999</v>
      </c>
      <c r="B494" s="1" t="s">
        <v>4000</v>
      </c>
      <c r="C494" s="1" t="s">
        <v>4001</v>
      </c>
      <c r="D494" s="1" t="s">
        <v>4002</v>
      </c>
      <c r="E494" s="1">
        <v>2022.0</v>
      </c>
      <c r="F494" s="1" t="s">
        <v>4003</v>
      </c>
      <c r="J494" s="1">
        <v>381.0</v>
      </c>
      <c r="K494" s="1">
        <v>386.0</v>
      </c>
      <c r="L494" s="1">
        <v>5.0</v>
      </c>
      <c r="M494" s="1" t="s">
        <v>4004</v>
      </c>
      <c r="N494" s="1" t="s">
        <v>4005</v>
      </c>
      <c r="O494" s="1" t="s">
        <v>4006</v>
      </c>
      <c r="P494" s="1" t="s">
        <v>4007</v>
      </c>
      <c r="Q494" s="1" t="s">
        <v>74</v>
      </c>
      <c r="S494" s="1" t="s">
        <v>76</v>
      </c>
    </row>
    <row r="495" ht="14.25" customHeight="1">
      <c r="A495" s="1" t="s">
        <v>4008</v>
      </c>
      <c r="B495" s="1" t="s">
        <v>4009</v>
      </c>
      <c r="C495" s="1" t="s">
        <v>4010</v>
      </c>
      <c r="D495" s="1" t="s">
        <v>4011</v>
      </c>
      <c r="E495" s="1">
        <v>2022.0</v>
      </c>
      <c r="F495" s="1" t="s">
        <v>24</v>
      </c>
      <c r="G495" s="1" t="s">
        <v>3298</v>
      </c>
      <c r="J495" s="1">
        <v>809.0</v>
      </c>
      <c r="K495" s="1">
        <v>814.0</v>
      </c>
      <c r="L495" s="1">
        <v>5.0</v>
      </c>
      <c r="M495" s="1" t="s">
        <v>4012</v>
      </c>
      <c r="N495" s="1" t="s">
        <v>4013</v>
      </c>
      <c r="P495" s="1" t="s">
        <v>4014</v>
      </c>
      <c r="Q495" s="1" t="s">
        <v>74</v>
      </c>
      <c r="S495" s="1" t="s">
        <v>76</v>
      </c>
    </row>
    <row r="496" ht="14.25" customHeight="1">
      <c r="A496" s="1" t="s">
        <v>4015</v>
      </c>
      <c r="B496" s="1" t="s">
        <v>4016</v>
      </c>
      <c r="C496" s="1">
        <v>5.7214780665E10</v>
      </c>
      <c r="D496" s="1" t="s">
        <v>4017</v>
      </c>
      <c r="E496" s="1">
        <v>2022.0</v>
      </c>
      <c r="F496" s="1" t="s">
        <v>3715</v>
      </c>
      <c r="G496" s="1" t="s">
        <v>3298</v>
      </c>
      <c r="J496" s="1">
        <v>972.0</v>
      </c>
      <c r="K496" s="1">
        <v>974.0</v>
      </c>
      <c r="L496" s="1">
        <v>2.0</v>
      </c>
      <c r="M496" s="1" t="s">
        <v>4018</v>
      </c>
      <c r="N496" s="1" t="s">
        <v>4019</v>
      </c>
      <c r="O496" s="1" t="s">
        <v>4020</v>
      </c>
      <c r="P496" s="1" t="s">
        <v>4021</v>
      </c>
      <c r="Q496" s="1" t="s">
        <v>74</v>
      </c>
      <c r="S496" s="1" t="s">
        <v>76</v>
      </c>
    </row>
    <row r="497" ht="14.25" customHeight="1">
      <c r="A497" s="1" t="s">
        <v>4022</v>
      </c>
      <c r="B497" s="1" t="s">
        <v>4023</v>
      </c>
      <c r="C497" s="1" t="s">
        <v>4024</v>
      </c>
      <c r="D497" s="1" t="s">
        <v>4025</v>
      </c>
      <c r="E497" s="1">
        <v>2022.0</v>
      </c>
      <c r="F497" s="1" t="s">
        <v>24</v>
      </c>
      <c r="G497" s="1" t="s">
        <v>3298</v>
      </c>
      <c r="J497" s="1">
        <v>420.0</v>
      </c>
      <c r="K497" s="1">
        <v>426.0</v>
      </c>
      <c r="L497" s="1">
        <v>6.0</v>
      </c>
      <c r="M497" s="1" t="s">
        <v>4026</v>
      </c>
      <c r="N497" s="1" t="s">
        <v>4027</v>
      </c>
      <c r="P497" s="1" t="s">
        <v>4028</v>
      </c>
      <c r="Q497" s="1" t="s">
        <v>74</v>
      </c>
      <c r="S497" s="1" t="s">
        <v>76</v>
      </c>
    </row>
    <row r="498" ht="14.25" customHeight="1">
      <c r="A498" s="1" t="s">
        <v>4029</v>
      </c>
      <c r="B498" s="1" t="s">
        <v>4030</v>
      </c>
      <c r="C498" s="1" t="s">
        <v>4031</v>
      </c>
      <c r="D498" s="1" t="s">
        <v>4032</v>
      </c>
      <c r="E498" s="1">
        <v>2022.0</v>
      </c>
      <c r="F498" s="1" t="s">
        <v>1000</v>
      </c>
      <c r="G498" s="1">
        <v>3323.0</v>
      </c>
      <c r="N498" s="1" t="s">
        <v>4033</v>
      </c>
      <c r="O498" s="1" t="s">
        <v>4034</v>
      </c>
      <c r="P498" s="1" t="s">
        <v>4035</v>
      </c>
      <c r="Q498" s="1" t="s">
        <v>74</v>
      </c>
      <c r="S498" s="1" t="s">
        <v>76</v>
      </c>
    </row>
    <row r="499" ht="14.25" customHeight="1">
      <c r="A499" s="1" t="s">
        <v>4036</v>
      </c>
      <c r="B499" s="1" t="s">
        <v>4037</v>
      </c>
      <c r="C499" s="1" t="s">
        <v>4038</v>
      </c>
      <c r="D499" s="1" t="s">
        <v>4039</v>
      </c>
      <c r="E499" s="1">
        <v>2022.0</v>
      </c>
      <c r="F499" s="1" t="s">
        <v>24</v>
      </c>
      <c r="G499" s="1" t="s">
        <v>3298</v>
      </c>
      <c r="J499" s="1">
        <v>450.0</v>
      </c>
      <c r="K499" s="1">
        <v>457.0</v>
      </c>
      <c r="L499" s="1">
        <v>7.0</v>
      </c>
      <c r="M499" s="1" t="s">
        <v>4040</v>
      </c>
      <c r="N499" s="1" t="s">
        <v>4041</v>
      </c>
      <c r="P499" s="1" t="s">
        <v>4042</v>
      </c>
      <c r="Q499" s="1" t="s">
        <v>74</v>
      </c>
      <c r="R499" s="1" t="s">
        <v>103</v>
      </c>
      <c r="S499" s="1" t="s">
        <v>76</v>
      </c>
    </row>
    <row r="500" ht="14.25" customHeight="1">
      <c r="A500" s="1" t="s">
        <v>4043</v>
      </c>
      <c r="B500" s="1" t="s">
        <v>4044</v>
      </c>
      <c r="C500" s="1" t="s">
        <v>4045</v>
      </c>
      <c r="D500" s="1" t="s">
        <v>4046</v>
      </c>
      <c r="E500" s="1">
        <v>2022.0</v>
      </c>
      <c r="F500" s="1" t="s">
        <v>24</v>
      </c>
      <c r="G500" s="1" t="s">
        <v>3298</v>
      </c>
      <c r="J500" s="1">
        <v>149.0</v>
      </c>
      <c r="K500" s="1">
        <v>154.0</v>
      </c>
      <c r="L500" s="1">
        <v>5.0</v>
      </c>
      <c r="M500" s="1" t="s">
        <v>4047</v>
      </c>
      <c r="N500" s="1" t="s">
        <v>4048</v>
      </c>
      <c r="P500" s="1" t="s">
        <v>4049</v>
      </c>
      <c r="Q500" s="1" t="s">
        <v>74</v>
      </c>
      <c r="R500" s="1" t="s">
        <v>103</v>
      </c>
      <c r="S500" s="1" t="s">
        <v>76</v>
      </c>
    </row>
    <row r="501" ht="14.25" customHeight="1">
      <c r="A501" s="1" t="s">
        <v>4050</v>
      </c>
      <c r="B501" s="1" t="s">
        <v>4051</v>
      </c>
      <c r="C501" s="1" t="s">
        <v>4052</v>
      </c>
      <c r="D501" s="1" t="s">
        <v>4053</v>
      </c>
      <c r="E501" s="1">
        <v>2022.0</v>
      </c>
      <c r="F501" s="1" t="s">
        <v>4054</v>
      </c>
      <c r="J501" s="1">
        <v>357.0</v>
      </c>
      <c r="K501" s="1">
        <v>360.0</v>
      </c>
      <c r="L501" s="1">
        <v>3.0</v>
      </c>
      <c r="M501" s="1" t="s">
        <v>4055</v>
      </c>
      <c r="N501" s="1" t="s">
        <v>4056</v>
      </c>
      <c r="O501" s="1" t="s">
        <v>4057</v>
      </c>
      <c r="P501" s="1" t="s">
        <v>4058</v>
      </c>
      <c r="Q501" s="1" t="s">
        <v>74</v>
      </c>
      <c r="S501" s="1" t="s">
        <v>76</v>
      </c>
    </row>
    <row r="502" ht="14.25" customHeight="1">
      <c r="A502" s="1" t="s">
        <v>4059</v>
      </c>
      <c r="B502" s="1" t="s">
        <v>4060</v>
      </c>
      <c r="C502" s="1" t="s">
        <v>4061</v>
      </c>
      <c r="D502" s="1" t="s">
        <v>4062</v>
      </c>
      <c r="E502" s="1">
        <v>2022.0</v>
      </c>
      <c r="F502" s="1" t="s">
        <v>945</v>
      </c>
      <c r="G502" s="1">
        <v>2402.0</v>
      </c>
      <c r="H502" s="1">
        <v>1.0</v>
      </c>
      <c r="I502" s="1">
        <v>12003.0</v>
      </c>
      <c r="M502" s="1" t="s">
        <v>4063</v>
      </c>
      <c r="N502" s="1" t="s">
        <v>4064</v>
      </c>
      <c r="P502" s="1" t="s">
        <v>4065</v>
      </c>
      <c r="Q502" s="1" t="s">
        <v>74</v>
      </c>
      <c r="R502" s="1" t="s">
        <v>165</v>
      </c>
      <c r="S502" s="1" t="s">
        <v>76</v>
      </c>
    </row>
    <row r="503" ht="14.25" customHeight="1">
      <c r="A503" s="1" t="s">
        <v>4066</v>
      </c>
      <c r="B503" s="1" t="s">
        <v>4067</v>
      </c>
      <c r="C503" s="1" t="s">
        <v>4068</v>
      </c>
      <c r="D503" s="1" t="s">
        <v>4069</v>
      </c>
      <c r="E503" s="1">
        <v>2022.0</v>
      </c>
      <c r="F503" s="1" t="s">
        <v>4070</v>
      </c>
      <c r="M503" s="1" t="s">
        <v>4071</v>
      </c>
      <c r="N503" s="1" t="s">
        <v>4072</v>
      </c>
      <c r="O503" s="1" t="s">
        <v>4073</v>
      </c>
      <c r="P503" s="1" t="s">
        <v>4074</v>
      </c>
      <c r="Q503" s="1" t="s">
        <v>74</v>
      </c>
      <c r="S503" s="1" t="s">
        <v>76</v>
      </c>
    </row>
    <row r="504" ht="14.25" customHeight="1">
      <c r="A504" s="1" t="s">
        <v>4075</v>
      </c>
      <c r="B504" s="1" t="s">
        <v>4076</v>
      </c>
      <c r="C504" s="1" t="s">
        <v>4077</v>
      </c>
      <c r="D504" s="1" t="s">
        <v>4078</v>
      </c>
      <c r="E504" s="1">
        <v>2022.0</v>
      </c>
      <c r="F504" s="1" t="s">
        <v>4079</v>
      </c>
      <c r="G504" s="1" t="s">
        <v>3306</v>
      </c>
      <c r="M504" s="1" t="s">
        <v>4080</v>
      </c>
      <c r="N504" s="1" t="s">
        <v>4081</v>
      </c>
      <c r="O504" s="1" t="s">
        <v>4082</v>
      </c>
      <c r="P504" s="1" t="s">
        <v>4083</v>
      </c>
      <c r="Q504" s="1" t="s">
        <v>74</v>
      </c>
      <c r="S504" s="1" t="s">
        <v>76</v>
      </c>
    </row>
    <row r="505" ht="14.25" customHeight="1">
      <c r="A505" s="1" t="s">
        <v>4084</v>
      </c>
      <c r="B505" s="1" t="s">
        <v>4085</v>
      </c>
      <c r="C505" s="1" t="s">
        <v>4086</v>
      </c>
      <c r="D505" s="1" t="s">
        <v>4087</v>
      </c>
      <c r="E505" s="1">
        <v>2022.0</v>
      </c>
      <c r="F505" s="1" t="s">
        <v>4088</v>
      </c>
      <c r="J505" s="1">
        <v>528.0</v>
      </c>
      <c r="K505" s="1">
        <v>533.0</v>
      </c>
      <c r="L505" s="1">
        <v>5.0</v>
      </c>
      <c r="M505" s="1" t="s">
        <v>4089</v>
      </c>
      <c r="N505" s="1" t="s">
        <v>4090</v>
      </c>
      <c r="O505" s="1" t="s">
        <v>4091</v>
      </c>
      <c r="P505" s="1" t="s">
        <v>4092</v>
      </c>
      <c r="Q505" s="1" t="s">
        <v>74</v>
      </c>
      <c r="S505" s="1" t="s">
        <v>76</v>
      </c>
    </row>
    <row r="506" ht="14.25" customHeight="1">
      <c r="A506" s="1" t="s">
        <v>4093</v>
      </c>
      <c r="B506" s="1" t="s">
        <v>4094</v>
      </c>
      <c r="C506" s="1" t="s">
        <v>4095</v>
      </c>
      <c r="D506" s="1" t="s">
        <v>4096</v>
      </c>
      <c r="E506" s="1">
        <v>2022.0</v>
      </c>
      <c r="F506" s="1" t="s">
        <v>16</v>
      </c>
      <c r="G506" s="1" t="s">
        <v>3306</v>
      </c>
      <c r="J506" s="1">
        <v>5242.0</v>
      </c>
      <c r="K506" s="1">
        <v>5248.0</v>
      </c>
      <c r="L506" s="1">
        <v>6.0</v>
      </c>
      <c r="M506" s="1" t="s">
        <v>4097</v>
      </c>
      <c r="N506" s="1" t="s">
        <v>4098</v>
      </c>
      <c r="O506" s="1" t="s">
        <v>4099</v>
      </c>
      <c r="P506" s="1" t="s">
        <v>4100</v>
      </c>
      <c r="Q506" s="1" t="s">
        <v>74</v>
      </c>
      <c r="S506" s="1" t="s">
        <v>76</v>
      </c>
    </row>
    <row r="507" ht="14.25" customHeight="1">
      <c r="A507" s="1" t="s">
        <v>4101</v>
      </c>
      <c r="B507" s="1" t="s">
        <v>4102</v>
      </c>
      <c r="C507" s="1" t="s">
        <v>4103</v>
      </c>
      <c r="D507" s="1" t="s">
        <v>4104</v>
      </c>
      <c r="E507" s="1">
        <v>2022.0</v>
      </c>
      <c r="F507" s="1" t="s">
        <v>4105</v>
      </c>
      <c r="G507" s="1">
        <v>209.0</v>
      </c>
      <c r="J507" s="1">
        <v>58.0</v>
      </c>
      <c r="K507" s="1">
        <v>66.0</v>
      </c>
      <c r="L507" s="1">
        <v>8.0</v>
      </c>
      <c r="M507" s="1" t="s">
        <v>4106</v>
      </c>
      <c r="N507" s="1" t="s">
        <v>4107</v>
      </c>
      <c r="O507" s="1" t="s">
        <v>4108</v>
      </c>
      <c r="P507" s="1" t="s">
        <v>4109</v>
      </c>
      <c r="Q507" s="1" t="s">
        <v>74</v>
      </c>
      <c r="R507" s="1" t="s">
        <v>165</v>
      </c>
      <c r="S507" s="1" t="s">
        <v>76</v>
      </c>
    </row>
    <row r="508" ht="14.25" customHeight="1">
      <c r="A508" s="1" t="s">
        <v>4110</v>
      </c>
      <c r="B508" s="1" t="s">
        <v>4111</v>
      </c>
      <c r="C508" s="1" t="s">
        <v>4112</v>
      </c>
      <c r="D508" s="1" t="s">
        <v>4113</v>
      </c>
      <c r="E508" s="1">
        <v>2022.0</v>
      </c>
      <c r="F508" s="1" t="s">
        <v>36</v>
      </c>
      <c r="M508" s="1" t="s">
        <v>4114</v>
      </c>
      <c r="N508" s="1" t="s">
        <v>4115</v>
      </c>
      <c r="O508" s="1" t="s">
        <v>4116</v>
      </c>
      <c r="P508" s="1" t="s">
        <v>4117</v>
      </c>
      <c r="Q508" s="1" t="s">
        <v>74</v>
      </c>
      <c r="S508" s="1" t="s">
        <v>76</v>
      </c>
    </row>
    <row r="509" ht="14.25" customHeight="1">
      <c r="A509" s="1" t="s">
        <v>4118</v>
      </c>
      <c r="B509" s="1" t="s">
        <v>4119</v>
      </c>
      <c r="C509" s="1" t="s">
        <v>4120</v>
      </c>
      <c r="D509" s="1" t="s">
        <v>4121</v>
      </c>
      <c r="E509" s="1">
        <v>2022.0</v>
      </c>
      <c r="F509" s="1" t="s">
        <v>4122</v>
      </c>
      <c r="J509" s="1">
        <v>800.0</v>
      </c>
      <c r="K509" s="1">
        <v>804.0</v>
      </c>
      <c r="L509" s="1">
        <v>4.0</v>
      </c>
      <c r="M509" s="1" t="s">
        <v>4123</v>
      </c>
      <c r="N509" s="1" t="s">
        <v>4124</v>
      </c>
      <c r="O509" s="1" t="s">
        <v>4125</v>
      </c>
      <c r="P509" s="1" t="s">
        <v>4126</v>
      </c>
      <c r="Q509" s="1" t="s">
        <v>74</v>
      </c>
      <c r="S509" s="1" t="s">
        <v>76</v>
      </c>
    </row>
    <row r="510" ht="14.25" customHeight="1">
      <c r="A510" s="1" t="s">
        <v>4127</v>
      </c>
      <c r="B510" s="1" t="s">
        <v>4128</v>
      </c>
      <c r="C510" s="1" t="s">
        <v>4129</v>
      </c>
      <c r="D510" s="1" t="s">
        <v>4130</v>
      </c>
      <c r="E510" s="1">
        <v>2022.0</v>
      </c>
      <c r="F510" s="1" t="s">
        <v>16</v>
      </c>
      <c r="G510" s="1" t="s">
        <v>3306</v>
      </c>
      <c r="J510" s="1">
        <v>6657.0</v>
      </c>
      <c r="K510" s="1">
        <v>6664.0</v>
      </c>
      <c r="L510" s="1">
        <v>7.0</v>
      </c>
      <c r="M510" s="1" t="s">
        <v>4131</v>
      </c>
      <c r="N510" s="1" t="s">
        <v>4132</v>
      </c>
      <c r="P510" s="1" t="s">
        <v>4133</v>
      </c>
      <c r="Q510" s="1" t="s">
        <v>74</v>
      </c>
      <c r="R510" s="1" t="s">
        <v>103</v>
      </c>
      <c r="S510" s="1" t="s">
        <v>76</v>
      </c>
    </row>
    <row r="511" ht="14.25" customHeight="1">
      <c r="A511" s="1" t="s">
        <v>4134</v>
      </c>
      <c r="B511" s="1" t="s">
        <v>4135</v>
      </c>
      <c r="C511" s="1" t="s">
        <v>4136</v>
      </c>
      <c r="D511" s="1" t="s">
        <v>4137</v>
      </c>
      <c r="E511" s="1">
        <v>2022.0</v>
      </c>
      <c r="F511" s="1" t="s">
        <v>1710</v>
      </c>
      <c r="G511" s="1" t="s">
        <v>4138</v>
      </c>
      <c r="J511" s="1">
        <v>199.0</v>
      </c>
      <c r="K511" s="1">
        <v>209.0</v>
      </c>
      <c r="L511" s="1">
        <v>10.0</v>
      </c>
      <c r="M511" s="1" t="s">
        <v>4139</v>
      </c>
      <c r="N511" s="1" t="s">
        <v>4140</v>
      </c>
      <c r="O511" s="1" t="s">
        <v>4141</v>
      </c>
      <c r="P511" s="1" t="s">
        <v>4142</v>
      </c>
      <c r="Q511" s="1" t="s">
        <v>74</v>
      </c>
      <c r="S511" s="1" t="s">
        <v>76</v>
      </c>
    </row>
    <row r="512" ht="14.25" customHeight="1">
      <c r="A512" s="1" t="s">
        <v>4143</v>
      </c>
      <c r="B512" s="1" t="s">
        <v>4144</v>
      </c>
      <c r="C512" s="1" t="s">
        <v>4145</v>
      </c>
      <c r="D512" s="1" t="s">
        <v>4146</v>
      </c>
      <c r="E512" s="1">
        <v>2022.0</v>
      </c>
      <c r="F512" s="1" t="s">
        <v>4147</v>
      </c>
      <c r="J512" s="1">
        <v>5813.0</v>
      </c>
      <c r="K512" s="1">
        <v>5820.0</v>
      </c>
      <c r="L512" s="1">
        <v>7.0</v>
      </c>
      <c r="N512" s="1" t="s">
        <v>4148</v>
      </c>
      <c r="O512" s="1" t="s">
        <v>4149</v>
      </c>
      <c r="P512" s="1" t="s">
        <v>4150</v>
      </c>
      <c r="Q512" s="1" t="s">
        <v>74</v>
      </c>
      <c r="S512" s="1" t="s">
        <v>76</v>
      </c>
    </row>
    <row r="513" ht="14.25" customHeight="1">
      <c r="A513" s="1" t="s">
        <v>4151</v>
      </c>
      <c r="B513" s="1" t="s">
        <v>4152</v>
      </c>
      <c r="C513" s="1" t="s">
        <v>4153</v>
      </c>
      <c r="D513" s="1" t="s">
        <v>4154</v>
      </c>
      <c r="E513" s="1">
        <v>2022.0</v>
      </c>
      <c r="F513" s="1" t="s">
        <v>28</v>
      </c>
      <c r="J513" s="1">
        <v>68.0</v>
      </c>
      <c r="K513" s="1">
        <v>74.0</v>
      </c>
      <c r="L513" s="1">
        <v>6.0</v>
      </c>
      <c r="M513" s="1" t="s">
        <v>4155</v>
      </c>
      <c r="N513" s="1" t="s">
        <v>4156</v>
      </c>
      <c r="P513" s="1" t="s">
        <v>4157</v>
      </c>
      <c r="Q513" s="1" t="s">
        <v>74</v>
      </c>
      <c r="S513" s="1" t="s">
        <v>76</v>
      </c>
    </row>
    <row r="514" ht="14.25" customHeight="1">
      <c r="A514" s="1" t="s">
        <v>4158</v>
      </c>
      <c r="B514" s="1" t="s">
        <v>4159</v>
      </c>
      <c r="C514" s="1" t="s">
        <v>4160</v>
      </c>
      <c r="D514" s="1" t="s">
        <v>4161</v>
      </c>
      <c r="E514" s="1">
        <v>2022.0</v>
      </c>
      <c r="F514" s="1" t="s">
        <v>2557</v>
      </c>
      <c r="G514" s="1" t="s">
        <v>4162</v>
      </c>
      <c r="J514" s="1">
        <v>555.0</v>
      </c>
      <c r="K514" s="1">
        <v>560.0</v>
      </c>
      <c r="L514" s="1">
        <v>5.0</v>
      </c>
      <c r="M514" s="1" t="s">
        <v>4163</v>
      </c>
      <c r="N514" s="1" t="s">
        <v>4164</v>
      </c>
      <c r="O514" s="1" t="s">
        <v>4165</v>
      </c>
      <c r="P514" s="1" t="s">
        <v>4166</v>
      </c>
      <c r="Q514" s="1" t="s">
        <v>74</v>
      </c>
      <c r="S514" s="1" t="s">
        <v>76</v>
      </c>
    </row>
    <row r="515" ht="14.25" customHeight="1">
      <c r="A515" s="1" t="s">
        <v>4167</v>
      </c>
      <c r="B515" s="1" t="s">
        <v>4168</v>
      </c>
      <c r="C515" s="1" t="s">
        <v>4169</v>
      </c>
      <c r="D515" s="1" t="s">
        <v>4170</v>
      </c>
      <c r="E515" s="1">
        <v>2022.0</v>
      </c>
      <c r="F515" s="1" t="s">
        <v>81</v>
      </c>
      <c r="G515" s="1">
        <v>55.0</v>
      </c>
      <c r="H515" s="1">
        <v>10.0</v>
      </c>
      <c r="J515" s="1">
        <v>2451.0</v>
      </c>
      <c r="K515" s="1">
        <v>2456.0</v>
      </c>
      <c r="L515" s="1">
        <v>5.0</v>
      </c>
      <c r="M515" s="1" t="s">
        <v>4171</v>
      </c>
      <c r="N515" s="1" t="s">
        <v>4172</v>
      </c>
      <c r="O515" s="1" t="s">
        <v>4173</v>
      </c>
      <c r="P515" s="1" t="s">
        <v>4174</v>
      </c>
      <c r="Q515" s="1" t="s">
        <v>74</v>
      </c>
      <c r="R515" s="1" t="s">
        <v>75</v>
      </c>
      <c r="S515" s="1" t="s">
        <v>76</v>
      </c>
    </row>
    <row r="516" ht="14.25" customHeight="1">
      <c r="A516" s="1" t="s">
        <v>4175</v>
      </c>
      <c r="B516" s="1" t="s">
        <v>4176</v>
      </c>
      <c r="C516" s="1" t="s">
        <v>4177</v>
      </c>
      <c r="D516" s="1" t="s">
        <v>4178</v>
      </c>
      <c r="E516" s="1">
        <v>2022.0</v>
      </c>
      <c r="F516" s="1" t="s">
        <v>36</v>
      </c>
      <c r="M516" s="1" t="s">
        <v>4179</v>
      </c>
      <c r="N516" s="1" t="s">
        <v>4180</v>
      </c>
      <c r="O516" s="1" t="s">
        <v>4181</v>
      </c>
      <c r="P516" s="1" t="s">
        <v>4182</v>
      </c>
      <c r="Q516" s="1" t="s">
        <v>74</v>
      </c>
      <c r="S516" s="1" t="s">
        <v>76</v>
      </c>
    </row>
    <row r="517" ht="14.25" customHeight="1">
      <c r="A517" s="1" t="s">
        <v>4183</v>
      </c>
      <c r="B517" s="1" t="s">
        <v>4184</v>
      </c>
      <c r="C517" s="1" t="s">
        <v>4185</v>
      </c>
      <c r="D517" s="1" t="s">
        <v>4186</v>
      </c>
      <c r="E517" s="1">
        <v>2022.0</v>
      </c>
      <c r="F517" s="1" t="s">
        <v>4122</v>
      </c>
      <c r="J517" s="1">
        <v>699.0</v>
      </c>
      <c r="K517" s="1">
        <v>704.0</v>
      </c>
      <c r="L517" s="1">
        <v>5.0</v>
      </c>
      <c r="M517" s="1" t="s">
        <v>4187</v>
      </c>
      <c r="N517" s="1" t="s">
        <v>4188</v>
      </c>
      <c r="O517" s="1" t="s">
        <v>4189</v>
      </c>
      <c r="P517" s="1" t="s">
        <v>4190</v>
      </c>
      <c r="Q517" s="1" t="s">
        <v>74</v>
      </c>
      <c r="S517" s="1" t="s">
        <v>76</v>
      </c>
    </row>
    <row r="518" ht="14.25" customHeight="1">
      <c r="A518" s="1" t="s">
        <v>4191</v>
      </c>
      <c r="B518" s="1" t="s">
        <v>4192</v>
      </c>
      <c r="C518" s="1" t="s">
        <v>4193</v>
      </c>
      <c r="D518" s="1" t="s">
        <v>4194</v>
      </c>
      <c r="E518" s="1">
        <v>2022.0</v>
      </c>
      <c r="F518" s="1" t="s">
        <v>4195</v>
      </c>
      <c r="J518" s="1">
        <v>218.0</v>
      </c>
      <c r="K518" s="1">
        <v>223.0</v>
      </c>
      <c r="L518" s="1">
        <v>5.0</v>
      </c>
      <c r="M518" s="1" t="s">
        <v>4196</v>
      </c>
      <c r="N518" s="1" t="s">
        <v>4197</v>
      </c>
      <c r="O518" s="1" t="s">
        <v>4198</v>
      </c>
      <c r="P518" s="1" t="s">
        <v>4199</v>
      </c>
      <c r="Q518" s="1" t="s">
        <v>74</v>
      </c>
      <c r="S518" s="1" t="s">
        <v>76</v>
      </c>
    </row>
    <row r="519" ht="14.25" customHeight="1">
      <c r="A519" s="1" t="s">
        <v>4200</v>
      </c>
      <c r="B519" s="1" t="s">
        <v>4201</v>
      </c>
      <c r="C519" s="1">
        <v>5.80367109E10</v>
      </c>
      <c r="D519" s="1" t="s">
        <v>4202</v>
      </c>
      <c r="E519" s="1">
        <v>2022.0</v>
      </c>
      <c r="F519" s="1" t="s">
        <v>945</v>
      </c>
      <c r="G519" s="1">
        <v>2405.0</v>
      </c>
      <c r="H519" s="1">
        <v>1.0</v>
      </c>
      <c r="I519" s="1">
        <v>12026.0</v>
      </c>
      <c r="M519" s="1" t="s">
        <v>4203</v>
      </c>
      <c r="N519" s="1" t="s">
        <v>4204</v>
      </c>
      <c r="P519" s="1" t="s">
        <v>4205</v>
      </c>
      <c r="Q519" s="1" t="s">
        <v>74</v>
      </c>
      <c r="R519" s="1" t="s">
        <v>165</v>
      </c>
      <c r="S519" s="1" t="s">
        <v>76</v>
      </c>
    </row>
    <row r="520" ht="14.25" customHeight="1">
      <c r="A520" s="1" t="s">
        <v>4206</v>
      </c>
      <c r="B520" s="1" t="s">
        <v>4207</v>
      </c>
      <c r="C520" s="1">
        <v>3.56042074E10</v>
      </c>
      <c r="D520" s="1" t="s">
        <v>4208</v>
      </c>
      <c r="E520" s="1">
        <v>2022.0</v>
      </c>
      <c r="F520" s="1" t="s">
        <v>2557</v>
      </c>
      <c r="G520" s="1" t="s">
        <v>4162</v>
      </c>
      <c r="J520" s="1">
        <v>523.0</v>
      </c>
      <c r="K520" s="1">
        <v>531.0</v>
      </c>
      <c r="L520" s="1">
        <v>8.0</v>
      </c>
      <c r="M520" s="1" t="s">
        <v>4209</v>
      </c>
      <c r="N520" s="1" t="s">
        <v>4210</v>
      </c>
      <c r="O520" s="1" t="s">
        <v>4211</v>
      </c>
      <c r="P520" s="1" t="s">
        <v>4212</v>
      </c>
      <c r="Q520" s="1" t="s">
        <v>74</v>
      </c>
      <c r="S520" s="1" t="s">
        <v>76</v>
      </c>
    </row>
    <row r="521" ht="14.25" customHeight="1">
      <c r="A521" s="1" t="s">
        <v>4213</v>
      </c>
      <c r="B521" s="1" t="s">
        <v>4214</v>
      </c>
      <c r="C521" s="1" t="s">
        <v>4215</v>
      </c>
      <c r="D521" s="1" t="s">
        <v>4216</v>
      </c>
      <c r="E521" s="1">
        <v>2022.0</v>
      </c>
      <c r="F521" s="1" t="s">
        <v>4217</v>
      </c>
      <c r="M521" s="1" t="s">
        <v>4218</v>
      </c>
      <c r="N521" s="1" t="s">
        <v>4219</v>
      </c>
      <c r="O521" s="1" t="s">
        <v>4220</v>
      </c>
      <c r="P521" s="1" t="s">
        <v>4221</v>
      </c>
      <c r="Q521" s="1" t="s">
        <v>74</v>
      </c>
      <c r="S521" s="1" t="s">
        <v>76</v>
      </c>
    </row>
    <row r="522" ht="14.25" customHeight="1">
      <c r="A522" s="1" t="s">
        <v>4222</v>
      </c>
      <c r="B522" s="1" t="s">
        <v>4223</v>
      </c>
      <c r="C522" s="1" t="s">
        <v>4224</v>
      </c>
      <c r="D522" s="1" t="s">
        <v>4225</v>
      </c>
      <c r="E522" s="1">
        <v>2022.0</v>
      </c>
      <c r="F522" s="1" t="s">
        <v>2557</v>
      </c>
      <c r="G522" s="1" t="s">
        <v>4226</v>
      </c>
      <c r="J522" s="1">
        <v>74.0</v>
      </c>
      <c r="K522" s="1">
        <v>99.0</v>
      </c>
      <c r="L522" s="1">
        <v>25.0</v>
      </c>
      <c r="M522" s="1" t="s">
        <v>4227</v>
      </c>
      <c r="N522" s="1" t="s">
        <v>4228</v>
      </c>
      <c r="O522" s="1" t="s">
        <v>4229</v>
      </c>
      <c r="P522" s="1" t="s">
        <v>4230</v>
      </c>
      <c r="Q522" s="1" t="s">
        <v>74</v>
      </c>
      <c r="S522" s="1" t="s">
        <v>76</v>
      </c>
    </row>
    <row r="523" ht="14.25" customHeight="1">
      <c r="A523" s="1" t="s">
        <v>4231</v>
      </c>
      <c r="B523" s="1" t="s">
        <v>4232</v>
      </c>
      <c r="C523" s="1" t="s">
        <v>4233</v>
      </c>
      <c r="D523" s="1" t="s">
        <v>4234</v>
      </c>
      <c r="E523" s="1">
        <v>2022.0</v>
      </c>
      <c r="F523" s="1" t="s">
        <v>28</v>
      </c>
      <c r="J523" s="1">
        <v>343.0</v>
      </c>
      <c r="K523" s="1">
        <v>348.0</v>
      </c>
      <c r="L523" s="1">
        <v>5.0</v>
      </c>
      <c r="M523" s="1" t="s">
        <v>4235</v>
      </c>
      <c r="N523" s="1" t="s">
        <v>4236</v>
      </c>
      <c r="O523" s="1" t="s">
        <v>4237</v>
      </c>
      <c r="P523" s="1" t="s">
        <v>4238</v>
      </c>
      <c r="Q523" s="1" t="s">
        <v>74</v>
      </c>
      <c r="S523" s="1" t="s">
        <v>76</v>
      </c>
    </row>
    <row r="524" ht="14.25" customHeight="1">
      <c r="A524" s="1" t="s">
        <v>4239</v>
      </c>
      <c r="B524" s="1" t="s">
        <v>4240</v>
      </c>
      <c r="C524" s="1" t="s">
        <v>4241</v>
      </c>
      <c r="D524" s="1" t="s">
        <v>4242</v>
      </c>
      <c r="E524" s="1">
        <v>2022.0</v>
      </c>
      <c r="F524" s="1" t="s">
        <v>1710</v>
      </c>
      <c r="G524" s="1" t="s">
        <v>4138</v>
      </c>
      <c r="J524" s="1">
        <v>12.0</v>
      </c>
      <c r="K524" s="1">
        <v>24.0</v>
      </c>
      <c r="L524" s="1">
        <v>12.0</v>
      </c>
      <c r="M524" s="1" t="s">
        <v>4243</v>
      </c>
      <c r="N524" s="1" t="s">
        <v>4244</v>
      </c>
      <c r="O524" s="1" t="s">
        <v>4245</v>
      </c>
      <c r="P524" s="1" t="s">
        <v>4246</v>
      </c>
      <c r="Q524" s="1" t="s">
        <v>74</v>
      </c>
      <c r="S524" s="1" t="s">
        <v>76</v>
      </c>
    </row>
    <row r="525" ht="14.25" customHeight="1">
      <c r="A525" s="1" t="s">
        <v>4247</v>
      </c>
      <c r="B525" s="1" t="s">
        <v>4248</v>
      </c>
      <c r="C525" s="1" t="s">
        <v>4249</v>
      </c>
      <c r="D525" s="1" t="s">
        <v>4250</v>
      </c>
      <c r="E525" s="1">
        <v>2022.0</v>
      </c>
      <c r="F525" s="1" t="s">
        <v>4251</v>
      </c>
      <c r="J525" s="1">
        <v>1096.0</v>
      </c>
      <c r="K525" s="1">
        <v>1102.0</v>
      </c>
      <c r="L525" s="1">
        <v>6.0</v>
      </c>
      <c r="M525" s="1" t="s">
        <v>4252</v>
      </c>
      <c r="N525" s="1" t="s">
        <v>4253</v>
      </c>
      <c r="P525" s="1" t="s">
        <v>4254</v>
      </c>
      <c r="Q525" s="1" t="s">
        <v>74</v>
      </c>
      <c r="S525" s="1" t="s">
        <v>76</v>
      </c>
    </row>
    <row r="526" ht="14.25" customHeight="1">
      <c r="A526" s="1" t="s">
        <v>4255</v>
      </c>
      <c r="B526" s="1" t="s">
        <v>4256</v>
      </c>
      <c r="C526" s="1" t="s">
        <v>4257</v>
      </c>
      <c r="D526" s="1" t="s">
        <v>4258</v>
      </c>
      <c r="E526" s="1">
        <v>2022.0</v>
      </c>
      <c r="F526" s="1" t="s">
        <v>36</v>
      </c>
      <c r="M526" s="1" t="s">
        <v>4259</v>
      </c>
      <c r="N526" s="1" t="s">
        <v>4260</v>
      </c>
      <c r="O526" s="1" t="s">
        <v>4261</v>
      </c>
      <c r="P526" s="1" t="s">
        <v>4262</v>
      </c>
      <c r="Q526" s="1" t="s">
        <v>74</v>
      </c>
      <c r="S526" s="1" t="s">
        <v>76</v>
      </c>
    </row>
    <row r="527" ht="14.25" customHeight="1">
      <c r="A527" s="1" t="s">
        <v>4263</v>
      </c>
      <c r="B527" s="1" t="s">
        <v>4264</v>
      </c>
      <c r="C527" s="1" t="s">
        <v>4265</v>
      </c>
      <c r="D527" s="1" t="s">
        <v>4266</v>
      </c>
      <c r="E527" s="1">
        <v>2022.0</v>
      </c>
      <c r="F527" s="1" t="s">
        <v>4267</v>
      </c>
      <c r="G527" s="1">
        <v>12276.0</v>
      </c>
      <c r="I527" s="1">
        <v>1227604.0</v>
      </c>
      <c r="M527" s="1" t="s">
        <v>4268</v>
      </c>
      <c r="N527" s="1" t="s">
        <v>4269</v>
      </c>
      <c r="O527" s="1" t="s">
        <v>4270</v>
      </c>
      <c r="P527" s="1" t="s">
        <v>4271</v>
      </c>
      <c r="Q527" s="1" t="s">
        <v>74</v>
      </c>
      <c r="S527" s="1" t="s">
        <v>76</v>
      </c>
    </row>
    <row r="528" ht="14.25" customHeight="1">
      <c r="A528" s="1" t="s">
        <v>4272</v>
      </c>
      <c r="B528" s="1" t="s">
        <v>4273</v>
      </c>
      <c r="C528" s="1" t="s">
        <v>4274</v>
      </c>
      <c r="D528" s="1" t="s">
        <v>4275</v>
      </c>
      <c r="E528" s="1">
        <v>2022.0</v>
      </c>
      <c r="F528" s="1" t="s">
        <v>42</v>
      </c>
      <c r="J528" s="1">
        <v>296.0</v>
      </c>
      <c r="K528" s="1">
        <v>301.0</v>
      </c>
      <c r="L528" s="1">
        <v>5.0</v>
      </c>
      <c r="M528" s="1" t="s">
        <v>4276</v>
      </c>
      <c r="N528" s="1" t="s">
        <v>4277</v>
      </c>
      <c r="P528" s="1" t="s">
        <v>4278</v>
      </c>
      <c r="Q528" s="1" t="s">
        <v>74</v>
      </c>
      <c r="S528" s="1" t="s">
        <v>76</v>
      </c>
    </row>
    <row r="529" ht="14.25" customHeight="1">
      <c r="A529" s="1" t="s">
        <v>4279</v>
      </c>
      <c r="B529" s="1" t="s">
        <v>4280</v>
      </c>
      <c r="C529" s="1" t="s">
        <v>4281</v>
      </c>
      <c r="D529" s="1" t="s">
        <v>4282</v>
      </c>
      <c r="E529" s="1">
        <v>2022.0</v>
      </c>
      <c r="F529" s="1" t="s">
        <v>4147</v>
      </c>
      <c r="J529" s="1">
        <v>4944.0</v>
      </c>
      <c r="K529" s="1">
        <v>4954.0</v>
      </c>
      <c r="L529" s="1">
        <v>10.0</v>
      </c>
      <c r="N529" s="1" t="s">
        <v>4283</v>
      </c>
      <c r="O529" s="1" t="s">
        <v>4284</v>
      </c>
      <c r="P529" s="1" t="s">
        <v>4285</v>
      </c>
      <c r="Q529" s="1" t="s">
        <v>74</v>
      </c>
      <c r="S529" s="1" t="s">
        <v>76</v>
      </c>
    </row>
    <row r="530" ht="14.25" customHeight="1">
      <c r="A530" s="1" t="s">
        <v>4286</v>
      </c>
      <c r="B530" s="1" t="s">
        <v>4287</v>
      </c>
      <c r="C530" s="1" t="s">
        <v>4288</v>
      </c>
      <c r="D530" s="1" t="s">
        <v>4289</v>
      </c>
      <c r="E530" s="1">
        <v>2022.0</v>
      </c>
      <c r="F530" s="1" t="s">
        <v>4088</v>
      </c>
      <c r="J530" s="1">
        <v>416.0</v>
      </c>
      <c r="K530" s="1">
        <v>421.0</v>
      </c>
      <c r="L530" s="1">
        <v>5.0</v>
      </c>
      <c r="M530" s="1" t="s">
        <v>4290</v>
      </c>
      <c r="N530" s="1" t="s">
        <v>4291</v>
      </c>
      <c r="O530" s="1" t="s">
        <v>4292</v>
      </c>
      <c r="P530" s="1" t="s">
        <v>4293</v>
      </c>
      <c r="Q530" s="1" t="s">
        <v>74</v>
      </c>
      <c r="S530" s="1" t="s">
        <v>76</v>
      </c>
    </row>
    <row r="531" ht="14.25" customHeight="1">
      <c r="A531" s="1" t="s">
        <v>4294</v>
      </c>
      <c r="B531" s="1" t="s">
        <v>4295</v>
      </c>
      <c r="C531" s="1" t="s">
        <v>4296</v>
      </c>
      <c r="D531" s="1" t="s">
        <v>4297</v>
      </c>
      <c r="E531" s="1">
        <v>2022.0</v>
      </c>
      <c r="F531" s="1" t="s">
        <v>4298</v>
      </c>
      <c r="M531" s="1" t="s">
        <v>4299</v>
      </c>
      <c r="N531" s="1" t="s">
        <v>4300</v>
      </c>
      <c r="O531" s="1" t="s">
        <v>4301</v>
      </c>
      <c r="P531" s="1" t="s">
        <v>4302</v>
      </c>
      <c r="Q531" s="1" t="s">
        <v>74</v>
      </c>
      <c r="S531" s="1" t="s">
        <v>76</v>
      </c>
    </row>
    <row r="532" ht="14.25" customHeight="1">
      <c r="A532" s="1" t="s">
        <v>4303</v>
      </c>
      <c r="B532" s="1" t="s">
        <v>4304</v>
      </c>
      <c r="C532" s="1" t="s">
        <v>4305</v>
      </c>
      <c r="D532" s="1" t="s">
        <v>4306</v>
      </c>
      <c r="E532" s="1">
        <v>2022.0</v>
      </c>
      <c r="F532" s="1" t="s">
        <v>81</v>
      </c>
      <c r="G532" s="1">
        <v>55.0</v>
      </c>
      <c r="H532" s="1">
        <v>10.0</v>
      </c>
      <c r="J532" s="1">
        <v>2791.0</v>
      </c>
      <c r="K532" s="1">
        <v>2796.0</v>
      </c>
      <c r="L532" s="1">
        <v>5.0</v>
      </c>
      <c r="M532" s="1" t="s">
        <v>4307</v>
      </c>
      <c r="N532" s="1" t="s">
        <v>4308</v>
      </c>
      <c r="O532" s="1" t="s">
        <v>4309</v>
      </c>
      <c r="P532" s="1" t="s">
        <v>4310</v>
      </c>
      <c r="Q532" s="1" t="s">
        <v>74</v>
      </c>
      <c r="R532" s="1" t="s">
        <v>75</v>
      </c>
      <c r="S532" s="1" t="s">
        <v>76</v>
      </c>
    </row>
    <row r="533" ht="14.25" customHeight="1">
      <c r="A533" s="1" t="s">
        <v>4311</v>
      </c>
      <c r="B533" s="1" t="s">
        <v>4312</v>
      </c>
      <c r="C533" s="1" t="s">
        <v>4313</v>
      </c>
      <c r="D533" s="1" t="s">
        <v>4314</v>
      </c>
      <c r="E533" s="1">
        <v>2022.0</v>
      </c>
      <c r="F533" s="1" t="s">
        <v>4315</v>
      </c>
      <c r="M533" s="1" t="s">
        <v>4316</v>
      </c>
      <c r="N533" s="1" t="s">
        <v>4317</v>
      </c>
      <c r="P533" s="1" t="s">
        <v>4318</v>
      </c>
      <c r="Q533" s="1" t="s">
        <v>74</v>
      </c>
      <c r="S533" s="1" t="s">
        <v>76</v>
      </c>
    </row>
    <row r="534" ht="14.25" customHeight="1">
      <c r="A534" s="1" t="s">
        <v>4319</v>
      </c>
      <c r="B534" s="1" t="s">
        <v>4320</v>
      </c>
      <c r="C534" s="1" t="s">
        <v>4321</v>
      </c>
      <c r="D534" s="1" t="s">
        <v>4322</v>
      </c>
      <c r="E534" s="1">
        <v>2022.0</v>
      </c>
      <c r="F534" s="1" t="s">
        <v>1710</v>
      </c>
      <c r="G534" s="1" t="s">
        <v>4138</v>
      </c>
      <c r="J534" s="1">
        <v>284.0</v>
      </c>
      <c r="K534" s="1">
        <v>295.0</v>
      </c>
      <c r="L534" s="1">
        <v>11.0</v>
      </c>
      <c r="M534" s="1" t="s">
        <v>4323</v>
      </c>
      <c r="N534" s="1" t="s">
        <v>4324</v>
      </c>
      <c r="O534" s="1" t="s">
        <v>4325</v>
      </c>
      <c r="P534" s="1" t="s">
        <v>4326</v>
      </c>
      <c r="Q534" s="1" t="s">
        <v>74</v>
      </c>
      <c r="S534" s="1" t="s">
        <v>76</v>
      </c>
    </row>
    <row r="535" ht="14.25" customHeight="1">
      <c r="A535" s="1" t="s">
        <v>4327</v>
      </c>
      <c r="B535" s="1" t="s">
        <v>4328</v>
      </c>
      <c r="C535" s="1" t="s">
        <v>4329</v>
      </c>
      <c r="D535" s="1" t="s">
        <v>4330</v>
      </c>
      <c r="E535" s="1">
        <v>2022.0</v>
      </c>
      <c r="F535" s="1" t="s">
        <v>2557</v>
      </c>
      <c r="G535" s="1" t="s">
        <v>4162</v>
      </c>
      <c r="J535" s="1">
        <v>568.0</v>
      </c>
      <c r="K535" s="1">
        <v>575.0</v>
      </c>
      <c r="L535" s="1">
        <v>7.0</v>
      </c>
      <c r="M535" s="1" t="s">
        <v>4331</v>
      </c>
      <c r="N535" s="1" t="s">
        <v>4332</v>
      </c>
      <c r="O535" s="1" t="s">
        <v>4333</v>
      </c>
      <c r="P535" s="1" t="s">
        <v>4334</v>
      </c>
      <c r="Q535" s="1" t="s">
        <v>74</v>
      </c>
      <c r="S535" s="1" t="s">
        <v>76</v>
      </c>
    </row>
    <row r="536" ht="14.25" customHeight="1">
      <c r="A536" s="1" t="s">
        <v>4335</v>
      </c>
      <c r="B536" s="1" t="s">
        <v>4336</v>
      </c>
      <c r="C536" s="1" t="s">
        <v>4337</v>
      </c>
      <c r="D536" s="1" t="s">
        <v>4338</v>
      </c>
      <c r="E536" s="1">
        <v>2022.0</v>
      </c>
      <c r="F536" s="1" t="s">
        <v>28</v>
      </c>
      <c r="J536" s="1">
        <v>231.0</v>
      </c>
      <c r="K536" s="1">
        <v>237.0</v>
      </c>
      <c r="L536" s="1">
        <v>6.0</v>
      </c>
      <c r="M536" s="1" t="s">
        <v>4339</v>
      </c>
      <c r="N536" s="1" t="s">
        <v>4340</v>
      </c>
      <c r="O536" s="1" t="s">
        <v>4341</v>
      </c>
      <c r="P536" s="1" t="s">
        <v>4342</v>
      </c>
      <c r="Q536" s="1" t="s">
        <v>74</v>
      </c>
      <c r="S536" s="1" t="s">
        <v>76</v>
      </c>
    </row>
    <row r="537" ht="14.25" customHeight="1">
      <c r="A537" s="1" t="s">
        <v>4343</v>
      </c>
      <c r="B537" s="1" t="s">
        <v>4344</v>
      </c>
      <c r="C537" s="1" t="s">
        <v>4345</v>
      </c>
      <c r="D537" s="1" t="s">
        <v>4346</v>
      </c>
      <c r="E537" s="1">
        <v>2022.0</v>
      </c>
      <c r="F537" s="1" t="s">
        <v>36</v>
      </c>
      <c r="M537" s="1" t="s">
        <v>4347</v>
      </c>
      <c r="N537" s="1" t="s">
        <v>4348</v>
      </c>
      <c r="O537" s="1" t="s">
        <v>4349</v>
      </c>
      <c r="P537" s="1" t="s">
        <v>4350</v>
      </c>
      <c r="Q537" s="1" t="s">
        <v>74</v>
      </c>
      <c r="S537" s="1" t="s">
        <v>76</v>
      </c>
    </row>
    <row r="538" ht="14.25" customHeight="1">
      <c r="A538" s="1" t="s">
        <v>4351</v>
      </c>
      <c r="B538" s="1" t="s">
        <v>4352</v>
      </c>
      <c r="C538" s="1" t="s">
        <v>4353</v>
      </c>
      <c r="D538" s="1" t="s">
        <v>4354</v>
      </c>
      <c r="E538" s="1">
        <v>2022.0</v>
      </c>
      <c r="F538" s="1" t="s">
        <v>4355</v>
      </c>
      <c r="G538" s="1" t="s">
        <v>3306</v>
      </c>
      <c r="M538" s="1" t="s">
        <v>4356</v>
      </c>
      <c r="N538" s="1" t="s">
        <v>4357</v>
      </c>
      <c r="O538" s="1" t="s">
        <v>4358</v>
      </c>
      <c r="P538" s="1" t="s">
        <v>4359</v>
      </c>
      <c r="Q538" s="1" t="s">
        <v>74</v>
      </c>
      <c r="S538" s="1" t="s">
        <v>76</v>
      </c>
    </row>
    <row r="539" ht="14.25" customHeight="1">
      <c r="A539" s="1" t="s">
        <v>4360</v>
      </c>
      <c r="B539" s="1" t="s">
        <v>4361</v>
      </c>
      <c r="C539" s="1" t="s">
        <v>4362</v>
      </c>
      <c r="D539" s="1" t="s">
        <v>4363</v>
      </c>
      <c r="E539" s="1">
        <v>2022.0</v>
      </c>
      <c r="F539" s="1" t="s">
        <v>36</v>
      </c>
      <c r="M539" s="1" t="s">
        <v>4364</v>
      </c>
      <c r="N539" s="1" t="s">
        <v>4365</v>
      </c>
      <c r="O539" s="1" t="s">
        <v>4366</v>
      </c>
      <c r="P539" s="1" t="s">
        <v>4367</v>
      </c>
      <c r="Q539" s="1" t="s">
        <v>74</v>
      </c>
      <c r="S539" s="1" t="s">
        <v>76</v>
      </c>
    </row>
    <row r="540" ht="14.25" customHeight="1">
      <c r="A540" s="1" t="s">
        <v>4368</v>
      </c>
      <c r="B540" s="1" t="s">
        <v>4369</v>
      </c>
      <c r="C540" s="1" t="s">
        <v>4370</v>
      </c>
      <c r="D540" s="1" t="s">
        <v>4371</v>
      </c>
      <c r="E540" s="1">
        <v>2022.0</v>
      </c>
      <c r="F540" s="1" t="s">
        <v>2557</v>
      </c>
      <c r="G540" s="1" t="s">
        <v>4162</v>
      </c>
      <c r="J540" s="1">
        <v>483.0</v>
      </c>
      <c r="K540" s="1">
        <v>490.0</v>
      </c>
      <c r="L540" s="1">
        <v>7.0</v>
      </c>
      <c r="M540" s="1" t="s">
        <v>4372</v>
      </c>
      <c r="N540" s="1" t="s">
        <v>4373</v>
      </c>
      <c r="O540" s="1" t="s">
        <v>4374</v>
      </c>
      <c r="P540" s="1" t="s">
        <v>4375</v>
      </c>
      <c r="Q540" s="1" t="s">
        <v>74</v>
      </c>
      <c r="S540" s="1" t="s">
        <v>76</v>
      </c>
    </row>
    <row r="541" ht="14.25" customHeight="1">
      <c r="A541" s="1" t="s">
        <v>4376</v>
      </c>
      <c r="B541" s="1" t="s">
        <v>4377</v>
      </c>
      <c r="C541" s="1" t="s">
        <v>4378</v>
      </c>
      <c r="D541" s="1" t="s">
        <v>4379</v>
      </c>
      <c r="E541" s="1">
        <v>2022.0</v>
      </c>
      <c r="F541" s="1" t="s">
        <v>4088</v>
      </c>
      <c r="J541" s="1">
        <v>223.0</v>
      </c>
      <c r="K541" s="1">
        <v>228.0</v>
      </c>
      <c r="L541" s="1">
        <v>5.0</v>
      </c>
      <c r="M541" s="1" t="s">
        <v>4380</v>
      </c>
      <c r="N541" s="1" t="s">
        <v>4381</v>
      </c>
      <c r="O541" s="1" t="s">
        <v>4382</v>
      </c>
      <c r="P541" s="1" t="s">
        <v>4383</v>
      </c>
      <c r="Q541" s="1" t="s">
        <v>74</v>
      </c>
      <c r="S541" s="1" t="s">
        <v>76</v>
      </c>
    </row>
    <row r="542" ht="14.25" customHeight="1">
      <c r="A542" s="1" t="s">
        <v>4384</v>
      </c>
      <c r="B542" s="1" t="s">
        <v>4385</v>
      </c>
      <c r="C542" s="1" t="s">
        <v>4386</v>
      </c>
      <c r="D542" s="1" t="s">
        <v>4387</v>
      </c>
      <c r="E542" s="1">
        <v>2022.0</v>
      </c>
      <c r="F542" s="1" t="s">
        <v>4298</v>
      </c>
      <c r="M542" s="1" t="s">
        <v>4388</v>
      </c>
      <c r="N542" s="1" t="s">
        <v>4389</v>
      </c>
      <c r="O542" s="1" t="s">
        <v>4390</v>
      </c>
      <c r="P542" s="1" t="s">
        <v>4391</v>
      </c>
      <c r="Q542" s="1" t="s">
        <v>74</v>
      </c>
      <c r="R542" s="1" t="s">
        <v>103</v>
      </c>
      <c r="S542" s="1" t="s">
        <v>76</v>
      </c>
    </row>
    <row r="543" ht="14.25" customHeight="1">
      <c r="A543" s="1" t="s">
        <v>4392</v>
      </c>
      <c r="B543" s="1" t="s">
        <v>4393</v>
      </c>
      <c r="C543" s="1" t="s">
        <v>4394</v>
      </c>
      <c r="D543" s="1" t="s">
        <v>4395</v>
      </c>
      <c r="E543" s="1">
        <v>2022.0</v>
      </c>
      <c r="F543" s="1" t="s">
        <v>28</v>
      </c>
      <c r="J543" s="1">
        <v>314.0</v>
      </c>
      <c r="K543" s="1">
        <v>319.0</v>
      </c>
      <c r="L543" s="1">
        <v>5.0</v>
      </c>
      <c r="M543" s="1" t="s">
        <v>4396</v>
      </c>
      <c r="N543" s="1" t="s">
        <v>4397</v>
      </c>
      <c r="O543" s="1" t="s">
        <v>4398</v>
      </c>
      <c r="P543" s="1" t="s">
        <v>4399</v>
      </c>
      <c r="Q543" s="1" t="s">
        <v>74</v>
      </c>
      <c r="S543" s="1" t="s">
        <v>76</v>
      </c>
    </row>
    <row r="544" ht="14.25" customHeight="1">
      <c r="A544" s="1" t="s">
        <v>4400</v>
      </c>
      <c r="B544" s="1" t="s">
        <v>4401</v>
      </c>
      <c r="C544" s="1" t="s">
        <v>4402</v>
      </c>
      <c r="D544" s="1" t="s">
        <v>4403</v>
      </c>
      <c r="E544" s="1">
        <v>2022.0</v>
      </c>
      <c r="F544" s="1" t="s">
        <v>36</v>
      </c>
      <c r="M544" s="1" t="s">
        <v>4404</v>
      </c>
      <c r="N544" s="1" t="s">
        <v>4405</v>
      </c>
      <c r="O544" s="1" t="s">
        <v>4406</v>
      </c>
      <c r="P544" s="1" t="s">
        <v>4407</v>
      </c>
      <c r="Q544" s="1" t="s">
        <v>74</v>
      </c>
      <c r="R544" s="1" t="s">
        <v>103</v>
      </c>
      <c r="S544" s="1" t="s">
        <v>76</v>
      </c>
    </row>
    <row r="545" ht="14.25" customHeight="1">
      <c r="A545" s="1" t="s">
        <v>4408</v>
      </c>
      <c r="B545" s="1" t="s">
        <v>4409</v>
      </c>
      <c r="C545" s="1">
        <v>5.7219199669E10</v>
      </c>
      <c r="D545" s="1" t="s">
        <v>4410</v>
      </c>
      <c r="E545" s="1">
        <v>2022.0</v>
      </c>
      <c r="F545" s="1" t="s">
        <v>4105</v>
      </c>
      <c r="G545" s="1">
        <v>213.0</v>
      </c>
      <c r="H545" s="1" t="s">
        <v>4411</v>
      </c>
      <c r="J545" s="1">
        <v>307.0</v>
      </c>
      <c r="K545" s="1">
        <v>316.0</v>
      </c>
      <c r="L545" s="1">
        <v>9.0</v>
      </c>
      <c r="M545" s="1" t="s">
        <v>4412</v>
      </c>
      <c r="N545" s="1" t="s">
        <v>4413</v>
      </c>
      <c r="O545" s="1" t="s">
        <v>4414</v>
      </c>
      <c r="P545" s="1" t="s">
        <v>4415</v>
      </c>
      <c r="Q545" s="1" t="s">
        <v>74</v>
      </c>
      <c r="R545" s="1" t="s">
        <v>165</v>
      </c>
      <c r="S545" s="1" t="s">
        <v>76</v>
      </c>
    </row>
    <row r="546" ht="14.25" customHeight="1">
      <c r="A546" s="1" t="s">
        <v>4416</v>
      </c>
      <c r="B546" s="1" t="s">
        <v>4417</v>
      </c>
      <c r="C546" s="1" t="s">
        <v>4418</v>
      </c>
      <c r="D546" s="1" t="s">
        <v>4419</v>
      </c>
      <c r="E546" s="1">
        <v>2022.0</v>
      </c>
      <c r="F546" s="1" t="s">
        <v>4420</v>
      </c>
      <c r="G546" s="1" t="s">
        <v>3306</v>
      </c>
      <c r="J546" s="1">
        <v>435.0</v>
      </c>
      <c r="K546" s="1">
        <v>444.0</v>
      </c>
      <c r="L546" s="1">
        <v>9.0</v>
      </c>
      <c r="N546" s="1" t="s">
        <v>4421</v>
      </c>
      <c r="O546" s="1" t="s">
        <v>4422</v>
      </c>
      <c r="P546" s="1" t="s">
        <v>4423</v>
      </c>
      <c r="Q546" s="1" t="s">
        <v>74</v>
      </c>
      <c r="S546" s="1" t="s">
        <v>76</v>
      </c>
    </row>
    <row r="547" ht="14.25" customHeight="1">
      <c r="A547" s="1" t="s">
        <v>4424</v>
      </c>
      <c r="B547" s="1" t="s">
        <v>4425</v>
      </c>
      <c r="C547" s="1" t="s">
        <v>4426</v>
      </c>
      <c r="D547" s="1" t="s">
        <v>4427</v>
      </c>
      <c r="E547" s="1">
        <v>2022.0</v>
      </c>
      <c r="F547" s="1" t="s">
        <v>42</v>
      </c>
      <c r="J547" s="1">
        <v>649.0</v>
      </c>
      <c r="K547" s="1">
        <v>654.0</v>
      </c>
      <c r="L547" s="1">
        <v>5.0</v>
      </c>
      <c r="M547" s="1" t="s">
        <v>4428</v>
      </c>
      <c r="N547" s="1" t="s">
        <v>4429</v>
      </c>
      <c r="P547" s="1" t="s">
        <v>4430</v>
      </c>
      <c r="Q547" s="1" t="s">
        <v>74</v>
      </c>
      <c r="S547" s="1" t="s">
        <v>76</v>
      </c>
    </row>
    <row r="548" ht="14.25" customHeight="1">
      <c r="A548" s="1" t="s">
        <v>4431</v>
      </c>
      <c r="B548" s="1" t="s">
        <v>4432</v>
      </c>
      <c r="C548" s="1" t="s">
        <v>4433</v>
      </c>
      <c r="D548" s="1" t="s">
        <v>4434</v>
      </c>
      <c r="E548" s="1">
        <v>2022.0</v>
      </c>
      <c r="F548" s="1" t="s">
        <v>1710</v>
      </c>
      <c r="G548" s="1" t="s">
        <v>4138</v>
      </c>
      <c r="J548" s="1">
        <v>25.0</v>
      </c>
      <c r="K548" s="1">
        <v>34.0</v>
      </c>
      <c r="L548" s="1">
        <v>9.0</v>
      </c>
      <c r="M548" s="1" t="s">
        <v>4435</v>
      </c>
      <c r="N548" s="1" t="s">
        <v>4436</v>
      </c>
      <c r="O548" s="1" t="s">
        <v>4437</v>
      </c>
      <c r="P548" s="1" t="s">
        <v>4438</v>
      </c>
      <c r="Q548" s="1" t="s">
        <v>74</v>
      </c>
      <c r="S548" s="1" t="s">
        <v>76</v>
      </c>
    </row>
    <row r="549" ht="14.25" customHeight="1">
      <c r="A549" s="1" t="s">
        <v>4439</v>
      </c>
      <c r="B549" s="1" t="s">
        <v>4440</v>
      </c>
      <c r="C549" s="1" t="s">
        <v>4441</v>
      </c>
      <c r="D549" s="1" t="s">
        <v>4442</v>
      </c>
      <c r="E549" s="1">
        <v>2022.0</v>
      </c>
      <c r="F549" s="1" t="s">
        <v>4355</v>
      </c>
      <c r="G549" s="1" t="s">
        <v>3306</v>
      </c>
      <c r="M549" s="1" t="s">
        <v>4443</v>
      </c>
      <c r="N549" s="1" t="s">
        <v>4444</v>
      </c>
      <c r="O549" s="1" t="s">
        <v>4445</v>
      </c>
      <c r="P549" s="1" t="s">
        <v>4446</v>
      </c>
      <c r="Q549" s="1" t="s">
        <v>74</v>
      </c>
      <c r="S549" s="1" t="s">
        <v>76</v>
      </c>
    </row>
    <row r="550" ht="14.25" customHeight="1">
      <c r="A550" s="1" t="s">
        <v>4447</v>
      </c>
      <c r="B550" s="1" t="s">
        <v>4448</v>
      </c>
      <c r="C550" s="1" t="s">
        <v>4449</v>
      </c>
      <c r="D550" s="1" t="s">
        <v>4450</v>
      </c>
      <c r="E550" s="1">
        <v>2022.0</v>
      </c>
      <c r="F550" s="1" t="s">
        <v>4451</v>
      </c>
      <c r="J550" s="1">
        <v>950.0</v>
      </c>
      <c r="K550" s="1">
        <v>953.0</v>
      </c>
      <c r="L550" s="1">
        <v>3.0</v>
      </c>
      <c r="M550" s="1" t="s">
        <v>4452</v>
      </c>
      <c r="N550" s="1" t="s">
        <v>4453</v>
      </c>
      <c r="O550" s="1" t="s">
        <v>4454</v>
      </c>
      <c r="P550" s="1" t="s">
        <v>4455</v>
      </c>
      <c r="Q550" s="1" t="s">
        <v>74</v>
      </c>
      <c r="S550" s="1" t="s">
        <v>76</v>
      </c>
    </row>
    <row r="551" ht="14.25" customHeight="1">
      <c r="A551" s="1" t="s">
        <v>4456</v>
      </c>
      <c r="B551" s="1" t="s">
        <v>4457</v>
      </c>
      <c r="C551" s="1" t="s">
        <v>4458</v>
      </c>
      <c r="D551" s="1" t="s">
        <v>4459</v>
      </c>
      <c r="E551" s="1">
        <v>2022.0</v>
      </c>
      <c r="F551" s="1" t="s">
        <v>1710</v>
      </c>
      <c r="G551" s="1" t="s">
        <v>4460</v>
      </c>
      <c r="J551" s="1">
        <v>345.0</v>
      </c>
      <c r="K551" s="1">
        <v>353.0</v>
      </c>
      <c r="L551" s="1">
        <v>8.0</v>
      </c>
      <c r="M551" s="1" t="s">
        <v>4461</v>
      </c>
      <c r="N551" s="1" t="s">
        <v>4462</v>
      </c>
      <c r="O551" s="1" t="s">
        <v>4463</v>
      </c>
      <c r="P551" s="1" t="s">
        <v>4464</v>
      </c>
      <c r="Q551" s="1" t="s">
        <v>74</v>
      </c>
      <c r="S551" s="1" t="s">
        <v>76</v>
      </c>
    </row>
    <row r="552" ht="14.25" customHeight="1">
      <c r="A552" s="1" t="s">
        <v>4465</v>
      </c>
      <c r="B552" s="1" t="s">
        <v>4466</v>
      </c>
      <c r="C552" s="1" t="s">
        <v>4467</v>
      </c>
      <c r="D552" s="1" t="s">
        <v>4468</v>
      </c>
      <c r="E552" s="1">
        <v>2022.0</v>
      </c>
      <c r="F552" s="1" t="s">
        <v>28</v>
      </c>
      <c r="J552" s="1">
        <v>197.0</v>
      </c>
      <c r="K552" s="1">
        <v>201.0</v>
      </c>
      <c r="L552" s="1">
        <v>4.0</v>
      </c>
      <c r="M552" s="1" t="s">
        <v>4469</v>
      </c>
      <c r="N552" s="1" t="s">
        <v>4470</v>
      </c>
      <c r="O552" s="1" t="s">
        <v>4471</v>
      </c>
      <c r="P552" s="1" t="s">
        <v>4472</v>
      </c>
      <c r="Q552" s="1" t="s">
        <v>74</v>
      </c>
      <c r="S552" s="1" t="s">
        <v>76</v>
      </c>
    </row>
    <row r="553" ht="14.25" customHeight="1">
      <c r="A553" s="1" t="s">
        <v>4473</v>
      </c>
      <c r="B553" s="1" t="s">
        <v>4474</v>
      </c>
      <c r="C553" s="1" t="s">
        <v>4475</v>
      </c>
      <c r="D553" s="1" t="s">
        <v>4476</v>
      </c>
      <c r="E553" s="1">
        <v>2022.0</v>
      </c>
      <c r="F553" s="1" t="s">
        <v>28</v>
      </c>
      <c r="J553" s="1">
        <v>190.0</v>
      </c>
      <c r="K553" s="1">
        <v>196.0</v>
      </c>
      <c r="L553" s="1">
        <v>6.0</v>
      </c>
      <c r="M553" s="1" t="s">
        <v>4477</v>
      </c>
      <c r="N553" s="1" t="s">
        <v>4478</v>
      </c>
      <c r="O553" s="1" t="s">
        <v>4479</v>
      </c>
      <c r="P553" s="1" t="s">
        <v>4480</v>
      </c>
      <c r="Q553" s="1" t="s">
        <v>74</v>
      </c>
      <c r="R553" s="1" t="s">
        <v>103</v>
      </c>
      <c r="S553" s="1" t="s">
        <v>76</v>
      </c>
    </row>
    <row r="554" ht="14.25" customHeight="1">
      <c r="A554" s="1" t="s">
        <v>4481</v>
      </c>
      <c r="B554" s="1" t="s">
        <v>4482</v>
      </c>
      <c r="C554" s="1" t="s">
        <v>4483</v>
      </c>
      <c r="D554" s="1" t="s">
        <v>4484</v>
      </c>
      <c r="E554" s="1">
        <v>2022.0</v>
      </c>
      <c r="F554" s="1" t="s">
        <v>1710</v>
      </c>
      <c r="G554" s="1" t="s">
        <v>4485</v>
      </c>
      <c r="J554" s="1">
        <v>405.0</v>
      </c>
      <c r="K554" s="1">
        <v>421.0</v>
      </c>
      <c r="L554" s="1">
        <v>16.0</v>
      </c>
      <c r="M554" s="1" t="s">
        <v>4486</v>
      </c>
      <c r="N554" s="1" t="s">
        <v>4487</v>
      </c>
      <c r="O554" s="1" t="s">
        <v>4488</v>
      </c>
      <c r="P554" s="1" t="s">
        <v>4489</v>
      </c>
      <c r="Q554" s="1" t="s">
        <v>74</v>
      </c>
      <c r="R554" s="1" t="s">
        <v>103</v>
      </c>
      <c r="S554" s="1" t="s">
        <v>76</v>
      </c>
    </row>
    <row r="555" ht="14.25" customHeight="1">
      <c r="A555" s="1" t="s">
        <v>4490</v>
      </c>
      <c r="B555" s="1" t="s">
        <v>4491</v>
      </c>
      <c r="C555" s="1">
        <v>5.86111845E10</v>
      </c>
      <c r="D555" s="1" t="s">
        <v>4492</v>
      </c>
      <c r="E555" s="1">
        <v>2022.0</v>
      </c>
      <c r="F555" s="1" t="s">
        <v>945</v>
      </c>
      <c r="G555" s="1">
        <v>2386.0</v>
      </c>
      <c r="H555" s="1">
        <v>1.0</v>
      </c>
      <c r="I555" s="1">
        <v>12083.0</v>
      </c>
      <c r="M555" s="1" t="s">
        <v>4493</v>
      </c>
      <c r="N555" s="1" t="s">
        <v>4494</v>
      </c>
      <c r="O555" s="1" t="s">
        <v>4495</v>
      </c>
      <c r="P555" s="1" t="s">
        <v>4496</v>
      </c>
      <c r="Q555" s="1" t="s">
        <v>74</v>
      </c>
      <c r="S555" s="1" t="s">
        <v>76</v>
      </c>
    </row>
    <row r="556" ht="14.25" customHeight="1">
      <c r="A556" s="1" t="s">
        <v>4497</v>
      </c>
      <c r="B556" s="1" t="s">
        <v>4498</v>
      </c>
      <c r="C556" s="1" t="s">
        <v>4499</v>
      </c>
      <c r="D556" s="1" t="s">
        <v>4500</v>
      </c>
      <c r="E556" s="1">
        <v>2022.0</v>
      </c>
      <c r="F556" s="1" t="s">
        <v>1710</v>
      </c>
      <c r="G556" s="1" t="s">
        <v>4501</v>
      </c>
      <c r="J556" s="1">
        <v>3.0</v>
      </c>
      <c r="K556" s="1">
        <v>27.0</v>
      </c>
      <c r="L556" s="1">
        <v>24.0</v>
      </c>
      <c r="M556" s="1" t="s">
        <v>4502</v>
      </c>
      <c r="N556" s="1" t="s">
        <v>4503</v>
      </c>
      <c r="O556" s="1" t="s">
        <v>4504</v>
      </c>
      <c r="P556" s="1" t="s">
        <v>4505</v>
      </c>
      <c r="Q556" s="1" t="s">
        <v>74</v>
      </c>
      <c r="S556" s="1" t="s">
        <v>76</v>
      </c>
    </row>
    <row r="557" ht="14.25" customHeight="1">
      <c r="A557" s="1" t="s">
        <v>4506</v>
      </c>
      <c r="B557" s="1" t="s">
        <v>4507</v>
      </c>
      <c r="C557" s="1" t="s">
        <v>4508</v>
      </c>
      <c r="D557" s="1" t="s">
        <v>4509</v>
      </c>
      <c r="E557" s="1">
        <v>2022.0</v>
      </c>
      <c r="F557" s="1" t="s">
        <v>4510</v>
      </c>
      <c r="I557" s="1">
        <v>107.0</v>
      </c>
      <c r="M557" s="1" t="s">
        <v>4511</v>
      </c>
      <c r="N557" s="1" t="s">
        <v>4512</v>
      </c>
      <c r="O557" s="1" t="s">
        <v>4513</v>
      </c>
      <c r="Q557" s="1" t="s">
        <v>74</v>
      </c>
      <c r="R557" s="1" t="s">
        <v>75</v>
      </c>
      <c r="S557" s="1" t="s">
        <v>76</v>
      </c>
    </row>
    <row r="558" ht="14.25" customHeight="1">
      <c r="A558" s="1" t="s">
        <v>4514</v>
      </c>
      <c r="B558" s="1" t="s">
        <v>4515</v>
      </c>
      <c r="C558" s="1" t="s">
        <v>4516</v>
      </c>
      <c r="D558" s="1" t="s">
        <v>4517</v>
      </c>
      <c r="E558" s="1">
        <v>2022.0</v>
      </c>
      <c r="F558" s="1" t="s">
        <v>1710</v>
      </c>
      <c r="G558" s="1" t="s">
        <v>4460</v>
      </c>
      <c r="J558" s="1">
        <v>123.0</v>
      </c>
      <c r="K558" s="1">
        <v>127.0</v>
      </c>
      <c r="L558" s="1">
        <v>4.0</v>
      </c>
      <c r="M558" s="1" t="s">
        <v>4518</v>
      </c>
      <c r="N558" s="1" t="s">
        <v>4519</v>
      </c>
      <c r="O558" s="1" t="s">
        <v>4520</v>
      </c>
      <c r="P558" s="1" t="s">
        <v>4521</v>
      </c>
      <c r="Q558" s="1" t="s">
        <v>74</v>
      </c>
      <c r="S558" s="1" t="s">
        <v>76</v>
      </c>
    </row>
    <row r="559" ht="14.25" customHeight="1">
      <c r="A559" s="1" t="s">
        <v>4522</v>
      </c>
      <c r="B559" s="1" t="s">
        <v>4523</v>
      </c>
      <c r="C559" s="1" t="s">
        <v>4524</v>
      </c>
      <c r="D559" s="1" t="s">
        <v>4525</v>
      </c>
      <c r="E559" s="1">
        <v>2022.0</v>
      </c>
      <c r="F559" s="1" t="s">
        <v>28</v>
      </c>
      <c r="J559" s="1">
        <v>349.0</v>
      </c>
      <c r="K559" s="1">
        <v>354.0</v>
      </c>
      <c r="L559" s="1">
        <v>5.0</v>
      </c>
      <c r="M559" s="1" t="s">
        <v>4526</v>
      </c>
      <c r="N559" s="1" t="s">
        <v>4527</v>
      </c>
      <c r="O559" s="1" t="s">
        <v>4528</v>
      </c>
      <c r="P559" s="1" t="s">
        <v>4529</v>
      </c>
      <c r="Q559" s="1" t="s">
        <v>74</v>
      </c>
      <c r="S559" s="1" t="s">
        <v>76</v>
      </c>
    </row>
    <row r="560" ht="14.25" customHeight="1">
      <c r="A560" s="1" t="s">
        <v>4530</v>
      </c>
      <c r="B560" s="1" t="s">
        <v>4531</v>
      </c>
      <c r="C560" s="1" t="s">
        <v>4532</v>
      </c>
      <c r="D560" s="1" t="s">
        <v>4533</v>
      </c>
      <c r="E560" s="1">
        <v>2022.0</v>
      </c>
      <c r="F560" s="1" t="s">
        <v>4534</v>
      </c>
      <c r="M560" s="1" t="s">
        <v>4535</v>
      </c>
      <c r="N560" s="1" t="s">
        <v>4536</v>
      </c>
      <c r="O560" s="1" t="s">
        <v>4537</v>
      </c>
      <c r="P560" s="1" t="s">
        <v>4538</v>
      </c>
      <c r="Q560" s="1" t="s">
        <v>74</v>
      </c>
      <c r="S560" s="1" t="s">
        <v>76</v>
      </c>
    </row>
    <row r="561" ht="14.25" customHeight="1">
      <c r="A561" s="1" t="s">
        <v>4539</v>
      </c>
      <c r="B561" s="1" t="s">
        <v>4540</v>
      </c>
      <c r="C561" s="1" t="s">
        <v>4541</v>
      </c>
      <c r="D561" s="1" t="s">
        <v>4542</v>
      </c>
      <c r="E561" s="1">
        <v>2022.0</v>
      </c>
      <c r="F561" s="1" t="s">
        <v>4088</v>
      </c>
      <c r="J561" s="1">
        <v>630.0</v>
      </c>
      <c r="K561" s="1">
        <v>634.0</v>
      </c>
      <c r="L561" s="1">
        <v>4.0</v>
      </c>
      <c r="M561" s="1" t="s">
        <v>4543</v>
      </c>
      <c r="N561" s="1" t="s">
        <v>4544</v>
      </c>
      <c r="O561" s="1" t="s">
        <v>4545</v>
      </c>
      <c r="P561" s="1" t="s">
        <v>4546</v>
      </c>
      <c r="Q561" s="1" t="s">
        <v>74</v>
      </c>
      <c r="S561" s="1" t="s">
        <v>76</v>
      </c>
    </row>
    <row r="562" ht="14.25" customHeight="1">
      <c r="A562" s="1" t="s">
        <v>4547</v>
      </c>
      <c r="B562" s="1" t="s">
        <v>4548</v>
      </c>
      <c r="C562" s="1" t="s">
        <v>4549</v>
      </c>
      <c r="D562" s="1" t="s">
        <v>4550</v>
      </c>
      <c r="E562" s="1">
        <v>2022.0</v>
      </c>
      <c r="F562" s="1" t="s">
        <v>28</v>
      </c>
      <c r="J562" s="1">
        <v>101.0</v>
      </c>
      <c r="K562" s="1">
        <v>106.0</v>
      </c>
      <c r="L562" s="1">
        <v>5.0</v>
      </c>
      <c r="M562" s="1" t="s">
        <v>4551</v>
      </c>
      <c r="N562" s="1" t="s">
        <v>4552</v>
      </c>
      <c r="O562" s="1" t="s">
        <v>4553</v>
      </c>
      <c r="P562" s="1" t="s">
        <v>4554</v>
      </c>
      <c r="Q562" s="1" t="s">
        <v>74</v>
      </c>
      <c r="S562" s="1" t="s">
        <v>76</v>
      </c>
    </row>
    <row r="563" ht="14.25" customHeight="1">
      <c r="A563" s="1" t="s">
        <v>4555</v>
      </c>
      <c r="B563" s="1" t="s">
        <v>4556</v>
      </c>
      <c r="C563" s="1" t="s">
        <v>4557</v>
      </c>
      <c r="D563" s="1" t="s">
        <v>4558</v>
      </c>
      <c r="E563" s="1">
        <v>2022.0</v>
      </c>
      <c r="F563" s="1" t="s">
        <v>81</v>
      </c>
      <c r="G563" s="1">
        <v>55.0</v>
      </c>
      <c r="H563" s="1">
        <v>37.0</v>
      </c>
      <c r="J563" s="1">
        <v>25.0</v>
      </c>
      <c r="K563" s="1">
        <v>30.0</v>
      </c>
      <c r="L563" s="1">
        <v>5.0</v>
      </c>
      <c r="M563" s="1" t="s">
        <v>4559</v>
      </c>
      <c r="N563" s="1" t="s">
        <v>4560</v>
      </c>
      <c r="O563" s="1" t="s">
        <v>4561</v>
      </c>
      <c r="P563" s="1" t="s">
        <v>4562</v>
      </c>
      <c r="Q563" s="1" t="s">
        <v>74</v>
      </c>
      <c r="R563" s="1" t="s">
        <v>75</v>
      </c>
      <c r="S563" s="1" t="s">
        <v>76</v>
      </c>
    </row>
    <row r="564" ht="14.25" customHeight="1">
      <c r="A564" s="1" t="s">
        <v>4563</v>
      </c>
      <c r="B564" s="1" t="s">
        <v>4564</v>
      </c>
      <c r="C564" s="1" t="s">
        <v>4565</v>
      </c>
      <c r="D564" s="1" t="s">
        <v>4566</v>
      </c>
      <c r="E564" s="1">
        <v>2022.0</v>
      </c>
      <c r="F564" s="1" t="s">
        <v>28</v>
      </c>
      <c r="J564" s="1">
        <v>280.0</v>
      </c>
      <c r="K564" s="1">
        <v>286.0</v>
      </c>
      <c r="L564" s="1">
        <v>6.0</v>
      </c>
      <c r="M564" s="1" t="s">
        <v>4567</v>
      </c>
      <c r="N564" s="1" t="s">
        <v>4568</v>
      </c>
      <c r="O564" s="1" t="s">
        <v>4569</v>
      </c>
      <c r="P564" s="1" t="s">
        <v>4570</v>
      </c>
      <c r="Q564" s="1" t="s">
        <v>74</v>
      </c>
      <c r="R564" s="1" t="s">
        <v>103</v>
      </c>
      <c r="S564" s="1" t="s">
        <v>76</v>
      </c>
    </row>
    <row r="565" ht="14.25" customHeight="1">
      <c r="A565" s="1" t="s">
        <v>4571</v>
      </c>
      <c r="B565" s="1" t="s">
        <v>4572</v>
      </c>
      <c r="C565" s="1" t="s">
        <v>4573</v>
      </c>
      <c r="D565" s="1" t="s">
        <v>4574</v>
      </c>
      <c r="E565" s="1">
        <v>2022.0</v>
      </c>
      <c r="F565" s="1" t="s">
        <v>4147</v>
      </c>
      <c r="J565" s="1">
        <v>5739.0</v>
      </c>
      <c r="K565" s="1">
        <v>5748.0</v>
      </c>
      <c r="L565" s="1">
        <v>9.0</v>
      </c>
      <c r="N565" s="1" t="s">
        <v>4575</v>
      </c>
      <c r="O565" s="1" t="s">
        <v>4576</v>
      </c>
      <c r="P565" s="1" t="s">
        <v>4577</v>
      </c>
      <c r="Q565" s="1" t="s">
        <v>74</v>
      </c>
      <c r="S565" s="1" t="s">
        <v>76</v>
      </c>
    </row>
    <row r="566" ht="14.25" customHeight="1">
      <c r="A566" s="1" t="s">
        <v>4578</v>
      </c>
      <c r="B566" s="1" t="s">
        <v>4579</v>
      </c>
      <c r="C566" s="1" t="s">
        <v>4580</v>
      </c>
      <c r="D566" s="1" t="s">
        <v>4581</v>
      </c>
      <c r="E566" s="1">
        <v>2022.0</v>
      </c>
      <c r="F566" s="1" t="s">
        <v>2557</v>
      </c>
      <c r="G566" s="1" t="s">
        <v>4162</v>
      </c>
      <c r="J566" s="1">
        <v>517.0</v>
      </c>
      <c r="K566" s="1">
        <v>522.0</v>
      </c>
      <c r="L566" s="1">
        <v>5.0</v>
      </c>
      <c r="M566" s="1" t="s">
        <v>4582</v>
      </c>
      <c r="N566" s="1" t="s">
        <v>4583</v>
      </c>
      <c r="O566" s="1" t="s">
        <v>4584</v>
      </c>
      <c r="P566" s="1" t="s">
        <v>4585</v>
      </c>
      <c r="Q566" s="1" t="s">
        <v>74</v>
      </c>
      <c r="S566" s="1" t="s">
        <v>76</v>
      </c>
    </row>
    <row r="567" ht="14.25" customHeight="1">
      <c r="A567" s="1" t="s">
        <v>4586</v>
      </c>
      <c r="B567" s="1" t="s">
        <v>4587</v>
      </c>
      <c r="C567" s="1" t="s">
        <v>4588</v>
      </c>
      <c r="D567" s="1" t="s">
        <v>4589</v>
      </c>
      <c r="E567" s="1">
        <v>2022.0</v>
      </c>
      <c r="F567" s="1" t="s">
        <v>2557</v>
      </c>
      <c r="G567" s="1" t="s">
        <v>4590</v>
      </c>
      <c r="J567" s="1">
        <v>517.0</v>
      </c>
      <c r="K567" s="1">
        <v>529.0</v>
      </c>
      <c r="L567" s="1">
        <v>12.0</v>
      </c>
      <c r="M567" s="1" t="s">
        <v>4591</v>
      </c>
      <c r="N567" s="1" t="s">
        <v>4592</v>
      </c>
      <c r="P567" s="1" t="s">
        <v>4593</v>
      </c>
      <c r="Q567" s="1" t="s">
        <v>74</v>
      </c>
      <c r="S567" s="1" t="s">
        <v>76</v>
      </c>
    </row>
    <row r="568" ht="14.25" customHeight="1">
      <c r="A568" s="1" t="s">
        <v>4594</v>
      </c>
      <c r="B568" s="1" t="s">
        <v>4595</v>
      </c>
      <c r="C568" s="1" t="s">
        <v>4596</v>
      </c>
      <c r="D568" s="1" t="s">
        <v>4597</v>
      </c>
      <c r="E568" s="1">
        <v>2022.0</v>
      </c>
      <c r="F568" s="1" t="s">
        <v>1710</v>
      </c>
      <c r="G568" s="1" t="s">
        <v>4598</v>
      </c>
      <c r="J568" s="1">
        <v>45.0</v>
      </c>
      <c r="K568" s="1">
        <v>59.0</v>
      </c>
      <c r="L568" s="1">
        <v>14.0</v>
      </c>
      <c r="M568" s="1" t="s">
        <v>4599</v>
      </c>
      <c r="N568" s="1" t="s">
        <v>4600</v>
      </c>
      <c r="O568" s="1" t="s">
        <v>4601</v>
      </c>
      <c r="P568" s="1" t="s">
        <v>4602</v>
      </c>
      <c r="Q568" s="1" t="s">
        <v>74</v>
      </c>
      <c r="S568" s="1" t="s">
        <v>76</v>
      </c>
    </row>
    <row r="569" ht="14.25" customHeight="1">
      <c r="A569" s="1" t="s">
        <v>4603</v>
      </c>
      <c r="B569" s="1" t="s">
        <v>4604</v>
      </c>
      <c r="C569" s="1" t="s">
        <v>4605</v>
      </c>
      <c r="D569" s="1" t="s">
        <v>4606</v>
      </c>
      <c r="E569" s="1">
        <v>2022.0</v>
      </c>
      <c r="F569" s="1" t="s">
        <v>42</v>
      </c>
      <c r="J569" s="1">
        <v>764.0</v>
      </c>
      <c r="K569" s="1">
        <v>768.0</v>
      </c>
      <c r="L569" s="1">
        <v>4.0</v>
      </c>
      <c r="M569" s="1" t="s">
        <v>4607</v>
      </c>
      <c r="N569" s="1" t="s">
        <v>4608</v>
      </c>
      <c r="O569" s="1" t="s">
        <v>4609</v>
      </c>
      <c r="P569" s="1" t="s">
        <v>4610</v>
      </c>
      <c r="Q569" s="1" t="s">
        <v>74</v>
      </c>
      <c r="S569" s="1" t="s">
        <v>76</v>
      </c>
    </row>
    <row r="570" ht="14.25" customHeight="1">
      <c r="A570" s="1" t="s">
        <v>4611</v>
      </c>
      <c r="B570" s="1" t="s">
        <v>4612</v>
      </c>
      <c r="C570" s="1" t="s">
        <v>4613</v>
      </c>
      <c r="D570" s="1" t="s">
        <v>4614</v>
      </c>
      <c r="E570" s="1">
        <v>2022.0</v>
      </c>
      <c r="F570" s="1" t="s">
        <v>4615</v>
      </c>
      <c r="M570" s="1" t="s">
        <v>4616</v>
      </c>
      <c r="N570" s="1" t="s">
        <v>4617</v>
      </c>
      <c r="O570" s="1" t="s">
        <v>4618</v>
      </c>
      <c r="P570" s="1" t="s">
        <v>4619</v>
      </c>
      <c r="Q570" s="1" t="s">
        <v>74</v>
      </c>
      <c r="S570" s="1" t="s">
        <v>76</v>
      </c>
    </row>
    <row r="571" ht="14.25" customHeight="1">
      <c r="A571" s="1" t="s">
        <v>4620</v>
      </c>
      <c r="B571" s="1" t="s">
        <v>4621</v>
      </c>
      <c r="C571" s="1" t="s">
        <v>4622</v>
      </c>
      <c r="D571" s="1" t="s">
        <v>4623</v>
      </c>
      <c r="E571" s="1">
        <v>2022.0</v>
      </c>
      <c r="F571" s="1" t="s">
        <v>2557</v>
      </c>
      <c r="G571" s="1" t="s">
        <v>4624</v>
      </c>
      <c r="J571" s="1">
        <v>313.0</v>
      </c>
      <c r="K571" s="1">
        <v>322.0</v>
      </c>
      <c r="L571" s="1">
        <v>9.0</v>
      </c>
      <c r="M571" s="1" t="s">
        <v>4625</v>
      </c>
      <c r="N571" s="1" t="s">
        <v>4626</v>
      </c>
      <c r="O571" s="1" t="s">
        <v>4627</v>
      </c>
      <c r="P571" s="1" t="s">
        <v>4628</v>
      </c>
      <c r="Q571" s="1" t="s">
        <v>74</v>
      </c>
      <c r="S571" s="1" t="s">
        <v>76</v>
      </c>
    </row>
    <row r="572" ht="14.25" customHeight="1">
      <c r="A572" s="1" t="s">
        <v>4629</v>
      </c>
      <c r="B572" s="1" t="s">
        <v>4630</v>
      </c>
      <c r="C572" s="1" t="s">
        <v>4631</v>
      </c>
      <c r="D572" s="1" t="s">
        <v>4632</v>
      </c>
      <c r="E572" s="1">
        <v>2022.0</v>
      </c>
      <c r="F572" s="1" t="s">
        <v>4633</v>
      </c>
      <c r="G572" s="1" t="s">
        <v>1899</v>
      </c>
      <c r="J572" s="1">
        <v>469.0</v>
      </c>
      <c r="K572" s="1">
        <v>476.0</v>
      </c>
      <c r="L572" s="1">
        <v>7.0</v>
      </c>
      <c r="M572" s="1" t="s">
        <v>4634</v>
      </c>
      <c r="N572" s="1" t="s">
        <v>4635</v>
      </c>
      <c r="P572" s="1" t="s">
        <v>4636</v>
      </c>
      <c r="Q572" s="1" t="s">
        <v>74</v>
      </c>
      <c r="S572" s="1" t="s">
        <v>76</v>
      </c>
    </row>
    <row r="573" ht="14.25" customHeight="1">
      <c r="A573" s="1" t="s">
        <v>4637</v>
      </c>
      <c r="B573" s="1" t="s">
        <v>4638</v>
      </c>
      <c r="C573" s="1" t="s">
        <v>4639</v>
      </c>
      <c r="D573" s="1" t="s">
        <v>4640</v>
      </c>
      <c r="E573" s="1">
        <v>2022.0</v>
      </c>
      <c r="F573" s="1" t="s">
        <v>4298</v>
      </c>
      <c r="M573" s="1" t="s">
        <v>4641</v>
      </c>
      <c r="N573" s="1" t="s">
        <v>4642</v>
      </c>
      <c r="O573" s="1" t="s">
        <v>4643</v>
      </c>
      <c r="P573" s="1" t="s">
        <v>4644</v>
      </c>
      <c r="Q573" s="1" t="s">
        <v>74</v>
      </c>
      <c r="S573" s="1" t="s">
        <v>76</v>
      </c>
    </row>
    <row r="574" ht="14.25" customHeight="1">
      <c r="A574" s="1" t="s">
        <v>4645</v>
      </c>
      <c r="B574" s="1" t="s">
        <v>4646</v>
      </c>
      <c r="C574" s="1" t="s">
        <v>4647</v>
      </c>
      <c r="D574" s="1" t="s">
        <v>4648</v>
      </c>
      <c r="E574" s="1">
        <v>2022.0</v>
      </c>
      <c r="F574" s="1" t="s">
        <v>81</v>
      </c>
      <c r="G574" s="1">
        <v>55.0</v>
      </c>
      <c r="H574" s="1">
        <v>37.0</v>
      </c>
      <c r="J574" s="1">
        <v>295.0</v>
      </c>
      <c r="K574" s="1">
        <v>301.0</v>
      </c>
      <c r="L574" s="1">
        <v>6.0</v>
      </c>
      <c r="M574" s="1" t="s">
        <v>4649</v>
      </c>
      <c r="N574" s="1" t="s">
        <v>4650</v>
      </c>
      <c r="O574" s="1" t="s">
        <v>4651</v>
      </c>
      <c r="P574" s="1" t="s">
        <v>4652</v>
      </c>
      <c r="Q574" s="1" t="s">
        <v>74</v>
      </c>
      <c r="R574" s="1" t="s">
        <v>75</v>
      </c>
      <c r="S574" s="1" t="s">
        <v>76</v>
      </c>
    </row>
    <row r="575" ht="14.25" customHeight="1">
      <c r="A575" s="1" t="s">
        <v>4653</v>
      </c>
      <c r="B575" s="1" t="s">
        <v>4654</v>
      </c>
      <c r="C575" s="1" t="s">
        <v>4655</v>
      </c>
      <c r="D575" s="1" t="s">
        <v>4656</v>
      </c>
      <c r="E575" s="1">
        <v>2022.0</v>
      </c>
      <c r="F575" s="1" t="s">
        <v>945</v>
      </c>
      <c r="G575" s="1">
        <v>2402.0</v>
      </c>
      <c r="H575" s="1">
        <v>1.0</v>
      </c>
      <c r="I575" s="1">
        <v>12043.0</v>
      </c>
      <c r="M575" s="1" t="s">
        <v>4657</v>
      </c>
      <c r="N575" s="1" t="s">
        <v>4658</v>
      </c>
      <c r="P575" s="1" t="s">
        <v>4659</v>
      </c>
      <c r="Q575" s="1" t="s">
        <v>74</v>
      </c>
      <c r="R575" s="1" t="s">
        <v>165</v>
      </c>
      <c r="S575" s="1" t="s">
        <v>76</v>
      </c>
    </row>
    <row r="576" ht="14.25" customHeight="1">
      <c r="A576" s="1" t="s">
        <v>4660</v>
      </c>
      <c r="B576" s="1" t="s">
        <v>4661</v>
      </c>
      <c r="C576" s="1" t="s">
        <v>4662</v>
      </c>
      <c r="D576" s="1" t="s">
        <v>4663</v>
      </c>
      <c r="E576" s="1">
        <v>2022.0</v>
      </c>
      <c r="F576" s="1" t="s">
        <v>4664</v>
      </c>
      <c r="J576" s="1">
        <v>103.0</v>
      </c>
      <c r="K576" s="1">
        <v>107.0</v>
      </c>
      <c r="L576" s="1">
        <v>4.0</v>
      </c>
      <c r="M576" s="1" t="s">
        <v>4665</v>
      </c>
      <c r="N576" s="1" t="s">
        <v>4666</v>
      </c>
      <c r="O576" s="1" t="s">
        <v>4667</v>
      </c>
      <c r="P576" s="1" t="s">
        <v>4668</v>
      </c>
      <c r="Q576" s="1" t="s">
        <v>74</v>
      </c>
      <c r="S576" s="1" t="s">
        <v>76</v>
      </c>
    </row>
    <row r="577" ht="14.25" customHeight="1">
      <c r="A577" s="1" t="s">
        <v>4669</v>
      </c>
      <c r="B577" s="1" t="s">
        <v>4670</v>
      </c>
      <c r="C577" s="1" t="s">
        <v>4671</v>
      </c>
      <c r="D577" s="1" t="s">
        <v>4672</v>
      </c>
      <c r="E577" s="1">
        <v>2022.0</v>
      </c>
      <c r="F577" s="1" t="s">
        <v>4673</v>
      </c>
      <c r="J577" s="1">
        <v>36.0</v>
      </c>
      <c r="K577" s="1">
        <v>41.0</v>
      </c>
      <c r="L577" s="1">
        <v>5.0</v>
      </c>
      <c r="M577" s="1" t="s">
        <v>4674</v>
      </c>
      <c r="N577" s="1" t="s">
        <v>4675</v>
      </c>
      <c r="O577" s="1" t="s">
        <v>4676</v>
      </c>
      <c r="P577" s="1" t="s">
        <v>4677</v>
      </c>
      <c r="Q577" s="1" t="s">
        <v>74</v>
      </c>
      <c r="S577" s="1" t="s">
        <v>76</v>
      </c>
    </row>
    <row r="578" ht="14.25" customHeight="1">
      <c r="A578" s="1" t="s">
        <v>4678</v>
      </c>
      <c r="B578" s="1" t="s">
        <v>4679</v>
      </c>
      <c r="C578" s="1" t="s">
        <v>4680</v>
      </c>
      <c r="D578" s="1" t="s">
        <v>4681</v>
      </c>
      <c r="E578" s="1">
        <v>2022.0</v>
      </c>
      <c r="F578" s="1" t="s">
        <v>1000</v>
      </c>
      <c r="G578" s="1">
        <v>3301.0</v>
      </c>
      <c r="J578" s="1">
        <v>29.0</v>
      </c>
      <c r="K578" s="1">
        <v>37.0</v>
      </c>
      <c r="L578" s="1">
        <v>8.0</v>
      </c>
      <c r="N578" s="1" t="s">
        <v>4682</v>
      </c>
      <c r="O578" s="1" t="s">
        <v>4683</v>
      </c>
      <c r="P578" s="1" t="s">
        <v>4684</v>
      </c>
      <c r="Q578" s="1" t="s">
        <v>74</v>
      </c>
      <c r="S578" s="1" t="s">
        <v>76</v>
      </c>
    </row>
    <row r="579" ht="14.25" customHeight="1">
      <c r="A579" s="1" t="s">
        <v>4685</v>
      </c>
      <c r="B579" s="1" t="s">
        <v>4686</v>
      </c>
      <c r="C579" s="1" t="s">
        <v>4687</v>
      </c>
      <c r="D579" s="1" t="s">
        <v>4688</v>
      </c>
      <c r="E579" s="1">
        <v>2022.0</v>
      </c>
      <c r="F579" s="1" t="s">
        <v>16</v>
      </c>
      <c r="G579" s="1" t="s">
        <v>3306</v>
      </c>
      <c r="J579" s="1">
        <v>6109.0</v>
      </c>
      <c r="K579" s="1">
        <v>6115.0</v>
      </c>
      <c r="L579" s="1">
        <v>6.0</v>
      </c>
      <c r="M579" s="1" t="s">
        <v>4689</v>
      </c>
      <c r="N579" s="1" t="s">
        <v>4690</v>
      </c>
      <c r="P579" s="1" t="s">
        <v>4691</v>
      </c>
      <c r="Q579" s="1" t="s">
        <v>74</v>
      </c>
      <c r="S579" s="1" t="s">
        <v>76</v>
      </c>
    </row>
    <row r="580" ht="14.25" customHeight="1">
      <c r="A580" s="1" t="s">
        <v>4692</v>
      </c>
      <c r="B580" s="1" t="s">
        <v>4693</v>
      </c>
      <c r="C580" s="1" t="s">
        <v>4694</v>
      </c>
      <c r="D580" s="1" t="s">
        <v>4695</v>
      </c>
      <c r="E580" s="1">
        <v>2022.0</v>
      </c>
      <c r="F580" s="1" t="s">
        <v>4267</v>
      </c>
      <c r="G580" s="1">
        <v>12456.0</v>
      </c>
      <c r="I580" s="1" t="s">
        <v>4696</v>
      </c>
      <c r="M580" s="1" t="s">
        <v>4697</v>
      </c>
      <c r="N580" s="1" t="s">
        <v>4698</v>
      </c>
      <c r="O580" s="1" t="s">
        <v>4699</v>
      </c>
      <c r="P580" s="1" t="s">
        <v>4700</v>
      </c>
      <c r="Q580" s="1" t="s">
        <v>74</v>
      </c>
      <c r="S580" s="1" t="s">
        <v>76</v>
      </c>
    </row>
    <row r="581" ht="14.25" customHeight="1">
      <c r="A581" s="1" t="s">
        <v>4701</v>
      </c>
      <c r="B581" s="1" t="s">
        <v>4702</v>
      </c>
      <c r="C581" s="1" t="s">
        <v>4703</v>
      </c>
      <c r="D581" s="1" t="s">
        <v>4704</v>
      </c>
      <c r="E581" s="1">
        <v>2022.0</v>
      </c>
      <c r="F581" s="1" t="s">
        <v>4705</v>
      </c>
      <c r="G581" s="1" t="s">
        <v>3306</v>
      </c>
      <c r="M581" s="1" t="s">
        <v>4706</v>
      </c>
      <c r="N581" s="1" t="s">
        <v>4707</v>
      </c>
      <c r="O581" s="1" t="s">
        <v>4708</v>
      </c>
      <c r="P581" s="1" t="s">
        <v>4709</v>
      </c>
      <c r="Q581" s="1" t="s">
        <v>74</v>
      </c>
      <c r="S581" s="1" t="s">
        <v>76</v>
      </c>
    </row>
    <row r="582" ht="14.25" customHeight="1">
      <c r="A582" s="1" t="s">
        <v>4710</v>
      </c>
      <c r="B582" s="1" t="s">
        <v>4711</v>
      </c>
      <c r="C582" s="1" t="s">
        <v>4712</v>
      </c>
      <c r="D582" s="1" t="s">
        <v>4713</v>
      </c>
      <c r="E582" s="1">
        <v>2022.0</v>
      </c>
      <c r="F582" s="1" t="s">
        <v>4251</v>
      </c>
      <c r="J582" s="1">
        <v>342.0</v>
      </c>
      <c r="K582" s="1">
        <v>346.0</v>
      </c>
      <c r="L582" s="1">
        <v>4.0</v>
      </c>
      <c r="M582" s="1" t="s">
        <v>4714</v>
      </c>
      <c r="N582" s="1" t="s">
        <v>4715</v>
      </c>
      <c r="O582" s="1" t="s">
        <v>4716</v>
      </c>
      <c r="P582" s="1" t="s">
        <v>4717</v>
      </c>
      <c r="Q582" s="1" t="s">
        <v>74</v>
      </c>
      <c r="S582" s="1" t="s">
        <v>76</v>
      </c>
    </row>
    <row r="583" ht="14.25" customHeight="1">
      <c r="A583" s="1" t="s">
        <v>4718</v>
      </c>
      <c r="B583" s="1" t="s">
        <v>4719</v>
      </c>
      <c r="C583" s="1" t="s">
        <v>4720</v>
      </c>
      <c r="D583" s="1" t="s">
        <v>4721</v>
      </c>
      <c r="E583" s="1">
        <v>2022.0</v>
      </c>
      <c r="F583" s="1" t="s">
        <v>24</v>
      </c>
      <c r="G583" s="1" t="s">
        <v>3298</v>
      </c>
      <c r="J583" s="1">
        <v>911.0</v>
      </c>
      <c r="K583" s="1">
        <v>918.0</v>
      </c>
      <c r="L583" s="1">
        <v>7.0</v>
      </c>
      <c r="M583" s="1" t="s">
        <v>4722</v>
      </c>
      <c r="N583" s="1" t="s">
        <v>4723</v>
      </c>
      <c r="P583" s="1" t="s">
        <v>4724</v>
      </c>
      <c r="Q583" s="1" t="s">
        <v>74</v>
      </c>
      <c r="R583" s="1" t="s">
        <v>103</v>
      </c>
      <c r="S583" s="1" t="s">
        <v>76</v>
      </c>
    </row>
    <row r="584" ht="14.25" customHeight="1">
      <c r="A584" s="1" t="s">
        <v>4725</v>
      </c>
      <c r="B584" s="1" t="s">
        <v>4726</v>
      </c>
      <c r="C584" s="1" t="s">
        <v>4727</v>
      </c>
      <c r="D584" s="1" t="s">
        <v>4728</v>
      </c>
      <c r="E584" s="1">
        <v>2022.0</v>
      </c>
      <c r="F584" s="1" t="s">
        <v>4088</v>
      </c>
      <c r="J584" s="1">
        <v>517.0</v>
      </c>
      <c r="K584" s="1">
        <v>521.0</v>
      </c>
      <c r="L584" s="1">
        <v>4.0</v>
      </c>
      <c r="M584" s="1" t="s">
        <v>4729</v>
      </c>
      <c r="N584" s="1" t="s">
        <v>4730</v>
      </c>
      <c r="O584" s="1" t="s">
        <v>4731</v>
      </c>
      <c r="P584" s="1" t="s">
        <v>4732</v>
      </c>
      <c r="Q584" s="1" t="s">
        <v>74</v>
      </c>
      <c r="S584" s="1" t="s">
        <v>76</v>
      </c>
    </row>
    <row r="585" ht="14.25" customHeight="1">
      <c r="A585" s="1" t="s">
        <v>4733</v>
      </c>
      <c r="B585" s="1" t="s">
        <v>4734</v>
      </c>
      <c r="C585" s="1" t="s">
        <v>4735</v>
      </c>
      <c r="D585" s="1" t="s">
        <v>4736</v>
      </c>
      <c r="E585" s="1">
        <v>2022.0</v>
      </c>
      <c r="F585" s="1" t="s">
        <v>36</v>
      </c>
      <c r="M585" s="1" t="s">
        <v>4737</v>
      </c>
      <c r="N585" s="1" t="s">
        <v>4738</v>
      </c>
      <c r="O585" s="1" t="s">
        <v>4739</v>
      </c>
      <c r="P585" s="1" t="s">
        <v>4740</v>
      </c>
      <c r="Q585" s="1" t="s">
        <v>74</v>
      </c>
      <c r="S585" s="1" t="s">
        <v>76</v>
      </c>
    </row>
    <row r="586" ht="14.25" customHeight="1">
      <c r="A586" s="1" t="s">
        <v>4741</v>
      </c>
      <c r="B586" s="1" t="s">
        <v>4742</v>
      </c>
      <c r="C586" s="1" t="s">
        <v>4743</v>
      </c>
      <c r="D586" s="1" t="s">
        <v>4744</v>
      </c>
      <c r="E586" s="1">
        <v>2022.0</v>
      </c>
      <c r="F586" s="1" t="s">
        <v>36</v>
      </c>
      <c r="M586" s="1" t="s">
        <v>4745</v>
      </c>
      <c r="N586" s="1" t="s">
        <v>4746</v>
      </c>
      <c r="O586" s="1" t="s">
        <v>4747</v>
      </c>
      <c r="P586" s="1" t="s">
        <v>4748</v>
      </c>
      <c r="Q586" s="1" t="s">
        <v>74</v>
      </c>
      <c r="S586" s="1" t="s">
        <v>76</v>
      </c>
    </row>
    <row r="587" ht="14.25" customHeight="1">
      <c r="A587" s="1" t="s">
        <v>4749</v>
      </c>
      <c r="B587" s="1" t="s">
        <v>4750</v>
      </c>
      <c r="C587" s="1" t="s">
        <v>4751</v>
      </c>
      <c r="D587" s="1" t="s">
        <v>4752</v>
      </c>
      <c r="E587" s="1">
        <v>2022.0</v>
      </c>
      <c r="F587" s="1" t="s">
        <v>4753</v>
      </c>
      <c r="M587" s="1" t="s">
        <v>4754</v>
      </c>
      <c r="N587" s="1" t="s">
        <v>4755</v>
      </c>
      <c r="O587" s="1" t="s">
        <v>4756</v>
      </c>
      <c r="P587" s="1" t="s">
        <v>4757</v>
      </c>
      <c r="Q587" s="1" t="s">
        <v>74</v>
      </c>
      <c r="S587" s="1" t="s">
        <v>76</v>
      </c>
    </row>
    <row r="588" ht="14.25" customHeight="1">
      <c r="A588" s="1" t="s">
        <v>4758</v>
      </c>
      <c r="B588" s="1" t="s">
        <v>4759</v>
      </c>
      <c r="C588" s="1" t="s">
        <v>4760</v>
      </c>
      <c r="D588" s="1" t="s">
        <v>4761</v>
      </c>
      <c r="E588" s="1">
        <v>2022.0</v>
      </c>
      <c r="F588" s="1" t="s">
        <v>4705</v>
      </c>
      <c r="G588" s="1" t="s">
        <v>3306</v>
      </c>
      <c r="M588" s="1" t="s">
        <v>4762</v>
      </c>
      <c r="N588" s="1" t="s">
        <v>4763</v>
      </c>
      <c r="O588" s="1" t="s">
        <v>4764</v>
      </c>
      <c r="P588" s="1" t="s">
        <v>4765</v>
      </c>
      <c r="Q588" s="1" t="s">
        <v>74</v>
      </c>
      <c r="S588" s="1" t="s">
        <v>76</v>
      </c>
    </row>
    <row r="589" ht="14.25" customHeight="1">
      <c r="A589" s="1" t="s">
        <v>4766</v>
      </c>
      <c r="B589" s="1" t="s">
        <v>4767</v>
      </c>
      <c r="C589" s="1" t="s">
        <v>4768</v>
      </c>
      <c r="D589" s="1" t="s">
        <v>4769</v>
      </c>
      <c r="E589" s="1">
        <v>2022.0</v>
      </c>
      <c r="F589" s="1" t="s">
        <v>4770</v>
      </c>
      <c r="G589" s="1">
        <v>1.0</v>
      </c>
      <c r="J589" s="1">
        <v>249.0</v>
      </c>
      <c r="K589" s="1">
        <v>256.0</v>
      </c>
      <c r="L589" s="1">
        <v>7.0</v>
      </c>
      <c r="N589" s="1" t="s">
        <v>4771</v>
      </c>
      <c r="O589" s="1" t="s">
        <v>4772</v>
      </c>
      <c r="P589" s="1" t="s">
        <v>4773</v>
      </c>
      <c r="Q589" s="1" t="s">
        <v>74</v>
      </c>
      <c r="S589" s="1" t="s">
        <v>76</v>
      </c>
    </row>
    <row r="590" ht="14.25" customHeight="1">
      <c r="A590" s="1" t="s">
        <v>4774</v>
      </c>
      <c r="B590" s="1" t="s">
        <v>4775</v>
      </c>
      <c r="C590" s="1">
        <v>7.005121367E9</v>
      </c>
      <c r="D590" s="1" t="s">
        <v>4776</v>
      </c>
      <c r="E590" s="1">
        <v>2022.0</v>
      </c>
      <c r="F590" s="1" t="s">
        <v>1000</v>
      </c>
      <c r="G590" s="1">
        <v>3318.0</v>
      </c>
      <c r="N590" s="1" t="s">
        <v>4777</v>
      </c>
      <c r="O590" s="1" t="s">
        <v>4778</v>
      </c>
      <c r="P590" s="1" t="s">
        <v>4779</v>
      </c>
      <c r="Q590" s="1" t="s">
        <v>74</v>
      </c>
      <c r="S590" s="1" t="s">
        <v>76</v>
      </c>
    </row>
    <row r="591" ht="14.25" customHeight="1">
      <c r="A591" s="1" t="s">
        <v>4780</v>
      </c>
      <c r="B591" s="1" t="s">
        <v>4781</v>
      </c>
      <c r="C591" s="1" t="s">
        <v>4782</v>
      </c>
      <c r="D591" s="1" t="s">
        <v>4783</v>
      </c>
      <c r="E591" s="1">
        <v>2022.0</v>
      </c>
      <c r="F591" s="1" t="s">
        <v>1710</v>
      </c>
      <c r="G591" s="1" t="s">
        <v>4784</v>
      </c>
      <c r="J591" s="1">
        <v>538.0</v>
      </c>
      <c r="K591" s="1">
        <v>550.0</v>
      </c>
      <c r="L591" s="1">
        <v>12.0</v>
      </c>
      <c r="M591" s="1" t="s">
        <v>4785</v>
      </c>
      <c r="N591" s="1" t="s">
        <v>4786</v>
      </c>
      <c r="O591" s="1" t="s">
        <v>4787</v>
      </c>
      <c r="P591" s="1" t="s">
        <v>4788</v>
      </c>
      <c r="Q591" s="1" t="s">
        <v>74</v>
      </c>
      <c r="S591" s="1" t="s">
        <v>76</v>
      </c>
    </row>
    <row r="592" ht="14.25" customHeight="1">
      <c r="A592" s="1" t="s">
        <v>4789</v>
      </c>
      <c r="B592" s="1" t="s">
        <v>4790</v>
      </c>
      <c r="C592" s="1" t="s">
        <v>4791</v>
      </c>
      <c r="D592" s="1" t="s">
        <v>4792</v>
      </c>
      <c r="E592" s="1">
        <v>2022.0</v>
      </c>
      <c r="F592" s="1" t="s">
        <v>4793</v>
      </c>
      <c r="M592" s="1" t="s">
        <v>4794</v>
      </c>
      <c r="N592" s="1" t="s">
        <v>4795</v>
      </c>
      <c r="O592" s="1" t="s">
        <v>4796</v>
      </c>
      <c r="P592" s="1" t="s">
        <v>4797</v>
      </c>
      <c r="Q592" s="1" t="s">
        <v>74</v>
      </c>
      <c r="R592" s="1" t="s">
        <v>103</v>
      </c>
      <c r="S592" s="1" t="s">
        <v>76</v>
      </c>
    </row>
    <row r="593" ht="14.25" customHeight="1">
      <c r="A593" s="1" t="s">
        <v>4798</v>
      </c>
      <c r="B593" s="1" t="s">
        <v>4799</v>
      </c>
      <c r="C593" s="1" t="s">
        <v>4800</v>
      </c>
      <c r="D593" s="1" t="s">
        <v>4801</v>
      </c>
      <c r="E593" s="1">
        <v>2022.0</v>
      </c>
      <c r="F593" s="1" t="s">
        <v>36</v>
      </c>
      <c r="M593" s="1" t="s">
        <v>4802</v>
      </c>
      <c r="N593" s="1" t="s">
        <v>4803</v>
      </c>
      <c r="P593" s="1" t="s">
        <v>4804</v>
      </c>
      <c r="Q593" s="1" t="s">
        <v>74</v>
      </c>
      <c r="S593" s="1" t="s">
        <v>76</v>
      </c>
    </row>
    <row r="594" ht="14.25" customHeight="1">
      <c r="A594" s="1" t="s">
        <v>4805</v>
      </c>
      <c r="B594" s="1" t="s">
        <v>4806</v>
      </c>
      <c r="C594" s="1" t="s">
        <v>4807</v>
      </c>
      <c r="D594" s="1" t="s">
        <v>4808</v>
      </c>
      <c r="E594" s="1">
        <v>2022.0</v>
      </c>
      <c r="F594" s="1" t="s">
        <v>4355</v>
      </c>
      <c r="G594" s="1" t="s">
        <v>3306</v>
      </c>
      <c r="M594" s="1" t="s">
        <v>4809</v>
      </c>
      <c r="N594" s="1" t="s">
        <v>4810</v>
      </c>
      <c r="P594" s="1" t="s">
        <v>4811</v>
      </c>
      <c r="Q594" s="1" t="s">
        <v>74</v>
      </c>
      <c r="S594" s="1" t="s">
        <v>76</v>
      </c>
    </row>
    <row r="595" ht="14.25" customHeight="1">
      <c r="A595" s="1" t="s">
        <v>4812</v>
      </c>
      <c r="B595" s="1" t="s">
        <v>4813</v>
      </c>
      <c r="C595" s="1" t="s">
        <v>4814</v>
      </c>
      <c r="D595" s="1" t="s">
        <v>4815</v>
      </c>
      <c r="E595" s="1">
        <v>2022.0</v>
      </c>
      <c r="F595" s="1" t="s">
        <v>4816</v>
      </c>
      <c r="J595" s="1">
        <v>85.0</v>
      </c>
      <c r="K595" s="1">
        <v>94.0</v>
      </c>
      <c r="L595" s="1">
        <v>9.0</v>
      </c>
      <c r="M595" s="1" t="s">
        <v>4817</v>
      </c>
      <c r="N595" s="1" t="s">
        <v>4818</v>
      </c>
      <c r="O595" s="1" t="s">
        <v>4819</v>
      </c>
      <c r="P595" s="1" t="s">
        <v>4820</v>
      </c>
      <c r="Q595" s="1" t="s">
        <v>74</v>
      </c>
      <c r="S595" s="1" t="s">
        <v>76</v>
      </c>
    </row>
    <row r="596" ht="14.25" customHeight="1">
      <c r="A596" s="1" t="s">
        <v>4821</v>
      </c>
      <c r="B596" s="1" t="s">
        <v>4822</v>
      </c>
      <c r="C596" s="1">
        <v>5.72279653E10</v>
      </c>
      <c r="D596" s="1" t="s">
        <v>4823</v>
      </c>
      <c r="E596" s="1">
        <v>2022.0</v>
      </c>
      <c r="F596" s="1" t="s">
        <v>4824</v>
      </c>
      <c r="G596" s="1" t="s">
        <v>4825</v>
      </c>
      <c r="J596" s="1">
        <v>549.0</v>
      </c>
      <c r="K596" s="1">
        <v>560.0</v>
      </c>
      <c r="L596" s="1">
        <v>11.0</v>
      </c>
      <c r="M596" s="1" t="s">
        <v>4826</v>
      </c>
      <c r="N596" s="1" t="s">
        <v>4827</v>
      </c>
      <c r="O596" s="1" t="s">
        <v>4828</v>
      </c>
      <c r="P596" s="1" t="s">
        <v>4829</v>
      </c>
      <c r="Q596" s="1" t="s">
        <v>74</v>
      </c>
      <c r="S596" s="1" t="s">
        <v>76</v>
      </c>
    </row>
    <row r="597" ht="14.25" customHeight="1">
      <c r="A597" s="1" t="s">
        <v>4830</v>
      </c>
      <c r="B597" s="1" t="s">
        <v>4831</v>
      </c>
      <c r="C597" s="1" t="s">
        <v>4832</v>
      </c>
      <c r="D597" s="1" t="s">
        <v>4833</v>
      </c>
      <c r="E597" s="1">
        <v>2022.0</v>
      </c>
      <c r="F597" s="1" t="s">
        <v>4834</v>
      </c>
      <c r="G597" s="1" t="s">
        <v>3298</v>
      </c>
      <c r="M597" s="1" t="s">
        <v>4835</v>
      </c>
      <c r="N597" s="1" t="s">
        <v>4836</v>
      </c>
      <c r="O597" s="1" t="s">
        <v>4837</v>
      </c>
      <c r="P597" s="1" t="s">
        <v>4838</v>
      </c>
      <c r="Q597" s="1" t="s">
        <v>74</v>
      </c>
      <c r="R597" s="1" t="s">
        <v>103</v>
      </c>
      <c r="S597" s="1" t="s">
        <v>76</v>
      </c>
    </row>
    <row r="598" ht="14.25" customHeight="1">
      <c r="A598" s="1" t="s">
        <v>4839</v>
      </c>
      <c r="B598" s="1" t="s">
        <v>4840</v>
      </c>
      <c r="C598" s="1" t="s">
        <v>4841</v>
      </c>
      <c r="D598" s="1" t="s">
        <v>4842</v>
      </c>
      <c r="E598" s="1">
        <v>2022.0</v>
      </c>
      <c r="F598" s="1" t="s">
        <v>28</v>
      </c>
      <c r="J598" s="1">
        <v>202.0</v>
      </c>
      <c r="K598" s="1">
        <v>207.0</v>
      </c>
      <c r="L598" s="1">
        <v>5.0</v>
      </c>
      <c r="M598" s="1" t="s">
        <v>4843</v>
      </c>
      <c r="N598" s="1" t="s">
        <v>4844</v>
      </c>
      <c r="O598" s="1" t="s">
        <v>4845</v>
      </c>
      <c r="P598" s="1" t="s">
        <v>4846</v>
      </c>
      <c r="Q598" s="1" t="s">
        <v>74</v>
      </c>
      <c r="S598" s="1" t="s">
        <v>76</v>
      </c>
    </row>
    <row r="599" ht="14.25" customHeight="1">
      <c r="A599" s="1" t="s">
        <v>4847</v>
      </c>
      <c r="B599" s="1" t="s">
        <v>4848</v>
      </c>
      <c r="C599" s="1" t="s">
        <v>4849</v>
      </c>
      <c r="D599" s="1" t="s">
        <v>4850</v>
      </c>
      <c r="E599" s="1">
        <v>2022.0</v>
      </c>
      <c r="F599" s="1" t="s">
        <v>16</v>
      </c>
      <c r="G599" s="1" t="s">
        <v>3306</v>
      </c>
      <c r="J599" s="1">
        <v>8286.0</v>
      </c>
      <c r="K599" s="1">
        <v>8291.0</v>
      </c>
      <c r="L599" s="1">
        <v>5.0</v>
      </c>
      <c r="M599" s="1" t="s">
        <v>4851</v>
      </c>
      <c r="N599" s="1" t="s">
        <v>4852</v>
      </c>
      <c r="P599" s="1" t="s">
        <v>4853</v>
      </c>
      <c r="Q599" s="1" t="s">
        <v>74</v>
      </c>
      <c r="R599" s="1" t="s">
        <v>103</v>
      </c>
      <c r="S599" s="1" t="s">
        <v>76</v>
      </c>
    </row>
    <row r="600" ht="14.25" customHeight="1">
      <c r="A600" s="1" t="s">
        <v>4854</v>
      </c>
      <c r="B600" s="1" t="s">
        <v>4855</v>
      </c>
      <c r="C600" s="1" t="s">
        <v>4856</v>
      </c>
      <c r="D600" s="1" t="s">
        <v>4857</v>
      </c>
      <c r="E600" s="1">
        <v>2022.0</v>
      </c>
      <c r="F600" s="1" t="s">
        <v>4070</v>
      </c>
      <c r="M600" s="1" t="s">
        <v>4858</v>
      </c>
      <c r="N600" s="1" t="s">
        <v>4859</v>
      </c>
      <c r="O600" s="1" t="s">
        <v>4860</v>
      </c>
      <c r="P600" s="1" t="s">
        <v>4861</v>
      </c>
      <c r="Q600" s="1" t="s">
        <v>74</v>
      </c>
      <c r="S600" s="1" t="s">
        <v>76</v>
      </c>
    </row>
    <row r="601" ht="14.25" customHeight="1">
      <c r="A601" s="1" t="s">
        <v>4862</v>
      </c>
      <c r="B601" s="1" t="s">
        <v>4863</v>
      </c>
      <c r="C601" s="1" t="s">
        <v>4864</v>
      </c>
      <c r="D601" s="1" t="s">
        <v>4865</v>
      </c>
      <c r="E601" s="1">
        <v>2022.0</v>
      </c>
      <c r="F601" s="1" t="s">
        <v>4866</v>
      </c>
      <c r="G601" s="1">
        <v>44.0</v>
      </c>
      <c r="N601" s="1" t="s">
        <v>4867</v>
      </c>
      <c r="P601" s="1" t="s">
        <v>4868</v>
      </c>
      <c r="Q601" s="1" t="s">
        <v>74</v>
      </c>
      <c r="S601" s="1" t="s">
        <v>76</v>
      </c>
    </row>
    <row r="602" ht="14.25" customHeight="1">
      <c r="A602" s="1" t="s">
        <v>4869</v>
      </c>
      <c r="B602" s="1" t="s">
        <v>4870</v>
      </c>
      <c r="C602" s="1" t="s">
        <v>4871</v>
      </c>
      <c r="D602" s="1" t="s">
        <v>4872</v>
      </c>
      <c r="E602" s="1">
        <v>2022.0</v>
      </c>
      <c r="F602" s="1" t="s">
        <v>4873</v>
      </c>
      <c r="G602" s="1" t="s">
        <v>3758</v>
      </c>
      <c r="J602" s="1">
        <v>1041.0</v>
      </c>
      <c r="K602" s="1">
        <v>1047.0</v>
      </c>
      <c r="L602" s="1">
        <v>6.0</v>
      </c>
      <c r="M602" s="1" t="s">
        <v>4874</v>
      </c>
      <c r="N602" s="1" t="s">
        <v>4875</v>
      </c>
      <c r="P602" s="1" t="s">
        <v>4876</v>
      </c>
      <c r="Q602" s="1" t="s">
        <v>74</v>
      </c>
      <c r="S602" s="1" t="s">
        <v>76</v>
      </c>
    </row>
    <row r="603" ht="14.25" customHeight="1">
      <c r="A603" s="1" t="s">
        <v>4877</v>
      </c>
      <c r="B603" s="1" t="s">
        <v>4878</v>
      </c>
      <c r="C603" s="1" t="s">
        <v>4879</v>
      </c>
      <c r="D603" s="1" t="s">
        <v>4880</v>
      </c>
      <c r="E603" s="1">
        <v>2022.0</v>
      </c>
      <c r="F603" s="1" t="s">
        <v>1710</v>
      </c>
      <c r="G603" s="1" t="s">
        <v>4881</v>
      </c>
      <c r="J603" s="1">
        <v>76.0</v>
      </c>
      <c r="K603" s="1">
        <v>88.0</v>
      </c>
      <c r="L603" s="1">
        <v>12.0</v>
      </c>
      <c r="M603" s="1" t="s">
        <v>4882</v>
      </c>
      <c r="N603" s="1" t="s">
        <v>4883</v>
      </c>
      <c r="O603" s="1" t="s">
        <v>4884</v>
      </c>
      <c r="P603" s="1" t="s">
        <v>4885</v>
      </c>
      <c r="Q603" s="1" t="s">
        <v>74</v>
      </c>
      <c r="S603" s="1" t="s">
        <v>76</v>
      </c>
    </row>
    <row r="604" ht="14.25" customHeight="1">
      <c r="A604" s="1" t="s">
        <v>4886</v>
      </c>
      <c r="B604" s="1" t="s">
        <v>4887</v>
      </c>
      <c r="C604" s="1" t="s">
        <v>4888</v>
      </c>
      <c r="D604" s="1" t="s">
        <v>4889</v>
      </c>
      <c r="E604" s="1">
        <v>2022.0</v>
      </c>
      <c r="F604" s="1" t="s">
        <v>30</v>
      </c>
      <c r="G604" s="1" t="s">
        <v>3758</v>
      </c>
      <c r="M604" s="1" t="s">
        <v>4890</v>
      </c>
      <c r="N604" s="1" t="s">
        <v>4891</v>
      </c>
      <c r="P604" s="1" t="s">
        <v>4892</v>
      </c>
      <c r="Q604" s="1" t="s">
        <v>74</v>
      </c>
      <c r="S604" s="1" t="s">
        <v>76</v>
      </c>
    </row>
    <row r="605" ht="14.25" customHeight="1">
      <c r="A605" s="1" t="s">
        <v>4893</v>
      </c>
      <c r="B605" s="1" t="s">
        <v>4894</v>
      </c>
      <c r="C605" s="1" t="s">
        <v>4895</v>
      </c>
      <c r="D605" s="1" t="s">
        <v>4896</v>
      </c>
      <c r="E605" s="1">
        <v>2022.0</v>
      </c>
      <c r="F605" s="1" t="s">
        <v>1710</v>
      </c>
      <c r="G605" s="1" t="s">
        <v>4897</v>
      </c>
      <c r="J605" s="1">
        <v>332.0</v>
      </c>
      <c r="K605" s="1">
        <v>344.0</v>
      </c>
      <c r="L605" s="1">
        <v>12.0</v>
      </c>
      <c r="M605" s="1" t="s">
        <v>4898</v>
      </c>
      <c r="N605" s="1" t="s">
        <v>4899</v>
      </c>
      <c r="O605" s="1" t="s">
        <v>4900</v>
      </c>
      <c r="P605" s="1" t="s">
        <v>4901</v>
      </c>
      <c r="Q605" s="1" t="s">
        <v>74</v>
      </c>
      <c r="R605" s="1" t="s">
        <v>103</v>
      </c>
      <c r="S605" s="1" t="s">
        <v>76</v>
      </c>
    </row>
    <row r="606" ht="14.25" customHeight="1">
      <c r="A606" s="1" t="s">
        <v>4902</v>
      </c>
      <c r="B606" s="1" t="s">
        <v>4903</v>
      </c>
      <c r="C606" s="1" t="s">
        <v>4904</v>
      </c>
      <c r="D606" s="1" t="s">
        <v>4905</v>
      </c>
      <c r="E606" s="1">
        <v>2022.0</v>
      </c>
      <c r="F606" s="1" t="s">
        <v>4873</v>
      </c>
      <c r="G606" s="1" t="s">
        <v>3758</v>
      </c>
      <c r="J606" s="1">
        <v>2582.0</v>
      </c>
      <c r="K606" s="1">
        <v>2588.0</v>
      </c>
      <c r="L606" s="1">
        <v>6.0</v>
      </c>
      <c r="M606" s="1" t="s">
        <v>4906</v>
      </c>
      <c r="N606" s="1" t="s">
        <v>4907</v>
      </c>
      <c r="P606" s="1" t="s">
        <v>4908</v>
      </c>
      <c r="Q606" s="1" t="s">
        <v>74</v>
      </c>
      <c r="S606" s="1" t="s">
        <v>76</v>
      </c>
    </row>
    <row r="607" ht="14.25" customHeight="1">
      <c r="A607" s="1" t="s">
        <v>4909</v>
      </c>
      <c r="B607" s="1" t="s">
        <v>4910</v>
      </c>
      <c r="C607" s="1" t="s">
        <v>4911</v>
      </c>
      <c r="D607" s="1" t="s">
        <v>4912</v>
      </c>
      <c r="E607" s="1">
        <v>2022.0</v>
      </c>
      <c r="F607" s="1" t="s">
        <v>1000</v>
      </c>
      <c r="G607" s="1">
        <v>3261.0</v>
      </c>
      <c r="J607" s="1">
        <v>152.0</v>
      </c>
      <c r="K607" s="1">
        <v>163.0</v>
      </c>
      <c r="L607" s="1">
        <v>11.0</v>
      </c>
      <c r="N607" s="1" t="s">
        <v>4913</v>
      </c>
      <c r="O607" s="1" t="s">
        <v>4914</v>
      </c>
      <c r="P607" s="1" t="s">
        <v>4915</v>
      </c>
      <c r="Q607" s="1" t="s">
        <v>74</v>
      </c>
      <c r="S607" s="1" t="s">
        <v>76</v>
      </c>
    </row>
    <row r="608" ht="14.25" customHeight="1">
      <c r="A608" s="1" t="s">
        <v>4916</v>
      </c>
      <c r="B608" s="1" t="s">
        <v>4917</v>
      </c>
      <c r="C608" s="1" t="s">
        <v>4918</v>
      </c>
      <c r="D608" s="1" t="s">
        <v>4919</v>
      </c>
      <c r="E608" s="1">
        <v>2022.0</v>
      </c>
      <c r="F608" s="1" t="s">
        <v>4920</v>
      </c>
      <c r="G608" s="1">
        <v>943.0</v>
      </c>
      <c r="J608" s="1">
        <v>143.0</v>
      </c>
      <c r="K608" s="1">
        <v>158.0</v>
      </c>
      <c r="L608" s="1">
        <v>15.0</v>
      </c>
      <c r="M608" s="1" t="s">
        <v>4921</v>
      </c>
      <c r="N608" s="1" t="s">
        <v>4922</v>
      </c>
      <c r="P608" s="1" t="s">
        <v>4923</v>
      </c>
      <c r="Q608" s="1" t="s">
        <v>74</v>
      </c>
      <c r="S608" s="1" t="s">
        <v>76</v>
      </c>
    </row>
    <row r="609" ht="14.25" customHeight="1">
      <c r="A609" s="1" t="s">
        <v>4924</v>
      </c>
      <c r="B609" s="1" t="s">
        <v>4925</v>
      </c>
      <c r="C609" s="1" t="s">
        <v>4926</v>
      </c>
      <c r="D609" s="1" t="s">
        <v>4927</v>
      </c>
      <c r="E609" s="1">
        <v>2022.0</v>
      </c>
      <c r="F609" s="1" t="s">
        <v>2557</v>
      </c>
      <c r="G609" s="1" t="s">
        <v>4928</v>
      </c>
      <c r="J609" s="1">
        <v>147.0</v>
      </c>
      <c r="K609" s="1">
        <v>171.0</v>
      </c>
      <c r="L609" s="1">
        <v>24.0</v>
      </c>
      <c r="M609" s="1" t="s">
        <v>4929</v>
      </c>
      <c r="N609" s="1" t="s">
        <v>4930</v>
      </c>
      <c r="O609" s="1" t="s">
        <v>4931</v>
      </c>
      <c r="P609" s="1" t="s">
        <v>4932</v>
      </c>
      <c r="Q609" s="1" t="s">
        <v>74</v>
      </c>
      <c r="S609" s="1" t="s">
        <v>76</v>
      </c>
    </row>
    <row r="610" ht="14.25" customHeight="1">
      <c r="A610" s="1" t="s">
        <v>4933</v>
      </c>
      <c r="B610" s="1" t="s">
        <v>4934</v>
      </c>
      <c r="C610" s="1" t="s">
        <v>4935</v>
      </c>
      <c r="D610" s="1" t="s">
        <v>4936</v>
      </c>
      <c r="E610" s="1">
        <v>2022.0</v>
      </c>
      <c r="F610" s="1" t="s">
        <v>4937</v>
      </c>
      <c r="G610" s="1">
        <v>5.0</v>
      </c>
      <c r="I610" s="1" t="s">
        <v>4938</v>
      </c>
      <c r="M610" s="1" t="s">
        <v>4939</v>
      </c>
      <c r="N610" s="1" t="s">
        <v>4940</v>
      </c>
      <c r="O610" s="1" t="s">
        <v>4941</v>
      </c>
      <c r="P610" s="1" t="s">
        <v>4942</v>
      </c>
      <c r="Q610" s="1" t="s">
        <v>74</v>
      </c>
      <c r="S610" s="1" t="s">
        <v>76</v>
      </c>
    </row>
    <row r="611" ht="14.25" customHeight="1">
      <c r="A611" s="1" t="s">
        <v>4943</v>
      </c>
      <c r="B611" s="1" t="s">
        <v>4944</v>
      </c>
      <c r="C611" s="1" t="s">
        <v>4945</v>
      </c>
      <c r="D611" s="1" t="s">
        <v>4946</v>
      </c>
      <c r="E611" s="1">
        <v>2022.0</v>
      </c>
      <c r="F611" s="1" t="s">
        <v>32</v>
      </c>
      <c r="G611" s="1" t="s">
        <v>3306</v>
      </c>
      <c r="J611" s="1">
        <v>216.0</v>
      </c>
      <c r="K611" s="1">
        <v>222.0</v>
      </c>
      <c r="L611" s="1">
        <v>6.0</v>
      </c>
      <c r="M611" s="1" t="s">
        <v>4947</v>
      </c>
      <c r="N611" s="1" t="s">
        <v>4948</v>
      </c>
      <c r="P611" s="1" t="s">
        <v>4949</v>
      </c>
      <c r="Q611" s="1" t="s">
        <v>74</v>
      </c>
      <c r="R611" s="1" t="s">
        <v>103</v>
      </c>
      <c r="S611" s="1" t="s">
        <v>76</v>
      </c>
    </row>
    <row r="612" ht="14.25" customHeight="1">
      <c r="A612" s="1" t="s">
        <v>4950</v>
      </c>
      <c r="B612" s="1" t="s">
        <v>4951</v>
      </c>
      <c r="C612" s="1" t="s">
        <v>4952</v>
      </c>
      <c r="D612" s="1" t="s">
        <v>4953</v>
      </c>
      <c r="E612" s="1">
        <v>2022.0</v>
      </c>
      <c r="F612" s="1" t="s">
        <v>4954</v>
      </c>
      <c r="G612" s="1" t="s">
        <v>1596</v>
      </c>
      <c r="M612" s="1" t="s">
        <v>4955</v>
      </c>
      <c r="N612" s="1" t="s">
        <v>4956</v>
      </c>
      <c r="O612" s="1" t="s">
        <v>4957</v>
      </c>
      <c r="P612" s="1" t="s">
        <v>4958</v>
      </c>
      <c r="Q612" s="1" t="s">
        <v>74</v>
      </c>
      <c r="R612" s="1" t="s">
        <v>103</v>
      </c>
      <c r="S612" s="1" t="s">
        <v>76</v>
      </c>
    </row>
    <row r="613" ht="14.25" customHeight="1">
      <c r="A613" s="1" t="s">
        <v>4959</v>
      </c>
      <c r="B613" s="1" t="s">
        <v>4960</v>
      </c>
      <c r="C613" s="1" t="s">
        <v>4961</v>
      </c>
      <c r="D613" s="1" t="s">
        <v>4962</v>
      </c>
      <c r="E613" s="1">
        <v>2022.0</v>
      </c>
      <c r="F613" s="1" t="s">
        <v>32</v>
      </c>
      <c r="G613" s="1" t="s">
        <v>3306</v>
      </c>
      <c r="J613" s="1">
        <v>184.0</v>
      </c>
      <c r="K613" s="1">
        <v>189.0</v>
      </c>
      <c r="L613" s="1">
        <v>5.0</v>
      </c>
      <c r="M613" s="1" t="s">
        <v>4963</v>
      </c>
      <c r="N613" s="1" t="s">
        <v>4964</v>
      </c>
      <c r="O613" s="1" t="s">
        <v>4965</v>
      </c>
      <c r="P613" s="1" t="s">
        <v>4966</v>
      </c>
      <c r="Q613" s="1" t="s">
        <v>74</v>
      </c>
      <c r="S613" s="1" t="s">
        <v>76</v>
      </c>
    </row>
    <row r="614" ht="14.25" customHeight="1">
      <c r="A614" s="1" t="s">
        <v>4967</v>
      </c>
      <c r="B614" s="1" t="s">
        <v>4968</v>
      </c>
      <c r="C614" s="1" t="s">
        <v>4969</v>
      </c>
      <c r="D614" s="1" t="s">
        <v>4970</v>
      </c>
      <c r="E614" s="1">
        <v>2022.0</v>
      </c>
      <c r="F614" s="1" t="s">
        <v>4954</v>
      </c>
      <c r="G614" s="1" t="s">
        <v>1596</v>
      </c>
      <c r="M614" s="1" t="s">
        <v>4971</v>
      </c>
      <c r="N614" s="1" t="s">
        <v>4972</v>
      </c>
      <c r="O614" s="1" t="s">
        <v>4973</v>
      </c>
      <c r="P614" s="1" t="s">
        <v>4974</v>
      </c>
      <c r="Q614" s="1" t="s">
        <v>74</v>
      </c>
      <c r="S614" s="1" t="s">
        <v>76</v>
      </c>
    </row>
    <row r="615" ht="14.25" customHeight="1">
      <c r="A615" s="1" t="s">
        <v>4975</v>
      </c>
      <c r="B615" s="1" t="s">
        <v>4976</v>
      </c>
      <c r="C615" s="1" t="s">
        <v>4977</v>
      </c>
      <c r="D615" s="1" t="s">
        <v>4978</v>
      </c>
      <c r="E615" s="1">
        <v>2022.0</v>
      </c>
      <c r="F615" s="1" t="s">
        <v>4937</v>
      </c>
      <c r="G615" s="1">
        <v>7.0</v>
      </c>
      <c r="I615" s="1" t="s">
        <v>4979</v>
      </c>
      <c r="M615" s="1" t="s">
        <v>4980</v>
      </c>
      <c r="N615" s="1" t="s">
        <v>4981</v>
      </c>
      <c r="O615" s="1" t="s">
        <v>4982</v>
      </c>
      <c r="P615" s="1" t="s">
        <v>4983</v>
      </c>
      <c r="Q615" s="1" t="s">
        <v>74</v>
      </c>
      <c r="S615" s="1" t="s">
        <v>76</v>
      </c>
    </row>
    <row r="616" ht="14.25" customHeight="1">
      <c r="A616" s="1" t="s">
        <v>4984</v>
      </c>
      <c r="B616" s="1" t="s">
        <v>4985</v>
      </c>
      <c r="C616" s="1" t="s">
        <v>4986</v>
      </c>
      <c r="D616" s="1" t="s">
        <v>4987</v>
      </c>
      <c r="E616" s="1">
        <v>2022.0</v>
      </c>
      <c r="F616" s="1" t="s">
        <v>4988</v>
      </c>
      <c r="M616" s="1" t="s">
        <v>4989</v>
      </c>
      <c r="N616" s="1" t="s">
        <v>4990</v>
      </c>
      <c r="O616" s="1" t="s">
        <v>4991</v>
      </c>
      <c r="P616" s="1" t="s">
        <v>4992</v>
      </c>
      <c r="Q616" s="1" t="s">
        <v>74</v>
      </c>
      <c r="S616" s="1" t="s">
        <v>76</v>
      </c>
    </row>
    <row r="617" ht="14.25" customHeight="1">
      <c r="A617" s="1" t="s">
        <v>4993</v>
      </c>
      <c r="B617" s="1" t="s">
        <v>4994</v>
      </c>
      <c r="C617" s="1" t="s">
        <v>4995</v>
      </c>
      <c r="D617" s="1" t="s">
        <v>4996</v>
      </c>
      <c r="E617" s="1">
        <v>2022.0</v>
      </c>
      <c r="F617" s="1" t="s">
        <v>4997</v>
      </c>
      <c r="J617" s="1">
        <v>17.0</v>
      </c>
      <c r="K617" s="1">
        <v>21.0</v>
      </c>
      <c r="L617" s="1">
        <v>4.0</v>
      </c>
      <c r="M617" s="1" t="s">
        <v>4998</v>
      </c>
      <c r="N617" s="1" t="s">
        <v>4999</v>
      </c>
      <c r="O617" s="1" t="s">
        <v>5000</v>
      </c>
      <c r="P617" s="1" t="s">
        <v>5001</v>
      </c>
      <c r="Q617" s="1" t="s">
        <v>74</v>
      </c>
      <c r="S617" s="1" t="s">
        <v>76</v>
      </c>
    </row>
    <row r="618" ht="14.25" customHeight="1">
      <c r="A618" s="1" t="s">
        <v>5002</v>
      </c>
      <c r="B618" s="1" t="s">
        <v>5003</v>
      </c>
      <c r="C618" s="1" t="s">
        <v>5004</v>
      </c>
      <c r="D618" s="1" t="s">
        <v>5005</v>
      </c>
      <c r="E618" s="1">
        <v>2022.0</v>
      </c>
      <c r="F618" s="1" t="s">
        <v>30</v>
      </c>
      <c r="G618" s="1" t="s">
        <v>3758</v>
      </c>
      <c r="M618" s="1" t="s">
        <v>5006</v>
      </c>
      <c r="N618" s="1" t="s">
        <v>5007</v>
      </c>
      <c r="P618" s="1" t="s">
        <v>5008</v>
      </c>
      <c r="Q618" s="1" t="s">
        <v>74</v>
      </c>
      <c r="S618" s="1" t="s">
        <v>76</v>
      </c>
    </row>
    <row r="619" ht="14.25" customHeight="1">
      <c r="A619" s="1" t="s">
        <v>5009</v>
      </c>
      <c r="B619" s="1" t="s">
        <v>5010</v>
      </c>
      <c r="C619" s="1" t="s">
        <v>5011</v>
      </c>
      <c r="D619" s="1" t="s">
        <v>5012</v>
      </c>
      <c r="E619" s="1">
        <v>2022.0</v>
      </c>
      <c r="F619" s="1" t="s">
        <v>4105</v>
      </c>
      <c r="G619" s="1">
        <v>203.0</v>
      </c>
      <c r="J619" s="1">
        <v>181.0</v>
      </c>
      <c r="K619" s="1">
        <v>188.0</v>
      </c>
      <c r="L619" s="1">
        <v>7.0</v>
      </c>
      <c r="M619" s="1" t="s">
        <v>5013</v>
      </c>
      <c r="N619" s="1" t="s">
        <v>5014</v>
      </c>
      <c r="O619" s="1" t="s">
        <v>5015</v>
      </c>
      <c r="P619" s="1" t="s">
        <v>5016</v>
      </c>
      <c r="Q619" s="1" t="s">
        <v>74</v>
      </c>
      <c r="R619" s="1" t="s">
        <v>165</v>
      </c>
      <c r="S619" s="1" t="s">
        <v>76</v>
      </c>
    </row>
    <row r="620" ht="14.25" customHeight="1">
      <c r="A620" s="1" t="s">
        <v>5017</v>
      </c>
      <c r="B620" s="1" t="s">
        <v>5018</v>
      </c>
      <c r="C620" s="1" t="s">
        <v>5019</v>
      </c>
      <c r="D620" s="1" t="s">
        <v>5020</v>
      </c>
      <c r="E620" s="1">
        <v>2022.0</v>
      </c>
      <c r="F620" s="1" t="s">
        <v>42</v>
      </c>
      <c r="J620" s="1">
        <v>1082.0</v>
      </c>
      <c r="K620" s="1">
        <v>1085.0</v>
      </c>
      <c r="L620" s="1">
        <v>3.0</v>
      </c>
      <c r="M620" s="1" t="s">
        <v>5021</v>
      </c>
      <c r="N620" s="1" t="s">
        <v>5022</v>
      </c>
      <c r="P620" s="1" t="s">
        <v>5023</v>
      </c>
      <c r="Q620" s="1" t="s">
        <v>74</v>
      </c>
      <c r="S620" s="1" t="s">
        <v>76</v>
      </c>
    </row>
    <row r="621" ht="14.25" customHeight="1">
      <c r="A621" s="1" t="s">
        <v>5024</v>
      </c>
      <c r="B621" s="1" t="s">
        <v>5025</v>
      </c>
      <c r="C621" s="1" t="s">
        <v>5026</v>
      </c>
      <c r="D621" s="1" t="s">
        <v>5027</v>
      </c>
      <c r="E621" s="1">
        <v>2022.0</v>
      </c>
      <c r="F621" s="1" t="s">
        <v>32</v>
      </c>
      <c r="G621" s="1" t="s">
        <v>3306</v>
      </c>
      <c r="J621" s="1">
        <v>1967.0</v>
      </c>
      <c r="K621" s="1">
        <v>1972.0</v>
      </c>
      <c r="L621" s="1">
        <v>5.0</v>
      </c>
      <c r="M621" s="1" t="s">
        <v>5028</v>
      </c>
      <c r="N621" s="1" t="s">
        <v>5029</v>
      </c>
      <c r="O621" s="1" t="s">
        <v>5030</v>
      </c>
      <c r="P621" s="1" t="s">
        <v>5031</v>
      </c>
      <c r="Q621" s="1" t="s">
        <v>74</v>
      </c>
      <c r="S621" s="1" t="s">
        <v>76</v>
      </c>
    </row>
    <row r="622" ht="14.25" customHeight="1">
      <c r="A622" s="1" t="s">
        <v>5032</v>
      </c>
      <c r="B622" s="1" t="s">
        <v>5033</v>
      </c>
      <c r="C622" s="1" t="s">
        <v>5034</v>
      </c>
      <c r="D622" s="1" t="s">
        <v>5035</v>
      </c>
      <c r="E622" s="1">
        <v>2022.0</v>
      </c>
      <c r="F622" s="1" t="s">
        <v>4937</v>
      </c>
      <c r="G622" s="1">
        <v>7.0</v>
      </c>
      <c r="I622" s="1" t="s">
        <v>5036</v>
      </c>
      <c r="M622" s="1" t="s">
        <v>5037</v>
      </c>
      <c r="N622" s="1" t="s">
        <v>5038</v>
      </c>
      <c r="O622" s="1" t="s">
        <v>5039</v>
      </c>
      <c r="P622" s="1" t="s">
        <v>5040</v>
      </c>
      <c r="Q622" s="1" t="s">
        <v>74</v>
      </c>
      <c r="S622" s="1" t="s">
        <v>76</v>
      </c>
    </row>
    <row r="623" ht="14.25" customHeight="1">
      <c r="A623" s="1" t="s">
        <v>5041</v>
      </c>
      <c r="B623" s="1" t="s">
        <v>5042</v>
      </c>
      <c r="C623" s="1" t="s">
        <v>5043</v>
      </c>
      <c r="D623" s="1" t="s">
        <v>5044</v>
      </c>
      <c r="E623" s="1">
        <v>2022.0</v>
      </c>
      <c r="F623" s="1" t="s">
        <v>16</v>
      </c>
      <c r="G623" s="1" t="s">
        <v>3306</v>
      </c>
      <c r="J623" s="1">
        <v>676.0</v>
      </c>
      <c r="K623" s="1">
        <v>683.0</v>
      </c>
      <c r="L623" s="1">
        <v>7.0</v>
      </c>
      <c r="M623" s="1" t="s">
        <v>5045</v>
      </c>
      <c r="N623" s="1" t="s">
        <v>5046</v>
      </c>
      <c r="P623" s="1" t="s">
        <v>5047</v>
      </c>
      <c r="Q623" s="1" t="s">
        <v>74</v>
      </c>
      <c r="R623" s="1" t="s">
        <v>103</v>
      </c>
      <c r="S623" s="1" t="s">
        <v>76</v>
      </c>
    </row>
    <row r="624" ht="14.25" customHeight="1">
      <c r="A624" s="1" t="s">
        <v>5048</v>
      </c>
      <c r="B624" s="1" t="s">
        <v>5049</v>
      </c>
      <c r="C624" s="1" t="s">
        <v>5050</v>
      </c>
      <c r="D624" s="1" t="s">
        <v>5051</v>
      </c>
      <c r="E624" s="1">
        <v>2022.0</v>
      </c>
      <c r="F624" s="1" t="s">
        <v>5052</v>
      </c>
      <c r="G624" s="1" t="s">
        <v>3758</v>
      </c>
      <c r="J624" s="1">
        <v>707.0</v>
      </c>
      <c r="K624" s="1">
        <v>714.0</v>
      </c>
      <c r="L624" s="1">
        <v>7.0</v>
      </c>
      <c r="M624" s="1" t="s">
        <v>5053</v>
      </c>
      <c r="N624" s="1" t="s">
        <v>5054</v>
      </c>
      <c r="P624" s="1" t="s">
        <v>5055</v>
      </c>
      <c r="Q624" s="1" t="s">
        <v>74</v>
      </c>
      <c r="R624" s="1" t="s">
        <v>103</v>
      </c>
      <c r="S624" s="1" t="s">
        <v>76</v>
      </c>
    </row>
    <row r="625" ht="14.25" customHeight="1">
      <c r="A625" s="1" t="s">
        <v>5056</v>
      </c>
      <c r="B625" s="1" t="s">
        <v>5057</v>
      </c>
      <c r="C625" s="1" t="s">
        <v>5058</v>
      </c>
      <c r="D625" s="1" t="s">
        <v>5059</v>
      </c>
      <c r="E625" s="1">
        <v>2022.0</v>
      </c>
      <c r="F625" s="1" t="s">
        <v>4267</v>
      </c>
      <c r="G625" s="1">
        <v>12348.0</v>
      </c>
      <c r="I625" s="1">
        <v>1234836.0</v>
      </c>
      <c r="M625" s="1" t="s">
        <v>5060</v>
      </c>
      <c r="N625" s="1" t="s">
        <v>5061</v>
      </c>
      <c r="O625" s="1" t="s">
        <v>5062</v>
      </c>
      <c r="P625" s="1" t="s">
        <v>5063</v>
      </c>
      <c r="Q625" s="1" t="s">
        <v>74</v>
      </c>
      <c r="S625" s="1" t="s">
        <v>76</v>
      </c>
    </row>
    <row r="626" ht="14.25" customHeight="1">
      <c r="A626" s="1" t="s">
        <v>5064</v>
      </c>
      <c r="B626" s="1" t="s">
        <v>5065</v>
      </c>
      <c r="C626" s="1" t="s">
        <v>5066</v>
      </c>
      <c r="D626" s="1" t="s">
        <v>5067</v>
      </c>
      <c r="E626" s="1">
        <v>2022.0</v>
      </c>
      <c r="F626" s="1" t="s">
        <v>5068</v>
      </c>
      <c r="M626" s="1" t="s">
        <v>5069</v>
      </c>
      <c r="N626" s="1" t="s">
        <v>5070</v>
      </c>
      <c r="O626" s="1" t="s">
        <v>5071</v>
      </c>
      <c r="P626" s="1" t="s">
        <v>5072</v>
      </c>
      <c r="Q626" s="1" t="s">
        <v>74</v>
      </c>
      <c r="S626" s="1" t="s">
        <v>76</v>
      </c>
    </row>
    <row r="627" ht="14.25" customHeight="1">
      <c r="A627" s="1" t="s">
        <v>5073</v>
      </c>
      <c r="B627" s="1" t="s">
        <v>5074</v>
      </c>
      <c r="C627" s="1" t="s">
        <v>5075</v>
      </c>
      <c r="D627" s="1" t="s">
        <v>5076</v>
      </c>
      <c r="E627" s="1">
        <v>2022.0</v>
      </c>
      <c r="F627" s="1" t="s">
        <v>5077</v>
      </c>
      <c r="G627" s="1" t="s">
        <v>1596</v>
      </c>
      <c r="J627" s="1">
        <v>294.0</v>
      </c>
      <c r="K627" s="1">
        <v>299.0</v>
      </c>
      <c r="L627" s="1">
        <v>5.0</v>
      </c>
      <c r="M627" s="1" t="s">
        <v>5078</v>
      </c>
      <c r="N627" s="1" t="s">
        <v>5079</v>
      </c>
      <c r="O627" s="1" t="s">
        <v>5080</v>
      </c>
      <c r="P627" s="1" t="s">
        <v>5081</v>
      </c>
      <c r="Q627" s="1" t="s">
        <v>74</v>
      </c>
      <c r="S627" s="1" t="s">
        <v>76</v>
      </c>
    </row>
    <row r="628" ht="14.25" customHeight="1">
      <c r="A628" s="1" t="s">
        <v>5082</v>
      </c>
      <c r="B628" s="1" t="s">
        <v>5083</v>
      </c>
      <c r="C628" s="1" t="s">
        <v>5084</v>
      </c>
      <c r="D628" s="1" t="s">
        <v>5085</v>
      </c>
      <c r="E628" s="1">
        <v>2022.0</v>
      </c>
      <c r="F628" s="1" t="s">
        <v>5068</v>
      </c>
      <c r="M628" s="1" t="s">
        <v>5086</v>
      </c>
      <c r="N628" s="1" t="s">
        <v>5087</v>
      </c>
      <c r="O628" s="1" t="s">
        <v>5088</v>
      </c>
      <c r="P628" s="1" t="s">
        <v>5089</v>
      </c>
      <c r="Q628" s="1" t="s">
        <v>74</v>
      </c>
      <c r="S628" s="1" t="s">
        <v>76</v>
      </c>
    </row>
    <row r="629" ht="14.25" customHeight="1">
      <c r="A629" s="1" t="s">
        <v>5090</v>
      </c>
      <c r="B629" s="1" t="s">
        <v>5091</v>
      </c>
      <c r="C629" s="1" t="s">
        <v>5092</v>
      </c>
      <c r="D629" s="1" t="s">
        <v>5093</v>
      </c>
      <c r="E629" s="1">
        <v>2022.0</v>
      </c>
      <c r="F629" s="1" t="s">
        <v>4267</v>
      </c>
      <c r="G629" s="1">
        <v>12451.0</v>
      </c>
      <c r="I629" s="1" t="s">
        <v>5094</v>
      </c>
      <c r="M629" s="1" t="s">
        <v>5095</v>
      </c>
      <c r="N629" s="1" t="s">
        <v>5096</v>
      </c>
      <c r="O629" s="1" t="s">
        <v>5097</v>
      </c>
      <c r="P629" s="1" t="s">
        <v>5098</v>
      </c>
      <c r="Q629" s="1" t="s">
        <v>74</v>
      </c>
      <c r="S629" s="1" t="s">
        <v>76</v>
      </c>
    </row>
    <row r="630" ht="14.25" customHeight="1">
      <c r="A630" s="1" t="s">
        <v>5099</v>
      </c>
      <c r="B630" s="1" t="s">
        <v>5100</v>
      </c>
      <c r="C630" s="1" t="s">
        <v>5101</v>
      </c>
      <c r="D630" s="1" t="s">
        <v>5102</v>
      </c>
      <c r="E630" s="1">
        <v>2022.0</v>
      </c>
      <c r="F630" s="1" t="s">
        <v>42</v>
      </c>
      <c r="J630" s="1">
        <v>45.0</v>
      </c>
      <c r="K630" s="1">
        <v>50.0</v>
      </c>
      <c r="L630" s="1">
        <v>5.0</v>
      </c>
      <c r="M630" s="1" t="s">
        <v>5103</v>
      </c>
      <c r="N630" s="1" t="s">
        <v>5104</v>
      </c>
      <c r="O630" s="1" t="s">
        <v>5105</v>
      </c>
      <c r="P630" s="1" t="s">
        <v>5106</v>
      </c>
      <c r="Q630" s="1" t="s">
        <v>74</v>
      </c>
      <c r="S630" s="1" t="s">
        <v>76</v>
      </c>
    </row>
    <row r="631" ht="14.25" customHeight="1">
      <c r="A631" s="1" t="s">
        <v>5107</v>
      </c>
      <c r="B631" s="1" t="s">
        <v>5108</v>
      </c>
      <c r="C631" s="1" t="s">
        <v>5109</v>
      </c>
      <c r="D631" s="1" t="s">
        <v>5110</v>
      </c>
      <c r="E631" s="1">
        <v>2022.0</v>
      </c>
      <c r="F631" s="1" t="s">
        <v>30</v>
      </c>
      <c r="G631" s="1" t="s">
        <v>3758</v>
      </c>
      <c r="M631" s="1" t="s">
        <v>5111</v>
      </c>
      <c r="N631" s="1" t="s">
        <v>5112</v>
      </c>
      <c r="P631" s="1" t="s">
        <v>5113</v>
      </c>
      <c r="Q631" s="1" t="s">
        <v>74</v>
      </c>
      <c r="S631" s="1" t="s">
        <v>76</v>
      </c>
    </row>
    <row r="632" ht="14.25" customHeight="1">
      <c r="A632" s="1" t="s">
        <v>5114</v>
      </c>
      <c r="B632" s="1" t="s">
        <v>5115</v>
      </c>
      <c r="C632" s="1" t="s">
        <v>5116</v>
      </c>
      <c r="D632" s="1" t="s">
        <v>5117</v>
      </c>
      <c r="E632" s="1">
        <v>2022.0</v>
      </c>
      <c r="F632" s="1" t="s">
        <v>4105</v>
      </c>
      <c r="G632" s="1">
        <v>207.0</v>
      </c>
      <c r="J632" s="1">
        <v>3510.0</v>
      </c>
      <c r="K632" s="1">
        <v>3519.0</v>
      </c>
      <c r="L632" s="1">
        <v>9.0</v>
      </c>
      <c r="M632" s="1" t="s">
        <v>5118</v>
      </c>
      <c r="N632" s="1" t="s">
        <v>5119</v>
      </c>
      <c r="O632" s="1" t="s">
        <v>5120</v>
      </c>
      <c r="P632" s="1" t="s">
        <v>5121</v>
      </c>
      <c r="Q632" s="1" t="s">
        <v>74</v>
      </c>
      <c r="R632" s="1" t="s">
        <v>5122</v>
      </c>
      <c r="S632" s="1" t="s">
        <v>76</v>
      </c>
    </row>
    <row r="633" ht="14.25" customHeight="1">
      <c r="A633" s="1" t="s">
        <v>5123</v>
      </c>
      <c r="B633" s="1" t="s">
        <v>5124</v>
      </c>
      <c r="C633" s="1" t="s">
        <v>5125</v>
      </c>
      <c r="D633" s="1" t="s">
        <v>5126</v>
      </c>
      <c r="E633" s="1">
        <v>2022.0</v>
      </c>
      <c r="F633" s="1" t="s">
        <v>5127</v>
      </c>
      <c r="G633" s="1" t="s">
        <v>3306</v>
      </c>
      <c r="J633" s="1">
        <v>419.0</v>
      </c>
      <c r="K633" s="1">
        <v>423.0</v>
      </c>
      <c r="L633" s="1">
        <v>4.0</v>
      </c>
      <c r="M633" s="1" t="s">
        <v>5128</v>
      </c>
      <c r="N633" s="1" t="s">
        <v>5129</v>
      </c>
      <c r="O633" s="1" t="s">
        <v>5130</v>
      </c>
      <c r="P633" s="1" t="s">
        <v>5131</v>
      </c>
      <c r="Q633" s="1" t="s">
        <v>74</v>
      </c>
      <c r="S633" s="1" t="s">
        <v>76</v>
      </c>
    </row>
    <row r="634" ht="14.25" customHeight="1">
      <c r="A634" s="1" t="s">
        <v>5132</v>
      </c>
      <c r="B634" s="1" t="s">
        <v>5133</v>
      </c>
      <c r="C634" s="1">
        <v>5.58483361E10</v>
      </c>
      <c r="D634" s="1" t="s">
        <v>5134</v>
      </c>
      <c r="E634" s="1">
        <v>2022.0</v>
      </c>
      <c r="F634" s="1" t="s">
        <v>5135</v>
      </c>
      <c r="M634" s="1" t="s">
        <v>5136</v>
      </c>
      <c r="N634" s="1" t="s">
        <v>5137</v>
      </c>
      <c r="O634" s="1" t="s">
        <v>5138</v>
      </c>
      <c r="P634" s="1" t="s">
        <v>5139</v>
      </c>
      <c r="Q634" s="1" t="s">
        <v>74</v>
      </c>
      <c r="S634" s="1" t="s">
        <v>76</v>
      </c>
    </row>
    <row r="635" ht="14.25" customHeight="1">
      <c r="A635" s="1" t="s">
        <v>5140</v>
      </c>
      <c r="B635" s="1" t="s">
        <v>5141</v>
      </c>
      <c r="C635" s="1" t="s">
        <v>5142</v>
      </c>
      <c r="D635" s="1" t="s">
        <v>5143</v>
      </c>
      <c r="E635" s="1">
        <v>2022.0</v>
      </c>
      <c r="F635" s="1" t="s">
        <v>30</v>
      </c>
      <c r="G635" s="1" t="s">
        <v>3758</v>
      </c>
      <c r="M635" s="1" t="s">
        <v>5144</v>
      </c>
      <c r="N635" s="1" t="s">
        <v>5145</v>
      </c>
      <c r="O635" s="1" t="s">
        <v>5146</v>
      </c>
      <c r="P635" s="1" t="s">
        <v>5147</v>
      </c>
      <c r="Q635" s="1" t="s">
        <v>74</v>
      </c>
      <c r="S635" s="1" t="s">
        <v>76</v>
      </c>
    </row>
    <row r="636" ht="14.25" customHeight="1">
      <c r="A636" s="1" t="s">
        <v>5148</v>
      </c>
      <c r="B636" s="1" t="s">
        <v>5149</v>
      </c>
      <c r="C636" s="1" t="s">
        <v>5150</v>
      </c>
      <c r="D636" s="1" t="s">
        <v>5151</v>
      </c>
      <c r="E636" s="1">
        <v>2022.0</v>
      </c>
      <c r="F636" s="1" t="s">
        <v>30</v>
      </c>
      <c r="G636" s="1" t="s">
        <v>3758</v>
      </c>
      <c r="M636" s="1" t="s">
        <v>5152</v>
      </c>
      <c r="N636" s="1" t="s">
        <v>5153</v>
      </c>
      <c r="P636" s="1" t="s">
        <v>5154</v>
      </c>
      <c r="Q636" s="1" t="s">
        <v>74</v>
      </c>
      <c r="S636" s="1" t="s">
        <v>76</v>
      </c>
    </row>
    <row r="637" ht="14.25" customHeight="1">
      <c r="A637" s="1" t="s">
        <v>5155</v>
      </c>
      <c r="B637" s="1" t="s">
        <v>5156</v>
      </c>
      <c r="C637" s="1" t="s">
        <v>5157</v>
      </c>
      <c r="D637" s="1" t="s">
        <v>5158</v>
      </c>
      <c r="E637" s="1">
        <v>2022.0</v>
      </c>
      <c r="F637" s="1" t="s">
        <v>4267</v>
      </c>
      <c r="G637" s="1">
        <v>12344.0</v>
      </c>
      <c r="I637" s="1" t="s">
        <v>5159</v>
      </c>
      <c r="M637" s="1" t="s">
        <v>5160</v>
      </c>
      <c r="N637" s="1" t="s">
        <v>5161</v>
      </c>
      <c r="O637" s="1" t="s">
        <v>5162</v>
      </c>
      <c r="P637" s="1" t="s">
        <v>5163</v>
      </c>
      <c r="Q637" s="1" t="s">
        <v>74</v>
      </c>
      <c r="S637" s="1" t="s">
        <v>76</v>
      </c>
    </row>
    <row r="638" ht="14.25" customHeight="1">
      <c r="A638" s="1" t="s">
        <v>5164</v>
      </c>
      <c r="B638" s="1" t="s">
        <v>5165</v>
      </c>
      <c r="C638" s="1" t="s">
        <v>5166</v>
      </c>
      <c r="D638" s="1" t="s">
        <v>5167</v>
      </c>
      <c r="E638" s="1">
        <v>2022.0</v>
      </c>
      <c r="F638" s="1" t="s">
        <v>4105</v>
      </c>
      <c r="G638" s="1">
        <v>207.0</v>
      </c>
      <c r="J638" s="1">
        <v>3820.0</v>
      </c>
      <c r="K638" s="1">
        <v>3829.0</v>
      </c>
      <c r="L638" s="1">
        <v>9.0</v>
      </c>
      <c r="M638" s="1" t="s">
        <v>5168</v>
      </c>
      <c r="N638" s="1" t="s">
        <v>5169</v>
      </c>
      <c r="O638" s="1" t="s">
        <v>5170</v>
      </c>
      <c r="P638" s="1" t="s">
        <v>5171</v>
      </c>
      <c r="Q638" s="1" t="s">
        <v>74</v>
      </c>
      <c r="R638" s="1" t="s">
        <v>5122</v>
      </c>
      <c r="S638" s="1" t="s">
        <v>76</v>
      </c>
    </row>
    <row r="639" ht="14.25" customHeight="1">
      <c r="A639" s="1" t="s">
        <v>5172</v>
      </c>
      <c r="B639" s="1" t="s">
        <v>5173</v>
      </c>
      <c r="C639" s="1" t="s">
        <v>5174</v>
      </c>
      <c r="D639" s="1" t="s">
        <v>5175</v>
      </c>
      <c r="E639" s="1">
        <v>2022.0</v>
      </c>
      <c r="F639" s="1" t="s">
        <v>5176</v>
      </c>
      <c r="J639" s="1">
        <v>115.0</v>
      </c>
      <c r="K639" s="1">
        <v>121.0</v>
      </c>
      <c r="L639" s="1">
        <v>6.0</v>
      </c>
      <c r="N639" s="1" t="s">
        <v>5177</v>
      </c>
      <c r="O639" s="1" t="s">
        <v>5178</v>
      </c>
      <c r="P639" s="1" t="s">
        <v>5179</v>
      </c>
      <c r="Q639" s="1" t="s">
        <v>74</v>
      </c>
      <c r="S639" s="1" t="s">
        <v>76</v>
      </c>
    </row>
    <row r="640" ht="14.25" customHeight="1">
      <c r="A640" s="1" t="s">
        <v>5180</v>
      </c>
      <c r="B640" s="1" t="s">
        <v>5181</v>
      </c>
      <c r="C640" s="1" t="s">
        <v>5182</v>
      </c>
      <c r="D640" s="1" t="s">
        <v>5183</v>
      </c>
      <c r="E640" s="1">
        <v>2022.0</v>
      </c>
      <c r="F640" s="1" t="s">
        <v>5184</v>
      </c>
      <c r="M640" s="1" t="s">
        <v>5185</v>
      </c>
      <c r="N640" s="1" t="s">
        <v>5186</v>
      </c>
      <c r="O640" s="1" t="s">
        <v>5187</v>
      </c>
      <c r="P640" s="1" t="s">
        <v>5188</v>
      </c>
      <c r="Q640" s="1" t="s">
        <v>74</v>
      </c>
      <c r="S640" s="1" t="s">
        <v>76</v>
      </c>
    </row>
    <row r="641" ht="14.25" customHeight="1">
      <c r="A641" s="1" t="s">
        <v>5189</v>
      </c>
      <c r="B641" s="1" t="s">
        <v>5190</v>
      </c>
      <c r="C641" s="1" t="s">
        <v>5191</v>
      </c>
      <c r="D641" s="1" t="s">
        <v>5192</v>
      </c>
      <c r="E641" s="1">
        <v>2022.0</v>
      </c>
      <c r="F641" s="1" t="s">
        <v>1710</v>
      </c>
      <c r="G641" s="1" t="s">
        <v>4897</v>
      </c>
      <c r="J641" s="1">
        <v>449.0</v>
      </c>
      <c r="K641" s="1">
        <v>453.0</v>
      </c>
      <c r="L641" s="1">
        <v>4.0</v>
      </c>
      <c r="M641" s="1" t="s">
        <v>5193</v>
      </c>
      <c r="N641" s="1" t="s">
        <v>5194</v>
      </c>
      <c r="O641" s="1" t="s">
        <v>5195</v>
      </c>
      <c r="P641" s="1" t="s">
        <v>5196</v>
      </c>
      <c r="Q641" s="1" t="s">
        <v>74</v>
      </c>
      <c r="R641" s="1" t="s">
        <v>103</v>
      </c>
      <c r="S641" s="1" t="s">
        <v>76</v>
      </c>
    </row>
    <row r="642" ht="14.25" customHeight="1">
      <c r="A642" s="1" t="s">
        <v>5197</v>
      </c>
      <c r="B642" s="1" t="s">
        <v>5198</v>
      </c>
      <c r="C642" s="1" t="s">
        <v>5199</v>
      </c>
      <c r="D642" s="1" t="s">
        <v>5200</v>
      </c>
      <c r="E642" s="1">
        <v>2022.0</v>
      </c>
      <c r="F642" s="1" t="s">
        <v>5201</v>
      </c>
      <c r="I642" s="1" t="s">
        <v>5202</v>
      </c>
      <c r="M642" s="1" t="s">
        <v>5203</v>
      </c>
      <c r="N642" s="1" t="s">
        <v>5204</v>
      </c>
      <c r="O642" s="1" t="s">
        <v>5205</v>
      </c>
      <c r="P642" s="1" t="s">
        <v>5206</v>
      </c>
      <c r="Q642" s="1" t="s">
        <v>74</v>
      </c>
      <c r="S642" s="1" t="s">
        <v>76</v>
      </c>
    </row>
    <row r="643" ht="14.25" customHeight="1">
      <c r="A643" s="1" t="s">
        <v>5207</v>
      </c>
      <c r="B643" s="1" t="s">
        <v>5208</v>
      </c>
      <c r="C643" s="1" t="s">
        <v>5209</v>
      </c>
      <c r="D643" s="1" t="s">
        <v>5210</v>
      </c>
      <c r="E643" s="1">
        <v>2022.0</v>
      </c>
      <c r="F643" s="1" t="s">
        <v>4105</v>
      </c>
      <c r="G643" s="1">
        <v>207.0</v>
      </c>
      <c r="J643" s="1">
        <v>2325.0</v>
      </c>
      <c r="K643" s="1">
        <v>2334.0</v>
      </c>
      <c r="L643" s="1">
        <v>9.0</v>
      </c>
      <c r="M643" s="1" t="s">
        <v>5211</v>
      </c>
      <c r="N643" s="1" t="s">
        <v>5212</v>
      </c>
      <c r="O643" s="1" t="s">
        <v>5213</v>
      </c>
      <c r="P643" s="1" t="s">
        <v>5214</v>
      </c>
      <c r="Q643" s="1" t="s">
        <v>74</v>
      </c>
      <c r="R643" s="1" t="s">
        <v>5122</v>
      </c>
      <c r="S643" s="1" t="s">
        <v>76</v>
      </c>
    </row>
    <row r="644" ht="14.25" customHeight="1">
      <c r="A644" s="1" t="s">
        <v>5215</v>
      </c>
      <c r="B644" s="1" t="s">
        <v>5216</v>
      </c>
      <c r="C644" s="1" t="s">
        <v>5217</v>
      </c>
      <c r="D644" s="1" t="s">
        <v>5218</v>
      </c>
      <c r="E644" s="1">
        <v>2022.0</v>
      </c>
      <c r="F644" s="1" t="s">
        <v>30</v>
      </c>
      <c r="G644" s="1" t="s">
        <v>3758</v>
      </c>
      <c r="M644" s="1" t="s">
        <v>5219</v>
      </c>
      <c r="N644" s="1" t="s">
        <v>5220</v>
      </c>
      <c r="P644" s="1" t="s">
        <v>5221</v>
      </c>
      <c r="Q644" s="1" t="s">
        <v>74</v>
      </c>
      <c r="S644" s="1" t="s">
        <v>76</v>
      </c>
    </row>
    <row r="645" ht="14.25" customHeight="1">
      <c r="A645" s="1" t="s">
        <v>5222</v>
      </c>
      <c r="B645" s="1" t="s">
        <v>5223</v>
      </c>
      <c r="C645" s="1" t="s">
        <v>5224</v>
      </c>
      <c r="D645" s="1" t="s">
        <v>5225</v>
      </c>
      <c r="E645" s="1">
        <v>2022.0</v>
      </c>
      <c r="F645" s="1" t="s">
        <v>1710</v>
      </c>
      <c r="G645" s="1" t="s">
        <v>5226</v>
      </c>
      <c r="J645" s="1">
        <v>572.0</v>
      </c>
      <c r="K645" s="1">
        <v>581.0</v>
      </c>
      <c r="L645" s="1">
        <v>9.0</v>
      </c>
      <c r="M645" s="1" t="s">
        <v>5227</v>
      </c>
      <c r="N645" s="1" t="s">
        <v>5228</v>
      </c>
      <c r="O645" s="1" t="s">
        <v>5229</v>
      </c>
      <c r="P645" s="1" t="s">
        <v>5230</v>
      </c>
      <c r="Q645" s="1" t="s">
        <v>74</v>
      </c>
      <c r="S645" s="1" t="s">
        <v>76</v>
      </c>
    </row>
    <row r="646" ht="14.25" customHeight="1">
      <c r="A646" s="1" t="s">
        <v>5231</v>
      </c>
      <c r="B646" s="1" t="s">
        <v>5232</v>
      </c>
      <c r="C646" s="1">
        <v>5.79876543E10</v>
      </c>
      <c r="D646" s="1" t="s">
        <v>5233</v>
      </c>
      <c r="E646" s="1">
        <v>2022.0</v>
      </c>
      <c r="F646" s="1" t="s">
        <v>5234</v>
      </c>
      <c r="J646" s="1">
        <v>63.0</v>
      </c>
      <c r="K646" s="1">
        <v>67.0</v>
      </c>
      <c r="L646" s="1">
        <v>4.0</v>
      </c>
      <c r="M646" s="1" t="s">
        <v>5235</v>
      </c>
      <c r="N646" s="1" t="s">
        <v>5236</v>
      </c>
      <c r="O646" s="1" t="s">
        <v>5237</v>
      </c>
      <c r="P646" s="1" t="s">
        <v>5238</v>
      </c>
      <c r="Q646" s="1" t="s">
        <v>74</v>
      </c>
      <c r="S646" s="1" t="s">
        <v>76</v>
      </c>
    </row>
    <row r="647" ht="14.25" customHeight="1">
      <c r="A647" s="1" t="s">
        <v>5239</v>
      </c>
      <c r="B647" s="1" t="s">
        <v>5240</v>
      </c>
      <c r="C647" s="1">
        <v>5.77292728E10</v>
      </c>
      <c r="D647" s="1" t="s">
        <v>5241</v>
      </c>
      <c r="E647" s="1">
        <v>2022.0</v>
      </c>
      <c r="F647" s="1" t="s">
        <v>4267</v>
      </c>
      <c r="G647" s="1">
        <v>12348.0</v>
      </c>
      <c r="I647" s="1" t="s">
        <v>5242</v>
      </c>
      <c r="M647" s="1" t="s">
        <v>5243</v>
      </c>
      <c r="N647" s="1" t="s">
        <v>5244</v>
      </c>
      <c r="O647" s="1" t="s">
        <v>5245</v>
      </c>
      <c r="P647" s="1" t="s">
        <v>5246</v>
      </c>
      <c r="Q647" s="1" t="s">
        <v>74</v>
      </c>
      <c r="S647" s="1" t="s">
        <v>76</v>
      </c>
    </row>
    <row r="648" ht="14.25" customHeight="1">
      <c r="A648" s="1" t="s">
        <v>5247</v>
      </c>
      <c r="B648" s="1" t="s">
        <v>5248</v>
      </c>
      <c r="C648" s="1">
        <v>3.66982217E10</v>
      </c>
      <c r="D648" s="1" t="s">
        <v>5249</v>
      </c>
      <c r="E648" s="1">
        <v>2022.0</v>
      </c>
      <c r="F648" s="1" t="s">
        <v>1710</v>
      </c>
      <c r="G648" s="1" t="s">
        <v>5226</v>
      </c>
      <c r="J648" s="1">
        <v>524.0</v>
      </c>
      <c r="K648" s="1">
        <v>533.0</v>
      </c>
      <c r="L648" s="1">
        <v>9.0</v>
      </c>
      <c r="M648" s="1" t="s">
        <v>5250</v>
      </c>
      <c r="N648" s="1" t="s">
        <v>5251</v>
      </c>
      <c r="O648" s="1" t="s">
        <v>5252</v>
      </c>
      <c r="P648" s="1" t="s">
        <v>5253</v>
      </c>
      <c r="Q648" s="1" t="s">
        <v>74</v>
      </c>
      <c r="S648" s="1" t="s">
        <v>76</v>
      </c>
    </row>
    <row r="649" ht="14.25" customHeight="1">
      <c r="A649" s="1" t="s">
        <v>5254</v>
      </c>
      <c r="B649" s="1" t="s">
        <v>5255</v>
      </c>
      <c r="C649" s="1" t="s">
        <v>5256</v>
      </c>
      <c r="D649" s="1" t="s">
        <v>5257</v>
      </c>
      <c r="E649" s="1">
        <v>2022.0</v>
      </c>
      <c r="F649" s="1" t="s">
        <v>1710</v>
      </c>
      <c r="G649" s="1" t="s">
        <v>5258</v>
      </c>
      <c r="J649" s="1">
        <v>84.0</v>
      </c>
      <c r="K649" s="1">
        <v>90.0</v>
      </c>
      <c r="L649" s="1">
        <v>6.0</v>
      </c>
      <c r="M649" s="1" t="s">
        <v>5259</v>
      </c>
      <c r="N649" s="1" t="s">
        <v>5260</v>
      </c>
      <c r="O649" s="1" t="s">
        <v>5261</v>
      </c>
      <c r="P649" s="1" t="s">
        <v>5262</v>
      </c>
      <c r="Q649" s="1" t="s">
        <v>74</v>
      </c>
      <c r="S649" s="1" t="s">
        <v>76</v>
      </c>
    </row>
    <row r="650" ht="14.25" customHeight="1">
      <c r="A650" s="1" t="s">
        <v>5263</v>
      </c>
      <c r="B650" s="1" t="s">
        <v>5264</v>
      </c>
      <c r="C650" s="1" t="s">
        <v>5265</v>
      </c>
      <c r="D650" s="1" t="s">
        <v>5266</v>
      </c>
      <c r="E650" s="1">
        <v>2022.0</v>
      </c>
      <c r="F650" s="1" t="s">
        <v>16</v>
      </c>
      <c r="G650" s="1" t="s">
        <v>3306</v>
      </c>
      <c r="J650" s="1">
        <v>9620.0</v>
      </c>
      <c r="K650" s="1">
        <v>9627.0</v>
      </c>
      <c r="L650" s="1">
        <v>7.0</v>
      </c>
      <c r="M650" s="1" t="s">
        <v>5267</v>
      </c>
      <c r="N650" s="1" t="s">
        <v>5268</v>
      </c>
      <c r="P650" s="1" t="s">
        <v>5269</v>
      </c>
      <c r="Q650" s="1" t="s">
        <v>74</v>
      </c>
      <c r="R650" s="1" t="s">
        <v>103</v>
      </c>
      <c r="S650" s="1" t="s">
        <v>76</v>
      </c>
    </row>
    <row r="651" ht="14.25" customHeight="1">
      <c r="A651" s="1" t="s">
        <v>5270</v>
      </c>
      <c r="B651" s="1" t="s">
        <v>5271</v>
      </c>
      <c r="C651" s="1" t="s">
        <v>5272</v>
      </c>
      <c r="D651" s="1" t="s">
        <v>5273</v>
      </c>
      <c r="E651" s="1">
        <v>2022.0</v>
      </c>
      <c r="F651" s="1" t="s">
        <v>5274</v>
      </c>
      <c r="J651" s="1">
        <v>312.0</v>
      </c>
      <c r="K651" s="1">
        <v>317.0</v>
      </c>
      <c r="L651" s="1">
        <v>5.0</v>
      </c>
      <c r="M651" s="1" t="s">
        <v>5275</v>
      </c>
      <c r="N651" s="1" t="s">
        <v>5276</v>
      </c>
      <c r="O651" s="1" t="s">
        <v>5277</v>
      </c>
      <c r="P651" s="1" t="s">
        <v>5278</v>
      </c>
      <c r="Q651" s="1" t="s">
        <v>74</v>
      </c>
      <c r="S651" s="1" t="s">
        <v>76</v>
      </c>
    </row>
    <row r="652" ht="14.25" customHeight="1">
      <c r="A652" s="1" t="s">
        <v>5279</v>
      </c>
      <c r="B652" s="1" t="s">
        <v>5280</v>
      </c>
      <c r="C652" s="1" t="s">
        <v>5281</v>
      </c>
      <c r="D652" s="1" t="s">
        <v>5282</v>
      </c>
      <c r="E652" s="1">
        <v>2022.0</v>
      </c>
      <c r="F652" s="1" t="s">
        <v>5052</v>
      </c>
      <c r="G652" s="1" t="s">
        <v>3758</v>
      </c>
      <c r="J652" s="1">
        <v>659.0</v>
      </c>
      <c r="K652" s="1">
        <v>666.0</v>
      </c>
      <c r="L652" s="1">
        <v>7.0</v>
      </c>
      <c r="M652" s="1" t="s">
        <v>5283</v>
      </c>
      <c r="N652" s="1" t="s">
        <v>5284</v>
      </c>
      <c r="P652" s="1" t="s">
        <v>5285</v>
      </c>
      <c r="Q652" s="1" t="s">
        <v>74</v>
      </c>
      <c r="S652" s="1" t="s">
        <v>76</v>
      </c>
    </row>
    <row r="653" ht="14.25" customHeight="1">
      <c r="A653" s="1" t="s">
        <v>5286</v>
      </c>
      <c r="B653" s="1" t="s">
        <v>5287</v>
      </c>
      <c r="C653" s="1" t="s">
        <v>5288</v>
      </c>
      <c r="D653" s="1" t="s">
        <v>5289</v>
      </c>
      <c r="E653" s="1">
        <v>2022.0</v>
      </c>
      <c r="F653" s="1" t="s">
        <v>42</v>
      </c>
      <c r="J653" s="1">
        <v>1098.0</v>
      </c>
      <c r="K653" s="1">
        <v>1103.0</v>
      </c>
      <c r="L653" s="1">
        <v>5.0</v>
      </c>
      <c r="M653" s="1" t="s">
        <v>5290</v>
      </c>
      <c r="N653" s="1" t="s">
        <v>5291</v>
      </c>
      <c r="P653" s="1" t="s">
        <v>5292</v>
      </c>
      <c r="Q653" s="1" t="s">
        <v>74</v>
      </c>
      <c r="S653" s="1" t="s">
        <v>76</v>
      </c>
    </row>
    <row r="654" ht="14.25" customHeight="1">
      <c r="A654" s="1" t="s">
        <v>5293</v>
      </c>
      <c r="B654" s="1" t="s">
        <v>5294</v>
      </c>
      <c r="C654" s="1" t="s">
        <v>5295</v>
      </c>
      <c r="D654" s="1" t="s">
        <v>5296</v>
      </c>
      <c r="E654" s="1">
        <v>2022.0</v>
      </c>
      <c r="F654" s="1" t="s">
        <v>32</v>
      </c>
      <c r="G654" s="1" t="s">
        <v>3306</v>
      </c>
      <c r="J654" s="1">
        <v>1897.0</v>
      </c>
      <c r="K654" s="1">
        <v>1903.0</v>
      </c>
      <c r="L654" s="1">
        <v>6.0</v>
      </c>
      <c r="M654" s="1" t="s">
        <v>5297</v>
      </c>
      <c r="N654" s="1" t="s">
        <v>5298</v>
      </c>
      <c r="O654" s="1" t="s">
        <v>5299</v>
      </c>
      <c r="P654" s="1" t="s">
        <v>5300</v>
      </c>
      <c r="Q654" s="1" t="s">
        <v>74</v>
      </c>
      <c r="S654" s="1" t="s">
        <v>76</v>
      </c>
    </row>
    <row r="655" ht="14.25" customHeight="1">
      <c r="A655" s="1" t="s">
        <v>5301</v>
      </c>
      <c r="B655" s="1" t="s">
        <v>5302</v>
      </c>
      <c r="C655" s="1" t="s">
        <v>5303</v>
      </c>
      <c r="D655" s="1" t="s">
        <v>5304</v>
      </c>
      <c r="E655" s="1">
        <v>2022.0</v>
      </c>
      <c r="F655" s="1" t="s">
        <v>42</v>
      </c>
      <c r="J655" s="1">
        <v>754.0</v>
      </c>
      <c r="K655" s="1">
        <v>759.0</v>
      </c>
      <c r="L655" s="1">
        <v>5.0</v>
      </c>
      <c r="M655" s="1" t="s">
        <v>5305</v>
      </c>
      <c r="N655" s="1" t="s">
        <v>5306</v>
      </c>
      <c r="P655" s="1" t="s">
        <v>5307</v>
      </c>
      <c r="Q655" s="1" t="s">
        <v>74</v>
      </c>
      <c r="S655" s="1" t="s">
        <v>76</v>
      </c>
    </row>
    <row r="656" ht="14.25" customHeight="1">
      <c r="A656" s="1" t="s">
        <v>5308</v>
      </c>
      <c r="B656" s="1" t="s">
        <v>5309</v>
      </c>
      <c r="C656" s="1" t="s">
        <v>5310</v>
      </c>
      <c r="D656" s="1" t="s">
        <v>5311</v>
      </c>
      <c r="E656" s="1">
        <v>2022.0</v>
      </c>
      <c r="F656" s="1" t="s">
        <v>32</v>
      </c>
      <c r="G656" s="1" t="s">
        <v>3306</v>
      </c>
      <c r="J656" s="1">
        <v>2037.0</v>
      </c>
      <c r="K656" s="1">
        <v>2042.0</v>
      </c>
      <c r="L656" s="1">
        <v>5.0</v>
      </c>
      <c r="M656" s="1" t="s">
        <v>5312</v>
      </c>
      <c r="N656" s="1" t="s">
        <v>5313</v>
      </c>
      <c r="O656" s="1" t="s">
        <v>5314</v>
      </c>
      <c r="P656" s="1" t="s">
        <v>5315</v>
      </c>
      <c r="Q656" s="1" t="s">
        <v>74</v>
      </c>
      <c r="R656" s="1" t="s">
        <v>103</v>
      </c>
      <c r="S656" s="1" t="s">
        <v>76</v>
      </c>
    </row>
    <row r="657" ht="14.25" customHeight="1">
      <c r="A657" s="1" t="s">
        <v>5316</v>
      </c>
      <c r="B657" s="1" t="s">
        <v>5317</v>
      </c>
      <c r="C657" s="1" t="s">
        <v>5318</v>
      </c>
      <c r="D657" s="1" t="s">
        <v>5319</v>
      </c>
      <c r="E657" s="1">
        <v>2022.0</v>
      </c>
      <c r="F657" s="1" t="s">
        <v>1000</v>
      </c>
      <c r="G657" s="1">
        <v>3261.0</v>
      </c>
      <c r="J657" s="1">
        <v>17.0</v>
      </c>
      <c r="K657" s="1">
        <v>29.0</v>
      </c>
      <c r="L657" s="1">
        <v>12.0</v>
      </c>
      <c r="N657" s="1" t="s">
        <v>5320</v>
      </c>
      <c r="O657" s="1" t="s">
        <v>5321</v>
      </c>
      <c r="P657" s="1" t="s">
        <v>5322</v>
      </c>
      <c r="Q657" s="1" t="s">
        <v>74</v>
      </c>
      <c r="S657" s="1" t="s">
        <v>76</v>
      </c>
    </row>
    <row r="658" ht="14.25" customHeight="1">
      <c r="A658" s="1" t="s">
        <v>5323</v>
      </c>
      <c r="B658" s="1" t="s">
        <v>5324</v>
      </c>
      <c r="C658" s="1" t="s">
        <v>5325</v>
      </c>
      <c r="D658" s="1" t="s">
        <v>5326</v>
      </c>
      <c r="E658" s="1">
        <v>2022.0</v>
      </c>
      <c r="F658" s="1" t="s">
        <v>4664</v>
      </c>
      <c r="J658" s="1">
        <v>25.0</v>
      </c>
      <c r="K658" s="1">
        <v>31.0</v>
      </c>
      <c r="L658" s="1">
        <v>6.0</v>
      </c>
      <c r="M658" s="1" t="s">
        <v>5327</v>
      </c>
      <c r="N658" s="1" t="s">
        <v>5328</v>
      </c>
      <c r="O658" s="1" t="s">
        <v>5329</v>
      </c>
      <c r="P658" s="1" t="s">
        <v>5330</v>
      </c>
      <c r="Q658" s="1" t="s">
        <v>74</v>
      </c>
      <c r="S658" s="1" t="s">
        <v>76</v>
      </c>
    </row>
    <row r="659" ht="14.25" customHeight="1">
      <c r="A659" s="1" t="s">
        <v>5331</v>
      </c>
      <c r="B659" s="1" t="s">
        <v>5332</v>
      </c>
      <c r="C659" s="1" t="s">
        <v>5333</v>
      </c>
      <c r="D659" s="1" t="s">
        <v>5334</v>
      </c>
      <c r="E659" s="1">
        <v>2022.0</v>
      </c>
      <c r="F659" s="1" t="s">
        <v>4937</v>
      </c>
      <c r="G659" s="1">
        <v>7.0</v>
      </c>
      <c r="I659" s="1" t="s">
        <v>5335</v>
      </c>
      <c r="M659" s="1" t="s">
        <v>5336</v>
      </c>
      <c r="N659" s="1" t="s">
        <v>5337</v>
      </c>
      <c r="O659" s="1" t="s">
        <v>5338</v>
      </c>
      <c r="P659" s="1" t="s">
        <v>5339</v>
      </c>
      <c r="Q659" s="1" t="s">
        <v>74</v>
      </c>
      <c r="R659" s="1" t="s">
        <v>103</v>
      </c>
      <c r="S659" s="1" t="s">
        <v>76</v>
      </c>
    </row>
    <row r="660" ht="14.25" customHeight="1">
      <c r="A660" s="1" t="s">
        <v>5340</v>
      </c>
      <c r="B660" s="1" t="s">
        <v>5341</v>
      </c>
      <c r="C660" s="1" t="s">
        <v>5342</v>
      </c>
      <c r="D660" s="1" t="s">
        <v>5343</v>
      </c>
      <c r="E660" s="1">
        <v>2022.0</v>
      </c>
      <c r="F660" s="1" t="s">
        <v>28</v>
      </c>
      <c r="J660" s="1">
        <v>170.0</v>
      </c>
      <c r="K660" s="1">
        <v>177.0</v>
      </c>
      <c r="L660" s="1">
        <v>7.0</v>
      </c>
      <c r="M660" s="1" t="s">
        <v>5344</v>
      </c>
      <c r="N660" s="1" t="s">
        <v>5345</v>
      </c>
      <c r="O660" s="1" t="s">
        <v>5346</v>
      </c>
      <c r="P660" s="1" t="s">
        <v>5347</v>
      </c>
      <c r="Q660" s="1" t="s">
        <v>74</v>
      </c>
      <c r="R660" s="1" t="s">
        <v>103</v>
      </c>
      <c r="S660" s="1" t="s">
        <v>76</v>
      </c>
    </row>
    <row r="661" ht="14.25" customHeight="1">
      <c r="A661" s="1" t="s">
        <v>5348</v>
      </c>
      <c r="B661" s="1" t="s">
        <v>5349</v>
      </c>
      <c r="C661" s="1" t="s">
        <v>5350</v>
      </c>
      <c r="D661" s="1" t="s">
        <v>5351</v>
      </c>
      <c r="E661" s="1">
        <v>2022.0</v>
      </c>
      <c r="F661" s="1" t="s">
        <v>5352</v>
      </c>
      <c r="G661" s="1">
        <v>112.0</v>
      </c>
      <c r="J661" s="1">
        <v>191.0</v>
      </c>
      <c r="K661" s="1">
        <v>196.0</v>
      </c>
      <c r="L661" s="1">
        <v>5.0</v>
      </c>
      <c r="M661" s="1" t="s">
        <v>5353</v>
      </c>
      <c r="N661" s="1" t="s">
        <v>5354</v>
      </c>
      <c r="O661" s="1" t="s">
        <v>5355</v>
      </c>
      <c r="P661" s="1" t="s">
        <v>5356</v>
      </c>
      <c r="Q661" s="1" t="s">
        <v>74</v>
      </c>
      <c r="R661" s="1" t="s">
        <v>165</v>
      </c>
      <c r="S661" s="1" t="s">
        <v>76</v>
      </c>
    </row>
    <row r="662" ht="14.25" customHeight="1">
      <c r="A662" s="1" t="s">
        <v>5357</v>
      </c>
      <c r="B662" s="1" t="s">
        <v>5358</v>
      </c>
      <c r="C662" s="1" t="s">
        <v>5359</v>
      </c>
      <c r="D662" s="1" t="s">
        <v>5360</v>
      </c>
      <c r="E662" s="1">
        <v>2022.0</v>
      </c>
      <c r="F662" s="1" t="s">
        <v>42</v>
      </c>
      <c r="J662" s="1">
        <v>437.0</v>
      </c>
      <c r="K662" s="1">
        <v>442.0</v>
      </c>
      <c r="L662" s="1">
        <v>5.0</v>
      </c>
      <c r="M662" s="1" t="s">
        <v>5361</v>
      </c>
      <c r="N662" s="1" t="s">
        <v>5362</v>
      </c>
      <c r="P662" s="1" t="s">
        <v>5363</v>
      </c>
      <c r="Q662" s="1" t="s">
        <v>74</v>
      </c>
      <c r="S662" s="1" t="s">
        <v>76</v>
      </c>
    </row>
    <row r="663" ht="14.25" customHeight="1">
      <c r="A663" s="1" t="s">
        <v>5364</v>
      </c>
      <c r="B663" s="1" t="s">
        <v>5365</v>
      </c>
      <c r="C663" s="1" t="s">
        <v>5366</v>
      </c>
      <c r="D663" s="1" t="s">
        <v>5367</v>
      </c>
      <c r="E663" s="1">
        <v>2022.0</v>
      </c>
      <c r="F663" s="1" t="s">
        <v>32</v>
      </c>
      <c r="G663" s="1" t="s">
        <v>3306</v>
      </c>
      <c r="J663" s="1">
        <v>2569.0</v>
      </c>
      <c r="K663" s="1">
        <v>2574.0</v>
      </c>
      <c r="L663" s="1">
        <v>5.0</v>
      </c>
      <c r="M663" s="1" t="s">
        <v>5368</v>
      </c>
      <c r="N663" s="1" t="s">
        <v>5369</v>
      </c>
      <c r="O663" s="1" t="s">
        <v>5370</v>
      </c>
      <c r="P663" s="1" t="s">
        <v>5371</v>
      </c>
      <c r="Q663" s="1" t="s">
        <v>74</v>
      </c>
      <c r="S663" s="1" t="s">
        <v>76</v>
      </c>
    </row>
    <row r="664" ht="14.25" customHeight="1">
      <c r="A664" s="1" t="s">
        <v>5372</v>
      </c>
      <c r="B664" s="1" t="s">
        <v>5373</v>
      </c>
      <c r="C664" s="1" t="s">
        <v>5374</v>
      </c>
      <c r="D664" s="1" t="s">
        <v>5375</v>
      </c>
      <c r="E664" s="1">
        <v>2022.0</v>
      </c>
      <c r="F664" s="1" t="s">
        <v>1710</v>
      </c>
      <c r="G664" s="1" t="s">
        <v>5376</v>
      </c>
      <c r="J664" s="1">
        <v>516.0</v>
      </c>
      <c r="K664" s="1">
        <v>533.0</v>
      </c>
      <c r="L664" s="1">
        <v>17.0</v>
      </c>
      <c r="M664" s="1" t="s">
        <v>5377</v>
      </c>
      <c r="N664" s="1" t="s">
        <v>5378</v>
      </c>
      <c r="O664" s="1" t="s">
        <v>5379</v>
      </c>
      <c r="P664" s="1" t="s">
        <v>5380</v>
      </c>
      <c r="Q664" s="1" t="s">
        <v>74</v>
      </c>
      <c r="R664" s="1" t="s">
        <v>103</v>
      </c>
      <c r="S664" s="1" t="s">
        <v>76</v>
      </c>
    </row>
    <row r="665" ht="14.25" customHeight="1">
      <c r="A665" s="1" t="s">
        <v>5381</v>
      </c>
      <c r="B665" s="1" t="s">
        <v>5382</v>
      </c>
      <c r="C665" s="1" t="s">
        <v>5383</v>
      </c>
      <c r="D665" s="1" t="s">
        <v>5384</v>
      </c>
      <c r="E665" s="1">
        <v>2022.0</v>
      </c>
      <c r="F665" s="1" t="s">
        <v>1000</v>
      </c>
      <c r="G665" s="1">
        <v>3287.0</v>
      </c>
      <c r="J665" s="1">
        <v>24.0</v>
      </c>
      <c r="K665" s="1">
        <v>38.0</v>
      </c>
      <c r="L665" s="1">
        <v>14.0</v>
      </c>
      <c r="N665" s="1" t="s">
        <v>5385</v>
      </c>
      <c r="O665" s="1" t="s">
        <v>5386</v>
      </c>
      <c r="P665" s="1" t="s">
        <v>5387</v>
      </c>
      <c r="Q665" s="1" t="s">
        <v>74</v>
      </c>
      <c r="S665" s="1" t="s">
        <v>76</v>
      </c>
    </row>
    <row r="666" ht="14.25" customHeight="1">
      <c r="A666" s="1" t="s">
        <v>5388</v>
      </c>
      <c r="B666" s="1" t="s">
        <v>5389</v>
      </c>
      <c r="C666" s="1" t="s">
        <v>5390</v>
      </c>
      <c r="D666" s="1" t="s">
        <v>5391</v>
      </c>
      <c r="E666" s="1">
        <v>2022.0</v>
      </c>
      <c r="F666" s="1" t="s">
        <v>32</v>
      </c>
      <c r="G666" s="1" t="s">
        <v>3306</v>
      </c>
      <c r="J666" s="1">
        <v>2043.0</v>
      </c>
      <c r="K666" s="1">
        <v>2048.0</v>
      </c>
      <c r="L666" s="1">
        <v>5.0</v>
      </c>
      <c r="M666" s="1" t="s">
        <v>5392</v>
      </c>
      <c r="N666" s="1" t="s">
        <v>5393</v>
      </c>
      <c r="P666" s="1" t="s">
        <v>5394</v>
      </c>
      <c r="Q666" s="1" t="s">
        <v>74</v>
      </c>
      <c r="R666" s="1" t="s">
        <v>103</v>
      </c>
      <c r="S666" s="1" t="s">
        <v>76</v>
      </c>
    </row>
    <row r="667" ht="14.25" customHeight="1">
      <c r="A667" s="1" t="s">
        <v>5395</v>
      </c>
      <c r="B667" s="1" t="s">
        <v>5396</v>
      </c>
      <c r="C667" s="1" t="s">
        <v>5397</v>
      </c>
      <c r="D667" s="1" t="s">
        <v>5398</v>
      </c>
      <c r="E667" s="1">
        <v>2022.0</v>
      </c>
      <c r="F667" s="1" t="s">
        <v>30</v>
      </c>
      <c r="G667" s="1" t="s">
        <v>3758</v>
      </c>
      <c r="M667" s="1" t="s">
        <v>5399</v>
      </c>
      <c r="N667" s="1" t="s">
        <v>5400</v>
      </c>
      <c r="P667" s="1" t="s">
        <v>5401</v>
      </c>
      <c r="Q667" s="1" t="s">
        <v>74</v>
      </c>
      <c r="S667" s="1" t="s">
        <v>76</v>
      </c>
    </row>
    <row r="668" ht="14.25" customHeight="1">
      <c r="A668" s="1" t="s">
        <v>5402</v>
      </c>
      <c r="B668" s="1" t="s">
        <v>5403</v>
      </c>
      <c r="C668" s="1" t="s">
        <v>5404</v>
      </c>
      <c r="D668" s="1" t="s">
        <v>5405</v>
      </c>
      <c r="E668" s="1">
        <v>2022.0</v>
      </c>
      <c r="F668" s="1" t="s">
        <v>5406</v>
      </c>
      <c r="J668" s="1">
        <v>44.0</v>
      </c>
      <c r="K668" s="1">
        <v>50.0</v>
      </c>
      <c r="L668" s="1">
        <v>6.0</v>
      </c>
      <c r="M668" s="1" t="s">
        <v>5407</v>
      </c>
      <c r="N668" s="1" t="s">
        <v>5408</v>
      </c>
      <c r="O668" s="1" t="s">
        <v>5409</v>
      </c>
      <c r="P668" s="1" t="s">
        <v>5410</v>
      </c>
      <c r="Q668" s="1" t="s">
        <v>74</v>
      </c>
      <c r="S668" s="1" t="s">
        <v>76</v>
      </c>
    </row>
    <row r="669" ht="14.25" customHeight="1">
      <c r="A669" s="1" t="s">
        <v>5411</v>
      </c>
      <c r="B669" s="1" t="s">
        <v>5412</v>
      </c>
      <c r="C669" s="1" t="s">
        <v>5413</v>
      </c>
      <c r="D669" s="1" t="s">
        <v>5414</v>
      </c>
      <c r="E669" s="1">
        <v>2022.0</v>
      </c>
      <c r="F669" s="1" t="s">
        <v>4920</v>
      </c>
      <c r="G669" s="1">
        <v>943.0</v>
      </c>
      <c r="J669" s="1">
        <v>219.0</v>
      </c>
      <c r="K669" s="1">
        <v>227.0</v>
      </c>
      <c r="L669" s="1">
        <v>8.0</v>
      </c>
      <c r="M669" s="1" t="s">
        <v>5415</v>
      </c>
      <c r="N669" s="1" t="s">
        <v>5416</v>
      </c>
      <c r="O669" s="1" t="s">
        <v>5417</v>
      </c>
      <c r="P669" s="1" t="s">
        <v>5418</v>
      </c>
      <c r="Q669" s="1" t="s">
        <v>74</v>
      </c>
      <c r="S669" s="1" t="s">
        <v>76</v>
      </c>
    </row>
    <row r="670" ht="14.25" customHeight="1">
      <c r="A670" s="1" t="s">
        <v>5419</v>
      </c>
      <c r="B670" s="1" t="s">
        <v>5420</v>
      </c>
      <c r="C670" s="1" t="s">
        <v>5421</v>
      </c>
      <c r="D670" s="1" t="s">
        <v>5422</v>
      </c>
      <c r="E670" s="1">
        <v>2022.0</v>
      </c>
      <c r="F670" s="1" t="s">
        <v>32</v>
      </c>
      <c r="G670" s="1" t="s">
        <v>3306</v>
      </c>
      <c r="J670" s="1">
        <v>1284.0</v>
      </c>
      <c r="K670" s="1">
        <v>1289.0</v>
      </c>
      <c r="L670" s="1">
        <v>5.0</v>
      </c>
      <c r="M670" s="1" t="s">
        <v>5423</v>
      </c>
      <c r="N670" s="1" t="s">
        <v>5424</v>
      </c>
      <c r="O670" s="1" t="s">
        <v>5425</v>
      </c>
      <c r="P670" s="1" t="s">
        <v>5426</v>
      </c>
      <c r="Q670" s="1" t="s">
        <v>74</v>
      </c>
      <c r="R670" s="1" t="s">
        <v>103</v>
      </c>
      <c r="S670" s="1" t="s">
        <v>76</v>
      </c>
    </row>
    <row r="671" ht="14.25" customHeight="1">
      <c r="A671" s="1" t="s">
        <v>5427</v>
      </c>
      <c r="B671" s="1" t="s">
        <v>5428</v>
      </c>
      <c r="C671" s="1" t="s">
        <v>5429</v>
      </c>
      <c r="D671" s="1" t="s">
        <v>5430</v>
      </c>
      <c r="E671" s="1">
        <v>2022.0</v>
      </c>
      <c r="F671" s="1" t="s">
        <v>5431</v>
      </c>
      <c r="J671" s="1">
        <v>105.0</v>
      </c>
      <c r="K671" s="1">
        <v>116.0</v>
      </c>
      <c r="L671" s="1">
        <v>11.0</v>
      </c>
      <c r="M671" s="1" t="s">
        <v>5432</v>
      </c>
      <c r="N671" s="1" t="s">
        <v>5433</v>
      </c>
      <c r="O671" s="1" t="s">
        <v>5434</v>
      </c>
      <c r="P671" s="1" t="s">
        <v>5435</v>
      </c>
      <c r="Q671" s="1" t="s">
        <v>74</v>
      </c>
      <c r="S671" s="1" t="s">
        <v>76</v>
      </c>
    </row>
    <row r="672" ht="14.25" customHeight="1">
      <c r="A672" s="1" t="s">
        <v>5436</v>
      </c>
      <c r="B672" s="1" t="s">
        <v>5437</v>
      </c>
      <c r="C672" s="1">
        <v>1.40296855E10</v>
      </c>
      <c r="D672" s="1" t="s">
        <v>5438</v>
      </c>
      <c r="E672" s="1">
        <v>2022.0</v>
      </c>
      <c r="F672" s="1" t="s">
        <v>5052</v>
      </c>
      <c r="G672" s="1" t="s">
        <v>3758</v>
      </c>
      <c r="J672" s="1">
        <v>2267.0</v>
      </c>
      <c r="K672" s="1">
        <v>2272.0</v>
      </c>
      <c r="L672" s="1">
        <v>5.0</v>
      </c>
      <c r="M672" s="1" t="s">
        <v>5439</v>
      </c>
      <c r="N672" s="1" t="s">
        <v>5440</v>
      </c>
      <c r="P672" s="1" t="s">
        <v>5441</v>
      </c>
      <c r="Q672" s="1" t="s">
        <v>74</v>
      </c>
      <c r="S672" s="1" t="s">
        <v>76</v>
      </c>
    </row>
    <row r="673" ht="14.25" customHeight="1">
      <c r="A673" s="1" t="s">
        <v>5442</v>
      </c>
      <c r="B673" s="1" t="s">
        <v>5443</v>
      </c>
      <c r="C673" s="1" t="s">
        <v>5444</v>
      </c>
      <c r="D673" s="1" t="s">
        <v>5445</v>
      </c>
      <c r="E673" s="1">
        <v>2022.0</v>
      </c>
      <c r="F673" s="1" t="s">
        <v>4873</v>
      </c>
      <c r="G673" s="1" t="s">
        <v>3758</v>
      </c>
      <c r="J673" s="1">
        <v>4941.0</v>
      </c>
      <c r="K673" s="1">
        <v>4947.0</v>
      </c>
      <c r="L673" s="1">
        <v>6.0</v>
      </c>
      <c r="M673" s="1" t="s">
        <v>5446</v>
      </c>
      <c r="N673" s="1" t="s">
        <v>5447</v>
      </c>
      <c r="P673" s="1" t="s">
        <v>5448</v>
      </c>
      <c r="Q673" s="1" t="s">
        <v>74</v>
      </c>
      <c r="R673" s="1" t="s">
        <v>103</v>
      </c>
      <c r="S673" s="1" t="s">
        <v>76</v>
      </c>
    </row>
    <row r="674" ht="14.25" customHeight="1">
      <c r="A674" s="1" t="s">
        <v>5449</v>
      </c>
      <c r="B674" s="1" t="s">
        <v>5450</v>
      </c>
      <c r="C674" s="1" t="s">
        <v>5451</v>
      </c>
      <c r="D674" s="1" t="s">
        <v>5452</v>
      </c>
      <c r="E674" s="1">
        <v>2022.0</v>
      </c>
      <c r="F674" s="1" t="s">
        <v>5453</v>
      </c>
      <c r="J674" s="1">
        <v>202.0</v>
      </c>
      <c r="K674" s="1">
        <v>208.0</v>
      </c>
      <c r="L674" s="1">
        <v>6.0</v>
      </c>
      <c r="M674" s="1" t="s">
        <v>5454</v>
      </c>
      <c r="N674" s="1" t="s">
        <v>5455</v>
      </c>
      <c r="O674" s="1" t="s">
        <v>5456</v>
      </c>
      <c r="P674" s="1" t="s">
        <v>5457</v>
      </c>
      <c r="Q674" s="1" t="s">
        <v>74</v>
      </c>
      <c r="S674" s="1" t="s">
        <v>76</v>
      </c>
    </row>
    <row r="675" ht="14.25" customHeight="1">
      <c r="A675" s="1" t="s">
        <v>5458</v>
      </c>
      <c r="B675" s="1" t="s">
        <v>5459</v>
      </c>
      <c r="C675" s="1" t="s">
        <v>5460</v>
      </c>
      <c r="D675" s="1" t="s">
        <v>5461</v>
      </c>
      <c r="E675" s="1">
        <v>2022.0</v>
      </c>
      <c r="F675" s="1" t="s">
        <v>1710</v>
      </c>
      <c r="G675" s="1" t="s">
        <v>5462</v>
      </c>
      <c r="J675" s="1">
        <v>676.0</v>
      </c>
      <c r="K675" s="1">
        <v>694.0</v>
      </c>
      <c r="L675" s="1">
        <v>18.0</v>
      </c>
      <c r="M675" s="1" t="s">
        <v>5463</v>
      </c>
      <c r="N675" s="1" t="s">
        <v>5464</v>
      </c>
      <c r="P675" s="1" t="s">
        <v>5465</v>
      </c>
      <c r="Q675" s="1" t="s">
        <v>74</v>
      </c>
      <c r="R675" s="1" t="s">
        <v>103</v>
      </c>
      <c r="S675" s="1" t="s">
        <v>76</v>
      </c>
    </row>
    <row r="676" ht="14.25" customHeight="1">
      <c r="A676" s="1" t="s">
        <v>5466</v>
      </c>
      <c r="B676" s="1" t="s">
        <v>5467</v>
      </c>
      <c r="C676" s="1" t="s">
        <v>5468</v>
      </c>
      <c r="D676" s="1" t="s">
        <v>5469</v>
      </c>
      <c r="E676" s="1">
        <v>2022.0</v>
      </c>
      <c r="F676" s="1" t="s">
        <v>30</v>
      </c>
      <c r="G676" s="1" t="s">
        <v>3758</v>
      </c>
      <c r="M676" s="1" t="s">
        <v>5470</v>
      </c>
      <c r="N676" s="1" t="s">
        <v>5471</v>
      </c>
      <c r="P676" s="1" t="s">
        <v>5472</v>
      </c>
      <c r="Q676" s="1" t="s">
        <v>74</v>
      </c>
      <c r="R676" s="1" t="s">
        <v>103</v>
      </c>
      <c r="S676" s="1" t="s">
        <v>76</v>
      </c>
    </row>
    <row r="677" ht="14.25" customHeight="1">
      <c r="A677" s="1" t="s">
        <v>5473</v>
      </c>
      <c r="B677" s="1" t="s">
        <v>5474</v>
      </c>
      <c r="C677" s="1" t="s">
        <v>5475</v>
      </c>
      <c r="D677" s="1" t="s">
        <v>5476</v>
      </c>
      <c r="E677" s="1">
        <v>2022.0</v>
      </c>
      <c r="F677" s="1" t="s">
        <v>30</v>
      </c>
      <c r="G677" s="1" t="s">
        <v>3758</v>
      </c>
      <c r="M677" s="1" t="s">
        <v>5477</v>
      </c>
      <c r="N677" s="1" t="s">
        <v>5478</v>
      </c>
      <c r="P677" s="1" t="s">
        <v>5479</v>
      </c>
      <c r="Q677" s="1" t="s">
        <v>74</v>
      </c>
      <c r="S677" s="1" t="s">
        <v>76</v>
      </c>
    </row>
    <row r="678" ht="14.25" customHeight="1">
      <c r="A678" s="1" t="s">
        <v>5480</v>
      </c>
      <c r="B678" s="1" t="s">
        <v>5481</v>
      </c>
      <c r="C678" s="1" t="s">
        <v>5482</v>
      </c>
      <c r="D678" s="1" t="s">
        <v>5483</v>
      </c>
      <c r="E678" s="1">
        <v>2022.0</v>
      </c>
      <c r="F678" s="1" t="s">
        <v>5484</v>
      </c>
      <c r="G678" s="1">
        <v>16.0</v>
      </c>
      <c r="H678" s="1">
        <v>5.0</v>
      </c>
      <c r="I678" s="1" t="s">
        <v>5485</v>
      </c>
      <c r="M678" s="1" t="s">
        <v>5486</v>
      </c>
      <c r="N678" s="1" t="s">
        <v>5487</v>
      </c>
      <c r="O678" s="1" t="s">
        <v>5488</v>
      </c>
      <c r="P678" s="1" t="s">
        <v>5489</v>
      </c>
      <c r="Q678" s="1" t="s">
        <v>74</v>
      </c>
      <c r="R678" s="1" t="s">
        <v>165</v>
      </c>
      <c r="S678" s="1" t="s">
        <v>76</v>
      </c>
    </row>
    <row r="679" ht="14.25" customHeight="1">
      <c r="A679" s="1" t="s">
        <v>5490</v>
      </c>
      <c r="B679" s="1" t="s">
        <v>5491</v>
      </c>
      <c r="C679" s="1" t="s">
        <v>5492</v>
      </c>
      <c r="D679" s="1" t="s">
        <v>5493</v>
      </c>
      <c r="E679" s="1">
        <v>2022.0</v>
      </c>
      <c r="F679" s="1" t="s">
        <v>5494</v>
      </c>
      <c r="M679" s="1" t="s">
        <v>5495</v>
      </c>
      <c r="N679" s="1" t="s">
        <v>5496</v>
      </c>
      <c r="O679" s="1" t="s">
        <v>5497</v>
      </c>
      <c r="P679" s="1" t="s">
        <v>5498</v>
      </c>
      <c r="Q679" s="1" t="s">
        <v>74</v>
      </c>
      <c r="S679" s="1" t="s">
        <v>76</v>
      </c>
    </row>
    <row r="680" ht="14.25" customHeight="1">
      <c r="A680" s="1" t="s">
        <v>5499</v>
      </c>
      <c r="B680" s="1" t="s">
        <v>5500</v>
      </c>
      <c r="C680" s="1" t="s">
        <v>5501</v>
      </c>
      <c r="D680" s="1" t="s">
        <v>5502</v>
      </c>
      <c r="E680" s="1">
        <v>2022.0</v>
      </c>
      <c r="F680" s="1" t="s">
        <v>4937</v>
      </c>
      <c r="G680" s="1">
        <v>2.0</v>
      </c>
      <c r="I680" s="1" t="s">
        <v>5503</v>
      </c>
      <c r="M680" s="1" t="s">
        <v>5504</v>
      </c>
      <c r="N680" s="1" t="s">
        <v>5505</v>
      </c>
      <c r="P680" s="1" t="s">
        <v>5506</v>
      </c>
      <c r="Q680" s="1" t="s">
        <v>74</v>
      </c>
      <c r="S680" s="1" t="s">
        <v>76</v>
      </c>
    </row>
    <row r="681" ht="14.25" customHeight="1">
      <c r="A681" s="1" t="s">
        <v>5507</v>
      </c>
      <c r="B681" s="1" t="s">
        <v>5508</v>
      </c>
      <c r="C681" s="1" t="s">
        <v>5509</v>
      </c>
      <c r="D681" s="1" t="s">
        <v>5510</v>
      </c>
      <c r="E681" s="1">
        <v>2022.0</v>
      </c>
      <c r="F681" s="1" t="s">
        <v>30</v>
      </c>
      <c r="G681" s="1" t="s">
        <v>3758</v>
      </c>
      <c r="M681" s="1" t="s">
        <v>5511</v>
      </c>
      <c r="N681" s="1" t="s">
        <v>5512</v>
      </c>
      <c r="P681" s="1" t="s">
        <v>5513</v>
      </c>
      <c r="Q681" s="1" t="s">
        <v>74</v>
      </c>
      <c r="S681" s="1" t="s">
        <v>76</v>
      </c>
    </row>
    <row r="682" ht="14.25" customHeight="1">
      <c r="A682" s="1" t="s">
        <v>5514</v>
      </c>
      <c r="B682" s="1" t="s">
        <v>5515</v>
      </c>
      <c r="C682" s="1" t="s">
        <v>5516</v>
      </c>
      <c r="D682" s="1" t="s">
        <v>5517</v>
      </c>
      <c r="E682" s="1">
        <v>2022.0</v>
      </c>
      <c r="F682" s="1" t="s">
        <v>1710</v>
      </c>
      <c r="G682" s="1" t="s">
        <v>5518</v>
      </c>
      <c r="J682" s="1">
        <v>124.0</v>
      </c>
      <c r="K682" s="1">
        <v>142.0</v>
      </c>
      <c r="L682" s="1">
        <v>18.0</v>
      </c>
      <c r="M682" s="1" t="s">
        <v>5519</v>
      </c>
      <c r="N682" s="1" t="s">
        <v>5520</v>
      </c>
      <c r="O682" s="1" t="s">
        <v>5521</v>
      </c>
      <c r="P682" s="1" t="s">
        <v>5522</v>
      </c>
      <c r="Q682" s="1" t="s">
        <v>74</v>
      </c>
      <c r="R682" s="1" t="s">
        <v>103</v>
      </c>
      <c r="S682" s="1" t="s">
        <v>76</v>
      </c>
    </row>
    <row r="683" ht="14.25" customHeight="1">
      <c r="A683" s="1" t="s">
        <v>5523</v>
      </c>
      <c r="B683" s="1" t="s">
        <v>5524</v>
      </c>
      <c r="C683" s="1">
        <v>5.79798872E10</v>
      </c>
      <c r="D683" s="1" t="s">
        <v>5525</v>
      </c>
      <c r="E683" s="1">
        <v>2022.0</v>
      </c>
      <c r="F683" s="1" t="s">
        <v>4267</v>
      </c>
      <c r="G683" s="1">
        <v>12348.0</v>
      </c>
      <c r="I683" s="1" t="s">
        <v>5526</v>
      </c>
      <c r="M683" s="1" t="s">
        <v>5527</v>
      </c>
      <c r="N683" s="1" t="s">
        <v>5528</v>
      </c>
      <c r="O683" s="1" t="s">
        <v>5529</v>
      </c>
      <c r="P683" s="1" t="s">
        <v>5530</v>
      </c>
      <c r="Q683" s="1" t="s">
        <v>74</v>
      </c>
      <c r="S683" s="1" t="s">
        <v>76</v>
      </c>
    </row>
    <row r="684" ht="14.25" customHeight="1">
      <c r="A684" s="1" t="s">
        <v>5531</v>
      </c>
      <c r="B684" s="1" t="s">
        <v>5532</v>
      </c>
      <c r="C684" s="1" t="s">
        <v>5533</v>
      </c>
      <c r="D684" s="1" t="s">
        <v>5534</v>
      </c>
      <c r="E684" s="1">
        <v>2022.0</v>
      </c>
      <c r="F684" s="1" t="s">
        <v>4954</v>
      </c>
      <c r="G684" s="1" t="s">
        <v>1596</v>
      </c>
      <c r="M684" s="1" t="s">
        <v>5535</v>
      </c>
      <c r="N684" s="1" t="s">
        <v>5536</v>
      </c>
      <c r="O684" s="1" t="s">
        <v>5537</v>
      </c>
      <c r="P684" s="1" t="s">
        <v>5538</v>
      </c>
      <c r="Q684" s="1" t="s">
        <v>74</v>
      </c>
      <c r="R684" s="1" t="s">
        <v>103</v>
      </c>
      <c r="S684" s="1" t="s">
        <v>76</v>
      </c>
    </row>
    <row r="685" ht="14.25" customHeight="1">
      <c r="A685" s="1" t="s">
        <v>5539</v>
      </c>
      <c r="B685" s="1" t="s">
        <v>5540</v>
      </c>
      <c r="C685" s="1" t="s">
        <v>5541</v>
      </c>
      <c r="D685" s="1" t="s">
        <v>5542</v>
      </c>
      <c r="E685" s="1">
        <v>2022.0</v>
      </c>
      <c r="F685" s="1" t="s">
        <v>4997</v>
      </c>
      <c r="J685" s="1">
        <v>127.0</v>
      </c>
      <c r="K685" s="1">
        <v>132.0</v>
      </c>
      <c r="L685" s="1">
        <v>5.0</v>
      </c>
      <c r="M685" s="1" t="s">
        <v>5543</v>
      </c>
      <c r="N685" s="1" t="s">
        <v>5544</v>
      </c>
      <c r="O685" s="1" t="s">
        <v>5545</v>
      </c>
      <c r="P685" s="1" t="s">
        <v>5546</v>
      </c>
      <c r="Q685" s="1" t="s">
        <v>74</v>
      </c>
      <c r="S685" s="1" t="s">
        <v>76</v>
      </c>
    </row>
    <row r="686" ht="14.25" customHeight="1">
      <c r="A686" s="1" t="s">
        <v>5547</v>
      </c>
      <c r="B686" s="1" t="s">
        <v>5548</v>
      </c>
      <c r="C686" s="1" t="s">
        <v>5549</v>
      </c>
      <c r="D686" s="1" t="s">
        <v>5550</v>
      </c>
      <c r="E686" s="1">
        <v>2022.0</v>
      </c>
      <c r="F686" s="1" t="s">
        <v>32</v>
      </c>
      <c r="G686" s="1" t="s">
        <v>3306</v>
      </c>
      <c r="J686" s="1">
        <v>921.0</v>
      </c>
      <c r="K686" s="1">
        <v>928.0</v>
      </c>
      <c r="L686" s="1">
        <v>7.0</v>
      </c>
      <c r="M686" s="1" t="s">
        <v>5551</v>
      </c>
      <c r="N686" s="1" t="s">
        <v>5552</v>
      </c>
      <c r="O686" s="1" t="s">
        <v>5553</v>
      </c>
      <c r="P686" s="1" t="s">
        <v>5554</v>
      </c>
      <c r="Q686" s="1" t="s">
        <v>74</v>
      </c>
      <c r="R686" s="1" t="s">
        <v>103</v>
      </c>
      <c r="S686" s="1" t="s">
        <v>76</v>
      </c>
    </row>
    <row r="687" ht="14.25" customHeight="1">
      <c r="A687" s="1" t="s">
        <v>5555</v>
      </c>
      <c r="B687" s="1" t="s">
        <v>5556</v>
      </c>
      <c r="C687" s="1" t="s">
        <v>5557</v>
      </c>
      <c r="D687" s="1" t="s">
        <v>5558</v>
      </c>
      <c r="E687" s="1">
        <v>2022.0</v>
      </c>
      <c r="F687" s="1" t="s">
        <v>32</v>
      </c>
      <c r="G687" s="1" t="s">
        <v>3306</v>
      </c>
      <c r="J687" s="1">
        <v>935.0</v>
      </c>
      <c r="K687" s="1">
        <v>940.0</v>
      </c>
      <c r="L687" s="1">
        <v>5.0</v>
      </c>
      <c r="M687" s="1" t="s">
        <v>5559</v>
      </c>
      <c r="N687" s="1" t="s">
        <v>5560</v>
      </c>
      <c r="O687" s="1" t="s">
        <v>5561</v>
      </c>
      <c r="P687" s="1" t="s">
        <v>5562</v>
      </c>
      <c r="Q687" s="1" t="s">
        <v>74</v>
      </c>
      <c r="S687" s="1" t="s">
        <v>76</v>
      </c>
    </row>
    <row r="688" ht="14.25" customHeight="1">
      <c r="A688" s="1" t="s">
        <v>4490</v>
      </c>
      <c r="B688" s="1" t="s">
        <v>5563</v>
      </c>
      <c r="C688" s="1">
        <v>7.601492153E9</v>
      </c>
      <c r="D688" s="1" t="s">
        <v>5564</v>
      </c>
      <c r="E688" s="1">
        <v>2022.0</v>
      </c>
      <c r="F688" s="1" t="s">
        <v>32</v>
      </c>
      <c r="G688" s="1" t="s">
        <v>3306</v>
      </c>
      <c r="J688" s="1">
        <v>137.0</v>
      </c>
      <c r="K688" s="1">
        <v>142.0</v>
      </c>
      <c r="L688" s="1">
        <v>5.0</v>
      </c>
      <c r="M688" s="1" t="s">
        <v>5565</v>
      </c>
      <c r="N688" s="1" t="s">
        <v>5566</v>
      </c>
      <c r="O688" s="1" t="s">
        <v>5567</v>
      </c>
      <c r="P688" s="1" t="s">
        <v>5568</v>
      </c>
      <c r="Q688" s="1" t="s">
        <v>74</v>
      </c>
      <c r="S688" s="1" t="s">
        <v>76</v>
      </c>
    </row>
    <row r="689" ht="14.25" customHeight="1">
      <c r="A689" s="1" t="s">
        <v>5569</v>
      </c>
      <c r="B689" s="1" t="s">
        <v>5570</v>
      </c>
      <c r="C689" s="1" t="s">
        <v>5571</v>
      </c>
      <c r="D689" s="1" t="s">
        <v>5572</v>
      </c>
      <c r="E689" s="1">
        <v>2022.0</v>
      </c>
      <c r="F689" s="1" t="s">
        <v>4920</v>
      </c>
      <c r="G689" s="1">
        <v>758.0</v>
      </c>
      <c r="J689" s="1">
        <v>825.0</v>
      </c>
      <c r="K689" s="1">
        <v>835.0</v>
      </c>
      <c r="L689" s="1">
        <v>10.0</v>
      </c>
      <c r="M689" s="1" t="s">
        <v>5573</v>
      </c>
      <c r="N689" s="1" t="s">
        <v>5574</v>
      </c>
      <c r="O689" s="1" t="s">
        <v>5575</v>
      </c>
      <c r="P689" s="1" t="s">
        <v>5576</v>
      </c>
      <c r="Q689" s="1" t="s">
        <v>74</v>
      </c>
      <c r="S689" s="1" t="s">
        <v>76</v>
      </c>
    </row>
    <row r="690" ht="14.25" customHeight="1">
      <c r="A690" s="1" t="s">
        <v>5577</v>
      </c>
      <c r="B690" s="1" t="s">
        <v>5578</v>
      </c>
      <c r="C690" s="1" t="s">
        <v>5579</v>
      </c>
      <c r="D690" s="1" t="s">
        <v>5580</v>
      </c>
      <c r="E690" s="1">
        <v>2022.0</v>
      </c>
      <c r="F690" s="1" t="s">
        <v>5581</v>
      </c>
      <c r="M690" s="1" t="s">
        <v>5582</v>
      </c>
      <c r="N690" s="1" t="s">
        <v>5583</v>
      </c>
      <c r="O690" s="1" t="s">
        <v>5584</v>
      </c>
      <c r="P690" s="1" t="s">
        <v>5585</v>
      </c>
      <c r="Q690" s="1" t="s">
        <v>74</v>
      </c>
      <c r="S690" s="1" t="s">
        <v>76</v>
      </c>
    </row>
    <row r="691" ht="14.25" customHeight="1">
      <c r="A691" s="1" t="s">
        <v>5586</v>
      </c>
      <c r="B691" s="1" t="s">
        <v>5587</v>
      </c>
      <c r="C691" s="1" t="s">
        <v>5588</v>
      </c>
      <c r="D691" s="1" t="s">
        <v>5589</v>
      </c>
      <c r="E691" s="1">
        <v>2022.0</v>
      </c>
      <c r="F691" s="1" t="s">
        <v>1000</v>
      </c>
      <c r="G691" s="1">
        <v>3276.0</v>
      </c>
      <c r="J691" s="1">
        <v>8.0</v>
      </c>
      <c r="K691" s="1">
        <v>15.0</v>
      </c>
      <c r="L691" s="1">
        <v>7.0</v>
      </c>
      <c r="N691" s="1" t="s">
        <v>5590</v>
      </c>
      <c r="P691" s="1" t="s">
        <v>5591</v>
      </c>
      <c r="Q691" s="1" t="s">
        <v>74</v>
      </c>
      <c r="S691" s="1" t="s">
        <v>76</v>
      </c>
    </row>
    <row r="692" ht="14.25" customHeight="1">
      <c r="A692" s="1" t="s">
        <v>5592</v>
      </c>
      <c r="B692" s="1" t="s">
        <v>5593</v>
      </c>
      <c r="C692" s="1" t="s">
        <v>5594</v>
      </c>
      <c r="D692" s="1" t="s">
        <v>5595</v>
      </c>
      <c r="E692" s="1">
        <v>2022.0</v>
      </c>
      <c r="F692" s="1" t="s">
        <v>1710</v>
      </c>
      <c r="G692" s="1" t="s">
        <v>5596</v>
      </c>
      <c r="J692" s="1">
        <v>143.0</v>
      </c>
      <c r="K692" s="1">
        <v>159.0</v>
      </c>
      <c r="L692" s="1">
        <v>16.0</v>
      </c>
      <c r="M692" s="1" t="s">
        <v>5597</v>
      </c>
      <c r="N692" s="1" t="s">
        <v>5598</v>
      </c>
      <c r="P692" s="1" t="s">
        <v>5599</v>
      </c>
      <c r="Q692" s="1" t="s">
        <v>74</v>
      </c>
      <c r="R692" s="1" t="s">
        <v>103</v>
      </c>
      <c r="S692" s="1" t="s">
        <v>76</v>
      </c>
    </row>
    <row r="693" ht="14.25" customHeight="1">
      <c r="A693" s="1" t="s">
        <v>5600</v>
      </c>
      <c r="B693" s="1" t="s">
        <v>5601</v>
      </c>
      <c r="C693" s="1" t="s">
        <v>5602</v>
      </c>
      <c r="D693" s="1" t="s">
        <v>5603</v>
      </c>
      <c r="E693" s="1">
        <v>2022.0</v>
      </c>
      <c r="F693" s="1" t="s">
        <v>1710</v>
      </c>
      <c r="G693" s="1" t="s">
        <v>5596</v>
      </c>
      <c r="J693" s="1">
        <v>570.0</v>
      </c>
      <c r="K693" s="1">
        <v>587.0</v>
      </c>
      <c r="L693" s="1">
        <v>17.0</v>
      </c>
      <c r="M693" s="1" t="s">
        <v>5604</v>
      </c>
      <c r="N693" s="1" t="s">
        <v>5605</v>
      </c>
      <c r="O693" s="1" t="s">
        <v>5606</v>
      </c>
      <c r="P693" s="1" t="s">
        <v>5607</v>
      </c>
      <c r="Q693" s="1" t="s">
        <v>74</v>
      </c>
      <c r="R693" s="1" t="s">
        <v>103</v>
      </c>
      <c r="S693" s="1" t="s">
        <v>76</v>
      </c>
    </row>
    <row r="694" ht="14.25" customHeight="1">
      <c r="A694" s="1" t="s">
        <v>5608</v>
      </c>
      <c r="B694" s="1" t="s">
        <v>5609</v>
      </c>
      <c r="C694" s="1" t="s">
        <v>5610</v>
      </c>
      <c r="D694" s="1" t="s">
        <v>5611</v>
      </c>
      <c r="E694" s="1">
        <v>2022.0</v>
      </c>
      <c r="F694" s="1" t="s">
        <v>4937</v>
      </c>
      <c r="G694" s="1">
        <v>2.0</v>
      </c>
      <c r="I694" s="1" t="s">
        <v>5612</v>
      </c>
      <c r="M694" s="1" t="s">
        <v>5613</v>
      </c>
      <c r="N694" s="1" t="s">
        <v>5614</v>
      </c>
      <c r="O694" s="1" t="s">
        <v>5615</v>
      </c>
      <c r="P694" s="1" t="s">
        <v>5616</v>
      </c>
      <c r="Q694" s="1" t="s">
        <v>74</v>
      </c>
      <c r="S694" s="1" t="s">
        <v>76</v>
      </c>
    </row>
    <row r="695" ht="14.25" customHeight="1">
      <c r="A695" s="1" t="s">
        <v>5617</v>
      </c>
      <c r="B695" s="1" t="s">
        <v>5618</v>
      </c>
      <c r="C695" s="1" t="s">
        <v>5619</v>
      </c>
      <c r="D695" s="1" t="s">
        <v>5620</v>
      </c>
      <c r="E695" s="1">
        <v>2022.0</v>
      </c>
      <c r="F695" s="1" t="s">
        <v>5621</v>
      </c>
      <c r="J695" s="1">
        <v>132.0</v>
      </c>
      <c r="K695" s="1">
        <v>140.0</v>
      </c>
      <c r="L695" s="1">
        <v>8.0</v>
      </c>
      <c r="N695" s="1" t="s">
        <v>5622</v>
      </c>
      <c r="P695" s="1" t="s">
        <v>5623</v>
      </c>
      <c r="Q695" s="1" t="s">
        <v>74</v>
      </c>
      <c r="S695" s="1" t="s">
        <v>76</v>
      </c>
    </row>
    <row r="696" ht="14.25" customHeight="1">
      <c r="A696" s="1" t="s">
        <v>5624</v>
      </c>
      <c r="B696" s="1" t="s">
        <v>5625</v>
      </c>
      <c r="C696" s="1" t="s">
        <v>5626</v>
      </c>
      <c r="D696" s="1" t="s">
        <v>5627</v>
      </c>
      <c r="E696" s="1">
        <v>2022.0</v>
      </c>
      <c r="F696" s="1" t="s">
        <v>30</v>
      </c>
      <c r="G696" s="1" t="s">
        <v>3758</v>
      </c>
      <c r="M696" s="1" t="s">
        <v>5628</v>
      </c>
      <c r="N696" s="1" t="s">
        <v>5629</v>
      </c>
      <c r="P696" s="1" t="s">
        <v>5630</v>
      </c>
      <c r="Q696" s="1" t="s">
        <v>74</v>
      </c>
      <c r="S696" s="1" t="s">
        <v>76</v>
      </c>
    </row>
    <row r="697" ht="14.25" customHeight="1">
      <c r="A697" s="1" t="s">
        <v>5631</v>
      </c>
      <c r="B697" s="1" t="s">
        <v>5632</v>
      </c>
      <c r="C697" s="1" t="s">
        <v>5633</v>
      </c>
      <c r="D697" s="1" t="s">
        <v>5634</v>
      </c>
      <c r="E697" s="1">
        <v>2022.0</v>
      </c>
      <c r="F697" s="1" t="s">
        <v>1710</v>
      </c>
      <c r="G697" s="1" t="s">
        <v>5635</v>
      </c>
      <c r="J697" s="1">
        <v>130.0</v>
      </c>
      <c r="K697" s="1">
        <v>141.0</v>
      </c>
      <c r="L697" s="1">
        <v>11.0</v>
      </c>
      <c r="M697" s="1" t="s">
        <v>5636</v>
      </c>
      <c r="N697" s="1" t="s">
        <v>5637</v>
      </c>
      <c r="O697" s="1" t="s">
        <v>5638</v>
      </c>
      <c r="P697" s="1" t="s">
        <v>5639</v>
      </c>
      <c r="Q697" s="1" t="s">
        <v>74</v>
      </c>
      <c r="S697" s="1" t="s">
        <v>76</v>
      </c>
    </row>
    <row r="698" ht="14.25" customHeight="1">
      <c r="A698" s="1" t="s">
        <v>5640</v>
      </c>
      <c r="B698" s="1" t="s">
        <v>5641</v>
      </c>
      <c r="C698" s="1" t="s">
        <v>5642</v>
      </c>
      <c r="D698" s="1" t="s">
        <v>5643</v>
      </c>
      <c r="E698" s="1">
        <v>2022.0</v>
      </c>
      <c r="F698" s="1" t="s">
        <v>30</v>
      </c>
      <c r="G698" s="1" t="s">
        <v>3758</v>
      </c>
      <c r="M698" s="1" t="s">
        <v>5644</v>
      </c>
      <c r="N698" s="1" t="s">
        <v>5645</v>
      </c>
      <c r="O698" s="1" t="s">
        <v>5646</v>
      </c>
      <c r="P698" s="1" t="s">
        <v>5647</v>
      </c>
      <c r="Q698" s="1" t="s">
        <v>74</v>
      </c>
      <c r="S698" s="1" t="s">
        <v>76</v>
      </c>
    </row>
    <row r="699" ht="14.25" customHeight="1">
      <c r="A699" s="1" t="s">
        <v>5648</v>
      </c>
      <c r="B699" s="1" t="s">
        <v>5649</v>
      </c>
      <c r="C699" s="1" t="s">
        <v>5650</v>
      </c>
      <c r="D699" s="1" t="s">
        <v>5651</v>
      </c>
      <c r="E699" s="1">
        <v>2022.0</v>
      </c>
      <c r="F699" s="1" t="s">
        <v>1000</v>
      </c>
      <c r="G699" s="1">
        <v>3278.0</v>
      </c>
      <c r="J699" s="1">
        <v>1.0</v>
      </c>
      <c r="K699" s="1">
        <v>13.0</v>
      </c>
      <c r="L699" s="1">
        <v>12.0</v>
      </c>
      <c r="N699" s="1" t="s">
        <v>5652</v>
      </c>
      <c r="O699" s="1" t="s">
        <v>5653</v>
      </c>
      <c r="P699" s="1" t="s">
        <v>5654</v>
      </c>
      <c r="Q699" s="1" t="s">
        <v>74</v>
      </c>
      <c r="S699" s="1" t="s">
        <v>76</v>
      </c>
    </row>
    <row r="700" ht="14.25" customHeight="1">
      <c r="A700" s="1" t="s">
        <v>5655</v>
      </c>
      <c r="B700" s="1" t="s">
        <v>5656</v>
      </c>
      <c r="C700" s="1" t="s">
        <v>5657</v>
      </c>
      <c r="D700" s="1" t="s">
        <v>5658</v>
      </c>
      <c r="E700" s="1">
        <v>2022.0</v>
      </c>
      <c r="F700" s="1" t="s">
        <v>16</v>
      </c>
      <c r="G700" s="1" t="s">
        <v>3306</v>
      </c>
      <c r="J700" s="1">
        <v>33.0</v>
      </c>
      <c r="K700" s="1">
        <v>40.0</v>
      </c>
      <c r="L700" s="1">
        <v>7.0</v>
      </c>
      <c r="M700" s="1" t="s">
        <v>5659</v>
      </c>
      <c r="N700" s="1" t="s">
        <v>5660</v>
      </c>
      <c r="P700" s="1" t="s">
        <v>5661</v>
      </c>
      <c r="Q700" s="1" t="s">
        <v>74</v>
      </c>
      <c r="R700" s="1" t="s">
        <v>103</v>
      </c>
      <c r="S700" s="1" t="s">
        <v>76</v>
      </c>
    </row>
    <row r="701" ht="14.25" customHeight="1">
      <c r="A701" s="1" t="s">
        <v>5662</v>
      </c>
      <c r="B701" s="1" t="s">
        <v>5663</v>
      </c>
      <c r="C701" s="1" t="s">
        <v>5664</v>
      </c>
      <c r="D701" s="1" t="s">
        <v>5665</v>
      </c>
      <c r="E701" s="1">
        <v>2022.0</v>
      </c>
      <c r="F701" s="1" t="s">
        <v>5052</v>
      </c>
      <c r="G701" s="1" t="s">
        <v>3758</v>
      </c>
      <c r="J701" s="1">
        <v>123.0</v>
      </c>
      <c r="K701" s="1">
        <v>129.0</v>
      </c>
      <c r="L701" s="1">
        <v>6.0</v>
      </c>
      <c r="M701" s="1" t="s">
        <v>5666</v>
      </c>
      <c r="N701" s="1" t="s">
        <v>5667</v>
      </c>
      <c r="P701" s="1" t="s">
        <v>5668</v>
      </c>
      <c r="Q701" s="1" t="s">
        <v>74</v>
      </c>
      <c r="S701" s="1" t="s">
        <v>76</v>
      </c>
    </row>
    <row r="702" ht="14.25" customHeight="1">
      <c r="A702" s="1" t="s">
        <v>5669</v>
      </c>
      <c r="B702" s="1" t="s">
        <v>5670</v>
      </c>
      <c r="C702" s="1" t="s">
        <v>5671</v>
      </c>
      <c r="D702" s="1" t="s">
        <v>5672</v>
      </c>
      <c r="E702" s="1">
        <v>2022.0</v>
      </c>
      <c r="F702" s="1" t="s">
        <v>5673</v>
      </c>
      <c r="J702" s="1">
        <v>755.0</v>
      </c>
      <c r="K702" s="1">
        <v>760.0</v>
      </c>
      <c r="L702" s="1">
        <v>5.0</v>
      </c>
      <c r="M702" s="1" t="s">
        <v>5674</v>
      </c>
      <c r="N702" s="1" t="s">
        <v>5675</v>
      </c>
      <c r="O702" s="1" t="s">
        <v>5676</v>
      </c>
      <c r="P702" s="1" t="s">
        <v>5677</v>
      </c>
      <c r="Q702" s="1" t="s">
        <v>74</v>
      </c>
      <c r="S702" s="1" t="s">
        <v>76</v>
      </c>
    </row>
    <row r="703" ht="14.25" customHeight="1">
      <c r="A703" s="1" t="s">
        <v>2904</v>
      </c>
      <c r="B703" s="1" t="s">
        <v>2905</v>
      </c>
      <c r="C703" s="1" t="s">
        <v>2906</v>
      </c>
      <c r="D703" s="1" t="s">
        <v>5678</v>
      </c>
      <c r="E703" s="1">
        <v>2022.0</v>
      </c>
      <c r="F703" s="1" t="s">
        <v>14</v>
      </c>
      <c r="J703" s="1">
        <v>1459.0</v>
      </c>
      <c r="K703" s="1">
        <v>1466.0</v>
      </c>
      <c r="L703" s="1">
        <v>7.0</v>
      </c>
      <c r="M703" s="1" t="s">
        <v>5679</v>
      </c>
      <c r="N703" s="1" t="s">
        <v>5680</v>
      </c>
      <c r="P703" s="1" t="s">
        <v>5681</v>
      </c>
      <c r="Q703" s="1" t="s">
        <v>74</v>
      </c>
      <c r="R703" s="1" t="s">
        <v>103</v>
      </c>
      <c r="S703" s="1" t="s">
        <v>76</v>
      </c>
    </row>
    <row r="704" ht="14.25" customHeight="1">
      <c r="A704" s="1" t="s">
        <v>5682</v>
      </c>
      <c r="B704" s="1" t="s">
        <v>5683</v>
      </c>
      <c r="C704" s="1" t="s">
        <v>5684</v>
      </c>
      <c r="D704" s="1" t="s">
        <v>5685</v>
      </c>
      <c r="E704" s="1">
        <v>2022.0</v>
      </c>
      <c r="F704" s="1" t="s">
        <v>11</v>
      </c>
      <c r="G704" s="1" t="s">
        <v>5686</v>
      </c>
      <c r="J704" s="1">
        <v>1095.0</v>
      </c>
      <c r="K704" s="1">
        <v>1099.0</v>
      </c>
      <c r="L704" s="1">
        <v>4.0</v>
      </c>
      <c r="M704" s="1" t="s">
        <v>5687</v>
      </c>
      <c r="N704" s="1" t="s">
        <v>5688</v>
      </c>
      <c r="O704" s="1" t="s">
        <v>5689</v>
      </c>
      <c r="P704" s="1" t="s">
        <v>5690</v>
      </c>
      <c r="Q704" s="1" t="s">
        <v>74</v>
      </c>
      <c r="R704" s="1" t="s">
        <v>103</v>
      </c>
      <c r="S704" s="1" t="s">
        <v>76</v>
      </c>
    </row>
    <row r="705" ht="14.25" customHeight="1">
      <c r="A705" s="1" t="s">
        <v>5691</v>
      </c>
      <c r="B705" s="1" t="s">
        <v>5692</v>
      </c>
      <c r="C705" s="1" t="s">
        <v>5693</v>
      </c>
      <c r="D705" s="1" t="s">
        <v>5694</v>
      </c>
      <c r="E705" s="1">
        <v>2022.0</v>
      </c>
      <c r="F705" s="1" t="s">
        <v>14</v>
      </c>
      <c r="J705" s="1">
        <v>1285.0</v>
      </c>
      <c r="K705" s="1">
        <v>1290.0</v>
      </c>
      <c r="L705" s="1">
        <v>5.0</v>
      </c>
      <c r="M705" s="1" t="s">
        <v>5695</v>
      </c>
      <c r="N705" s="1" t="s">
        <v>5696</v>
      </c>
      <c r="P705" s="1" t="s">
        <v>5697</v>
      </c>
      <c r="Q705" s="1" t="s">
        <v>74</v>
      </c>
      <c r="S705" s="1" t="s">
        <v>76</v>
      </c>
    </row>
    <row r="706" ht="14.25" customHeight="1">
      <c r="A706" s="1" t="s">
        <v>5698</v>
      </c>
      <c r="B706" s="1" t="s">
        <v>5699</v>
      </c>
      <c r="C706" s="1" t="s">
        <v>5700</v>
      </c>
      <c r="D706" s="1" t="s">
        <v>5701</v>
      </c>
      <c r="E706" s="1">
        <v>2022.0</v>
      </c>
      <c r="F706" s="1" t="s">
        <v>14</v>
      </c>
      <c r="J706" s="1">
        <v>714.0</v>
      </c>
      <c r="K706" s="1">
        <v>721.0</v>
      </c>
      <c r="L706" s="1">
        <v>7.0</v>
      </c>
      <c r="M706" s="1" t="s">
        <v>5702</v>
      </c>
      <c r="N706" s="1" t="s">
        <v>5703</v>
      </c>
      <c r="P706" s="1" t="s">
        <v>5704</v>
      </c>
      <c r="Q706" s="1" t="s">
        <v>74</v>
      </c>
      <c r="S706" s="1" t="s">
        <v>76</v>
      </c>
    </row>
    <row r="707" ht="14.25" customHeight="1">
      <c r="A707" s="1" t="s">
        <v>5705</v>
      </c>
      <c r="B707" s="1" t="s">
        <v>5706</v>
      </c>
      <c r="C707" s="1" t="s">
        <v>5707</v>
      </c>
      <c r="D707" s="1" t="s">
        <v>5708</v>
      </c>
      <c r="E707" s="1">
        <v>2022.0</v>
      </c>
      <c r="F707" s="1" t="s">
        <v>5709</v>
      </c>
      <c r="J707" s="1">
        <v>267.0</v>
      </c>
      <c r="K707" s="1">
        <v>271.0</v>
      </c>
      <c r="L707" s="1">
        <v>4.0</v>
      </c>
      <c r="M707" s="1" t="s">
        <v>5710</v>
      </c>
      <c r="N707" s="1" t="s">
        <v>5711</v>
      </c>
      <c r="O707" s="1" t="s">
        <v>5712</v>
      </c>
      <c r="P707" s="1" t="s">
        <v>5713</v>
      </c>
      <c r="Q707" s="1" t="s">
        <v>74</v>
      </c>
      <c r="S707" s="1" t="s">
        <v>76</v>
      </c>
    </row>
    <row r="708" ht="14.25" customHeight="1">
      <c r="A708" s="1" t="s">
        <v>5714</v>
      </c>
      <c r="B708" s="1" t="s">
        <v>5715</v>
      </c>
      <c r="C708" s="1" t="s">
        <v>5716</v>
      </c>
      <c r="D708" s="1" t="s">
        <v>5717</v>
      </c>
      <c r="E708" s="1">
        <v>2022.0</v>
      </c>
      <c r="F708" s="1" t="s">
        <v>11</v>
      </c>
      <c r="G708" s="1" t="s">
        <v>5686</v>
      </c>
      <c r="J708" s="1">
        <v>33.0</v>
      </c>
      <c r="K708" s="1">
        <v>42.0</v>
      </c>
      <c r="L708" s="1">
        <v>9.0</v>
      </c>
      <c r="M708" s="1" t="s">
        <v>5718</v>
      </c>
      <c r="N708" s="1" t="s">
        <v>5719</v>
      </c>
      <c r="O708" s="1" t="s">
        <v>5720</v>
      </c>
      <c r="P708" s="1" t="s">
        <v>5721</v>
      </c>
      <c r="Q708" s="1" t="s">
        <v>74</v>
      </c>
      <c r="S708" s="1" t="s">
        <v>76</v>
      </c>
    </row>
    <row r="709" ht="14.25" customHeight="1">
      <c r="A709" s="1" t="s">
        <v>5722</v>
      </c>
      <c r="B709" s="1" t="s">
        <v>5723</v>
      </c>
      <c r="C709" s="1" t="s">
        <v>5724</v>
      </c>
      <c r="D709" s="1" t="s">
        <v>5725</v>
      </c>
      <c r="E709" s="1">
        <v>2022.0</v>
      </c>
      <c r="F709" s="1" t="s">
        <v>11</v>
      </c>
      <c r="G709" s="1" t="s">
        <v>5686</v>
      </c>
      <c r="J709" s="1">
        <v>1225.0</v>
      </c>
      <c r="K709" s="1">
        <v>1227.0</v>
      </c>
      <c r="L709" s="1">
        <v>2.0</v>
      </c>
      <c r="M709" s="1" t="s">
        <v>5726</v>
      </c>
      <c r="N709" s="1" t="s">
        <v>5727</v>
      </c>
      <c r="O709" s="1" t="s">
        <v>5728</v>
      </c>
      <c r="P709" s="1" t="s">
        <v>5729</v>
      </c>
      <c r="Q709" s="1" t="s">
        <v>74</v>
      </c>
      <c r="S709" s="1" t="s">
        <v>76</v>
      </c>
    </row>
    <row r="710" ht="14.25" customHeight="1">
      <c r="A710" s="1" t="s">
        <v>5730</v>
      </c>
      <c r="B710" s="1" t="s">
        <v>5731</v>
      </c>
      <c r="C710" s="1" t="s">
        <v>5732</v>
      </c>
      <c r="D710" s="1" t="s">
        <v>5733</v>
      </c>
      <c r="E710" s="1">
        <v>2022.0</v>
      </c>
      <c r="F710" s="1" t="s">
        <v>14</v>
      </c>
      <c r="J710" s="1">
        <v>1490.0</v>
      </c>
      <c r="K710" s="1">
        <v>1497.0</v>
      </c>
      <c r="L710" s="1">
        <v>7.0</v>
      </c>
      <c r="M710" s="1" t="s">
        <v>5734</v>
      </c>
      <c r="N710" s="1" t="s">
        <v>5735</v>
      </c>
      <c r="P710" s="1" t="s">
        <v>5736</v>
      </c>
      <c r="Q710" s="1" t="s">
        <v>74</v>
      </c>
      <c r="S710" s="1" t="s">
        <v>76</v>
      </c>
    </row>
    <row r="711" ht="14.25" customHeight="1">
      <c r="A711" s="1" t="s">
        <v>5737</v>
      </c>
      <c r="B711" s="1" t="s">
        <v>5738</v>
      </c>
      <c r="C711" s="1" t="s">
        <v>5739</v>
      </c>
      <c r="D711" s="1" t="s">
        <v>5740</v>
      </c>
      <c r="E711" s="1">
        <v>2022.0</v>
      </c>
      <c r="F711" s="1" t="s">
        <v>14</v>
      </c>
      <c r="J711" s="1">
        <v>163.0</v>
      </c>
      <c r="K711" s="1">
        <v>170.0</v>
      </c>
      <c r="L711" s="1">
        <v>7.0</v>
      </c>
      <c r="M711" s="1" t="s">
        <v>5741</v>
      </c>
      <c r="N711" s="1" t="s">
        <v>5742</v>
      </c>
      <c r="P711" s="1" t="s">
        <v>5743</v>
      </c>
      <c r="Q711" s="1" t="s">
        <v>74</v>
      </c>
      <c r="S711" s="1" t="s">
        <v>76</v>
      </c>
    </row>
    <row r="712" ht="14.25" customHeight="1">
      <c r="A712" s="1" t="s">
        <v>5744</v>
      </c>
      <c r="B712" s="1" t="s">
        <v>5745</v>
      </c>
      <c r="C712" s="1" t="s">
        <v>5746</v>
      </c>
      <c r="D712" s="1" t="s">
        <v>5747</v>
      </c>
      <c r="E712" s="1">
        <v>2022.0</v>
      </c>
      <c r="F712" s="1" t="s">
        <v>11</v>
      </c>
      <c r="G712" s="1" t="s">
        <v>5686</v>
      </c>
      <c r="J712" s="1">
        <v>570.0</v>
      </c>
      <c r="K712" s="1">
        <v>576.0</v>
      </c>
      <c r="L712" s="1">
        <v>6.0</v>
      </c>
      <c r="M712" s="1" t="s">
        <v>5748</v>
      </c>
      <c r="N712" s="1" t="s">
        <v>5749</v>
      </c>
      <c r="O712" s="1" t="s">
        <v>5750</v>
      </c>
      <c r="P712" s="1" t="s">
        <v>5751</v>
      </c>
      <c r="Q712" s="1" t="s">
        <v>74</v>
      </c>
      <c r="S712" s="1" t="s">
        <v>76</v>
      </c>
    </row>
    <row r="713" ht="14.25" customHeight="1">
      <c r="A713" s="1" t="s">
        <v>5752</v>
      </c>
      <c r="B713" s="1" t="s">
        <v>5753</v>
      </c>
      <c r="C713" s="1" t="s">
        <v>5754</v>
      </c>
      <c r="D713" s="1" t="s">
        <v>5755</v>
      </c>
      <c r="E713" s="1">
        <v>2022.0</v>
      </c>
      <c r="F713" s="1" t="s">
        <v>11</v>
      </c>
      <c r="G713" s="1" t="s">
        <v>5686</v>
      </c>
      <c r="J713" s="1">
        <v>1250.0</v>
      </c>
      <c r="K713" s="1">
        <v>1253.0</v>
      </c>
      <c r="L713" s="1">
        <v>3.0</v>
      </c>
      <c r="M713" s="1" t="s">
        <v>5756</v>
      </c>
      <c r="N713" s="1" t="s">
        <v>5757</v>
      </c>
      <c r="O713" s="1" t="s">
        <v>5758</v>
      </c>
      <c r="P713" s="1" t="s">
        <v>5759</v>
      </c>
      <c r="Q713" s="1" t="s">
        <v>74</v>
      </c>
      <c r="S713" s="1" t="s">
        <v>76</v>
      </c>
    </row>
    <row r="714" ht="14.25" customHeight="1">
      <c r="A714" s="1" t="s">
        <v>5760</v>
      </c>
      <c r="B714" s="1" t="s">
        <v>5761</v>
      </c>
      <c r="C714" s="1" t="s">
        <v>5762</v>
      </c>
      <c r="D714" s="1" t="s">
        <v>5763</v>
      </c>
      <c r="E714" s="1">
        <v>2022.0</v>
      </c>
      <c r="F714" s="1" t="s">
        <v>4954</v>
      </c>
      <c r="G714" s="1" t="s">
        <v>1596</v>
      </c>
      <c r="M714" s="1" t="s">
        <v>5764</v>
      </c>
      <c r="N714" s="1" t="s">
        <v>5765</v>
      </c>
      <c r="O714" s="1" t="s">
        <v>5766</v>
      </c>
      <c r="P714" s="1" t="s">
        <v>5767</v>
      </c>
      <c r="Q714" s="1" t="s">
        <v>74</v>
      </c>
      <c r="S714" s="1" t="s">
        <v>76</v>
      </c>
    </row>
    <row r="715" ht="14.25" customHeight="1">
      <c r="A715" s="1" t="s">
        <v>5768</v>
      </c>
      <c r="B715" s="1" t="s">
        <v>5769</v>
      </c>
      <c r="C715" s="1" t="s">
        <v>5770</v>
      </c>
      <c r="D715" s="1" t="s">
        <v>5771</v>
      </c>
      <c r="E715" s="1">
        <v>2022.0</v>
      </c>
      <c r="F715" s="1" t="s">
        <v>11</v>
      </c>
      <c r="G715" s="1" t="s">
        <v>5686</v>
      </c>
      <c r="J715" s="1">
        <v>850.0</v>
      </c>
      <c r="K715" s="1">
        <v>854.0</v>
      </c>
      <c r="L715" s="1">
        <v>4.0</v>
      </c>
      <c r="M715" s="1" t="s">
        <v>5772</v>
      </c>
      <c r="N715" s="1" t="s">
        <v>5773</v>
      </c>
      <c r="O715" s="1" t="s">
        <v>5774</v>
      </c>
      <c r="P715" s="1" t="s">
        <v>5775</v>
      </c>
      <c r="Q715" s="1" t="s">
        <v>74</v>
      </c>
      <c r="S715" s="1" t="s">
        <v>76</v>
      </c>
    </row>
    <row r="716" ht="14.25" customHeight="1">
      <c r="A716" s="1" t="s">
        <v>5776</v>
      </c>
      <c r="B716" s="1" t="s">
        <v>5777</v>
      </c>
      <c r="C716" s="1" t="s">
        <v>5778</v>
      </c>
      <c r="D716" s="1" t="s">
        <v>5779</v>
      </c>
      <c r="E716" s="1">
        <v>2022.0</v>
      </c>
      <c r="F716" s="1" t="s">
        <v>11</v>
      </c>
      <c r="G716" s="1" t="s">
        <v>5686</v>
      </c>
      <c r="J716" s="1">
        <v>773.0</v>
      </c>
      <c r="K716" s="1">
        <v>777.0</v>
      </c>
      <c r="L716" s="1">
        <v>4.0</v>
      </c>
      <c r="M716" s="1" t="s">
        <v>5780</v>
      </c>
      <c r="N716" s="1" t="s">
        <v>5781</v>
      </c>
      <c r="O716" s="1" t="s">
        <v>5782</v>
      </c>
      <c r="P716" s="1" t="s">
        <v>5783</v>
      </c>
      <c r="Q716" s="1" t="s">
        <v>74</v>
      </c>
      <c r="S716" s="1" t="s">
        <v>76</v>
      </c>
    </row>
    <row r="717" ht="14.25" customHeight="1">
      <c r="A717" s="1" t="s">
        <v>1982</v>
      </c>
      <c r="B717" s="1" t="s">
        <v>1983</v>
      </c>
      <c r="C717" s="1" t="s">
        <v>1984</v>
      </c>
      <c r="D717" s="1" t="s">
        <v>5784</v>
      </c>
      <c r="E717" s="1">
        <v>2022.0</v>
      </c>
      <c r="F717" s="1" t="s">
        <v>14</v>
      </c>
      <c r="J717" s="1">
        <v>763.0</v>
      </c>
      <c r="K717" s="1">
        <v>768.0</v>
      </c>
      <c r="L717" s="1">
        <v>5.0</v>
      </c>
      <c r="M717" s="1" t="s">
        <v>5785</v>
      </c>
      <c r="N717" s="1" t="s">
        <v>5786</v>
      </c>
      <c r="P717" s="1" t="s">
        <v>5787</v>
      </c>
      <c r="Q717" s="1" t="s">
        <v>74</v>
      </c>
      <c r="S717" s="1" t="s">
        <v>76</v>
      </c>
    </row>
    <row r="718" ht="14.25" customHeight="1">
      <c r="A718" s="1" t="s">
        <v>5788</v>
      </c>
      <c r="B718" s="1" t="s">
        <v>5789</v>
      </c>
      <c r="C718" s="1" t="s">
        <v>5790</v>
      </c>
      <c r="D718" s="1" t="s">
        <v>5791</v>
      </c>
      <c r="E718" s="1">
        <v>2022.0</v>
      </c>
      <c r="F718" s="1" t="s">
        <v>11</v>
      </c>
      <c r="G718" s="1" t="s">
        <v>5686</v>
      </c>
      <c r="J718" s="1">
        <v>927.0</v>
      </c>
      <c r="K718" s="1">
        <v>931.0</v>
      </c>
      <c r="L718" s="1">
        <v>4.0</v>
      </c>
      <c r="M718" s="1" t="s">
        <v>5792</v>
      </c>
      <c r="N718" s="1" t="s">
        <v>5793</v>
      </c>
      <c r="O718" s="1" t="s">
        <v>5794</v>
      </c>
      <c r="P718" s="1" t="s">
        <v>5795</v>
      </c>
      <c r="Q718" s="1" t="s">
        <v>74</v>
      </c>
      <c r="S718" s="1" t="s">
        <v>76</v>
      </c>
    </row>
    <row r="719" ht="14.25" customHeight="1">
      <c r="A719" s="1" t="s">
        <v>5796</v>
      </c>
      <c r="B719" s="1" t="s">
        <v>5797</v>
      </c>
      <c r="C719" s="1" t="s">
        <v>5798</v>
      </c>
      <c r="D719" s="1" t="s">
        <v>5799</v>
      </c>
      <c r="E719" s="1">
        <v>2022.0</v>
      </c>
      <c r="F719" s="1" t="s">
        <v>11</v>
      </c>
      <c r="G719" s="1" t="s">
        <v>5686</v>
      </c>
      <c r="J719" s="1">
        <v>1215.0</v>
      </c>
      <c r="K719" s="1">
        <v>1217.0</v>
      </c>
      <c r="L719" s="1">
        <v>2.0</v>
      </c>
      <c r="M719" s="1" t="s">
        <v>5800</v>
      </c>
      <c r="N719" s="1" t="s">
        <v>5801</v>
      </c>
      <c r="O719" s="1" t="s">
        <v>5802</v>
      </c>
      <c r="P719" s="1" t="s">
        <v>5803</v>
      </c>
      <c r="Q719" s="1" t="s">
        <v>74</v>
      </c>
      <c r="S719" s="1" t="s">
        <v>76</v>
      </c>
    </row>
    <row r="720" ht="14.25" customHeight="1">
      <c r="A720" s="1" t="s">
        <v>5804</v>
      </c>
      <c r="B720" s="1" t="s">
        <v>5805</v>
      </c>
      <c r="C720" s="1" t="s">
        <v>5806</v>
      </c>
      <c r="D720" s="1" t="s">
        <v>5807</v>
      </c>
      <c r="E720" s="1">
        <v>2022.0</v>
      </c>
      <c r="F720" s="1" t="s">
        <v>5808</v>
      </c>
      <c r="M720" s="1" t="s">
        <v>5809</v>
      </c>
      <c r="N720" s="1" t="s">
        <v>5810</v>
      </c>
      <c r="O720" s="1" t="s">
        <v>5811</v>
      </c>
      <c r="P720" s="1" t="s">
        <v>5812</v>
      </c>
      <c r="Q720" s="1" t="s">
        <v>74</v>
      </c>
      <c r="S720" s="1" t="s">
        <v>76</v>
      </c>
    </row>
    <row r="721" ht="14.25" customHeight="1">
      <c r="A721" s="1" t="s">
        <v>5813</v>
      </c>
      <c r="B721" s="1" t="s">
        <v>5814</v>
      </c>
      <c r="C721" s="1" t="s">
        <v>5815</v>
      </c>
      <c r="D721" s="1" t="s">
        <v>5816</v>
      </c>
      <c r="E721" s="1">
        <v>2022.0</v>
      </c>
      <c r="F721" s="1" t="s">
        <v>11</v>
      </c>
      <c r="G721" s="1" t="s">
        <v>5686</v>
      </c>
      <c r="J721" s="1">
        <v>991.0</v>
      </c>
      <c r="K721" s="1">
        <v>996.0</v>
      </c>
      <c r="L721" s="1">
        <v>5.0</v>
      </c>
      <c r="M721" s="1" t="s">
        <v>5817</v>
      </c>
      <c r="N721" s="1" t="s">
        <v>5818</v>
      </c>
      <c r="O721" s="1" t="s">
        <v>5819</v>
      </c>
      <c r="P721" s="1" t="s">
        <v>5820</v>
      </c>
      <c r="Q721" s="1" t="s">
        <v>74</v>
      </c>
      <c r="R721" s="1" t="s">
        <v>103</v>
      </c>
      <c r="S721" s="1" t="s">
        <v>76</v>
      </c>
    </row>
    <row r="722" ht="14.25" customHeight="1">
      <c r="A722" s="1" t="s">
        <v>5821</v>
      </c>
      <c r="B722" s="1" t="s">
        <v>5822</v>
      </c>
      <c r="C722" s="1" t="s">
        <v>5823</v>
      </c>
      <c r="D722" s="1" t="s">
        <v>5824</v>
      </c>
      <c r="E722" s="1">
        <v>2022.0</v>
      </c>
      <c r="F722" s="1" t="s">
        <v>11</v>
      </c>
      <c r="G722" s="1" t="s">
        <v>5686</v>
      </c>
      <c r="J722" s="1">
        <v>1275.0</v>
      </c>
      <c r="K722" s="1">
        <v>1277.0</v>
      </c>
      <c r="L722" s="1">
        <v>2.0</v>
      </c>
      <c r="M722" s="1" t="s">
        <v>5825</v>
      </c>
      <c r="N722" s="1" t="s">
        <v>5826</v>
      </c>
      <c r="O722" s="1" t="s">
        <v>5827</v>
      </c>
      <c r="P722" s="1" t="s">
        <v>5828</v>
      </c>
      <c r="Q722" s="1" t="s">
        <v>74</v>
      </c>
      <c r="S722" s="1" t="s">
        <v>76</v>
      </c>
    </row>
    <row r="723" ht="14.25" customHeight="1">
      <c r="A723" s="1" t="s">
        <v>5829</v>
      </c>
      <c r="B723" s="1" t="s">
        <v>5830</v>
      </c>
      <c r="C723" s="1" t="s">
        <v>5831</v>
      </c>
      <c r="D723" s="1" t="s">
        <v>5832</v>
      </c>
      <c r="E723" s="1">
        <v>2022.0</v>
      </c>
      <c r="F723" s="1" t="s">
        <v>14</v>
      </c>
      <c r="J723" s="1">
        <v>316.0</v>
      </c>
      <c r="K723" s="1">
        <v>322.0</v>
      </c>
      <c r="L723" s="1">
        <v>6.0</v>
      </c>
      <c r="M723" s="1" t="s">
        <v>5833</v>
      </c>
      <c r="N723" s="1" t="s">
        <v>5834</v>
      </c>
      <c r="P723" s="1" t="s">
        <v>5835</v>
      </c>
      <c r="Q723" s="1" t="s">
        <v>74</v>
      </c>
      <c r="R723" s="1" t="s">
        <v>103</v>
      </c>
      <c r="S723" s="1" t="s">
        <v>76</v>
      </c>
    </row>
    <row r="724" ht="14.25" customHeight="1">
      <c r="A724" s="1" t="s">
        <v>5836</v>
      </c>
      <c r="B724" s="1" t="s">
        <v>5837</v>
      </c>
      <c r="C724" s="1" t="s">
        <v>5838</v>
      </c>
      <c r="D724" s="1" t="s">
        <v>5839</v>
      </c>
      <c r="E724" s="1">
        <v>2022.0</v>
      </c>
      <c r="F724" s="1" t="s">
        <v>11</v>
      </c>
      <c r="G724" s="1" t="s">
        <v>5686</v>
      </c>
      <c r="J724" s="1">
        <v>265.0</v>
      </c>
      <c r="K724" s="1">
        <v>274.0</v>
      </c>
      <c r="L724" s="1">
        <v>9.0</v>
      </c>
      <c r="M724" s="1" t="s">
        <v>5840</v>
      </c>
      <c r="N724" s="1" t="s">
        <v>5841</v>
      </c>
      <c r="O724" s="1" t="s">
        <v>5842</v>
      </c>
      <c r="P724" s="1" t="s">
        <v>5843</v>
      </c>
      <c r="Q724" s="1" t="s">
        <v>74</v>
      </c>
      <c r="R724" s="1" t="s">
        <v>103</v>
      </c>
      <c r="S724" s="1" t="s">
        <v>76</v>
      </c>
    </row>
    <row r="725" ht="14.25" customHeight="1">
      <c r="A725" s="1" t="s">
        <v>5844</v>
      </c>
      <c r="B725" s="1" t="s">
        <v>5845</v>
      </c>
      <c r="C725" s="1" t="s">
        <v>5846</v>
      </c>
      <c r="D725" s="1" t="s">
        <v>5847</v>
      </c>
      <c r="E725" s="1">
        <v>2022.0</v>
      </c>
      <c r="F725" s="1" t="s">
        <v>14</v>
      </c>
      <c r="J725" s="1">
        <v>1405.0</v>
      </c>
      <c r="K725" s="1">
        <v>1412.0</v>
      </c>
      <c r="L725" s="1">
        <v>7.0</v>
      </c>
      <c r="M725" s="1" t="s">
        <v>5848</v>
      </c>
      <c r="N725" s="1" t="s">
        <v>5849</v>
      </c>
      <c r="P725" s="1" t="s">
        <v>5850</v>
      </c>
      <c r="Q725" s="1" t="s">
        <v>74</v>
      </c>
      <c r="S725" s="1" t="s">
        <v>76</v>
      </c>
    </row>
    <row r="726" ht="14.25" customHeight="1">
      <c r="A726" s="1" t="s">
        <v>5851</v>
      </c>
      <c r="B726" s="1" t="s">
        <v>5852</v>
      </c>
      <c r="C726" s="1" t="s">
        <v>5853</v>
      </c>
      <c r="D726" s="1" t="s">
        <v>5854</v>
      </c>
      <c r="E726" s="1">
        <v>2022.0</v>
      </c>
      <c r="F726" s="1" t="s">
        <v>14</v>
      </c>
      <c r="J726" s="1">
        <v>1358.0</v>
      </c>
      <c r="K726" s="1">
        <v>1364.0</v>
      </c>
      <c r="L726" s="1">
        <v>6.0</v>
      </c>
      <c r="M726" s="1" t="s">
        <v>5855</v>
      </c>
      <c r="N726" s="1" t="s">
        <v>5856</v>
      </c>
      <c r="P726" s="1" t="s">
        <v>5857</v>
      </c>
      <c r="Q726" s="1" t="s">
        <v>74</v>
      </c>
      <c r="S726" s="1" t="s">
        <v>76</v>
      </c>
    </row>
    <row r="727" ht="14.25" customHeight="1">
      <c r="A727" s="1" t="s">
        <v>5858</v>
      </c>
      <c r="B727" s="1" t="s">
        <v>5859</v>
      </c>
      <c r="C727" s="1" t="s">
        <v>5860</v>
      </c>
      <c r="D727" s="1" t="s">
        <v>5861</v>
      </c>
      <c r="E727" s="1">
        <v>2022.0</v>
      </c>
      <c r="F727" s="1" t="s">
        <v>14</v>
      </c>
      <c r="J727" s="1">
        <v>845.0</v>
      </c>
      <c r="K727" s="1">
        <v>851.0</v>
      </c>
      <c r="L727" s="1">
        <v>6.0</v>
      </c>
      <c r="M727" s="1" t="s">
        <v>5862</v>
      </c>
      <c r="N727" s="1" t="s">
        <v>5863</v>
      </c>
      <c r="P727" s="1" t="s">
        <v>5864</v>
      </c>
      <c r="Q727" s="1" t="s">
        <v>74</v>
      </c>
      <c r="S727" s="1" t="s">
        <v>76</v>
      </c>
    </row>
    <row r="728" ht="14.25" customHeight="1">
      <c r="A728" s="1" t="s">
        <v>5865</v>
      </c>
      <c r="B728" s="1" t="s">
        <v>5866</v>
      </c>
      <c r="C728" s="1" t="s">
        <v>5867</v>
      </c>
      <c r="D728" s="1" t="s">
        <v>5868</v>
      </c>
      <c r="E728" s="1">
        <v>2022.0</v>
      </c>
      <c r="F728" s="1" t="s">
        <v>11</v>
      </c>
      <c r="G728" s="1" t="s">
        <v>5686</v>
      </c>
      <c r="J728" s="1">
        <v>63.0</v>
      </c>
      <c r="K728" s="1">
        <v>70.0</v>
      </c>
      <c r="L728" s="1">
        <v>7.0</v>
      </c>
      <c r="M728" s="1" t="s">
        <v>5869</v>
      </c>
      <c r="N728" s="1" t="s">
        <v>5870</v>
      </c>
      <c r="O728" s="1" t="s">
        <v>5871</v>
      </c>
      <c r="P728" s="1" t="s">
        <v>5872</v>
      </c>
      <c r="Q728" s="1" t="s">
        <v>74</v>
      </c>
      <c r="S728" s="1" t="s">
        <v>76</v>
      </c>
    </row>
    <row r="729" ht="14.25" customHeight="1">
      <c r="A729" s="1" t="s">
        <v>5873</v>
      </c>
      <c r="B729" s="1" t="s">
        <v>5874</v>
      </c>
      <c r="C729" s="1" t="s">
        <v>5875</v>
      </c>
      <c r="D729" s="1" t="s">
        <v>5876</v>
      </c>
      <c r="E729" s="1">
        <v>2022.0</v>
      </c>
      <c r="F729" s="1" t="s">
        <v>5877</v>
      </c>
      <c r="G729" s="1">
        <v>2.0</v>
      </c>
      <c r="I729" s="1" t="s">
        <v>5878</v>
      </c>
      <c r="M729" s="1" t="s">
        <v>5879</v>
      </c>
      <c r="N729" s="1" t="s">
        <v>5880</v>
      </c>
      <c r="P729" s="1" t="s">
        <v>5881</v>
      </c>
      <c r="Q729" s="1" t="s">
        <v>74</v>
      </c>
      <c r="S729" s="1" t="s">
        <v>76</v>
      </c>
    </row>
    <row r="730" ht="14.25" customHeight="1">
      <c r="A730" s="1" t="s">
        <v>5882</v>
      </c>
      <c r="B730" s="1" t="s">
        <v>5883</v>
      </c>
      <c r="C730" s="1" t="s">
        <v>5884</v>
      </c>
      <c r="D730" s="1" t="s">
        <v>5885</v>
      </c>
      <c r="E730" s="1">
        <v>2022.0</v>
      </c>
      <c r="F730" s="1" t="s">
        <v>5886</v>
      </c>
      <c r="J730" s="1">
        <v>401.0</v>
      </c>
      <c r="K730" s="1">
        <v>406.0</v>
      </c>
      <c r="L730" s="1">
        <v>5.0</v>
      </c>
      <c r="M730" s="1" t="s">
        <v>5887</v>
      </c>
      <c r="N730" s="1" t="s">
        <v>5888</v>
      </c>
      <c r="O730" s="1" t="s">
        <v>5889</v>
      </c>
      <c r="P730" s="1" t="s">
        <v>5890</v>
      </c>
      <c r="Q730" s="1" t="s">
        <v>74</v>
      </c>
      <c r="S730" s="1" t="s">
        <v>76</v>
      </c>
    </row>
    <row r="731" ht="14.25" customHeight="1">
      <c r="A731" s="1" t="s">
        <v>5891</v>
      </c>
      <c r="B731" s="1" t="s">
        <v>5892</v>
      </c>
      <c r="C731" s="1" t="s">
        <v>5893</v>
      </c>
      <c r="D731" s="1" t="s">
        <v>5894</v>
      </c>
      <c r="E731" s="1">
        <v>2022.0</v>
      </c>
      <c r="F731" s="1" t="s">
        <v>11</v>
      </c>
      <c r="G731" s="1" t="s">
        <v>5686</v>
      </c>
      <c r="J731" s="1">
        <v>718.0</v>
      </c>
      <c r="K731" s="1">
        <v>722.0</v>
      </c>
      <c r="L731" s="1">
        <v>4.0</v>
      </c>
      <c r="M731" s="1" t="s">
        <v>5895</v>
      </c>
      <c r="N731" s="1" t="s">
        <v>5896</v>
      </c>
      <c r="O731" s="1" t="s">
        <v>5897</v>
      </c>
      <c r="P731" s="1" t="s">
        <v>5898</v>
      </c>
      <c r="Q731" s="1" t="s">
        <v>74</v>
      </c>
      <c r="S731" s="1" t="s">
        <v>76</v>
      </c>
    </row>
    <row r="732" ht="14.25" customHeight="1">
      <c r="A732" s="1" t="s">
        <v>5899</v>
      </c>
      <c r="B732" s="1" t="s">
        <v>5900</v>
      </c>
      <c r="C732" s="1" t="s">
        <v>5901</v>
      </c>
      <c r="D732" s="1" t="s">
        <v>5902</v>
      </c>
      <c r="E732" s="1">
        <v>2022.0</v>
      </c>
      <c r="F732" s="1" t="s">
        <v>14</v>
      </c>
      <c r="J732" s="1">
        <v>950.0</v>
      </c>
      <c r="K732" s="1">
        <v>955.0</v>
      </c>
      <c r="L732" s="1">
        <v>5.0</v>
      </c>
      <c r="M732" s="1" t="s">
        <v>5903</v>
      </c>
      <c r="N732" s="1" t="s">
        <v>5904</v>
      </c>
      <c r="P732" s="1" t="s">
        <v>5905</v>
      </c>
      <c r="Q732" s="1" t="s">
        <v>74</v>
      </c>
      <c r="S732" s="1" t="s">
        <v>76</v>
      </c>
    </row>
    <row r="733" ht="14.25" customHeight="1">
      <c r="A733" s="1" t="s">
        <v>5906</v>
      </c>
      <c r="B733" s="1" t="s">
        <v>5907</v>
      </c>
      <c r="C733" s="1" t="s">
        <v>5908</v>
      </c>
      <c r="D733" s="1" t="s">
        <v>5909</v>
      </c>
      <c r="E733" s="1">
        <v>2022.0</v>
      </c>
      <c r="F733" s="1" t="s">
        <v>5910</v>
      </c>
      <c r="J733" s="1">
        <v>764.0</v>
      </c>
      <c r="K733" s="1">
        <v>768.0</v>
      </c>
      <c r="L733" s="1">
        <v>4.0</v>
      </c>
      <c r="M733" s="1" t="s">
        <v>5911</v>
      </c>
      <c r="N733" s="1" t="s">
        <v>5912</v>
      </c>
      <c r="P733" s="1" t="s">
        <v>5913</v>
      </c>
      <c r="Q733" s="1" t="s">
        <v>74</v>
      </c>
      <c r="S733" s="1" t="s">
        <v>76</v>
      </c>
    </row>
    <row r="734" ht="14.25" customHeight="1">
      <c r="A734" s="1" t="s">
        <v>5914</v>
      </c>
      <c r="B734" s="1" t="s">
        <v>5915</v>
      </c>
      <c r="C734" s="1">
        <v>9.8462648E9</v>
      </c>
      <c r="D734" s="1" t="s">
        <v>5916</v>
      </c>
      <c r="E734" s="1">
        <v>2022.0</v>
      </c>
      <c r="F734" s="1" t="s">
        <v>11</v>
      </c>
      <c r="G734" s="1" t="s">
        <v>5686</v>
      </c>
      <c r="J734" s="1">
        <v>2.0</v>
      </c>
      <c r="M734" s="1" t="s">
        <v>5917</v>
      </c>
      <c r="N734" s="1" t="s">
        <v>5918</v>
      </c>
      <c r="O734" s="1" t="s">
        <v>5919</v>
      </c>
      <c r="P734" s="1" t="s">
        <v>5920</v>
      </c>
      <c r="Q734" s="1" t="s">
        <v>74</v>
      </c>
      <c r="S734" s="1" t="s">
        <v>76</v>
      </c>
    </row>
    <row r="735" ht="14.25" customHeight="1">
      <c r="A735" s="1" t="s">
        <v>5921</v>
      </c>
      <c r="B735" s="1" t="s">
        <v>5922</v>
      </c>
      <c r="C735" s="1" t="s">
        <v>5923</v>
      </c>
      <c r="D735" s="1" t="s">
        <v>5924</v>
      </c>
      <c r="E735" s="1">
        <v>2022.0</v>
      </c>
      <c r="F735" s="1" t="s">
        <v>11</v>
      </c>
      <c r="G735" s="1" t="s">
        <v>5686</v>
      </c>
      <c r="J735" s="1">
        <v>1198.0</v>
      </c>
      <c r="K735" s="1">
        <v>1199.0</v>
      </c>
      <c r="L735" s="1">
        <v>1.0</v>
      </c>
      <c r="M735" s="1" t="s">
        <v>5925</v>
      </c>
      <c r="N735" s="1" t="s">
        <v>5926</v>
      </c>
      <c r="O735" s="1" t="s">
        <v>5927</v>
      </c>
      <c r="P735" s="1" t="s">
        <v>5928</v>
      </c>
      <c r="Q735" s="1" t="s">
        <v>74</v>
      </c>
      <c r="S735" s="1" t="s">
        <v>76</v>
      </c>
    </row>
    <row r="736" ht="14.25" customHeight="1">
      <c r="A736" s="1" t="s">
        <v>5929</v>
      </c>
      <c r="B736" s="1" t="s">
        <v>5930</v>
      </c>
      <c r="C736" s="1" t="s">
        <v>5931</v>
      </c>
      <c r="D736" s="1" t="s">
        <v>5932</v>
      </c>
      <c r="E736" s="1">
        <v>2022.0</v>
      </c>
      <c r="F736" s="1" t="s">
        <v>11</v>
      </c>
      <c r="G736" s="1" t="s">
        <v>5686</v>
      </c>
      <c r="J736" s="1">
        <v>955.0</v>
      </c>
      <c r="K736" s="1">
        <v>958.0</v>
      </c>
      <c r="L736" s="1">
        <v>3.0</v>
      </c>
      <c r="M736" s="1" t="s">
        <v>5933</v>
      </c>
      <c r="N736" s="1" t="s">
        <v>5934</v>
      </c>
      <c r="O736" s="1" t="s">
        <v>5935</v>
      </c>
      <c r="P736" s="1" t="s">
        <v>5936</v>
      </c>
      <c r="Q736" s="1" t="s">
        <v>74</v>
      </c>
      <c r="S736" s="1" t="s">
        <v>76</v>
      </c>
    </row>
    <row r="737" ht="14.25" customHeight="1">
      <c r="A737" s="1" t="s">
        <v>5937</v>
      </c>
      <c r="B737" s="1" t="s">
        <v>5938</v>
      </c>
      <c r="C737" s="1" t="s">
        <v>5939</v>
      </c>
      <c r="D737" s="1" t="s">
        <v>5940</v>
      </c>
      <c r="E737" s="1">
        <v>2022.0</v>
      </c>
      <c r="F737" s="1" t="s">
        <v>14</v>
      </c>
      <c r="J737" s="1">
        <v>963.0</v>
      </c>
      <c r="K737" s="1">
        <v>968.0</v>
      </c>
      <c r="L737" s="1">
        <v>5.0</v>
      </c>
      <c r="M737" s="1" t="s">
        <v>5941</v>
      </c>
      <c r="N737" s="1" t="s">
        <v>5942</v>
      </c>
      <c r="P737" s="1" t="s">
        <v>5943</v>
      </c>
      <c r="Q737" s="1" t="s">
        <v>74</v>
      </c>
      <c r="S737" s="1" t="s">
        <v>76</v>
      </c>
    </row>
    <row r="738" ht="14.25" customHeight="1">
      <c r="A738" s="1" t="s">
        <v>5944</v>
      </c>
      <c r="B738" s="1" t="s">
        <v>5945</v>
      </c>
      <c r="C738" s="1" t="s">
        <v>5946</v>
      </c>
      <c r="D738" s="1" t="s">
        <v>5947</v>
      </c>
      <c r="E738" s="1">
        <v>2022.0</v>
      </c>
      <c r="F738" s="1" t="s">
        <v>11</v>
      </c>
      <c r="G738" s="1" t="s">
        <v>5686</v>
      </c>
      <c r="J738" s="1">
        <v>727.0</v>
      </c>
      <c r="K738" s="1">
        <v>730.0</v>
      </c>
      <c r="L738" s="1">
        <v>3.0</v>
      </c>
      <c r="M738" s="1" t="s">
        <v>5948</v>
      </c>
      <c r="N738" s="1" t="s">
        <v>5949</v>
      </c>
      <c r="O738" s="1" t="s">
        <v>5950</v>
      </c>
      <c r="P738" s="1" t="s">
        <v>5951</v>
      </c>
      <c r="Q738" s="1" t="s">
        <v>74</v>
      </c>
      <c r="S738" s="1" t="s">
        <v>76</v>
      </c>
    </row>
    <row r="739" ht="14.25" customHeight="1">
      <c r="A739" s="1" t="s">
        <v>5952</v>
      </c>
      <c r="B739" s="1" t="s">
        <v>5953</v>
      </c>
      <c r="C739" s="1" t="s">
        <v>5954</v>
      </c>
      <c r="D739" s="1" t="s">
        <v>5955</v>
      </c>
      <c r="E739" s="1">
        <v>2022.0</v>
      </c>
      <c r="F739" s="1" t="s">
        <v>14</v>
      </c>
      <c r="J739" s="1">
        <v>757.0</v>
      </c>
      <c r="K739" s="1">
        <v>762.0</v>
      </c>
      <c r="L739" s="1">
        <v>5.0</v>
      </c>
      <c r="M739" s="1" t="s">
        <v>5956</v>
      </c>
      <c r="N739" s="1" t="s">
        <v>5957</v>
      </c>
      <c r="P739" s="1" t="s">
        <v>5958</v>
      </c>
      <c r="Q739" s="1" t="s">
        <v>74</v>
      </c>
      <c r="S739" s="1" t="s">
        <v>76</v>
      </c>
    </row>
    <row r="740" ht="14.25" customHeight="1">
      <c r="A740" s="1" t="s">
        <v>5959</v>
      </c>
      <c r="B740" s="1" t="s">
        <v>5960</v>
      </c>
      <c r="C740" s="1" t="s">
        <v>5961</v>
      </c>
      <c r="D740" s="1" t="s">
        <v>5962</v>
      </c>
      <c r="E740" s="1">
        <v>2022.0</v>
      </c>
      <c r="F740" s="1" t="s">
        <v>5910</v>
      </c>
      <c r="J740" s="1">
        <v>1061.0</v>
      </c>
      <c r="K740" s="1">
        <v>1065.0</v>
      </c>
      <c r="L740" s="1">
        <v>4.0</v>
      </c>
      <c r="M740" s="1" t="s">
        <v>5963</v>
      </c>
      <c r="N740" s="1" t="s">
        <v>5964</v>
      </c>
      <c r="P740" s="1" t="s">
        <v>5965</v>
      </c>
      <c r="Q740" s="1" t="s">
        <v>74</v>
      </c>
      <c r="S740" s="1" t="s">
        <v>76</v>
      </c>
    </row>
    <row r="741" ht="14.25" customHeight="1">
      <c r="A741" s="1" t="s">
        <v>5966</v>
      </c>
      <c r="B741" s="1" t="s">
        <v>5967</v>
      </c>
      <c r="C741" s="1" t="s">
        <v>5968</v>
      </c>
      <c r="D741" s="1" t="s">
        <v>5969</v>
      </c>
      <c r="E741" s="1">
        <v>2022.0</v>
      </c>
      <c r="F741" s="1" t="s">
        <v>14</v>
      </c>
      <c r="J741" s="1">
        <v>1498.0</v>
      </c>
      <c r="K741" s="1">
        <v>1505.0</v>
      </c>
      <c r="L741" s="1">
        <v>7.0</v>
      </c>
      <c r="M741" s="1" t="s">
        <v>5970</v>
      </c>
      <c r="N741" s="1" t="s">
        <v>5971</v>
      </c>
      <c r="P741" s="1" t="s">
        <v>5972</v>
      </c>
      <c r="Q741" s="1" t="s">
        <v>74</v>
      </c>
      <c r="S741" s="1" t="s">
        <v>76</v>
      </c>
    </row>
    <row r="742" ht="14.25" customHeight="1">
      <c r="A742" s="1" t="s">
        <v>5973</v>
      </c>
      <c r="B742" s="1" t="s">
        <v>5974</v>
      </c>
      <c r="C742" s="1" t="s">
        <v>5975</v>
      </c>
      <c r="D742" s="1" t="s">
        <v>5976</v>
      </c>
      <c r="E742" s="1">
        <v>2022.0</v>
      </c>
      <c r="F742" s="1" t="s">
        <v>5977</v>
      </c>
      <c r="M742" s="1" t="s">
        <v>5978</v>
      </c>
      <c r="N742" s="1" t="s">
        <v>5979</v>
      </c>
      <c r="O742" s="1" t="s">
        <v>5980</v>
      </c>
      <c r="P742" s="1" t="s">
        <v>5981</v>
      </c>
      <c r="Q742" s="1" t="s">
        <v>74</v>
      </c>
      <c r="S742" s="1" t="s">
        <v>76</v>
      </c>
    </row>
    <row r="743" ht="14.25" customHeight="1">
      <c r="A743" s="1" t="s">
        <v>5982</v>
      </c>
      <c r="B743" s="1" t="s">
        <v>5983</v>
      </c>
      <c r="C743" s="1" t="s">
        <v>5984</v>
      </c>
      <c r="D743" s="1" t="s">
        <v>5985</v>
      </c>
      <c r="E743" s="1">
        <v>2022.0</v>
      </c>
      <c r="F743" s="1" t="s">
        <v>14</v>
      </c>
      <c r="J743" s="1">
        <v>1474.0</v>
      </c>
      <c r="K743" s="1">
        <v>1481.0</v>
      </c>
      <c r="L743" s="1">
        <v>7.0</v>
      </c>
      <c r="M743" s="1" t="s">
        <v>5986</v>
      </c>
      <c r="N743" s="1" t="s">
        <v>5987</v>
      </c>
      <c r="P743" s="1" t="s">
        <v>5988</v>
      </c>
      <c r="Q743" s="1" t="s">
        <v>74</v>
      </c>
      <c r="S743" s="1" t="s">
        <v>76</v>
      </c>
    </row>
    <row r="744" ht="14.25" customHeight="1">
      <c r="A744" s="1" t="s">
        <v>5989</v>
      </c>
      <c r="B744" s="1" t="s">
        <v>5990</v>
      </c>
      <c r="C744" s="1" t="s">
        <v>5991</v>
      </c>
      <c r="D744" s="1" t="s">
        <v>5992</v>
      </c>
      <c r="E744" s="1">
        <v>2022.0</v>
      </c>
      <c r="F744" s="1" t="s">
        <v>14</v>
      </c>
      <c r="J744" s="1">
        <v>942.0</v>
      </c>
      <c r="K744" s="1">
        <v>949.0</v>
      </c>
      <c r="L744" s="1">
        <v>7.0</v>
      </c>
      <c r="M744" s="1" t="s">
        <v>5993</v>
      </c>
      <c r="N744" s="1" t="s">
        <v>5994</v>
      </c>
      <c r="P744" s="1" t="s">
        <v>5995</v>
      </c>
      <c r="Q744" s="1" t="s">
        <v>74</v>
      </c>
      <c r="R744" s="1" t="s">
        <v>103</v>
      </c>
      <c r="S744" s="1" t="s">
        <v>76</v>
      </c>
    </row>
    <row r="745" ht="14.25" customHeight="1">
      <c r="A745" s="1" t="s">
        <v>5996</v>
      </c>
      <c r="B745" s="1" t="s">
        <v>5997</v>
      </c>
      <c r="C745" s="1" t="s">
        <v>5998</v>
      </c>
      <c r="D745" s="1" t="s">
        <v>5999</v>
      </c>
      <c r="E745" s="1">
        <v>2022.0</v>
      </c>
      <c r="F745" s="1" t="s">
        <v>14</v>
      </c>
      <c r="J745" s="1">
        <v>323.0</v>
      </c>
      <c r="K745" s="1">
        <v>328.0</v>
      </c>
      <c r="L745" s="1">
        <v>5.0</v>
      </c>
      <c r="M745" s="1" t="s">
        <v>6000</v>
      </c>
      <c r="N745" s="1" t="s">
        <v>6001</v>
      </c>
      <c r="P745" s="1" t="s">
        <v>6002</v>
      </c>
      <c r="Q745" s="1" t="s">
        <v>74</v>
      </c>
      <c r="S745" s="1" t="s">
        <v>76</v>
      </c>
    </row>
    <row r="746" ht="14.25" customHeight="1">
      <c r="A746" s="1" t="s">
        <v>6003</v>
      </c>
      <c r="B746" s="1" t="s">
        <v>6004</v>
      </c>
      <c r="C746" s="1" t="s">
        <v>6005</v>
      </c>
      <c r="D746" s="1" t="s">
        <v>6006</v>
      </c>
      <c r="E746" s="1">
        <v>2022.0</v>
      </c>
      <c r="F746" s="1" t="s">
        <v>14</v>
      </c>
      <c r="J746" s="1">
        <v>89.0</v>
      </c>
      <c r="K746" s="1">
        <v>94.0</v>
      </c>
      <c r="L746" s="1">
        <v>5.0</v>
      </c>
      <c r="M746" s="1" t="s">
        <v>6007</v>
      </c>
      <c r="N746" s="1" t="s">
        <v>6008</v>
      </c>
      <c r="P746" s="1" t="s">
        <v>6009</v>
      </c>
      <c r="Q746" s="1" t="s">
        <v>74</v>
      </c>
      <c r="S746" s="1" t="s">
        <v>76</v>
      </c>
    </row>
    <row r="747" ht="14.25" customHeight="1">
      <c r="A747" s="1" t="s">
        <v>6010</v>
      </c>
      <c r="B747" s="1" t="s">
        <v>6011</v>
      </c>
      <c r="C747" s="1" t="s">
        <v>6012</v>
      </c>
      <c r="D747" s="1" t="s">
        <v>6013</v>
      </c>
      <c r="E747" s="1">
        <v>2022.0</v>
      </c>
      <c r="F747" s="1" t="s">
        <v>11</v>
      </c>
      <c r="G747" s="1" t="s">
        <v>5686</v>
      </c>
      <c r="J747" s="1">
        <v>1208.0</v>
      </c>
      <c r="K747" s="1">
        <v>1209.0</v>
      </c>
      <c r="L747" s="1">
        <v>1.0</v>
      </c>
      <c r="M747" s="1" t="s">
        <v>6014</v>
      </c>
      <c r="N747" s="1" t="s">
        <v>6015</v>
      </c>
      <c r="O747" s="1" t="s">
        <v>6016</v>
      </c>
      <c r="P747" s="1" t="s">
        <v>6017</v>
      </c>
      <c r="Q747" s="1" t="s">
        <v>74</v>
      </c>
      <c r="S747" s="1" t="s">
        <v>76</v>
      </c>
    </row>
    <row r="748" ht="14.25" customHeight="1">
      <c r="A748" s="1" t="s">
        <v>6018</v>
      </c>
      <c r="B748" s="1" t="s">
        <v>6019</v>
      </c>
      <c r="C748" s="1" t="s">
        <v>6020</v>
      </c>
      <c r="D748" s="1" t="s">
        <v>6021</v>
      </c>
      <c r="E748" s="1">
        <v>2022.0</v>
      </c>
      <c r="F748" s="1" t="s">
        <v>11</v>
      </c>
      <c r="G748" s="1" t="s">
        <v>5686</v>
      </c>
      <c r="J748" s="1">
        <v>1170.0</v>
      </c>
      <c r="K748" s="1">
        <v>1172.0</v>
      </c>
      <c r="L748" s="1">
        <v>2.0</v>
      </c>
      <c r="M748" s="1" t="s">
        <v>6022</v>
      </c>
      <c r="N748" s="1" t="s">
        <v>6023</v>
      </c>
      <c r="O748" s="1" t="s">
        <v>6024</v>
      </c>
      <c r="P748" s="1" t="s">
        <v>6025</v>
      </c>
      <c r="Q748" s="1" t="s">
        <v>74</v>
      </c>
      <c r="S748" s="1" t="s">
        <v>76</v>
      </c>
    </row>
    <row r="749" ht="14.25" customHeight="1">
      <c r="A749" s="1" t="s">
        <v>6026</v>
      </c>
      <c r="B749" s="1" t="s">
        <v>6027</v>
      </c>
      <c r="C749" s="1" t="s">
        <v>6028</v>
      </c>
      <c r="D749" s="1" t="s">
        <v>6029</v>
      </c>
      <c r="E749" s="1">
        <v>2022.0</v>
      </c>
      <c r="F749" s="1" t="s">
        <v>14</v>
      </c>
      <c r="J749" s="1">
        <v>1346.0</v>
      </c>
      <c r="K749" s="1">
        <v>1351.0</v>
      </c>
      <c r="L749" s="1">
        <v>5.0</v>
      </c>
      <c r="M749" s="1" t="s">
        <v>6030</v>
      </c>
      <c r="N749" s="1" t="s">
        <v>6031</v>
      </c>
      <c r="P749" s="1" t="s">
        <v>6032</v>
      </c>
      <c r="Q749" s="1" t="s">
        <v>74</v>
      </c>
      <c r="S749" s="1" t="s">
        <v>76</v>
      </c>
    </row>
    <row r="750" ht="14.25" customHeight="1">
      <c r="A750" s="1" t="s">
        <v>6033</v>
      </c>
      <c r="B750" s="1" t="s">
        <v>6034</v>
      </c>
      <c r="C750" s="1" t="s">
        <v>6035</v>
      </c>
      <c r="D750" s="1" t="s">
        <v>6036</v>
      </c>
      <c r="E750" s="1">
        <v>2022.0</v>
      </c>
      <c r="F750" s="1" t="s">
        <v>11</v>
      </c>
      <c r="G750" s="1" t="s">
        <v>5686</v>
      </c>
      <c r="J750" s="1">
        <v>875.0</v>
      </c>
      <c r="K750" s="1">
        <v>879.0</v>
      </c>
      <c r="L750" s="1">
        <v>4.0</v>
      </c>
      <c r="M750" s="1" t="s">
        <v>6037</v>
      </c>
      <c r="N750" s="1" t="s">
        <v>6038</v>
      </c>
      <c r="O750" s="1" t="s">
        <v>6039</v>
      </c>
      <c r="P750" s="1" t="s">
        <v>6040</v>
      </c>
      <c r="Q750" s="1" t="s">
        <v>74</v>
      </c>
      <c r="R750" s="1" t="s">
        <v>103</v>
      </c>
      <c r="S750" s="1" t="s">
        <v>76</v>
      </c>
    </row>
    <row r="751" ht="14.25" customHeight="1">
      <c r="A751" s="1" t="s">
        <v>6041</v>
      </c>
      <c r="B751" s="1" t="s">
        <v>6042</v>
      </c>
      <c r="C751" s="1" t="s">
        <v>6043</v>
      </c>
      <c r="D751" s="1" t="s">
        <v>6044</v>
      </c>
      <c r="E751" s="1">
        <v>2022.0</v>
      </c>
      <c r="F751" s="1" t="s">
        <v>11</v>
      </c>
      <c r="G751" s="1" t="s">
        <v>5686</v>
      </c>
      <c r="J751" s="1">
        <v>713.0</v>
      </c>
      <c r="K751" s="1">
        <v>717.0</v>
      </c>
      <c r="L751" s="1">
        <v>4.0</v>
      </c>
      <c r="M751" s="1" t="s">
        <v>6045</v>
      </c>
      <c r="N751" s="1" t="s">
        <v>6046</v>
      </c>
      <c r="O751" s="1" t="s">
        <v>6047</v>
      </c>
      <c r="P751" s="1" t="s">
        <v>6048</v>
      </c>
      <c r="Q751" s="1" t="s">
        <v>74</v>
      </c>
      <c r="S751" s="1" t="s">
        <v>76</v>
      </c>
    </row>
    <row r="752" ht="14.25" customHeight="1">
      <c r="A752" s="1" t="s">
        <v>6049</v>
      </c>
      <c r="B752" s="1" t="s">
        <v>6050</v>
      </c>
      <c r="C752" s="1" t="s">
        <v>6051</v>
      </c>
      <c r="D752" s="1" t="s">
        <v>6052</v>
      </c>
      <c r="E752" s="1">
        <v>2022.0</v>
      </c>
      <c r="F752" s="1" t="s">
        <v>14</v>
      </c>
      <c r="J752" s="1">
        <v>864.0</v>
      </c>
      <c r="K752" s="1">
        <v>869.0</v>
      </c>
      <c r="L752" s="1">
        <v>5.0</v>
      </c>
      <c r="M752" s="1" t="s">
        <v>6053</v>
      </c>
      <c r="N752" s="1" t="s">
        <v>6054</v>
      </c>
      <c r="P752" s="1" t="s">
        <v>6055</v>
      </c>
      <c r="Q752" s="1" t="s">
        <v>74</v>
      </c>
      <c r="R752" s="1" t="s">
        <v>103</v>
      </c>
      <c r="S752" s="1" t="s">
        <v>76</v>
      </c>
    </row>
    <row r="753" ht="14.25" customHeight="1">
      <c r="A753" s="1" t="s">
        <v>6056</v>
      </c>
      <c r="B753" s="1" t="s">
        <v>6057</v>
      </c>
      <c r="C753" s="1" t="s">
        <v>6058</v>
      </c>
      <c r="D753" s="1" t="s">
        <v>6059</v>
      </c>
      <c r="E753" s="1">
        <v>2022.0</v>
      </c>
      <c r="F753" s="1" t="s">
        <v>11</v>
      </c>
      <c r="G753" s="1" t="s">
        <v>5686</v>
      </c>
      <c r="J753" s="1">
        <v>1002.0</v>
      </c>
      <c r="K753" s="1">
        <v>1006.0</v>
      </c>
      <c r="L753" s="1">
        <v>4.0</v>
      </c>
      <c r="M753" s="1" t="s">
        <v>6060</v>
      </c>
      <c r="N753" s="1" t="s">
        <v>6061</v>
      </c>
      <c r="O753" s="1" t="s">
        <v>6062</v>
      </c>
      <c r="P753" s="1" t="s">
        <v>6063</v>
      </c>
      <c r="Q753" s="1" t="s">
        <v>74</v>
      </c>
      <c r="S753" s="1" t="s">
        <v>76</v>
      </c>
    </row>
    <row r="754" ht="14.25" customHeight="1">
      <c r="A754" s="1" t="s">
        <v>6064</v>
      </c>
      <c r="B754" s="1" t="s">
        <v>6065</v>
      </c>
      <c r="C754" s="1" t="s">
        <v>6066</v>
      </c>
      <c r="D754" s="1" t="s">
        <v>6067</v>
      </c>
      <c r="E754" s="1">
        <v>2022.0</v>
      </c>
      <c r="F754" s="1" t="s">
        <v>11</v>
      </c>
      <c r="G754" s="1" t="s">
        <v>5686</v>
      </c>
      <c r="J754" s="1">
        <v>1218.0</v>
      </c>
      <c r="K754" s="1">
        <v>1219.0</v>
      </c>
      <c r="L754" s="1">
        <v>1.0</v>
      </c>
      <c r="M754" s="1" t="s">
        <v>6068</v>
      </c>
      <c r="N754" s="1" t="s">
        <v>6069</v>
      </c>
      <c r="O754" s="1" t="s">
        <v>6070</v>
      </c>
      <c r="P754" s="1" t="s">
        <v>6071</v>
      </c>
      <c r="Q754" s="1" t="s">
        <v>74</v>
      </c>
      <c r="S754" s="1" t="s">
        <v>76</v>
      </c>
    </row>
    <row r="755" ht="14.25" customHeight="1">
      <c r="A755" s="1" t="s">
        <v>6072</v>
      </c>
      <c r="B755" s="1" t="s">
        <v>6073</v>
      </c>
      <c r="C755" s="1" t="s">
        <v>6074</v>
      </c>
      <c r="D755" s="1" t="s">
        <v>6075</v>
      </c>
      <c r="E755" s="1">
        <v>2022.0</v>
      </c>
      <c r="F755" s="1" t="s">
        <v>11</v>
      </c>
      <c r="G755" s="1" t="s">
        <v>5686</v>
      </c>
      <c r="J755" s="1">
        <v>669.0</v>
      </c>
      <c r="K755" s="1">
        <v>673.0</v>
      </c>
      <c r="L755" s="1">
        <v>4.0</v>
      </c>
      <c r="M755" s="1" t="s">
        <v>6076</v>
      </c>
      <c r="N755" s="1" t="s">
        <v>6077</v>
      </c>
      <c r="O755" s="1" t="s">
        <v>6078</v>
      </c>
      <c r="P755" s="1" t="s">
        <v>6079</v>
      </c>
      <c r="Q755" s="1" t="s">
        <v>74</v>
      </c>
      <c r="S755" s="1" t="s">
        <v>76</v>
      </c>
    </row>
    <row r="756" ht="14.25" customHeight="1">
      <c r="A756" s="1" t="s">
        <v>6080</v>
      </c>
      <c r="B756" s="1" t="s">
        <v>6081</v>
      </c>
      <c r="C756" s="1" t="s">
        <v>6082</v>
      </c>
      <c r="D756" s="1" t="s">
        <v>6083</v>
      </c>
      <c r="E756" s="1">
        <v>2022.0</v>
      </c>
      <c r="F756" s="1" t="s">
        <v>14</v>
      </c>
      <c r="J756" s="1">
        <v>532.0</v>
      </c>
      <c r="K756" s="1">
        <v>537.0</v>
      </c>
      <c r="L756" s="1">
        <v>5.0</v>
      </c>
      <c r="M756" s="1" t="s">
        <v>6084</v>
      </c>
      <c r="N756" s="1" t="s">
        <v>6085</v>
      </c>
      <c r="O756" s="1" t="s">
        <v>6086</v>
      </c>
      <c r="P756" s="1" t="s">
        <v>6087</v>
      </c>
      <c r="Q756" s="1" t="s">
        <v>74</v>
      </c>
      <c r="S756" s="1" t="s">
        <v>76</v>
      </c>
    </row>
    <row r="757" ht="14.25" customHeight="1">
      <c r="A757" s="1" t="s">
        <v>6088</v>
      </c>
      <c r="B757" s="1" t="s">
        <v>6089</v>
      </c>
      <c r="C757" s="1" t="s">
        <v>6090</v>
      </c>
      <c r="D757" s="1" t="s">
        <v>6091</v>
      </c>
      <c r="E757" s="1">
        <v>2022.0</v>
      </c>
      <c r="F757" s="1" t="s">
        <v>11</v>
      </c>
      <c r="G757" s="1" t="s">
        <v>5686</v>
      </c>
      <c r="J757" s="1">
        <v>530.0</v>
      </c>
      <c r="K757" s="1">
        <v>540.0</v>
      </c>
      <c r="L757" s="1">
        <v>10.0</v>
      </c>
      <c r="M757" s="1" t="s">
        <v>6092</v>
      </c>
      <c r="N757" s="1" t="s">
        <v>6093</v>
      </c>
      <c r="O757" s="1" t="s">
        <v>6094</v>
      </c>
      <c r="P757" s="1" t="s">
        <v>6095</v>
      </c>
      <c r="Q757" s="1" t="s">
        <v>74</v>
      </c>
      <c r="S757" s="1" t="s">
        <v>76</v>
      </c>
    </row>
    <row r="758" ht="14.25" customHeight="1">
      <c r="A758" s="1" t="s">
        <v>6096</v>
      </c>
      <c r="B758" s="1" t="s">
        <v>6097</v>
      </c>
      <c r="C758" s="1" t="s">
        <v>6098</v>
      </c>
      <c r="D758" s="1" t="s">
        <v>6099</v>
      </c>
      <c r="E758" s="1">
        <v>2022.0</v>
      </c>
      <c r="F758" s="1" t="s">
        <v>14</v>
      </c>
      <c r="J758" s="1">
        <v>1365.0</v>
      </c>
      <c r="K758" s="1">
        <v>1370.0</v>
      </c>
      <c r="L758" s="1">
        <v>5.0</v>
      </c>
      <c r="M758" s="1" t="s">
        <v>6100</v>
      </c>
      <c r="N758" s="1" t="s">
        <v>6101</v>
      </c>
      <c r="P758" s="1" t="s">
        <v>6102</v>
      </c>
      <c r="Q758" s="1" t="s">
        <v>74</v>
      </c>
      <c r="S758" s="1" t="s">
        <v>76</v>
      </c>
    </row>
    <row r="759" ht="14.25" customHeight="1">
      <c r="A759" s="1" t="s">
        <v>6103</v>
      </c>
      <c r="B759" s="1" t="s">
        <v>6104</v>
      </c>
      <c r="C759" s="1" t="s">
        <v>6105</v>
      </c>
      <c r="D759" s="1" t="s">
        <v>6106</v>
      </c>
      <c r="E759" s="1">
        <v>2022.0</v>
      </c>
      <c r="F759" s="1" t="s">
        <v>11</v>
      </c>
      <c r="G759" s="1" t="s">
        <v>5686</v>
      </c>
      <c r="J759" s="1">
        <v>502.0</v>
      </c>
      <c r="K759" s="1">
        <v>510.0</v>
      </c>
      <c r="L759" s="1">
        <v>8.0</v>
      </c>
      <c r="M759" s="1" t="s">
        <v>6107</v>
      </c>
      <c r="N759" s="1" t="s">
        <v>6108</v>
      </c>
      <c r="O759" s="1" t="s">
        <v>6109</v>
      </c>
      <c r="P759" s="1" t="s">
        <v>6110</v>
      </c>
      <c r="Q759" s="1" t="s">
        <v>74</v>
      </c>
      <c r="S759" s="1" t="s">
        <v>76</v>
      </c>
    </row>
    <row r="760" ht="14.25" customHeight="1">
      <c r="A760" s="1" t="s">
        <v>6111</v>
      </c>
      <c r="B760" s="1" t="s">
        <v>6112</v>
      </c>
      <c r="C760" s="1" t="s">
        <v>6113</v>
      </c>
      <c r="D760" s="1" t="s">
        <v>6114</v>
      </c>
      <c r="E760" s="1">
        <v>2022.0</v>
      </c>
      <c r="F760" s="1" t="s">
        <v>5910</v>
      </c>
      <c r="J760" s="1">
        <v>1072.0</v>
      </c>
      <c r="K760" s="1">
        <v>1076.0</v>
      </c>
      <c r="L760" s="1">
        <v>4.0</v>
      </c>
      <c r="M760" s="1" t="s">
        <v>6115</v>
      </c>
      <c r="N760" s="1" t="s">
        <v>6116</v>
      </c>
      <c r="P760" s="1" t="s">
        <v>6117</v>
      </c>
      <c r="Q760" s="1" t="s">
        <v>74</v>
      </c>
      <c r="S760" s="1" t="s">
        <v>76</v>
      </c>
    </row>
    <row r="761" ht="14.25" customHeight="1">
      <c r="A761" s="1" t="s">
        <v>6118</v>
      </c>
      <c r="B761" s="1" t="s">
        <v>6119</v>
      </c>
      <c r="C761" s="1" t="s">
        <v>6120</v>
      </c>
      <c r="D761" s="1" t="s">
        <v>6121</v>
      </c>
      <c r="E761" s="1">
        <v>2022.0</v>
      </c>
      <c r="F761" s="1" t="s">
        <v>14</v>
      </c>
      <c r="J761" s="1">
        <v>806.0</v>
      </c>
      <c r="K761" s="1">
        <v>813.0</v>
      </c>
      <c r="L761" s="1">
        <v>7.0</v>
      </c>
      <c r="M761" s="1" t="s">
        <v>6122</v>
      </c>
      <c r="N761" s="1" t="s">
        <v>6123</v>
      </c>
      <c r="P761" s="1" t="s">
        <v>6124</v>
      </c>
      <c r="Q761" s="1" t="s">
        <v>74</v>
      </c>
      <c r="S761" s="1" t="s">
        <v>76</v>
      </c>
    </row>
    <row r="762" ht="14.25" customHeight="1">
      <c r="A762" s="1" t="s">
        <v>6125</v>
      </c>
      <c r="B762" s="1" t="s">
        <v>6126</v>
      </c>
      <c r="C762" s="1" t="s">
        <v>6127</v>
      </c>
      <c r="D762" s="1" t="s">
        <v>6128</v>
      </c>
      <c r="E762" s="1">
        <v>2022.0</v>
      </c>
      <c r="F762" s="1" t="s">
        <v>5877</v>
      </c>
      <c r="G762" s="1">
        <v>2.0</v>
      </c>
      <c r="I762" s="1" t="s">
        <v>6129</v>
      </c>
      <c r="M762" s="1" t="s">
        <v>6130</v>
      </c>
      <c r="N762" s="1" t="s">
        <v>6131</v>
      </c>
      <c r="O762" s="1" t="s">
        <v>6132</v>
      </c>
      <c r="P762" s="1" t="s">
        <v>6133</v>
      </c>
      <c r="Q762" s="1" t="s">
        <v>74</v>
      </c>
      <c r="S762" s="1" t="s">
        <v>76</v>
      </c>
    </row>
    <row r="763" ht="14.25" customHeight="1">
      <c r="A763" s="1" t="s">
        <v>6134</v>
      </c>
      <c r="B763" s="1" t="s">
        <v>6135</v>
      </c>
      <c r="C763" s="1" t="s">
        <v>6136</v>
      </c>
      <c r="D763" s="1" t="s">
        <v>6137</v>
      </c>
      <c r="E763" s="1">
        <v>2022.0</v>
      </c>
      <c r="F763" s="1" t="s">
        <v>14</v>
      </c>
      <c r="J763" s="1">
        <v>511.0</v>
      </c>
      <c r="K763" s="1">
        <v>517.0</v>
      </c>
      <c r="L763" s="1">
        <v>6.0</v>
      </c>
      <c r="M763" s="1" t="s">
        <v>6138</v>
      </c>
      <c r="N763" s="1" t="s">
        <v>6139</v>
      </c>
      <c r="P763" s="1" t="s">
        <v>6140</v>
      </c>
      <c r="Q763" s="1" t="s">
        <v>74</v>
      </c>
      <c r="R763" s="1" t="s">
        <v>103</v>
      </c>
      <c r="S763" s="1" t="s">
        <v>76</v>
      </c>
    </row>
    <row r="764" ht="14.25" customHeight="1">
      <c r="A764" s="1" t="s">
        <v>6141</v>
      </c>
      <c r="B764" s="1" t="s">
        <v>6142</v>
      </c>
      <c r="C764" s="1" t="s">
        <v>6143</v>
      </c>
      <c r="D764" s="1" t="s">
        <v>6144</v>
      </c>
      <c r="E764" s="1">
        <v>2022.0</v>
      </c>
      <c r="F764" s="1" t="s">
        <v>5910</v>
      </c>
      <c r="J764" s="1">
        <v>1293.0</v>
      </c>
      <c r="K764" s="1">
        <v>1298.0</v>
      </c>
      <c r="L764" s="1">
        <v>5.0</v>
      </c>
      <c r="M764" s="1" t="s">
        <v>6145</v>
      </c>
      <c r="N764" s="1" t="s">
        <v>6146</v>
      </c>
      <c r="O764" s="1" t="s">
        <v>6147</v>
      </c>
      <c r="P764" s="1" t="s">
        <v>6148</v>
      </c>
      <c r="Q764" s="1" t="s">
        <v>74</v>
      </c>
      <c r="S764" s="1" t="s">
        <v>76</v>
      </c>
    </row>
    <row r="765" ht="14.25" customHeight="1">
      <c r="A765" s="1" t="s">
        <v>6149</v>
      </c>
      <c r="B765" s="1" t="s">
        <v>6150</v>
      </c>
      <c r="C765" s="1" t="s">
        <v>6151</v>
      </c>
      <c r="D765" s="1" t="s">
        <v>6075</v>
      </c>
      <c r="E765" s="1">
        <v>2022.0</v>
      </c>
      <c r="F765" s="1" t="s">
        <v>11</v>
      </c>
      <c r="G765" s="1" t="s">
        <v>5686</v>
      </c>
      <c r="J765" s="1">
        <v>1188.0</v>
      </c>
      <c r="K765" s="1">
        <v>1189.0</v>
      </c>
      <c r="L765" s="1">
        <v>1.0</v>
      </c>
      <c r="M765" s="1" t="s">
        <v>6152</v>
      </c>
      <c r="N765" s="1" t="s">
        <v>6153</v>
      </c>
      <c r="O765" s="1" t="s">
        <v>6078</v>
      </c>
      <c r="P765" s="1" t="s">
        <v>6079</v>
      </c>
      <c r="Q765" s="1" t="s">
        <v>74</v>
      </c>
      <c r="S765" s="1" t="s">
        <v>76</v>
      </c>
    </row>
    <row r="766" ht="14.25" customHeight="1">
      <c r="A766" s="1" t="s">
        <v>6154</v>
      </c>
      <c r="B766" s="1" t="s">
        <v>6155</v>
      </c>
      <c r="C766" s="1" t="s">
        <v>6156</v>
      </c>
      <c r="D766" s="1" t="s">
        <v>6157</v>
      </c>
      <c r="E766" s="1">
        <v>2022.0</v>
      </c>
      <c r="F766" s="1" t="s">
        <v>11</v>
      </c>
      <c r="G766" s="1" t="s">
        <v>5686</v>
      </c>
      <c r="J766" s="1">
        <v>797.0</v>
      </c>
      <c r="K766" s="1">
        <v>801.0</v>
      </c>
      <c r="L766" s="1">
        <v>4.0</v>
      </c>
      <c r="M766" s="1" t="s">
        <v>6158</v>
      </c>
      <c r="N766" s="1" t="s">
        <v>6159</v>
      </c>
      <c r="O766" s="1" t="s">
        <v>6160</v>
      </c>
      <c r="P766" s="1" t="s">
        <v>6161</v>
      </c>
      <c r="Q766" s="1" t="s">
        <v>74</v>
      </c>
      <c r="S766" s="1" t="s">
        <v>76</v>
      </c>
    </row>
    <row r="767" ht="14.25" customHeight="1">
      <c r="A767" s="1" t="s">
        <v>6162</v>
      </c>
      <c r="B767" s="1" t="s">
        <v>6163</v>
      </c>
      <c r="C767" s="1" t="s">
        <v>6164</v>
      </c>
      <c r="D767" s="1" t="s">
        <v>6165</v>
      </c>
      <c r="E767" s="1">
        <v>2022.0</v>
      </c>
      <c r="F767" s="1" t="s">
        <v>11</v>
      </c>
      <c r="G767" s="1" t="s">
        <v>5686</v>
      </c>
      <c r="J767" s="1">
        <v>1254.0</v>
      </c>
      <c r="K767" s="1">
        <v>1257.0</v>
      </c>
      <c r="L767" s="1">
        <v>3.0</v>
      </c>
      <c r="M767" s="1" t="s">
        <v>6166</v>
      </c>
      <c r="N767" s="1" t="s">
        <v>6167</v>
      </c>
      <c r="O767" s="1" t="s">
        <v>6168</v>
      </c>
      <c r="P767" s="1" t="s">
        <v>6169</v>
      </c>
      <c r="Q767" s="1" t="s">
        <v>74</v>
      </c>
      <c r="S767" s="1" t="s">
        <v>76</v>
      </c>
    </row>
    <row r="768" ht="14.25" customHeight="1">
      <c r="A768" s="1" t="s">
        <v>6170</v>
      </c>
      <c r="B768" s="1" t="s">
        <v>6171</v>
      </c>
      <c r="C768" s="1" t="s">
        <v>6172</v>
      </c>
      <c r="D768" s="1" t="s">
        <v>6173</v>
      </c>
      <c r="E768" s="1">
        <v>2022.0</v>
      </c>
      <c r="F768" s="1" t="s">
        <v>14</v>
      </c>
      <c r="J768" s="1">
        <v>977.0</v>
      </c>
      <c r="K768" s="1">
        <v>984.0</v>
      </c>
      <c r="L768" s="1">
        <v>7.0</v>
      </c>
      <c r="M768" s="1" t="s">
        <v>6174</v>
      </c>
      <c r="N768" s="1" t="s">
        <v>6175</v>
      </c>
      <c r="P768" s="1" t="s">
        <v>6176</v>
      </c>
      <c r="Q768" s="1" t="s">
        <v>74</v>
      </c>
      <c r="S768" s="1" t="s">
        <v>76</v>
      </c>
    </row>
    <row r="769" ht="14.25" customHeight="1">
      <c r="A769" s="1" t="s">
        <v>6177</v>
      </c>
      <c r="B769" s="1" t="s">
        <v>6178</v>
      </c>
      <c r="C769" s="1" t="s">
        <v>6179</v>
      </c>
      <c r="D769" s="1" t="s">
        <v>6180</v>
      </c>
      <c r="E769" s="1">
        <v>2022.0</v>
      </c>
      <c r="F769" s="1" t="s">
        <v>11</v>
      </c>
      <c r="G769" s="1" t="s">
        <v>5686</v>
      </c>
      <c r="J769" s="1">
        <v>1293.0</v>
      </c>
      <c r="K769" s="1">
        <v>1295.0</v>
      </c>
      <c r="L769" s="1">
        <v>2.0</v>
      </c>
      <c r="M769" s="1" t="s">
        <v>6181</v>
      </c>
      <c r="N769" s="1" t="s">
        <v>6182</v>
      </c>
      <c r="O769" s="1" t="s">
        <v>6183</v>
      </c>
      <c r="P769" s="1" t="s">
        <v>6184</v>
      </c>
      <c r="Q769" s="1" t="s">
        <v>74</v>
      </c>
      <c r="S769" s="1" t="s">
        <v>76</v>
      </c>
    </row>
    <row r="770" ht="14.25" customHeight="1">
      <c r="A770" s="1" t="s">
        <v>6185</v>
      </c>
      <c r="B770" s="1" t="s">
        <v>6186</v>
      </c>
      <c r="C770" s="1" t="s">
        <v>6187</v>
      </c>
      <c r="D770" s="1" t="s">
        <v>6188</v>
      </c>
      <c r="E770" s="1">
        <v>2022.0</v>
      </c>
      <c r="F770" s="1" t="s">
        <v>11</v>
      </c>
      <c r="G770" s="1" t="s">
        <v>5686</v>
      </c>
      <c r="J770" s="1">
        <v>1146.0</v>
      </c>
      <c r="K770" s="1">
        <v>1148.0</v>
      </c>
      <c r="L770" s="1">
        <v>2.0</v>
      </c>
      <c r="M770" s="1" t="s">
        <v>6189</v>
      </c>
      <c r="N770" s="1" t="s">
        <v>6190</v>
      </c>
      <c r="O770" s="1" t="s">
        <v>6191</v>
      </c>
      <c r="P770" s="1" t="s">
        <v>6192</v>
      </c>
      <c r="Q770" s="1" t="s">
        <v>74</v>
      </c>
      <c r="S770" s="1" t="s">
        <v>76</v>
      </c>
    </row>
    <row r="771" ht="14.25" customHeight="1">
      <c r="A771" s="1" t="s">
        <v>6193</v>
      </c>
      <c r="B771" s="1" t="s">
        <v>6194</v>
      </c>
      <c r="C771" s="1" t="s">
        <v>6195</v>
      </c>
      <c r="D771" s="1" t="s">
        <v>6196</v>
      </c>
      <c r="E771" s="1">
        <v>2022.0</v>
      </c>
      <c r="F771" s="1" t="s">
        <v>6197</v>
      </c>
      <c r="G771" s="1" t="s">
        <v>6198</v>
      </c>
      <c r="J771" s="1">
        <v>20951.0</v>
      </c>
      <c r="K771" s="1">
        <v>20960.0</v>
      </c>
      <c r="L771" s="1">
        <v>9.0</v>
      </c>
      <c r="M771" s="1" t="s">
        <v>6199</v>
      </c>
      <c r="N771" s="1" t="s">
        <v>6200</v>
      </c>
      <c r="O771" s="1" t="s">
        <v>6201</v>
      </c>
      <c r="P771" s="1" t="s">
        <v>6202</v>
      </c>
      <c r="Q771" s="1" t="s">
        <v>74</v>
      </c>
      <c r="R771" s="1" t="s">
        <v>103</v>
      </c>
      <c r="S771" s="1" t="s">
        <v>76</v>
      </c>
    </row>
    <row r="772" ht="14.25" customHeight="1">
      <c r="A772" s="1" t="s">
        <v>6203</v>
      </c>
      <c r="B772" s="1" t="s">
        <v>6204</v>
      </c>
      <c r="C772" s="1" t="s">
        <v>6205</v>
      </c>
      <c r="D772" s="1" t="s">
        <v>6206</v>
      </c>
      <c r="E772" s="1">
        <v>2022.0</v>
      </c>
      <c r="F772" s="1" t="s">
        <v>11</v>
      </c>
      <c r="G772" s="1" t="s">
        <v>5686</v>
      </c>
      <c r="J772" s="1">
        <v>973.0</v>
      </c>
      <c r="K772" s="1">
        <v>975.0</v>
      </c>
      <c r="L772" s="1">
        <v>2.0</v>
      </c>
      <c r="M772" s="1" t="s">
        <v>6207</v>
      </c>
      <c r="N772" s="1" t="s">
        <v>6208</v>
      </c>
      <c r="O772" s="1" t="s">
        <v>6209</v>
      </c>
      <c r="P772" s="1" t="s">
        <v>6210</v>
      </c>
      <c r="Q772" s="1" t="s">
        <v>74</v>
      </c>
      <c r="S772" s="1" t="s">
        <v>76</v>
      </c>
    </row>
    <row r="773" ht="14.25" customHeight="1">
      <c r="A773" s="1" t="s">
        <v>6211</v>
      </c>
      <c r="B773" s="1" t="s">
        <v>6212</v>
      </c>
      <c r="C773" s="1" t="s">
        <v>6213</v>
      </c>
      <c r="D773" s="1" t="s">
        <v>6214</v>
      </c>
      <c r="E773" s="1">
        <v>2022.0</v>
      </c>
      <c r="F773" s="1" t="s">
        <v>11</v>
      </c>
      <c r="G773" s="1" t="s">
        <v>5686</v>
      </c>
      <c r="J773" s="1">
        <v>1021.0</v>
      </c>
      <c r="K773" s="1">
        <v>1024.0</v>
      </c>
      <c r="L773" s="1">
        <v>3.0</v>
      </c>
      <c r="M773" s="1" t="s">
        <v>6215</v>
      </c>
      <c r="N773" s="1" t="s">
        <v>6216</v>
      </c>
      <c r="O773" s="1" t="s">
        <v>6217</v>
      </c>
      <c r="P773" s="1" t="s">
        <v>6218</v>
      </c>
      <c r="Q773" s="1" t="s">
        <v>74</v>
      </c>
      <c r="S773" s="1" t="s">
        <v>76</v>
      </c>
    </row>
    <row r="774" ht="14.25" customHeight="1">
      <c r="A774" s="1" t="s">
        <v>6219</v>
      </c>
      <c r="B774" s="1" t="s">
        <v>6220</v>
      </c>
      <c r="C774" s="1" t="s">
        <v>6221</v>
      </c>
      <c r="D774" s="1" t="s">
        <v>6222</v>
      </c>
      <c r="E774" s="1">
        <v>2022.0</v>
      </c>
      <c r="F774" s="1" t="s">
        <v>1000</v>
      </c>
      <c r="G774" s="1">
        <v>3247.0</v>
      </c>
      <c r="N774" s="1" t="s">
        <v>6223</v>
      </c>
      <c r="O774" s="1" t="s">
        <v>6224</v>
      </c>
      <c r="P774" s="1" t="s">
        <v>6225</v>
      </c>
      <c r="Q774" s="1" t="s">
        <v>74</v>
      </c>
      <c r="S774" s="1" t="s">
        <v>76</v>
      </c>
    </row>
    <row r="775" ht="14.25" customHeight="1">
      <c r="A775" s="1" t="s">
        <v>6226</v>
      </c>
      <c r="B775" s="1" t="s">
        <v>6227</v>
      </c>
      <c r="C775" s="1" t="s">
        <v>6228</v>
      </c>
      <c r="D775" s="1" t="s">
        <v>6229</v>
      </c>
      <c r="E775" s="1">
        <v>2022.0</v>
      </c>
      <c r="F775" s="1" t="s">
        <v>14</v>
      </c>
      <c r="J775" s="1">
        <v>1352.0</v>
      </c>
      <c r="K775" s="1">
        <v>1357.0</v>
      </c>
      <c r="L775" s="1">
        <v>5.0</v>
      </c>
      <c r="M775" s="1" t="s">
        <v>6230</v>
      </c>
      <c r="N775" s="1" t="s">
        <v>6231</v>
      </c>
      <c r="P775" s="1" t="s">
        <v>6232</v>
      </c>
      <c r="Q775" s="1" t="s">
        <v>74</v>
      </c>
      <c r="S775" s="1" t="s">
        <v>76</v>
      </c>
    </row>
    <row r="776" ht="14.25" customHeight="1">
      <c r="A776" s="1" t="s">
        <v>6233</v>
      </c>
      <c r="B776" s="1" t="s">
        <v>6234</v>
      </c>
      <c r="C776" s="1" t="s">
        <v>6235</v>
      </c>
      <c r="D776" s="1" t="s">
        <v>6236</v>
      </c>
      <c r="E776" s="1">
        <v>2022.0</v>
      </c>
      <c r="F776" s="1" t="s">
        <v>4954</v>
      </c>
      <c r="G776" s="1" t="s">
        <v>1596</v>
      </c>
      <c r="M776" s="1" t="s">
        <v>6237</v>
      </c>
      <c r="N776" s="1" t="s">
        <v>6238</v>
      </c>
      <c r="O776" s="1" t="s">
        <v>6239</v>
      </c>
      <c r="P776" s="1" t="s">
        <v>6240</v>
      </c>
      <c r="Q776" s="1" t="s">
        <v>74</v>
      </c>
      <c r="R776" s="1" t="s">
        <v>103</v>
      </c>
      <c r="S776" s="1" t="s">
        <v>76</v>
      </c>
    </row>
    <row r="777" ht="14.25" customHeight="1">
      <c r="A777" s="1" t="s">
        <v>6241</v>
      </c>
      <c r="B777" s="1" t="s">
        <v>6242</v>
      </c>
      <c r="C777" s="1" t="s">
        <v>6243</v>
      </c>
      <c r="D777" s="1" t="s">
        <v>6244</v>
      </c>
      <c r="E777" s="1">
        <v>2022.0</v>
      </c>
      <c r="F777" s="1" t="s">
        <v>11</v>
      </c>
      <c r="G777" s="1" t="s">
        <v>5686</v>
      </c>
      <c r="J777" s="1">
        <v>1284.0</v>
      </c>
      <c r="K777" s="1">
        <v>1286.0</v>
      </c>
      <c r="L777" s="1">
        <v>2.0</v>
      </c>
      <c r="M777" s="1" t="s">
        <v>6245</v>
      </c>
      <c r="N777" s="1" t="s">
        <v>6246</v>
      </c>
      <c r="O777" s="1" t="s">
        <v>6247</v>
      </c>
      <c r="P777" s="1" t="s">
        <v>6248</v>
      </c>
      <c r="Q777" s="1" t="s">
        <v>74</v>
      </c>
      <c r="S777" s="1" t="s">
        <v>76</v>
      </c>
    </row>
    <row r="778" ht="14.25" customHeight="1">
      <c r="A778" s="1" t="s">
        <v>6249</v>
      </c>
      <c r="B778" s="1" t="s">
        <v>6250</v>
      </c>
      <c r="C778" s="1" t="s">
        <v>6251</v>
      </c>
      <c r="D778" s="1" t="s">
        <v>6252</v>
      </c>
      <c r="E778" s="1">
        <v>2022.0</v>
      </c>
      <c r="F778" s="1" t="s">
        <v>11</v>
      </c>
      <c r="G778" s="1" t="s">
        <v>5686</v>
      </c>
      <c r="J778" s="1">
        <v>275.0</v>
      </c>
      <c r="K778" s="1">
        <v>283.0</v>
      </c>
      <c r="L778" s="1">
        <v>8.0</v>
      </c>
      <c r="M778" s="1" t="s">
        <v>6253</v>
      </c>
      <c r="N778" s="1" t="s">
        <v>6254</v>
      </c>
      <c r="O778" s="1" t="s">
        <v>6255</v>
      </c>
      <c r="P778" s="1" t="s">
        <v>6256</v>
      </c>
      <c r="Q778" s="1" t="s">
        <v>74</v>
      </c>
      <c r="R778" s="1" t="s">
        <v>103</v>
      </c>
      <c r="S778" s="1" t="s">
        <v>76</v>
      </c>
    </row>
    <row r="779" ht="14.25" customHeight="1">
      <c r="A779" s="1" t="s">
        <v>6257</v>
      </c>
      <c r="B779" s="1" t="s">
        <v>6258</v>
      </c>
      <c r="C779" s="1" t="s">
        <v>6259</v>
      </c>
      <c r="D779" s="1" t="s">
        <v>6260</v>
      </c>
      <c r="E779" s="1">
        <v>2022.0</v>
      </c>
      <c r="F779" s="1" t="s">
        <v>14</v>
      </c>
      <c r="J779" s="1">
        <v>598.0</v>
      </c>
      <c r="K779" s="1">
        <v>602.0</v>
      </c>
      <c r="L779" s="1">
        <v>4.0</v>
      </c>
      <c r="M779" s="1" t="s">
        <v>6261</v>
      </c>
      <c r="N779" s="1" t="s">
        <v>6262</v>
      </c>
      <c r="P779" s="1" t="s">
        <v>6263</v>
      </c>
      <c r="Q779" s="1" t="s">
        <v>74</v>
      </c>
      <c r="S779" s="1" t="s">
        <v>76</v>
      </c>
    </row>
    <row r="780" ht="14.25" customHeight="1">
      <c r="A780" s="1" t="s">
        <v>6264</v>
      </c>
      <c r="B780" s="1" t="s">
        <v>6265</v>
      </c>
      <c r="C780" s="1" t="s">
        <v>6266</v>
      </c>
      <c r="D780" s="1" t="s">
        <v>6267</v>
      </c>
      <c r="E780" s="1">
        <v>2022.0</v>
      </c>
      <c r="F780" s="1" t="s">
        <v>11</v>
      </c>
      <c r="G780" s="1" t="s">
        <v>5686</v>
      </c>
      <c r="J780" s="1">
        <v>909.0</v>
      </c>
      <c r="K780" s="1">
        <v>913.0</v>
      </c>
      <c r="L780" s="1">
        <v>4.0</v>
      </c>
      <c r="M780" s="1" t="s">
        <v>6268</v>
      </c>
      <c r="N780" s="1" t="s">
        <v>6269</v>
      </c>
      <c r="O780" s="1" t="s">
        <v>6270</v>
      </c>
      <c r="P780" s="1" t="s">
        <v>6271</v>
      </c>
      <c r="Q780" s="1" t="s">
        <v>74</v>
      </c>
      <c r="S780" s="1" t="s">
        <v>76</v>
      </c>
    </row>
    <row r="781" ht="14.25" customHeight="1">
      <c r="A781" s="1" t="s">
        <v>6272</v>
      </c>
      <c r="B781" s="1" t="s">
        <v>6273</v>
      </c>
      <c r="C781" s="1" t="s">
        <v>6274</v>
      </c>
      <c r="D781" s="1" t="s">
        <v>6275</v>
      </c>
      <c r="E781" s="1">
        <v>2022.0</v>
      </c>
      <c r="F781" s="1" t="s">
        <v>11</v>
      </c>
      <c r="G781" s="1" t="s">
        <v>5686</v>
      </c>
      <c r="J781" s="1">
        <v>1287.0</v>
      </c>
      <c r="K781" s="1">
        <v>1289.0</v>
      </c>
      <c r="L781" s="1">
        <v>2.0</v>
      </c>
      <c r="M781" s="1" t="s">
        <v>6276</v>
      </c>
      <c r="N781" s="1" t="s">
        <v>6277</v>
      </c>
      <c r="O781" s="1" t="s">
        <v>6278</v>
      </c>
      <c r="P781" s="1" t="s">
        <v>6279</v>
      </c>
      <c r="Q781" s="1" t="s">
        <v>74</v>
      </c>
      <c r="S781" s="1" t="s">
        <v>76</v>
      </c>
    </row>
    <row r="782" ht="14.25" customHeight="1">
      <c r="A782" s="1" t="s">
        <v>6280</v>
      </c>
      <c r="B782" s="1" t="s">
        <v>6281</v>
      </c>
      <c r="C782" s="1" t="s">
        <v>6282</v>
      </c>
      <c r="D782" s="1" t="s">
        <v>6283</v>
      </c>
      <c r="E782" s="1">
        <v>2022.0</v>
      </c>
      <c r="F782" s="1" t="s">
        <v>11</v>
      </c>
      <c r="G782" s="1" t="s">
        <v>5686</v>
      </c>
      <c r="J782" s="1">
        <v>1012.0</v>
      </c>
      <c r="K782" s="1">
        <v>1016.0</v>
      </c>
      <c r="L782" s="1">
        <v>4.0</v>
      </c>
      <c r="M782" s="1" t="s">
        <v>6284</v>
      </c>
      <c r="N782" s="1" t="s">
        <v>6285</v>
      </c>
      <c r="O782" s="1" t="s">
        <v>6286</v>
      </c>
      <c r="P782" s="1" t="s">
        <v>6287</v>
      </c>
      <c r="Q782" s="1" t="s">
        <v>74</v>
      </c>
      <c r="S782" s="1" t="s">
        <v>76</v>
      </c>
    </row>
    <row r="783" ht="14.25" customHeight="1">
      <c r="A783" s="1" t="s">
        <v>6288</v>
      </c>
      <c r="B783" s="1" t="s">
        <v>6289</v>
      </c>
      <c r="C783" s="1" t="s">
        <v>6290</v>
      </c>
      <c r="D783" s="1" t="s">
        <v>6291</v>
      </c>
      <c r="E783" s="1">
        <v>2022.0</v>
      </c>
      <c r="F783" s="1" t="s">
        <v>11</v>
      </c>
      <c r="G783" s="1" t="s">
        <v>5686</v>
      </c>
      <c r="J783" s="1">
        <v>1234.0</v>
      </c>
      <c r="K783" s="1">
        <v>1236.0</v>
      </c>
      <c r="L783" s="1">
        <v>2.0</v>
      </c>
      <c r="M783" s="1" t="s">
        <v>6292</v>
      </c>
      <c r="N783" s="1" t="s">
        <v>6293</v>
      </c>
      <c r="O783" s="1" t="s">
        <v>6294</v>
      </c>
      <c r="P783" s="1" t="s">
        <v>6295</v>
      </c>
      <c r="Q783" s="1" t="s">
        <v>74</v>
      </c>
      <c r="R783" s="1" t="s">
        <v>103</v>
      </c>
      <c r="S783" s="1" t="s">
        <v>76</v>
      </c>
    </row>
    <row r="784" ht="14.25" customHeight="1">
      <c r="A784" s="1" t="s">
        <v>6296</v>
      </c>
      <c r="B784" s="1" t="s">
        <v>6297</v>
      </c>
      <c r="C784" s="1" t="s">
        <v>6298</v>
      </c>
      <c r="D784" s="1" t="s">
        <v>6299</v>
      </c>
      <c r="E784" s="1">
        <v>2022.0</v>
      </c>
      <c r="F784" s="1" t="s">
        <v>11</v>
      </c>
      <c r="G784" s="1" t="s">
        <v>5686</v>
      </c>
      <c r="J784" s="1">
        <v>1017.0</v>
      </c>
      <c r="K784" s="1">
        <v>1020.0</v>
      </c>
      <c r="L784" s="1">
        <v>3.0</v>
      </c>
      <c r="M784" s="1" t="s">
        <v>6300</v>
      </c>
      <c r="N784" s="1" t="s">
        <v>6301</v>
      </c>
      <c r="O784" s="1" t="s">
        <v>6302</v>
      </c>
      <c r="P784" s="1" t="s">
        <v>6303</v>
      </c>
      <c r="Q784" s="1" t="s">
        <v>74</v>
      </c>
      <c r="S784" s="1" t="s">
        <v>76</v>
      </c>
    </row>
    <row r="785" ht="14.25" customHeight="1">
      <c r="A785" s="1" t="s">
        <v>6304</v>
      </c>
      <c r="B785" s="1" t="s">
        <v>6305</v>
      </c>
      <c r="C785" s="1" t="s">
        <v>6306</v>
      </c>
      <c r="D785" s="1" t="s">
        <v>6307</v>
      </c>
      <c r="E785" s="1">
        <v>2022.0</v>
      </c>
      <c r="F785" s="1" t="s">
        <v>14</v>
      </c>
      <c r="J785" s="1">
        <v>1647.0</v>
      </c>
      <c r="K785" s="1">
        <v>1654.0</v>
      </c>
      <c r="L785" s="1">
        <v>7.0</v>
      </c>
      <c r="M785" s="1" t="s">
        <v>6308</v>
      </c>
      <c r="N785" s="1" t="s">
        <v>6309</v>
      </c>
      <c r="P785" s="1" t="s">
        <v>6310</v>
      </c>
      <c r="Q785" s="1" t="s">
        <v>74</v>
      </c>
      <c r="S785" s="1" t="s">
        <v>76</v>
      </c>
    </row>
    <row r="786" ht="14.25" customHeight="1">
      <c r="A786" s="1" t="s">
        <v>6311</v>
      </c>
      <c r="B786" s="1" t="s">
        <v>6312</v>
      </c>
      <c r="C786" s="1" t="s">
        <v>6313</v>
      </c>
      <c r="D786" s="1" t="s">
        <v>6314</v>
      </c>
      <c r="E786" s="1">
        <v>2022.0</v>
      </c>
      <c r="F786" s="1" t="s">
        <v>14</v>
      </c>
      <c r="J786" s="1">
        <v>8.0</v>
      </c>
      <c r="K786" s="1">
        <v>13.0</v>
      </c>
      <c r="L786" s="1">
        <v>5.0</v>
      </c>
      <c r="M786" s="1" t="s">
        <v>6315</v>
      </c>
      <c r="N786" s="1" t="s">
        <v>6316</v>
      </c>
      <c r="P786" s="1" t="s">
        <v>6317</v>
      </c>
      <c r="Q786" s="1" t="s">
        <v>74</v>
      </c>
      <c r="S786" s="1" t="s">
        <v>76</v>
      </c>
    </row>
    <row r="787" ht="14.25" customHeight="1">
      <c r="A787" s="1" t="s">
        <v>6318</v>
      </c>
      <c r="B787" s="1" t="s">
        <v>6319</v>
      </c>
      <c r="C787" s="1">
        <v>5.72615884E10</v>
      </c>
      <c r="D787" s="1" t="s">
        <v>6320</v>
      </c>
      <c r="E787" s="1">
        <v>2022.0</v>
      </c>
      <c r="F787" s="1" t="s">
        <v>11</v>
      </c>
      <c r="G787" s="1" t="s">
        <v>5686</v>
      </c>
      <c r="J787" s="1">
        <v>1173.0</v>
      </c>
      <c r="K787" s="1">
        <v>1175.0</v>
      </c>
      <c r="L787" s="1">
        <v>2.0</v>
      </c>
      <c r="M787" s="1" t="s">
        <v>6321</v>
      </c>
      <c r="N787" s="1" t="s">
        <v>6322</v>
      </c>
      <c r="O787" s="1" t="s">
        <v>6323</v>
      </c>
      <c r="P787" s="1" t="s">
        <v>6324</v>
      </c>
      <c r="Q787" s="1" t="s">
        <v>74</v>
      </c>
      <c r="S787" s="1" t="s">
        <v>76</v>
      </c>
    </row>
    <row r="788" ht="14.25" customHeight="1">
      <c r="A788" s="1" t="s">
        <v>6325</v>
      </c>
      <c r="B788" s="1" t="s">
        <v>6326</v>
      </c>
      <c r="C788" s="1" t="s">
        <v>6327</v>
      </c>
      <c r="D788" s="1" t="s">
        <v>6328</v>
      </c>
      <c r="E788" s="1">
        <v>2022.0</v>
      </c>
      <c r="F788" s="1" t="s">
        <v>6329</v>
      </c>
      <c r="J788" s="1">
        <v>360.0</v>
      </c>
      <c r="K788" s="1">
        <v>364.0</v>
      </c>
      <c r="L788" s="1">
        <v>4.0</v>
      </c>
      <c r="M788" s="1" t="s">
        <v>6330</v>
      </c>
      <c r="N788" s="1" t="s">
        <v>6331</v>
      </c>
      <c r="O788" s="1" t="s">
        <v>6332</v>
      </c>
      <c r="P788" s="1" t="s">
        <v>6333</v>
      </c>
      <c r="Q788" s="1" t="s">
        <v>74</v>
      </c>
      <c r="S788" s="1" t="s">
        <v>76</v>
      </c>
    </row>
    <row r="789" ht="14.25" customHeight="1">
      <c r="A789" s="1" t="s">
        <v>6334</v>
      </c>
      <c r="B789" s="1" t="s">
        <v>6335</v>
      </c>
      <c r="C789" s="1" t="s">
        <v>6336</v>
      </c>
      <c r="D789" s="1" t="s">
        <v>6337</v>
      </c>
      <c r="E789" s="1">
        <v>2022.0</v>
      </c>
      <c r="F789" s="1" t="s">
        <v>6338</v>
      </c>
      <c r="M789" s="1" t="s">
        <v>6339</v>
      </c>
      <c r="N789" s="1" t="s">
        <v>6340</v>
      </c>
      <c r="O789" s="1" t="s">
        <v>6341</v>
      </c>
      <c r="P789" s="1" t="s">
        <v>6342</v>
      </c>
      <c r="Q789" s="1" t="s">
        <v>74</v>
      </c>
      <c r="S789" s="1" t="s">
        <v>76</v>
      </c>
    </row>
    <row r="790" ht="14.25" customHeight="1">
      <c r="A790" s="1" t="s">
        <v>6343</v>
      </c>
      <c r="B790" s="1" t="s">
        <v>6344</v>
      </c>
      <c r="C790" s="1">
        <v>2.33974985E10</v>
      </c>
      <c r="D790" s="1" t="s">
        <v>6345</v>
      </c>
      <c r="E790" s="1">
        <v>2022.0</v>
      </c>
      <c r="F790" s="1" t="s">
        <v>1710</v>
      </c>
      <c r="G790" s="1" t="s">
        <v>6346</v>
      </c>
      <c r="J790" s="1">
        <v>280.0</v>
      </c>
      <c r="K790" s="1">
        <v>292.0</v>
      </c>
      <c r="L790" s="1">
        <v>12.0</v>
      </c>
      <c r="M790" s="1" t="s">
        <v>6347</v>
      </c>
      <c r="N790" s="1" t="s">
        <v>6348</v>
      </c>
      <c r="O790" s="1" t="s">
        <v>6349</v>
      </c>
      <c r="P790" s="1" t="s">
        <v>6350</v>
      </c>
      <c r="Q790" s="1" t="s">
        <v>74</v>
      </c>
      <c r="S790" s="1" t="s">
        <v>76</v>
      </c>
    </row>
    <row r="791" ht="14.25" customHeight="1">
      <c r="A791" s="1" t="s">
        <v>6351</v>
      </c>
      <c r="B791" s="1" t="s">
        <v>6352</v>
      </c>
      <c r="C791" s="1" t="s">
        <v>6353</v>
      </c>
      <c r="D791" s="1" t="s">
        <v>6354</v>
      </c>
      <c r="E791" s="1">
        <v>2022.0</v>
      </c>
      <c r="F791" s="1" t="s">
        <v>14</v>
      </c>
      <c r="J791" s="1">
        <v>769.0</v>
      </c>
      <c r="K791" s="1">
        <v>776.0</v>
      </c>
      <c r="L791" s="1">
        <v>7.0</v>
      </c>
      <c r="M791" s="1" t="s">
        <v>6355</v>
      </c>
      <c r="N791" s="1" t="s">
        <v>6356</v>
      </c>
      <c r="P791" s="1" t="s">
        <v>6357</v>
      </c>
      <c r="Q791" s="1" t="s">
        <v>74</v>
      </c>
      <c r="S791" s="1" t="s">
        <v>76</v>
      </c>
    </row>
    <row r="792" ht="14.25" customHeight="1">
      <c r="A792" s="1" t="s">
        <v>6358</v>
      </c>
      <c r="B792" s="1" t="s">
        <v>6359</v>
      </c>
      <c r="C792" s="1" t="s">
        <v>6360</v>
      </c>
      <c r="D792" s="1" t="s">
        <v>6361</v>
      </c>
      <c r="E792" s="1">
        <v>2022.0</v>
      </c>
      <c r="F792" s="1" t="s">
        <v>11</v>
      </c>
      <c r="G792" s="1" t="s">
        <v>5686</v>
      </c>
      <c r="J792" s="1">
        <v>1202.0</v>
      </c>
      <c r="K792" s="1">
        <v>1203.0</v>
      </c>
      <c r="L792" s="1">
        <v>1.0</v>
      </c>
      <c r="M792" s="1" t="s">
        <v>6362</v>
      </c>
      <c r="N792" s="1" t="s">
        <v>6363</v>
      </c>
      <c r="O792" s="1" t="s">
        <v>6364</v>
      </c>
      <c r="P792" s="1" t="s">
        <v>6365</v>
      </c>
      <c r="Q792" s="1" t="s">
        <v>74</v>
      </c>
      <c r="S792" s="1" t="s">
        <v>76</v>
      </c>
    </row>
    <row r="793" ht="14.25" customHeight="1">
      <c r="A793" s="1" t="s">
        <v>6366</v>
      </c>
      <c r="B793" s="1" t="s">
        <v>6367</v>
      </c>
      <c r="C793" s="1" t="s">
        <v>6368</v>
      </c>
      <c r="D793" s="1" t="s">
        <v>6369</v>
      </c>
      <c r="E793" s="1">
        <v>2022.0</v>
      </c>
      <c r="F793" s="1" t="s">
        <v>6338</v>
      </c>
      <c r="M793" s="1" t="s">
        <v>6370</v>
      </c>
      <c r="N793" s="1" t="s">
        <v>6371</v>
      </c>
      <c r="O793" s="1" t="s">
        <v>6372</v>
      </c>
      <c r="P793" s="1" t="s">
        <v>6373</v>
      </c>
      <c r="Q793" s="1" t="s">
        <v>74</v>
      </c>
      <c r="S793" s="1" t="s">
        <v>76</v>
      </c>
    </row>
    <row r="794" ht="14.25" customHeight="1">
      <c r="A794" s="1" t="s">
        <v>6374</v>
      </c>
      <c r="B794" s="1" t="s">
        <v>6375</v>
      </c>
      <c r="C794" s="1" t="s">
        <v>6376</v>
      </c>
      <c r="D794" s="1" t="s">
        <v>6377</v>
      </c>
      <c r="E794" s="1">
        <v>2022.0</v>
      </c>
      <c r="F794" s="1" t="s">
        <v>5673</v>
      </c>
      <c r="J794" s="1">
        <v>1232.0</v>
      </c>
      <c r="K794" s="1">
        <v>1237.0</v>
      </c>
      <c r="L794" s="1">
        <v>5.0</v>
      </c>
      <c r="M794" s="1" t="s">
        <v>6378</v>
      </c>
      <c r="N794" s="1" t="s">
        <v>6379</v>
      </c>
      <c r="O794" s="1" t="s">
        <v>6380</v>
      </c>
      <c r="P794" s="1" t="s">
        <v>6381</v>
      </c>
      <c r="Q794" s="1" t="s">
        <v>74</v>
      </c>
      <c r="S794" s="1" t="s">
        <v>76</v>
      </c>
    </row>
    <row r="795" ht="14.25" customHeight="1">
      <c r="A795" s="1" t="s">
        <v>6382</v>
      </c>
      <c r="B795" s="1" t="s">
        <v>6383</v>
      </c>
      <c r="C795" s="1" t="s">
        <v>6384</v>
      </c>
      <c r="D795" s="1" t="s">
        <v>6385</v>
      </c>
      <c r="E795" s="1">
        <v>2022.0</v>
      </c>
      <c r="F795" s="1" t="s">
        <v>11</v>
      </c>
      <c r="G795" s="1" t="s">
        <v>5686</v>
      </c>
      <c r="J795" s="1">
        <v>294.0</v>
      </c>
      <c r="K795" s="1">
        <v>303.0</v>
      </c>
      <c r="L795" s="1">
        <v>9.0</v>
      </c>
      <c r="M795" s="1" t="s">
        <v>6386</v>
      </c>
      <c r="N795" s="1" t="s">
        <v>6387</v>
      </c>
      <c r="O795" s="1" t="s">
        <v>6388</v>
      </c>
      <c r="P795" s="1" t="s">
        <v>6389</v>
      </c>
      <c r="Q795" s="1" t="s">
        <v>74</v>
      </c>
      <c r="S795" s="1" t="s">
        <v>76</v>
      </c>
    </row>
    <row r="796" ht="14.25" customHeight="1">
      <c r="A796" s="1" t="s">
        <v>6390</v>
      </c>
      <c r="B796" s="1" t="s">
        <v>6391</v>
      </c>
      <c r="C796" s="1" t="s">
        <v>6392</v>
      </c>
      <c r="D796" s="1" t="s">
        <v>6393</v>
      </c>
      <c r="E796" s="1">
        <v>2022.0</v>
      </c>
      <c r="F796" s="1" t="s">
        <v>14</v>
      </c>
      <c r="J796" s="1">
        <v>610.0</v>
      </c>
      <c r="K796" s="1">
        <v>617.0</v>
      </c>
      <c r="L796" s="1">
        <v>7.0</v>
      </c>
      <c r="M796" s="1" t="s">
        <v>6394</v>
      </c>
      <c r="N796" s="1" t="s">
        <v>6395</v>
      </c>
      <c r="P796" s="1" t="s">
        <v>6396</v>
      </c>
      <c r="Q796" s="1" t="s">
        <v>74</v>
      </c>
      <c r="S796" s="1" t="s">
        <v>76</v>
      </c>
    </row>
    <row r="797" ht="14.25" customHeight="1">
      <c r="A797" s="1" t="s">
        <v>6397</v>
      </c>
      <c r="B797" s="1" t="s">
        <v>6398</v>
      </c>
      <c r="C797" s="1" t="s">
        <v>6399</v>
      </c>
      <c r="D797" s="1" t="s">
        <v>6400</v>
      </c>
      <c r="E797" s="1">
        <v>2022.0</v>
      </c>
      <c r="F797" s="1" t="s">
        <v>14</v>
      </c>
      <c r="J797" s="1">
        <v>1399.0</v>
      </c>
      <c r="K797" s="1">
        <v>1404.0</v>
      </c>
      <c r="L797" s="1">
        <v>5.0</v>
      </c>
      <c r="M797" s="1" t="s">
        <v>6401</v>
      </c>
      <c r="N797" s="1" t="s">
        <v>6402</v>
      </c>
      <c r="P797" s="1" t="s">
        <v>6403</v>
      </c>
      <c r="Q797" s="1" t="s">
        <v>74</v>
      </c>
      <c r="S797" s="1" t="s">
        <v>76</v>
      </c>
    </row>
    <row r="798" ht="14.25" customHeight="1">
      <c r="A798" s="1" t="s">
        <v>3201</v>
      </c>
      <c r="B798" s="1" t="s">
        <v>3202</v>
      </c>
      <c r="C798" s="1">
        <v>5.7209238903E10</v>
      </c>
      <c r="D798" s="1" t="s">
        <v>6404</v>
      </c>
      <c r="E798" s="1">
        <v>2022.0</v>
      </c>
      <c r="F798" s="1" t="s">
        <v>14</v>
      </c>
      <c r="J798" s="1">
        <v>365.0</v>
      </c>
      <c r="K798" s="1">
        <v>370.0</v>
      </c>
      <c r="L798" s="1">
        <v>5.0</v>
      </c>
      <c r="M798" s="1" t="s">
        <v>6405</v>
      </c>
      <c r="N798" s="1" t="s">
        <v>6406</v>
      </c>
      <c r="P798" s="1" t="s">
        <v>6407</v>
      </c>
      <c r="Q798" s="1" t="s">
        <v>74</v>
      </c>
      <c r="S798" s="1" t="s">
        <v>76</v>
      </c>
    </row>
    <row r="799" ht="14.25" customHeight="1">
      <c r="A799" s="1" t="s">
        <v>6408</v>
      </c>
      <c r="B799" s="1" t="s">
        <v>6409</v>
      </c>
      <c r="C799" s="1" t="s">
        <v>6410</v>
      </c>
      <c r="D799" s="1" t="s">
        <v>6411</v>
      </c>
      <c r="E799" s="1">
        <v>2022.0</v>
      </c>
      <c r="F799" s="1" t="s">
        <v>6412</v>
      </c>
      <c r="J799" s="1">
        <v>166.0</v>
      </c>
      <c r="K799" s="1">
        <v>172.0</v>
      </c>
      <c r="L799" s="1">
        <v>6.0</v>
      </c>
      <c r="M799" s="1" t="s">
        <v>6413</v>
      </c>
      <c r="N799" s="1" t="s">
        <v>6414</v>
      </c>
      <c r="O799" s="1" t="s">
        <v>6415</v>
      </c>
      <c r="P799" s="1" t="s">
        <v>6416</v>
      </c>
      <c r="Q799" s="1" t="s">
        <v>74</v>
      </c>
      <c r="S799" s="1" t="s">
        <v>76</v>
      </c>
    </row>
    <row r="800" ht="14.25" customHeight="1">
      <c r="A800" s="1" t="s">
        <v>6417</v>
      </c>
      <c r="B800" s="1" t="s">
        <v>6418</v>
      </c>
      <c r="C800" s="1" t="s">
        <v>6419</v>
      </c>
      <c r="D800" s="1" t="s">
        <v>6420</v>
      </c>
      <c r="E800" s="1">
        <v>2022.0</v>
      </c>
      <c r="F800" s="1" t="s">
        <v>5877</v>
      </c>
      <c r="G800" s="1">
        <v>2.0</v>
      </c>
      <c r="I800" s="1" t="s">
        <v>6421</v>
      </c>
      <c r="M800" s="1" t="s">
        <v>6422</v>
      </c>
      <c r="N800" s="1" t="s">
        <v>6423</v>
      </c>
      <c r="O800" s="1" t="s">
        <v>6424</v>
      </c>
      <c r="P800" s="1" t="s">
        <v>6425</v>
      </c>
      <c r="Q800" s="1" t="s">
        <v>74</v>
      </c>
      <c r="S800" s="1" t="s">
        <v>76</v>
      </c>
    </row>
    <row r="801" ht="14.25" customHeight="1">
      <c r="A801" s="1" t="s">
        <v>6426</v>
      </c>
      <c r="B801" s="1" t="s">
        <v>6427</v>
      </c>
      <c r="C801" s="1" t="s">
        <v>6428</v>
      </c>
      <c r="D801" s="1" t="s">
        <v>6429</v>
      </c>
      <c r="E801" s="1">
        <v>2022.0</v>
      </c>
      <c r="F801" s="1" t="s">
        <v>11</v>
      </c>
      <c r="G801" s="1" t="s">
        <v>5686</v>
      </c>
      <c r="J801" s="1">
        <v>43.0</v>
      </c>
      <c r="K801" s="1">
        <v>52.0</v>
      </c>
      <c r="L801" s="1">
        <v>9.0</v>
      </c>
      <c r="M801" s="1" t="s">
        <v>6430</v>
      </c>
      <c r="N801" s="1" t="s">
        <v>6431</v>
      </c>
      <c r="O801" s="1" t="s">
        <v>6432</v>
      </c>
      <c r="P801" s="1" t="s">
        <v>6433</v>
      </c>
      <c r="Q801" s="1" t="s">
        <v>74</v>
      </c>
      <c r="S801" s="1" t="s">
        <v>76</v>
      </c>
    </row>
    <row r="802" ht="14.25" customHeight="1">
      <c r="A802" s="1" t="s">
        <v>6434</v>
      </c>
      <c r="B802" s="1" t="s">
        <v>6435</v>
      </c>
      <c r="C802" s="1" t="s">
        <v>6436</v>
      </c>
      <c r="D802" s="1" t="s">
        <v>6437</v>
      </c>
      <c r="E802" s="1">
        <v>2022.0</v>
      </c>
      <c r="F802" s="1" t="s">
        <v>11</v>
      </c>
      <c r="G802" s="1" t="s">
        <v>5686</v>
      </c>
      <c r="J802" s="1">
        <v>986.0</v>
      </c>
      <c r="K802" s="1">
        <v>990.0</v>
      </c>
      <c r="L802" s="1">
        <v>4.0</v>
      </c>
      <c r="M802" s="1" t="s">
        <v>6438</v>
      </c>
      <c r="N802" s="1" t="s">
        <v>6439</v>
      </c>
      <c r="O802" s="1" t="s">
        <v>6440</v>
      </c>
      <c r="P802" s="1" t="s">
        <v>6441</v>
      </c>
      <c r="Q802" s="1" t="s">
        <v>74</v>
      </c>
      <c r="S802" s="1" t="s">
        <v>76</v>
      </c>
    </row>
    <row r="803" ht="14.25" customHeight="1">
      <c r="A803" s="1" t="s">
        <v>6442</v>
      </c>
      <c r="B803" s="1" t="s">
        <v>6443</v>
      </c>
      <c r="C803" s="1" t="s">
        <v>6444</v>
      </c>
      <c r="D803" s="1" t="s">
        <v>6445</v>
      </c>
      <c r="E803" s="1">
        <v>2022.0</v>
      </c>
      <c r="F803" s="1" t="s">
        <v>14</v>
      </c>
      <c r="J803" s="1">
        <v>672.0</v>
      </c>
      <c r="K803" s="1">
        <v>677.0</v>
      </c>
      <c r="L803" s="1">
        <v>5.0</v>
      </c>
      <c r="M803" s="1" t="s">
        <v>6446</v>
      </c>
      <c r="N803" s="1" t="s">
        <v>6447</v>
      </c>
      <c r="P803" s="1" t="s">
        <v>6448</v>
      </c>
      <c r="Q803" s="1" t="s">
        <v>74</v>
      </c>
      <c r="S803" s="1" t="s">
        <v>76</v>
      </c>
    </row>
    <row r="804" ht="14.25" customHeight="1">
      <c r="A804" s="1" t="s">
        <v>6449</v>
      </c>
      <c r="B804" s="1" t="s">
        <v>6450</v>
      </c>
      <c r="C804" s="1" t="s">
        <v>6451</v>
      </c>
      <c r="D804" s="1" t="s">
        <v>6452</v>
      </c>
      <c r="E804" s="1">
        <v>2022.0</v>
      </c>
      <c r="F804" s="1" t="s">
        <v>14</v>
      </c>
      <c r="J804" s="1">
        <v>1421.0</v>
      </c>
      <c r="K804" s="1">
        <v>1428.0</v>
      </c>
      <c r="L804" s="1">
        <v>7.0</v>
      </c>
      <c r="M804" s="1" t="s">
        <v>6453</v>
      </c>
      <c r="N804" s="1" t="s">
        <v>6454</v>
      </c>
      <c r="P804" s="1" t="s">
        <v>6455</v>
      </c>
      <c r="Q804" s="1" t="s">
        <v>74</v>
      </c>
      <c r="R804" s="1" t="s">
        <v>103</v>
      </c>
      <c r="S804" s="1" t="s">
        <v>76</v>
      </c>
    </row>
    <row r="805" ht="14.25" customHeight="1">
      <c r="A805" s="1" t="s">
        <v>6456</v>
      </c>
      <c r="B805" s="1" t="s">
        <v>6457</v>
      </c>
      <c r="C805" s="1" t="s">
        <v>6458</v>
      </c>
      <c r="D805" s="1" t="s">
        <v>6459</v>
      </c>
      <c r="E805" s="1">
        <v>2022.0</v>
      </c>
      <c r="F805" s="1" t="s">
        <v>14</v>
      </c>
      <c r="J805" s="1">
        <v>1193.0</v>
      </c>
      <c r="K805" s="1">
        <v>1200.0</v>
      </c>
      <c r="L805" s="1">
        <v>7.0</v>
      </c>
      <c r="M805" s="1" t="s">
        <v>6460</v>
      </c>
      <c r="N805" s="1" t="s">
        <v>6461</v>
      </c>
      <c r="P805" s="1" t="s">
        <v>6462</v>
      </c>
      <c r="Q805" s="1" t="s">
        <v>74</v>
      </c>
      <c r="S805" s="1" t="s">
        <v>76</v>
      </c>
    </row>
    <row r="806" ht="14.25" customHeight="1">
      <c r="A806" s="1" t="s">
        <v>6463</v>
      </c>
      <c r="B806" s="1" t="s">
        <v>6464</v>
      </c>
      <c r="C806" s="1" t="s">
        <v>6465</v>
      </c>
      <c r="D806" s="1" t="s">
        <v>6466</v>
      </c>
      <c r="E806" s="1">
        <v>2022.0</v>
      </c>
      <c r="F806" s="1" t="s">
        <v>14</v>
      </c>
      <c r="J806" s="1">
        <v>1586.0</v>
      </c>
      <c r="K806" s="1">
        <v>1591.0</v>
      </c>
      <c r="L806" s="1">
        <v>5.0</v>
      </c>
      <c r="M806" s="1" t="s">
        <v>6467</v>
      </c>
      <c r="N806" s="1" t="s">
        <v>6468</v>
      </c>
      <c r="P806" s="1" t="s">
        <v>6469</v>
      </c>
      <c r="Q806" s="1" t="s">
        <v>74</v>
      </c>
      <c r="S806" s="1" t="s">
        <v>76</v>
      </c>
    </row>
    <row r="807" ht="14.25" customHeight="1">
      <c r="A807" s="1" t="s">
        <v>6470</v>
      </c>
      <c r="B807" s="1" t="s">
        <v>6471</v>
      </c>
      <c r="C807" s="1" t="s">
        <v>6472</v>
      </c>
      <c r="D807" s="1" t="s">
        <v>6473</v>
      </c>
      <c r="E807" s="1">
        <v>2022.0</v>
      </c>
      <c r="F807" s="1" t="s">
        <v>14</v>
      </c>
      <c r="J807" s="1">
        <v>1435.0</v>
      </c>
      <c r="K807" s="1">
        <v>1442.0</v>
      </c>
      <c r="L807" s="1">
        <v>7.0</v>
      </c>
      <c r="M807" s="1" t="s">
        <v>6474</v>
      </c>
      <c r="N807" s="1" t="s">
        <v>6475</v>
      </c>
      <c r="O807" s="1" t="s">
        <v>6476</v>
      </c>
      <c r="P807" s="1" t="s">
        <v>6477</v>
      </c>
      <c r="Q807" s="1" t="s">
        <v>74</v>
      </c>
      <c r="S807" s="1" t="s">
        <v>76</v>
      </c>
    </row>
    <row r="808" ht="14.25" customHeight="1">
      <c r="A808" s="1" t="s">
        <v>6478</v>
      </c>
      <c r="B808" s="1" t="s">
        <v>6479</v>
      </c>
      <c r="C808" s="1" t="s">
        <v>6480</v>
      </c>
      <c r="D808" s="1" t="s">
        <v>6481</v>
      </c>
      <c r="E808" s="1">
        <v>2022.0</v>
      </c>
      <c r="F808" s="1" t="s">
        <v>11</v>
      </c>
      <c r="G808" s="1" t="s">
        <v>5686</v>
      </c>
      <c r="J808" s="1">
        <v>1290.0</v>
      </c>
      <c r="K808" s="1">
        <v>1292.0</v>
      </c>
      <c r="L808" s="1">
        <v>2.0</v>
      </c>
      <c r="M808" s="1" t="s">
        <v>6482</v>
      </c>
      <c r="N808" s="1" t="s">
        <v>6483</v>
      </c>
      <c r="O808" s="1" t="s">
        <v>6484</v>
      </c>
      <c r="P808" s="1" t="s">
        <v>6485</v>
      </c>
      <c r="Q808" s="1" t="s">
        <v>74</v>
      </c>
      <c r="S808" s="1" t="s">
        <v>76</v>
      </c>
    </row>
    <row r="809" ht="14.25" customHeight="1">
      <c r="A809" s="1" t="s">
        <v>6486</v>
      </c>
      <c r="B809" s="1" t="s">
        <v>6487</v>
      </c>
      <c r="C809" s="1" t="s">
        <v>6488</v>
      </c>
      <c r="D809" s="1" t="s">
        <v>6489</v>
      </c>
      <c r="E809" s="1">
        <v>2022.0</v>
      </c>
      <c r="F809" s="1" t="s">
        <v>14</v>
      </c>
      <c r="J809" s="1">
        <v>244.0</v>
      </c>
      <c r="K809" s="1">
        <v>251.0</v>
      </c>
      <c r="L809" s="1">
        <v>7.0</v>
      </c>
      <c r="M809" s="1" t="s">
        <v>6490</v>
      </c>
      <c r="N809" s="1" t="s">
        <v>6491</v>
      </c>
      <c r="P809" s="1" t="s">
        <v>6492</v>
      </c>
      <c r="Q809" s="1" t="s">
        <v>74</v>
      </c>
      <c r="S809" s="1" t="s">
        <v>76</v>
      </c>
    </row>
    <row r="810" ht="14.25" customHeight="1">
      <c r="A810" s="1" t="s">
        <v>6493</v>
      </c>
      <c r="B810" s="1" t="s">
        <v>6494</v>
      </c>
      <c r="C810" s="1" t="s">
        <v>6495</v>
      </c>
      <c r="D810" s="1" t="s">
        <v>6496</v>
      </c>
      <c r="E810" s="1">
        <v>2022.0</v>
      </c>
      <c r="F810" s="1" t="s">
        <v>11</v>
      </c>
      <c r="G810" s="1" t="s">
        <v>5686</v>
      </c>
      <c r="J810" s="1">
        <v>1069.0</v>
      </c>
      <c r="K810" s="1">
        <v>1074.0</v>
      </c>
      <c r="L810" s="1">
        <v>5.0</v>
      </c>
      <c r="M810" s="1" t="s">
        <v>6497</v>
      </c>
      <c r="N810" s="1" t="s">
        <v>6498</v>
      </c>
      <c r="O810" s="1" t="s">
        <v>6499</v>
      </c>
      <c r="P810" s="1" t="s">
        <v>6500</v>
      </c>
      <c r="Q810" s="1" t="s">
        <v>74</v>
      </c>
      <c r="S810" s="1" t="s">
        <v>76</v>
      </c>
    </row>
    <row r="811" ht="14.25" customHeight="1">
      <c r="A811" s="1" t="s">
        <v>6501</v>
      </c>
      <c r="B811" s="1" t="s">
        <v>6502</v>
      </c>
      <c r="C811" s="1" t="s">
        <v>6503</v>
      </c>
      <c r="D811" s="1" t="s">
        <v>6504</v>
      </c>
      <c r="E811" s="1">
        <v>2022.0</v>
      </c>
      <c r="F811" s="1" t="s">
        <v>11</v>
      </c>
      <c r="G811" s="1" t="s">
        <v>5686</v>
      </c>
      <c r="J811" s="1">
        <v>1140.0</v>
      </c>
      <c r="K811" s="1">
        <v>1145.0</v>
      </c>
      <c r="L811" s="1">
        <v>5.0</v>
      </c>
      <c r="M811" s="1" t="s">
        <v>6505</v>
      </c>
      <c r="N811" s="1" t="s">
        <v>6506</v>
      </c>
      <c r="O811" s="1" t="s">
        <v>6507</v>
      </c>
      <c r="P811" s="1" t="s">
        <v>6508</v>
      </c>
      <c r="Q811" s="1" t="s">
        <v>74</v>
      </c>
      <c r="S811" s="1" t="s">
        <v>76</v>
      </c>
    </row>
    <row r="812" ht="14.25" customHeight="1">
      <c r="A812" s="1" t="s">
        <v>6509</v>
      </c>
      <c r="B812" s="1" t="s">
        <v>6510</v>
      </c>
      <c r="C812" s="1" t="s">
        <v>6511</v>
      </c>
      <c r="D812" s="1" t="s">
        <v>6512</v>
      </c>
      <c r="E812" s="1">
        <v>2022.0</v>
      </c>
      <c r="F812" s="1" t="s">
        <v>11</v>
      </c>
      <c r="G812" s="1" t="s">
        <v>5686</v>
      </c>
      <c r="J812" s="1">
        <v>731.0</v>
      </c>
      <c r="K812" s="1">
        <v>736.0</v>
      </c>
      <c r="L812" s="1">
        <v>5.0</v>
      </c>
      <c r="M812" s="1" t="s">
        <v>6513</v>
      </c>
      <c r="N812" s="1" t="s">
        <v>6514</v>
      </c>
      <c r="O812" s="1" t="s">
        <v>6515</v>
      </c>
      <c r="P812" s="1" t="s">
        <v>6516</v>
      </c>
      <c r="Q812" s="1" t="s">
        <v>74</v>
      </c>
      <c r="S812" s="1" t="s">
        <v>76</v>
      </c>
    </row>
    <row r="813" ht="14.25" customHeight="1">
      <c r="A813" s="1" t="s">
        <v>6517</v>
      </c>
      <c r="B813" s="1" t="s">
        <v>6518</v>
      </c>
      <c r="C813" s="1" t="s">
        <v>6519</v>
      </c>
      <c r="D813" s="1" t="s">
        <v>6520</v>
      </c>
      <c r="E813" s="1">
        <v>2022.0</v>
      </c>
      <c r="F813" s="1" t="s">
        <v>11</v>
      </c>
      <c r="G813" s="1" t="s">
        <v>5686</v>
      </c>
      <c r="J813" s="1">
        <v>1100.0</v>
      </c>
      <c r="K813" s="1">
        <v>1104.0</v>
      </c>
      <c r="L813" s="1">
        <v>4.0</v>
      </c>
      <c r="M813" s="1" t="s">
        <v>6521</v>
      </c>
      <c r="N813" s="1" t="s">
        <v>6522</v>
      </c>
      <c r="O813" s="1" t="s">
        <v>6523</v>
      </c>
      <c r="P813" s="1" t="s">
        <v>6524</v>
      </c>
      <c r="Q813" s="1" t="s">
        <v>74</v>
      </c>
      <c r="S813" s="1" t="s">
        <v>76</v>
      </c>
    </row>
    <row r="814" ht="14.25" customHeight="1">
      <c r="A814" s="1" t="s">
        <v>6525</v>
      </c>
      <c r="B814" s="1" t="s">
        <v>6526</v>
      </c>
      <c r="C814" s="1" t="s">
        <v>6527</v>
      </c>
      <c r="D814" s="1" t="s">
        <v>6528</v>
      </c>
      <c r="E814" s="1">
        <v>2022.0</v>
      </c>
      <c r="F814" s="1" t="s">
        <v>14</v>
      </c>
      <c r="J814" s="1">
        <v>1429.0</v>
      </c>
      <c r="K814" s="1">
        <v>1434.0</v>
      </c>
      <c r="L814" s="1">
        <v>5.0</v>
      </c>
      <c r="M814" s="1" t="s">
        <v>6529</v>
      </c>
      <c r="N814" s="1" t="s">
        <v>6530</v>
      </c>
      <c r="P814" s="1" t="s">
        <v>6531</v>
      </c>
      <c r="Q814" s="1" t="s">
        <v>74</v>
      </c>
      <c r="R814" s="1" t="s">
        <v>103</v>
      </c>
      <c r="S814" s="1" t="s">
        <v>76</v>
      </c>
    </row>
    <row r="815" ht="14.25" customHeight="1">
      <c r="A815" s="1" t="s">
        <v>6532</v>
      </c>
      <c r="B815" s="1" t="s">
        <v>6533</v>
      </c>
      <c r="C815" s="1" t="s">
        <v>6534</v>
      </c>
      <c r="D815" s="1" t="s">
        <v>6535</v>
      </c>
      <c r="E815" s="1">
        <v>2022.0</v>
      </c>
      <c r="F815" s="1" t="s">
        <v>11</v>
      </c>
      <c r="G815" s="1" t="s">
        <v>5686</v>
      </c>
      <c r="J815" s="1">
        <v>914.0</v>
      </c>
      <c r="K815" s="1">
        <v>918.0</v>
      </c>
      <c r="L815" s="1">
        <v>4.0</v>
      </c>
      <c r="M815" s="1" t="s">
        <v>6536</v>
      </c>
      <c r="N815" s="1" t="s">
        <v>6537</v>
      </c>
      <c r="O815" s="1" t="s">
        <v>6538</v>
      </c>
      <c r="P815" s="1" t="s">
        <v>6539</v>
      </c>
      <c r="Q815" s="1" t="s">
        <v>74</v>
      </c>
      <c r="S815" s="1" t="s">
        <v>76</v>
      </c>
    </row>
    <row r="816" ht="14.25" customHeight="1">
      <c r="A816" s="1" t="s">
        <v>6540</v>
      </c>
      <c r="B816" s="1" t="s">
        <v>6541</v>
      </c>
      <c r="C816" s="1" t="s">
        <v>6542</v>
      </c>
      <c r="D816" s="1" t="s">
        <v>6543</v>
      </c>
      <c r="E816" s="1">
        <v>2022.0</v>
      </c>
      <c r="F816" s="1" t="s">
        <v>14</v>
      </c>
      <c r="J816" s="1">
        <v>385.0</v>
      </c>
      <c r="K816" s="1">
        <v>392.0</v>
      </c>
      <c r="L816" s="1">
        <v>7.0</v>
      </c>
      <c r="M816" s="1" t="s">
        <v>6544</v>
      </c>
      <c r="N816" s="1" t="s">
        <v>6545</v>
      </c>
      <c r="P816" s="1" t="s">
        <v>6546</v>
      </c>
      <c r="Q816" s="1" t="s">
        <v>74</v>
      </c>
      <c r="S816" s="1" t="s">
        <v>76</v>
      </c>
    </row>
    <row r="817" ht="14.25" customHeight="1">
      <c r="A817" s="1" t="s">
        <v>6547</v>
      </c>
      <c r="B817" s="1" t="s">
        <v>6548</v>
      </c>
      <c r="C817" s="1" t="s">
        <v>6549</v>
      </c>
      <c r="D817" s="1" t="s">
        <v>6550</v>
      </c>
      <c r="E817" s="1">
        <v>2022.0</v>
      </c>
      <c r="F817" s="1" t="s">
        <v>1710</v>
      </c>
      <c r="G817" s="1" t="s">
        <v>6346</v>
      </c>
      <c r="J817" s="1">
        <v>241.0</v>
      </c>
      <c r="K817" s="1">
        <v>256.0</v>
      </c>
      <c r="L817" s="1">
        <v>15.0</v>
      </c>
      <c r="M817" s="1" t="s">
        <v>6551</v>
      </c>
      <c r="N817" s="1" t="s">
        <v>6552</v>
      </c>
      <c r="O817" s="1" t="s">
        <v>6553</v>
      </c>
      <c r="P817" s="1" t="s">
        <v>6554</v>
      </c>
      <c r="Q817" s="1" t="s">
        <v>74</v>
      </c>
      <c r="R817" s="1" t="s">
        <v>103</v>
      </c>
      <c r="S817" s="1" t="s">
        <v>76</v>
      </c>
    </row>
    <row r="818" ht="14.25" customHeight="1">
      <c r="A818" s="1" t="s">
        <v>6555</v>
      </c>
      <c r="B818" s="1" t="s">
        <v>6556</v>
      </c>
      <c r="C818" s="1" t="s">
        <v>6557</v>
      </c>
      <c r="D818" s="1" t="s">
        <v>6558</v>
      </c>
      <c r="E818" s="1">
        <v>2022.0</v>
      </c>
      <c r="F818" s="1" t="s">
        <v>14</v>
      </c>
      <c r="J818" s="1">
        <v>67.0</v>
      </c>
      <c r="K818" s="1">
        <v>74.0</v>
      </c>
      <c r="L818" s="1">
        <v>7.0</v>
      </c>
      <c r="M818" s="1" t="s">
        <v>6559</v>
      </c>
      <c r="N818" s="1" t="s">
        <v>6560</v>
      </c>
      <c r="P818" s="1" t="s">
        <v>6561</v>
      </c>
      <c r="Q818" s="1" t="s">
        <v>74</v>
      </c>
      <c r="S818" s="1" t="s">
        <v>76</v>
      </c>
    </row>
    <row r="819" ht="14.25" customHeight="1">
      <c r="A819" s="1" t="s">
        <v>6562</v>
      </c>
      <c r="B819" s="1" t="s">
        <v>6563</v>
      </c>
      <c r="C819" s="1" t="s">
        <v>6564</v>
      </c>
      <c r="D819" s="1" t="s">
        <v>6565</v>
      </c>
      <c r="E819" s="1">
        <v>2022.0</v>
      </c>
      <c r="F819" s="1" t="s">
        <v>14</v>
      </c>
      <c r="J819" s="1">
        <v>59.0</v>
      </c>
      <c r="K819" s="1">
        <v>66.0</v>
      </c>
      <c r="L819" s="1">
        <v>7.0</v>
      </c>
      <c r="M819" s="1" t="s">
        <v>6566</v>
      </c>
      <c r="N819" s="1" t="s">
        <v>6567</v>
      </c>
      <c r="P819" s="1" t="s">
        <v>6568</v>
      </c>
      <c r="Q819" s="1" t="s">
        <v>74</v>
      </c>
      <c r="S819" s="1" t="s">
        <v>76</v>
      </c>
    </row>
    <row r="820" ht="14.25" customHeight="1">
      <c r="A820" s="1" t="s">
        <v>6569</v>
      </c>
      <c r="B820" s="1" t="s">
        <v>6570</v>
      </c>
      <c r="C820" s="1" t="s">
        <v>6571</v>
      </c>
      <c r="D820" s="1" t="s">
        <v>6572</v>
      </c>
      <c r="E820" s="1">
        <v>2022.0</v>
      </c>
      <c r="F820" s="1" t="s">
        <v>11</v>
      </c>
      <c r="G820" s="1" t="s">
        <v>5686</v>
      </c>
      <c r="J820" s="1">
        <v>561.0</v>
      </c>
      <c r="K820" s="1">
        <v>569.0</v>
      </c>
      <c r="L820" s="1">
        <v>8.0</v>
      </c>
      <c r="M820" s="1" t="s">
        <v>6573</v>
      </c>
      <c r="N820" s="1" t="s">
        <v>6574</v>
      </c>
      <c r="O820" s="1" t="s">
        <v>6575</v>
      </c>
      <c r="P820" s="1" t="s">
        <v>6576</v>
      </c>
      <c r="Q820" s="1" t="s">
        <v>74</v>
      </c>
      <c r="S820" s="1" t="s">
        <v>76</v>
      </c>
    </row>
    <row r="821" ht="14.25" customHeight="1">
      <c r="A821" s="1" t="s">
        <v>6577</v>
      </c>
      <c r="B821" s="1" t="s">
        <v>6578</v>
      </c>
      <c r="C821" s="1" t="s">
        <v>6579</v>
      </c>
      <c r="D821" s="1" t="s">
        <v>6580</v>
      </c>
      <c r="E821" s="1">
        <v>2022.0</v>
      </c>
      <c r="F821" s="1" t="s">
        <v>11</v>
      </c>
      <c r="G821" s="1" t="s">
        <v>5686</v>
      </c>
      <c r="J821" s="1">
        <v>470.0</v>
      </c>
      <c r="K821" s="1">
        <v>477.0</v>
      </c>
      <c r="L821" s="1">
        <v>7.0</v>
      </c>
      <c r="M821" s="1" t="s">
        <v>6581</v>
      </c>
      <c r="N821" s="1" t="s">
        <v>6582</v>
      </c>
      <c r="O821" s="1" t="s">
        <v>6583</v>
      </c>
      <c r="P821" s="1" t="s">
        <v>6584</v>
      </c>
      <c r="Q821" s="1" t="s">
        <v>74</v>
      </c>
      <c r="S821" s="1" t="s">
        <v>76</v>
      </c>
    </row>
    <row r="822" ht="14.25" customHeight="1">
      <c r="A822" s="1" t="s">
        <v>6585</v>
      </c>
      <c r="B822" s="1" t="s">
        <v>6586</v>
      </c>
      <c r="C822" s="1" t="s">
        <v>6587</v>
      </c>
      <c r="D822" s="1" t="s">
        <v>6588</v>
      </c>
      <c r="E822" s="1">
        <v>2022.0</v>
      </c>
      <c r="F822" s="1" t="s">
        <v>11</v>
      </c>
      <c r="G822" s="1" t="s">
        <v>5686</v>
      </c>
      <c r="J822" s="1">
        <v>422.0</v>
      </c>
      <c r="K822" s="1">
        <v>431.0</v>
      </c>
      <c r="L822" s="1">
        <v>9.0</v>
      </c>
      <c r="M822" s="1" t="s">
        <v>6589</v>
      </c>
      <c r="N822" s="1" t="s">
        <v>6590</v>
      </c>
      <c r="O822" s="1" t="s">
        <v>6591</v>
      </c>
      <c r="P822" s="1" t="s">
        <v>6592</v>
      </c>
      <c r="Q822" s="1" t="s">
        <v>74</v>
      </c>
      <c r="S822" s="1" t="s">
        <v>76</v>
      </c>
    </row>
    <row r="823" ht="14.25" customHeight="1">
      <c r="A823" s="1" t="s">
        <v>6211</v>
      </c>
      <c r="B823" s="1" t="s">
        <v>6212</v>
      </c>
      <c r="C823" s="1" t="s">
        <v>6213</v>
      </c>
      <c r="D823" s="1" t="s">
        <v>6214</v>
      </c>
      <c r="E823" s="1">
        <v>2022.0</v>
      </c>
      <c r="F823" s="1" t="s">
        <v>11</v>
      </c>
      <c r="G823" s="1" t="s">
        <v>5686</v>
      </c>
      <c r="J823" s="1">
        <v>1204.0</v>
      </c>
      <c r="K823" s="1">
        <v>1205.0</v>
      </c>
      <c r="L823" s="1">
        <v>1.0</v>
      </c>
      <c r="M823" s="1" t="s">
        <v>6593</v>
      </c>
      <c r="N823" s="1" t="s">
        <v>6594</v>
      </c>
      <c r="O823" s="1" t="s">
        <v>6595</v>
      </c>
      <c r="P823" s="1" t="s">
        <v>6596</v>
      </c>
      <c r="Q823" s="1" t="s">
        <v>74</v>
      </c>
      <c r="S823" s="1" t="s">
        <v>76</v>
      </c>
    </row>
    <row r="824" ht="14.25" customHeight="1">
      <c r="A824" s="1" t="s">
        <v>6597</v>
      </c>
      <c r="B824" s="1" t="s">
        <v>6598</v>
      </c>
      <c r="C824" s="1" t="s">
        <v>6599</v>
      </c>
      <c r="D824" s="1" t="s">
        <v>6600</v>
      </c>
      <c r="E824" s="1">
        <v>2022.0</v>
      </c>
      <c r="F824" s="1" t="s">
        <v>11</v>
      </c>
      <c r="G824" s="1" t="s">
        <v>5686</v>
      </c>
      <c r="J824" s="1">
        <v>1231.0</v>
      </c>
      <c r="K824" s="1">
        <v>1233.0</v>
      </c>
      <c r="L824" s="1">
        <v>2.0</v>
      </c>
      <c r="M824" s="1" t="s">
        <v>6601</v>
      </c>
      <c r="N824" s="1" t="s">
        <v>6602</v>
      </c>
      <c r="O824" s="1" t="s">
        <v>6603</v>
      </c>
      <c r="P824" s="1" t="s">
        <v>6604</v>
      </c>
      <c r="Q824" s="1" t="s">
        <v>74</v>
      </c>
      <c r="S824" s="1" t="s">
        <v>76</v>
      </c>
    </row>
    <row r="825" ht="14.25" customHeight="1">
      <c r="A825" s="1" t="s">
        <v>6605</v>
      </c>
      <c r="B825" s="1" t="s">
        <v>6606</v>
      </c>
      <c r="C825" s="1" t="s">
        <v>6607</v>
      </c>
      <c r="D825" s="1" t="s">
        <v>6608</v>
      </c>
      <c r="E825" s="1">
        <v>2022.0</v>
      </c>
      <c r="F825" s="1" t="s">
        <v>11</v>
      </c>
      <c r="G825" s="1" t="s">
        <v>5686</v>
      </c>
      <c r="J825" s="1">
        <v>895.0</v>
      </c>
      <c r="K825" s="1">
        <v>899.0</v>
      </c>
      <c r="L825" s="1">
        <v>4.0</v>
      </c>
      <c r="M825" s="1" t="s">
        <v>6609</v>
      </c>
      <c r="N825" s="1" t="s">
        <v>6610</v>
      </c>
      <c r="O825" s="1" t="s">
        <v>6611</v>
      </c>
      <c r="P825" s="1" t="s">
        <v>6612</v>
      </c>
      <c r="Q825" s="1" t="s">
        <v>74</v>
      </c>
      <c r="R825" s="1" t="s">
        <v>103</v>
      </c>
      <c r="S825" s="1" t="s">
        <v>76</v>
      </c>
    </row>
    <row r="826" ht="14.25" customHeight="1">
      <c r="A826" s="1" t="s">
        <v>6613</v>
      </c>
      <c r="B826" s="1" t="s">
        <v>6614</v>
      </c>
      <c r="C826" s="1" t="s">
        <v>6615</v>
      </c>
      <c r="D826" s="1" t="s">
        <v>6616</v>
      </c>
      <c r="E826" s="1">
        <v>2022.0</v>
      </c>
      <c r="F826" s="1" t="s">
        <v>6412</v>
      </c>
      <c r="J826" s="1">
        <v>64.0</v>
      </c>
      <c r="K826" s="1">
        <v>70.0</v>
      </c>
      <c r="L826" s="1">
        <v>6.0</v>
      </c>
      <c r="M826" s="1" t="s">
        <v>6617</v>
      </c>
      <c r="N826" s="1" t="s">
        <v>6618</v>
      </c>
      <c r="P826" s="1" t="s">
        <v>6619</v>
      </c>
      <c r="Q826" s="1" t="s">
        <v>74</v>
      </c>
      <c r="S826" s="1" t="s">
        <v>76</v>
      </c>
    </row>
    <row r="827" ht="14.25" customHeight="1">
      <c r="A827" s="1" t="s">
        <v>6620</v>
      </c>
      <c r="B827" s="1" t="s">
        <v>6621</v>
      </c>
      <c r="C827" s="1" t="s">
        <v>6622</v>
      </c>
      <c r="D827" s="1" t="s">
        <v>6623</v>
      </c>
      <c r="E827" s="1">
        <v>2022.0</v>
      </c>
      <c r="F827" s="1" t="s">
        <v>14</v>
      </c>
      <c r="J827" s="1">
        <v>1099.0</v>
      </c>
      <c r="K827" s="1">
        <v>1106.0</v>
      </c>
      <c r="L827" s="1">
        <v>7.0</v>
      </c>
      <c r="M827" s="1" t="s">
        <v>6624</v>
      </c>
      <c r="N827" s="1" t="s">
        <v>6625</v>
      </c>
      <c r="P827" s="1" t="s">
        <v>6626</v>
      </c>
      <c r="Q827" s="1" t="s">
        <v>74</v>
      </c>
      <c r="R827" s="1" t="s">
        <v>103</v>
      </c>
      <c r="S827" s="1" t="s">
        <v>76</v>
      </c>
    </row>
    <row r="828" ht="14.25" customHeight="1">
      <c r="A828" s="1" t="s">
        <v>6627</v>
      </c>
      <c r="B828" s="1" t="s">
        <v>6628</v>
      </c>
      <c r="C828" s="1" t="s">
        <v>6629</v>
      </c>
      <c r="D828" s="1" t="s">
        <v>6630</v>
      </c>
      <c r="E828" s="1">
        <v>2022.0</v>
      </c>
      <c r="F828" s="1" t="s">
        <v>14</v>
      </c>
      <c r="J828" s="1">
        <v>912.0</v>
      </c>
      <c r="K828" s="1">
        <v>919.0</v>
      </c>
      <c r="L828" s="1">
        <v>7.0</v>
      </c>
      <c r="M828" s="1" t="s">
        <v>6631</v>
      </c>
      <c r="N828" s="1" t="s">
        <v>6632</v>
      </c>
      <c r="O828" s="1" t="s">
        <v>6633</v>
      </c>
      <c r="P828" s="1" t="s">
        <v>6634</v>
      </c>
      <c r="Q828" s="1" t="s">
        <v>74</v>
      </c>
      <c r="S828" s="1" t="s">
        <v>76</v>
      </c>
    </row>
    <row r="829" ht="14.25" customHeight="1">
      <c r="A829" s="1" t="s">
        <v>6635</v>
      </c>
      <c r="B829" s="1" t="s">
        <v>6636</v>
      </c>
      <c r="C829" s="1" t="s">
        <v>6637</v>
      </c>
      <c r="D829" s="1" t="s">
        <v>6638</v>
      </c>
      <c r="E829" s="1">
        <v>2022.0</v>
      </c>
      <c r="F829" s="1" t="s">
        <v>11</v>
      </c>
      <c r="G829" s="1" t="s">
        <v>5686</v>
      </c>
      <c r="J829" s="1">
        <v>880.0</v>
      </c>
      <c r="K829" s="1">
        <v>884.0</v>
      </c>
      <c r="L829" s="1">
        <v>4.0</v>
      </c>
      <c r="M829" s="1" t="s">
        <v>6639</v>
      </c>
      <c r="N829" s="1" t="s">
        <v>6640</v>
      </c>
      <c r="O829" s="1" t="s">
        <v>6641</v>
      </c>
      <c r="P829" s="1" t="s">
        <v>6642</v>
      </c>
      <c r="Q829" s="1" t="s">
        <v>74</v>
      </c>
      <c r="S829" s="1" t="s">
        <v>76</v>
      </c>
    </row>
    <row r="830" ht="14.25" customHeight="1">
      <c r="A830" s="1" t="s">
        <v>6643</v>
      </c>
      <c r="B830" s="1" t="s">
        <v>6644</v>
      </c>
      <c r="C830" s="1" t="s">
        <v>6645</v>
      </c>
      <c r="D830" s="1" t="s">
        <v>6646</v>
      </c>
      <c r="E830" s="1">
        <v>2022.0</v>
      </c>
      <c r="F830" s="1" t="s">
        <v>11</v>
      </c>
      <c r="G830" s="1" t="s">
        <v>5686</v>
      </c>
      <c r="J830" s="1">
        <v>1124.0</v>
      </c>
      <c r="K830" s="1">
        <v>1129.0</v>
      </c>
      <c r="L830" s="1">
        <v>5.0</v>
      </c>
      <c r="M830" s="1" t="s">
        <v>6647</v>
      </c>
      <c r="N830" s="1" t="s">
        <v>6648</v>
      </c>
      <c r="O830" s="1" t="s">
        <v>6649</v>
      </c>
      <c r="P830" s="1" t="s">
        <v>6650</v>
      </c>
      <c r="Q830" s="1" t="s">
        <v>74</v>
      </c>
      <c r="R830" s="1" t="s">
        <v>103</v>
      </c>
      <c r="S830" s="1" t="s">
        <v>76</v>
      </c>
    </row>
    <row r="831" ht="14.25" customHeight="1">
      <c r="A831" s="1" t="s">
        <v>6651</v>
      </c>
      <c r="B831" s="1" t="s">
        <v>6652</v>
      </c>
      <c r="C831" s="1" t="s">
        <v>6653</v>
      </c>
      <c r="D831" s="1" t="s">
        <v>6654</v>
      </c>
      <c r="E831" s="1">
        <v>2022.0</v>
      </c>
      <c r="F831" s="1" t="s">
        <v>14</v>
      </c>
      <c r="J831" s="1">
        <v>554.0</v>
      </c>
      <c r="K831" s="1">
        <v>559.0</v>
      </c>
      <c r="L831" s="1">
        <v>5.0</v>
      </c>
      <c r="M831" s="1" t="s">
        <v>6655</v>
      </c>
      <c r="N831" s="1" t="s">
        <v>6656</v>
      </c>
      <c r="P831" s="1" t="s">
        <v>6657</v>
      </c>
      <c r="Q831" s="1" t="s">
        <v>74</v>
      </c>
      <c r="S831" s="1" t="s">
        <v>76</v>
      </c>
    </row>
    <row r="832" ht="14.25" customHeight="1">
      <c r="A832" s="1" t="s">
        <v>6658</v>
      </c>
      <c r="B832" s="1" t="s">
        <v>6659</v>
      </c>
      <c r="C832" s="1" t="s">
        <v>6660</v>
      </c>
      <c r="D832" s="1" t="s">
        <v>6661</v>
      </c>
      <c r="E832" s="1">
        <v>2022.0</v>
      </c>
      <c r="F832" s="1" t="s">
        <v>11</v>
      </c>
      <c r="G832" s="1" t="s">
        <v>5686</v>
      </c>
      <c r="J832" s="1">
        <v>1261.0</v>
      </c>
      <c r="K832" s="1">
        <v>1264.0</v>
      </c>
      <c r="L832" s="1">
        <v>3.0</v>
      </c>
      <c r="M832" s="1" t="s">
        <v>6662</v>
      </c>
      <c r="N832" s="1" t="s">
        <v>6663</v>
      </c>
      <c r="O832" s="1" t="s">
        <v>6664</v>
      </c>
      <c r="P832" s="1" t="s">
        <v>6665</v>
      </c>
      <c r="Q832" s="1" t="s">
        <v>74</v>
      </c>
      <c r="S832" s="1" t="s">
        <v>76</v>
      </c>
    </row>
    <row r="833" ht="14.25" customHeight="1">
      <c r="A833" s="1" t="s">
        <v>1974</v>
      </c>
      <c r="B833" s="1" t="s">
        <v>1975</v>
      </c>
      <c r="C833" s="1" t="s">
        <v>1976</v>
      </c>
      <c r="D833" s="1" t="s">
        <v>6666</v>
      </c>
      <c r="E833" s="1">
        <v>2022.0</v>
      </c>
      <c r="F833" s="1" t="s">
        <v>14</v>
      </c>
      <c r="J833" s="1">
        <v>572.0</v>
      </c>
      <c r="K833" s="1">
        <v>577.0</v>
      </c>
      <c r="L833" s="1">
        <v>5.0</v>
      </c>
      <c r="M833" s="1" t="s">
        <v>6667</v>
      </c>
      <c r="N833" s="1" t="s">
        <v>6668</v>
      </c>
      <c r="P833" s="1" t="s">
        <v>6669</v>
      </c>
      <c r="Q833" s="1" t="s">
        <v>74</v>
      </c>
      <c r="S833" s="1" t="s">
        <v>76</v>
      </c>
    </row>
    <row r="834" ht="14.25" customHeight="1">
      <c r="A834" s="1" t="s">
        <v>6670</v>
      </c>
      <c r="B834" s="1" t="s">
        <v>6671</v>
      </c>
      <c r="C834" s="1" t="s">
        <v>6672</v>
      </c>
      <c r="D834" s="1" t="s">
        <v>6673</v>
      </c>
      <c r="E834" s="1">
        <v>2022.0</v>
      </c>
      <c r="F834" s="1" t="s">
        <v>14</v>
      </c>
      <c r="J834" s="1">
        <v>266.0</v>
      </c>
      <c r="K834" s="1">
        <v>273.0</v>
      </c>
      <c r="L834" s="1">
        <v>7.0</v>
      </c>
      <c r="M834" s="1" t="s">
        <v>6674</v>
      </c>
      <c r="N834" s="1" t="s">
        <v>6675</v>
      </c>
      <c r="P834" s="1" t="s">
        <v>6676</v>
      </c>
      <c r="Q834" s="1" t="s">
        <v>74</v>
      </c>
      <c r="S834" s="1" t="s">
        <v>76</v>
      </c>
    </row>
    <row r="835" ht="14.25" customHeight="1">
      <c r="A835" s="1" t="s">
        <v>6677</v>
      </c>
      <c r="B835" s="1" t="s">
        <v>6678</v>
      </c>
      <c r="C835" s="1" t="s">
        <v>6679</v>
      </c>
      <c r="D835" s="1" t="s">
        <v>6680</v>
      </c>
      <c r="E835" s="1">
        <v>2022.0</v>
      </c>
      <c r="F835" s="1" t="s">
        <v>11</v>
      </c>
      <c r="G835" s="1" t="s">
        <v>5686</v>
      </c>
      <c r="J835" s="1">
        <v>778.0</v>
      </c>
      <c r="K835" s="1">
        <v>782.0</v>
      </c>
      <c r="L835" s="1">
        <v>4.0</v>
      </c>
      <c r="M835" s="1" t="s">
        <v>6681</v>
      </c>
      <c r="N835" s="1" t="s">
        <v>6682</v>
      </c>
      <c r="O835" s="1" t="s">
        <v>6683</v>
      </c>
      <c r="P835" s="1" t="s">
        <v>6684</v>
      </c>
      <c r="Q835" s="1" t="s">
        <v>74</v>
      </c>
      <c r="S835" s="1" t="s">
        <v>76</v>
      </c>
    </row>
    <row r="836" ht="14.25" customHeight="1">
      <c r="A836" s="1" t="s">
        <v>6685</v>
      </c>
      <c r="B836" s="1" t="s">
        <v>6686</v>
      </c>
      <c r="C836" s="1" t="s">
        <v>6687</v>
      </c>
      <c r="D836" s="1" t="s">
        <v>6688</v>
      </c>
      <c r="E836" s="1">
        <v>2022.0</v>
      </c>
      <c r="F836" s="1" t="s">
        <v>14</v>
      </c>
      <c r="J836" s="1">
        <v>1548.0</v>
      </c>
      <c r="K836" s="1">
        <v>1553.0</v>
      </c>
      <c r="L836" s="1">
        <v>5.0</v>
      </c>
      <c r="M836" s="1" t="s">
        <v>6689</v>
      </c>
      <c r="N836" s="1" t="s">
        <v>6690</v>
      </c>
      <c r="P836" s="1" t="s">
        <v>6691</v>
      </c>
      <c r="Q836" s="1" t="s">
        <v>74</v>
      </c>
      <c r="S836" s="1" t="s">
        <v>76</v>
      </c>
    </row>
    <row r="837" ht="14.25" customHeight="1">
      <c r="A837" s="1" t="s">
        <v>6692</v>
      </c>
      <c r="B837" s="1" t="s">
        <v>6693</v>
      </c>
      <c r="C837" s="1">
        <v>5.7208159954E10</v>
      </c>
      <c r="D837" s="1" t="s">
        <v>6694</v>
      </c>
      <c r="E837" s="1">
        <v>2022.0</v>
      </c>
      <c r="F837" s="1" t="s">
        <v>11</v>
      </c>
      <c r="G837" s="1" t="s">
        <v>5686</v>
      </c>
      <c r="J837" s="1">
        <v>1182.0</v>
      </c>
      <c r="K837" s="1">
        <v>1184.0</v>
      </c>
      <c r="L837" s="1">
        <v>2.0</v>
      </c>
      <c r="M837" s="1" t="s">
        <v>6695</v>
      </c>
      <c r="N837" s="1" t="s">
        <v>6696</v>
      </c>
      <c r="O837" s="1" t="s">
        <v>6697</v>
      </c>
      <c r="P837" s="1" t="s">
        <v>6698</v>
      </c>
      <c r="Q837" s="1" t="s">
        <v>74</v>
      </c>
      <c r="S837" s="1" t="s">
        <v>76</v>
      </c>
    </row>
    <row r="838" ht="14.25" customHeight="1">
      <c r="A838" s="1" t="s">
        <v>6699</v>
      </c>
      <c r="B838" s="1" t="s">
        <v>6700</v>
      </c>
      <c r="C838" s="1" t="s">
        <v>6701</v>
      </c>
      <c r="D838" s="1" t="s">
        <v>6702</v>
      </c>
      <c r="E838" s="1">
        <v>2022.0</v>
      </c>
      <c r="F838" s="1" t="s">
        <v>11</v>
      </c>
      <c r="G838" s="1" t="s">
        <v>5686</v>
      </c>
      <c r="J838" s="1">
        <v>1278.0</v>
      </c>
      <c r="K838" s="1">
        <v>1280.0</v>
      </c>
      <c r="L838" s="1">
        <v>2.0</v>
      </c>
      <c r="M838" s="1" t="s">
        <v>6703</v>
      </c>
      <c r="N838" s="1" t="s">
        <v>6704</v>
      </c>
      <c r="O838" s="1" t="s">
        <v>6705</v>
      </c>
      <c r="P838" s="1" t="s">
        <v>6706</v>
      </c>
      <c r="Q838" s="1" t="s">
        <v>74</v>
      </c>
      <c r="S838" s="1" t="s">
        <v>76</v>
      </c>
    </row>
    <row r="839" ht="14.25" customHeight="1">
      <c r="A839" s="1" t="s">
        <v>6707</v>
      </c>
      <c r="B839" s="1" t="s">
        <v>6708</v>
      </c>
      <c r="C839" s="1" t="s">
        <v>6709</v>
      </c>
      <c r="D839" s="1" t="s">
        <v>6710</v>
      </c>
      <c r="E839" s="1">
        <v>2022.0</v>
      </c>
      <c r="F839" s="1" t="s">
        <v>14</v>
      </c>
      <c r="J839" s="1">
        <v>722.0</v>
      </c>
      <c r="K839" s="1">
        <v>728.0</v>
      </c>
      <c r="L839" s="1">
        <v>6.0</v>
      </c>
      <c r="M839" s="1" t="s">
        <v>6711</v>
      </c>
      <c r="N839" s="1" t="s">
        <v>6712</v>
      </c>
      <c r="P839" s="1" t="s">
        <v>6713</v>
      </c>
      <c r="Q839" s="1" t="s">
        <v>74</v>
      </c>
      <c r="S839" s="1" t="s">
        <v>76</v>
      </c>
    </row>
    <row r="840" ht="14.25" customHeight="1">
      <c r="A840" s="1" t="s">
        <v>6714</v>
      </c>
      <c r="B840" s="1" t="s">
        <v>6715</v>
      </c>
      <c r="C840" s="1" t="s">
        <v>6716</v>
      </c>
      <c r="D840" s="1" t="s">
        <v>6717</v>
      </c>
      <c r="E840" s="1">
        <v>2022.0</v>
      </c>
      <c r="F840" s="1" t="s">
        <v>11</v>
      </c>
      <c r="G840" s="1" t="s">
        <v>5686</v>
      </c>
      <c r="J840" s="1">
        <v>1192.0</v>
      </c>
      <c r="K840" s="1">
        <v>1193.0</v>
      </c>
      <c r="L840" s="1">
        <v>1.0</v>
      </c>
      <c r="M840" s="1" t="s">
        <v>6718</v>
      </c>
      <c r="N840" s="1" t="s">
        <v>6719</v>
      </c>
      <c r="O840" s="1" t="s">
        <v>6720</v>
      </c>
      <c r="P840" s="1" t="s">
        <v>6721</v>
      </c>
      <c r="Q840" s="1" t="s">
        <v>74</v>
      </c>
      <c r="S840" s="1" t="s">
        <v>76</v>
      </c>
    </row>
    <row r="841" ht="14.25" customHeight="1">
      <c r="A841" s="1" t="s">
        <v>6722</v>
      </c>
      <c r="B841" s="1" t="s">
        <v>6723</v>
      </c>
      <c r="C841" s="1" t="s">
        <v>6724</v>
      </c>
      <c r="D841" s="1" t="s">
        <v>6725</v>
      </c>
      <c r="E841" s="1">
        <v>2022.0</v>
      </c>
      <c r="F841" s="1" t="s">
        <v>11</v>
      </c>
      <c r="G841" s="1" t="s">
        <v>5686</v>
      </c>
      <c r="J841" s="1">
        <v>342.0</v>
      </c>
      <c r="K841" s="1">
        <v>352.0</v>
      </c>
      <c r="L841" s="1">
        <v>10.0</v>
      </c>
      <c r="M841" s="1" t="s">
        <v>6726</v>
      </c>
      <c r="N841" s="1" t="s">
        <v>6727</v>
      </c>
      <c r="O841" s="1" t="s">
        <v>6728</v>
      </c>
      <c r="P841" s="1" t="s">
        <v>6729</v>
      </c>
      <c r="Q841" s="1" t="s">
        <v>74</v>
      </c>
      <c r="S841" s="1" t="s">
        <v>76</v>
      </c>
    </row>
    <row r="842" ht="14.25" customHeight="1">
      <c r="A842" s="1" t="s">
        <v>6730</v>
      </c>
      <c r="B842" s="1" t="s">
        <v>6731</v>
      </c>
      <c r="C842" s="1" t="s">
        <v>6732</v>
      </c>
      <c r="D842" s="1" t="s">
        <v>6733</v>
      </c>
      <c r="E842" s="1">
        <v>2022.0</v>
      </c>
      <c r="F842" s="1" t="s">
        <v>11</v>
      </c>
      <c r="G842" s="1" t="s">
        <v>5686</v>
      </c>
      <c r="J842" s="1">
        <v>945.0</v>
      </c>
      <c r="K842" s="1">
        <v>949.0</v>
      </c>
      <c r="L842" s="1">
        <v>4.0</v>
      </c>
      <c r="M842" s="1" t="s">
        <v>6734</v>
      </c>
      <c r="N842" s="1" t="s">
        <v>6735</v>
      </c>
      <c r="O842" s="1" t="s">
        <v>6736</v>
      </c>
      <c r="P842" s="1" t="s">
        <v>6737</v>
      </c>
      <c r="Q842" s="1" t="s">
        <v>74</v>
      </c>
      <c r="S842" s="1" t="s">
        <v>76</v>
      </c>
    </row>
    <row r="843" ht="14.25" customHeight="1">
      <c r="A843" s="1" t="s">
        <v>6738</v>
      </c>
      <c r="B843" s="1" t="s">
        <v>6739</v>
      </c>
      <c r="C843" s="1" t="s">
        <v>6740</v>
      </c>
      <c r="D843" s="1" t="s">
        <v>6741</v>
      </c>
      <c r="E843" s="1">
        <v>2022.0</v>
      </c>
      <c r="F843" s="1" t="s">
        <v>11</v>
      </c>
      <c r="G843" s="1" t="s">
        <v>5686</v>
      </c>
      <c r="J843" s="1">
        <v>723.0</v>
      </c>
      <c r="K843" s="1">
        <v>726.0</v>
      </c>
      <c r="L843" s="1">
        <v>3.0</v>
      </c>
      <c r="M843" s="1" t="s">
        <v>6742</v>
      </c>
      <c r="N843" s="1" t="s">
        <v>6743</v>
      </c>
      <c r="O843" s="1" t="s">
        <v>6744</v>
      </c>
      <c r="P843" s="1" t="s">
        <v>6745</v>
      </c>
      <c r="Q843" s="1" t="s">
        <v>74</v>
      </c>
      <c r="S843" s="1" t="s">
        <v>76</v>
      </c>
    </row>
    <row r="844" ht="14.25" customHeight="1">
      <c r="A844" s="1" t="s">
        <v>6746</v>
      </c>
      <c r="B844" s="1" t="s">
        <v>6747</v>
      </c>
      <c r="C844" s="1" t="s">
        <v>6748</v>
      </c>
      <c r="D844" s="1" t="s">
        <v>6749</v>
      </c>
      <c r="E844" s="1">
        <v>2022.0</v>
      </c>
      <c r="F844" s="1" t="s">
        <v>11</v>
      </c>
      <c r="G844" s="1" t="s">
        <v>5686</v>
      </c>
      <c r="J844" s="1">
        <v>1114.0</v>
      </c>
      <c r="K844" s="1">
        <v>1118.0</v>
      </c>
      <c r="L844" s="1">
        <v>4.0</v>
      </c>
      <c r="M844" s="1" t="s">
        <v>6750</v>
      </c>
      <c r="N844" s="1" t="s">
        <v>6751</v>
      </c>
      <c r="O844" s="1" t="s">
        <v>6752</v>
      </c>
      <c r="P844" s="1" t="s">
        <v>6753</v>
      </c>
      <c r="Q844" s="1" t="s">
        <v>74</v>
      </c>
      <c r="S844" s="1" t="s">
        <v>76</v>
      </c>
    </row>
    <row r="845" ht="14.25" customHeight="1">
      <c r="A845" s="1" t="s">
        <v>6754</v>
      </c>
      <c r="B845" s="1" t="s">
        <v>6755</v>
      </c>
      <c r="C845" s="1" t="s">
        <v>6756</v>
      </c>
      <c r="D845" s="1" t="s">
        <v>6757</v>
      </c>
      <c r="E845" s="1">
        <v>2022.0</v>
      </c>
      <c r="F845" s="1" t="s">
        <v>14</v>
      </c>
      <c r="J845" s="1">
        <v>1201.0</v>
      </c>
      <c r="K845" s="1">
        <v>1208.0</v>
      </c>
      <c r="L845" s="1">
        <v>7.0</v>
      </c>
      <c r="M845" s="1" t="s">
        <v>6758</v>
      </c>
      <c r="N845" s="1" t="s">
        <v>6759</v>
      </c>
      <c r="P845" s="1" t="s">
        <v>6760</v>
      </c>
      <c r="Q845" s="1" t="s">
        <v>74</v>
      </c>
      <c r="R845" s="1" t="s">
        <v>103</v>
      </c>
      <c r="S845" s="1" t="s">
        <v>76</v>
      </c>
    </row>
    <row r="846" ht="14.25" customHeight="1">
      <c r="A846" s="1" t="s">
        <v>6761</v>
      </c>
      <c r="B846" s="1" t="s">
        <v>6762</v>
      </c>
      <c r="C846" s="1" t="s">
        <v>6763</v>
      </c>
      <c r="D846" s="1" t="s">
        <v>6764</v>
      </c>
      <c r="E846" s="1">
        <v>2022.0</v>
      </c>
      <c r="F846" s="1" t="s">
        <v>11</v>
      </c>
      <c r="G846" s="1" t="s">
        <v>5686</v>
      </c>
      <c r="J846" s="1">
        <v>807.0</v>
      </c>
      <c r="K846" s="1">
        <v>811.0</v>
      </c>
      <c r="L846" s="1">
        <v>4.0</v>
      </c>
      <c r="M846" s="1" t="s">
        <v>6765</v>
      </c>
      <c r="N846" s="1" t="s">
        <v>6766</v>
      </c>
      <c r="O846" s="1" t="s">
        <v>6767</v>
      </c>
      <c r="P846" s="1" t="s">
        <v>6768</v>
      </c>
      <c r="Q846" s="1" t="s">
        <v>74</v>
      </c>
      <c r="S846" s="1" t="s">
        <v>76</v>
      </c>
    </row>
    <row r="847" ht="14.25" customHeight="1">
      <c r="A847" s="1" t="s">
        <v>6769</v>
      </c>
      <c r="B847" s="1" t="s">
        <v>6770</v>
      </c>
      <c r="C847" s="1" t="s">
        <v>6771</v>
      </c>
      <c r="D847" s="1" t="s">
        <v>6772</v>
      </c>
      <c r="E847" s="1">
        <v>2022.0</v>
      </c>
      <c r="F847" s="1" t="s">
        <v>11</v>
      </c>
      <c r="G847" s="1" t="s">
        <v>5686</v>
      </c>
      <c r="J847" s="1">
        <v>847.0</v>
      </c>
      <c r="K847" s="1">
        <v>849.0</v>
      </c>
      <c r="L847" s="1">
        <v>2.0</v>
      </c>
      <c r="M847" s="1" t="s">
        <v>6773</v>
      </c>
      <c r="N847" s="1" t="s">
        <v>6774</v>
      </c>
      <c r="O847" s="1" t="s">
        <v>6775</v>
      </c>
      <c r="P847" s="1" t="s">
        <v>6776</v>
      </c>
      <c r="Q847" s="1" t="s">
        <v>74</v>
      </c>
      <c r="S847" s="1" t="s">
        <v>76</v>
      </c>
    </row>
    <row r="848" ht="14.25" customHeight="1">
      <c r="A848" s="1" t="s">
        <v>6777</v>
      </c>
      <c r="B848" s="1" t="s">
        <v>6778</v>
      </c>
      <c r="C848" s="1" t="s">
        <v>6779</v>
      </c>
      <c r="D848" s="1" t="s">
        <v>6780</v>
      </c>
      <c r="E848" s="1">
        <v>2022.0</v>
      </c>
      <c r="F848" s="1" t="s">
        <v>11</v>
      </c>
      <c r="G848" s="1" t="s">
        <v>5686</v>
      </c>
      <c r="J848" s="1">
        <v>885.0</v>
      </c>
      <c r="K848" s="1">
        <v>889.0</v>
      </c>
      <c r="L848" s="1">
        <v>4.0</v>
      </c>
      <c r="M848" s="1" t="s">
        <v>6781</v>
      </c>
      <c r="N848" s="1" t="s">
        <v>6782</v>
      </c>
      <c r="O848" s="1" t="s">
        <v>6783</v>
      </c>
      <c r="P848" s="1" t="s">
        <v>6784</v>
      </c>
      <c r="Q848" s="1" t="s">
        <v>74</v>
      </c>
      <c r="S848" s="1" t="s">
        <v>76</v>
      </c>
    </row>
    <row r="849" ht="14.25" customHeight="1">
      <c r="A849" s="1" t="s">
        <v>6785</v>
      </c>
      <c r="B849" s="1" t="s">
        <v>6786</v>
      </c>
      <c r="C849" s="1" t="s">
        <v>6787</v>
      </c>
      <c r="D849" s="1" t="s">
        <v>6788</v>
      </c>
      <c r="E849" s="1">
        <v>2022.0</v>
      </c>
      <c r="F849" s="1" t="s">
        <v>11</v>
      </c>
      <c r="G849" s="1" t="s">
        <v>5686</v>
      </c>
      <c r="J849" s="1">
        <v>478.0</v>
      </c>
      <c r="K849" s="1">
        <v>492.0</v>
      </c>
      <c r="L849" s="1">
        <v>14.0</v>
      </c>
      <c r="M849" s="1" t="s">
        <v>6789</v>
      </c>
      <c r="N849" s="1" t="s">
        <v>6790</v>
      </c>
      <c r="O849" s="1" t="s">
        <v>6791</v>
      </c>
      <c r="P849" s="1" t="s">
        <v>6792</v>
      </c>
      <c r="Q849" s="1" t="s">
        <v>74</v>
      </c>
      <c r="S849" s="1" t="s">
        <v>76</v>
      </c>
    </row>
    <row r="850" ht="14.25" customHeight="1">
      <c r="A850" s="1" t="s">
        <v>6793</v>
      </c>
      <c r="B850" s="1" t="s">
        <v>6794</v>
      </c>
      <c r="C850" s="1" t="s">
        <v>6795</v>
      </c>
      <c r="D850" s="1" t="s">
        <v>6796</v>
      </c>
      <c r="E850" s="1">
        <v>2022.0</v>
      </c>
      <c r="F850" s="1" t="s">
        <v>14</v>
      </c>
      <c r="J850" s="1">
        <v>477.0</v>
      </c>
      <c r="K850" s="1">
        <v>482.0</v>
      </c>
      <c r="L850" s="1">
        <v>5.0</v>
      </c>
      <c r="M850" s="1" t="s">
        <v>6797</v>
      </c>
      <c r="N850" s="1" t="s">
        <v>6798</v>
      </c>
      <c r="O850" s="1" t="s">
        <v>6799</v>
      </c>
      <c r="P850" s="1" t="s">
        <v>6800</v>
      </c>
      <c r="Q850" s="1" t="s">
        <v>74</v>
      </c>
      <c r="R850" s="1" t="s">
        <v>103</v>
      </c>
      <c r="S850" s="1" t="s">
        <v>76</v>
      </c>
    </row>
    <row r="851" ht="14.25" customHeight="1">
      <c r="A851" s="1" t="s">
        <v>6801</v>
      </c>
      <c r="B851" s="1" t="s">
        <v>6802</v>
      </c>
      <c r="C851" s="1" t="s">
        <v>6803</v>
      </c>
      <c r="D851" s="1" t="s">
        <v>6804</v>
      </c>
      <c r="E851" s="1">
        <v>2022.0</v>
      </c>
      <c r="F851" s="1" t="s">
        <v>11</v>
      </c>
      <c r="G851" s="1" t="s">
        <v>5686</v>
      </c>
      <c r="J851" s="1">
        <v>678.0</v>
      </c>
      <c r="K851" s="1">
        <v>682.0</v>
      </c>
      <c r="L851" s="1">
        <v>4.0</v>
      </c>
      <c r="M851" s="1" t="s">
        <v>6805</v>
      </c>
      <c r="N851" s="1" t="s">
        <v>6806</v>
      </c>
      <c r="O851" s="1" t="s">
        <v>6807</v>
      </c>
      <c r="P851" s="1" t="s">
        <v>6808</v>
      </c>
      <c r="Q851" s="1" t="s">
        <v>74</v>
      </c>
      <c r="S851" s="1" t="s">
        <v>76</v>
      </c>
    </row>
    <row r="852" ht="14.25" customHeight="1">
      <c r="A852" s="1" t="s">
        <v>6809</v>
      </c>
      <c r="B852" s="1" t="s">
        <v>6810</v>
      </c>
      <c r="C852" s="1" t="s">
        <v>6811</v>
      </c>
      <c r="D852" s="1" t="s">
        <v>6812</v>
      </c>
      <c r="E852" s="1">
        <v>2022.0</v>
      </c>
      <c r="F852" s="1" t="s">
        <v>1710</v>
      </c>
      <c r="G852" s="1" t="s">
        <v>6346</v>
      </c>
      <c r="J852" s="1">
        <v>293.0</v>
      </c>
      <c r="K852" s="1">
        <v>312.0</v>
      </c>
      <c r="L852" s="1">
        <v>19.0</v>
      </c>
      <c r="M852" s="1" t="s">
        <v>6813</v>
      </c>
      <c r="N852" s="1" t="s">
        <v>6814</v>
      </c>
      <c r="O852" s="1" t="s">
        <v>6815</v>
      </c>
      <c r="P852" s="1" t="s">
        <v>6816</v>
      </c>
      <c r="Q852" s="1" t="s">
        <v>74</v>
      </c>
      <c r="S852" s="1" t="s">
        <v>76</v>
      </c>
    </row>
    <row r="853" ht="14.25" customHeight="1">
      <c r="A853" s="1" t="s">
        <v>6817</v>
      </c>
      <c r="B853" s="1" t="s">
        <v>6818</v>
      </c>
      <c r="C853" s="1" t="s">
        <v>6819</v>
      </c>
      <c r="D853" s="1" t="s">
        <v>6820</v>
      </c>
      <c r="E853" s="1">
        <v>2022.0</v>
      </c>
      <c r="F853" s="1" t="s">
        <v>11</v>
      </c>
      <c r="G853" s="1" t="s">
        <v>5686</v>
      </c>
      <c r="J853" s="1">
        <v>1210.0</v>
      </c>
      <c r="K853" s="1">
        <v>1211.0</v>
      </c>
      <c r="L853" s="1">
        <v>1.0</v>
      </c>
      <c r="M853" s="1" t="s">
        <v>6821</v>
      </c>
      <c r="N853" s="1" t="s">
        <v>6822</v>
      </c>
      <c r="O853" s="1" t="s">
        <v>6823</v>
      </c>
      <c r="P853" s="1" t="s">
        <v>6824</v>
      </c>
      <c r="Q853" s="1" t="s">
        <v>74</v>
      </c>
      <c r="S853" s="1" t="s">
        <v>76</v>
      </c>
    </row>
    <row r="854" ht="14.25" customHeight="1">
      <c r="A854" s="1" t="s">
        <v>6825</v>
      </c>
      <c r="B854" s="1" t="s">
        <v>6826</v>
      </c>
      <c r="C854" s="1" t="s">
        <v>6827</v>
      </c>
      <c r="D854" s="1" t="s">
        <v>6828</v>
      </c>
      <c r="E854" s="1">
        <v>2022.0</v>
      </c>
      <c r="F854" s="1" t="s">
        <v>14</v>
      </c>
      <c r="J854" s="1">
        <v>906.0</v>
      </c>
      <c r="K854" s="1">
        <v>911.0</v>
      </c>
      <c r="L854" s="1">
        <v>5.0</v>
      </c>
      <c r="M854" s="1" t="s">
        <v>6829</v>
      </c>
      <c r="N854" s="1" t="s">
        <v>6830</v>
      </c>
      <c r="P854" s="1" t="s">
        <v>6831</v>
      </c>
      <c r="Q854" s="1" t="s">
        <v>74</v>
      </c>
      <c r="S854" s="1" t="s">
        <v>76</v>
      </c>
    </row>
    <row r="855" ht="14.25" customHeight="1">
      <c r="A855" s="1" t="s">
        <v>6832</v>
      </c>
      <c r="B855" s="1" t="s">
        <v>6833</v>
      </c>
      <c r="C855" s="1" t="s">
        <v>6834</v>
      </c>
      <c r="D855" s="1" t="s">
        <v>6835</v>
      </c>
      <c r="E855" s="1">
        <v>2022.0</v>
      </c>
      <c r="F855" s="1" t="s">
        <v>14</v>
      </c>
      <c r="J855" s="1">
        <v>351.0</v>
      </c>
      <c r="K855" s="1">
        <v>357.0</v>
      </c>
      <c r="L855" s="1">
        <v>6.0</v>
      </c>
      <c r="M855" s="1" t="s">
        <v>6836</v>
      </c>
      <c r="N855" s="1" t="s">
        <v>6837</v>
      </c>
      <c r="O855" s="1" t="s">
        <v>6838</v>
      </c>
      <c r="P855" s="1" t="s">
        <v>6839</v>
      </c>
      <c r="Q855" s="1" t="s">
        <v>74</v>
      </c>
      <c r="S855" s="1" t="s">
        <v>76</v>
      </c>
    </row>
    <row r="856" ht="14.25" customHeight="1">
      <c r="A856" s="1" t="s">
        <v>6840</v>
      </c>
      <c r="B856" s="1" t="s">
        <v>6841</v>
      </c>
      <c r="C856" s="1" t="s">
        <v>6842</v>
      </c>
      <c r="D856" s="1" t="s">
        <v>6843</v>
      </c>
      <c r="E856" s="1">
        <v>2022.0</v>
      </c>
      <c r="F856" s="1" t="s">
        <v>11</v>
      </c>
      <c r="G856" s="1" t="s">
        <v>5686</v>
      </c>
      <c r="J856" s="1">
        <v>950.0</v>
      </c>
      <c r="K856" s="1">
        <v>954.0</v>
      </c>
      <c r="L856" s="1">
        <v>4.0</v>
      </c>
      <c r="M856" s="1" t="s">
        <v>6844</v>
      </c>
      <c r="N856" s="1" t="s">
        <v>6845</v>
      </c>
      <c r="O856" s="1" t="s">
        <v>6846</v>
      </c>
      <c r="P856" s="1" t="s">
        <v>6847</v>
      </c>
      <c r="Q856" s="1" t="s">
        <v>74</v>
      </c>
      <c r="S856" s="1" t="s">
        <v>76</v>
      </c>
    </row>
    <row r="857" ht="14.25" customHeight="1">
      <c r="A857" s="1" t="s">
        <v>6848</v>
      </c>
      <c r="B857" s="1" t="s">
        <v>6849</v>
      </c>
      <c r="C857" s="1" t="s">
        <v>6850</v>
      </c>
      <c r="D857" s="1" t="s">
        <v>6851</v>
      </c>
      <c r="E857" s="1">
        <v>2022.0</v>
      </c>
      <c r="F857" s="1" t="s">
        <v>11</v>
      </c>
      <c r="G857" s="1" t="s">
        <v>5686</v>
      </c>
      <c r="J857" s="1">
        <v>674.0</v>
      </c>
      <c r="K857" s="1">
        <v>677.0</v>
      </c>
      <c r="L857" s="1">
        <v>3.0</v>
      </c>
      <c r="M857" s="1" t="s">
        <v>6852</v>
      </c>
      <c r="N857" s="1" t="s">
        <v>6853</v>
      </c>
      <c r="O857" s="1" t="s">
        <v>6854</v>
      </c>
      <c r="P857" s="1" t="s">
        <v>6855</v>
      </c>
      <c r="Q857" s="1" t="s">
        <v>74</v>
      </c>
      <c r="S857" s="1" t="s">
        <v>76</v>
      </c>
    </row>
    <row r="858" ht="14.25" customHeight="1">
      <c r="A858" s="1" t="s">
        <v>6856</v>
      </c>
      <c r="B858" s="1" t="s">
        <v>6857</v>
      </c>
      <c r="C858" s="1" t="s">
        <v>6858</v>
      </c>
      <c r="D858" s="1" t="s">
        <v>6859</v>
      </c>
      <c r="E858" s="1">
        <v>2022.0</v>
      </c>
      <c r="F858" s="1" t="s">
        <v>11</v>
      </c>
      <c r="G858" s="1" t="s">
        <v>5686</v>
      </c>
      <c r="J858" s="1">
        <v>768.0</v>
      </c>
      <c r="K858" s="1">
        <v>772.0</v>
      </c>
      <c r="L858" s="1">
        <v>4.0</v>
      </c>
      <c r="M858" s="1" t="s">
        <v>6860</v>
      </c>
      <c r="N858" s="1" t="s">
        <v>6861</v>
      </c>
      <c r="O858" s="1" t="s">
        <v>6862</v>
      </c>
      <c r="P858" s="1" t="s">
        <v>6863</v>
      </c>
      <c r="Q858" s="1" t="s">
        <v>74</v>
      </c>
      <c r="S858" s="1" t="s">
        <v>76</v>
      </c>
    </row>
    <row r="859" ht="14.25" customHeight="1">
      <c r="A859" s="1" t="s">
        <v>6864</v>
      </c>
      <c r="B859" s="1" t="s">
        <v>6865</v>
      </c>
      <c r="C859" s="1" t="s">
        <v>6866</v>
      </c>
      <c r="D859" s="1" t="s">
        <v>6867</v>
      </c>
      <c r="E859" s="1">
        <v>2022.0</v>
      </c>
      <c r="F859" s="1" t="s">
        <v>11</v>
      </c>
      <c r="G859" s="1" t="s">
        <v>5686</v>
      </c>
      <c r="J859" s="1">
        <v>1258.0</v>
      </c>
      <c r="K859" s="1">
        <v>1260.0</v>
      </c>
      <c r="L859" s="1">
        <v>2.0</v>
      </c>
      <c r="M859" s="1" t="s">
        <v>6868</v>
      </c>
      <c r="N859" s="1" t="s">
        <v>6869</v>
      </c>
      <c r="P859" s="1" t="s">
        <v>6870</v>
      </c>
      <c r="Q859" s="1" t="s">
        <v>74</v>
      </c>
      <c r="S859" s="1" t="s">
        <v>76</v>
      </c>
    </row>
    <row r="860" ht="14.25" customHeight="1">
      <c r="A860" s="1" t="s">
        <v>6871</v>
      </c>
      <c r="B860" s="1" t="s">
        <v>6872</v>
      </c>
      <c r="C860" s="1" t="s">
        <v>6873</v>
      </c>
      <c r="D860" s="1" t="s">
        <v>6874</v>
      </c>
      <c r="E860" s="1">
        <v>2022.0</v>
      </c>
      <c r="F860" s="1" t="s">
        <v>14</v>
      </c>
      <c r="J860" s="1">
        <v>329.0</v>
      </c>
      <c r="K860" s="1">
        <v>336.0</v>
      </c>
      <c r="L860" s="1">
        <v>7.0</v>
      </c>
      <c r="M860" s="1" t="s">
        <v>6875</v>
      </c>
      <c r="N860" s="1" t="s">
        <v>6876</v>
      </c>
      <c r="P860" s="1" t="s">
        <v>6877</v>
      </c>
      <c r="Q860" s="1" t="s">
        <v>74</v>
      </c>
      <c r="S860" s="1" t="s">
        <v>76</v>
      </c>
    </row>
    <row r="861" ht="14.25" customHeight="1">
      <c r="A861" s="1" t="s">
        <v>6878</v>
      </c>
      <c r="B861" s="1" t="s">
        <v>6879</v>
      </c>
      <c r="C861" s="1" t="s">
        <v>6880</v>
      </c>
      <c r="D861" s="1" t="s">
        <v>6881</v>
      </c>
      <c r="E861" s="1">
        <v>2022.0</v>
      </c>
      <c r="F861" s="1" t="s">
        <v>14</v>
      </c>
      <c r="J861" s="1">
        <v>141.0</v>
      </c>
      <c r="K861" s="1">
        <v>148.0</v>
      </c>
      <c r="L861" s="1">
        <v>7.0</v>
      </c>
      <c r="M861" s="1" t="s">
        <v>6882</v>
      </c>
      <c r="N861" s="1" t="s">
        <v>6883</v>
      </c>
      <c r="P861" s="1" t="s">
        <v>6884</v>
      </c>
      <c r="Q861" s="1" t="s">
        <v>74</v>
      </c>
      <c r="S861" s="1" t="s">
        <v>76</v>
      </c>
    </row>
    <row r="862" ht="14.25" customHeight="1">
      <c r="A862" s="1" t="s">
        <v>6885</v>
      </c>
      <c r="B862" s="1" t="s">
        <v>6886</v>
      </c>
      <c r="C862" s="1" t="s">
        <v>6887</v>
      </c>
      <c r="D862" s="1" t="s">
        <v>6888</v>
      </c>
      <c r="E862" s="1">
        <v>2022.0</v>
      </c>
      <c r="F862" s="1" t="s">
        <v>14</v>
      </c>
      <c r="J862" s="1">
        <v>1385.0</v>
      </c>
      <c r="K862" s="1">
        <v>1392.0</v>
      </c>
      <c r="L862" s="1">
        <v>7.0</v>
      </c>
      <c r="M862" s="1" t="s">
        <v>6889</v>
      </c>
      <c r="N862" s="1" t="s">
        <v>6890</v>
      </c>
      <c r="O862" s="1" t="s">
        <v>6891</v>
      </c>
      <c r="P862" s="1" t="s">
        <v>6892</v>
      </c>
      <c r="Q862" s="1" t="s">
        <v>74</v>
      </c>
      <c r="R862" s="1" t="s">
        <v>103</v>
      </c>
      <c r="S862" s="1" t="s">
        <v>76</v>
      </c>
    </row>
    <row r="863" ht="14.25" customHeight="1">
      <c r="A863" s="1" t="s">
        <v>6893</v>
      </c>
      <c r="B863" s="1" t="s">
        <v>6894</v>
      </c>
      <c r="C863" s="1" t="s">
        <v>6895</v>
      </c>
      <c r="D863" s="1" t="s">
        <v>6896</v>
      </c>
      <c r="E863" s="1">
        <v>2022.0</v>
      </c>
      <c r="F863" s="1" t="s">
        <v>14</v>
      </c>
      <c r="J863" s="1">
        <v>876.0</v>
      </c>
      <c r="K863" s="1">
        <v>883.0</v>
      </c>
      <c r="L863" s="1">
        <v>7.0</v>
      </c>
      <c r="M863" s="1" t="s">
        <v>6897</v>
      </c>
      <c r="N863" s="1" t="s">
        <v>6898</v>
      </c>
      <c r="P863" s="1" t="s">
        <v>6899</v>
      </c>
      <c r="Q863" s="1" t="s">
        <v>74</v>
      </c>
      <c r="S863" s="1" t="s">
        <v>76</v>
      </c>
    </row>
    <row r="864" ht="14.25" customHeight="1">
      <c r="A864" s="1" t="s">
        <v>6900</v>
      </c>
      <c r="B864" s="1" t="s">
        <v>6901</v>
      </c>
      <c r="C864" s="1" t="s">
        <v>6902</v>
      </c>
      <c r="D864" s="1" t="s">
        <v>6903</v>
      </c>
      <c r="E864" s="1">
        <v>2022.0</v>
      </c>
      <c r="F864" s="1" t="s">
        <v>14</v>
      </c>
      <c r="J864" s="1">
        <v>618.0</v>
      </c>
      <c r="K864" s="1">
        <v>623.0</v>
      </c>
      <c r="L864" s="1">
        <v>5.0</v>
      </c>
      <c r="M864" s="1" t="s">
        <v>6904</v>
      </c>
      <c r="N864" s="1" t="s">
        <v>6905</v>
      </c>
      <c r="P864" s="1" t="s">
        <v>6906</v>
      </c>
      <c r="Q864" s="1" t="s">
        <v>74</v>
      </c>
      <c r="S864" s="1" t="s">
        <v>76</v>
      </c>
    </row>
    <row r="865" ht="14.25" customHeight="1">
      <c r="A865" s="1" t="s">
        <v>6907</v>
      </c>
      <c r="B865" s="1" t="s">
        <v>6908</v>
      </c>
      <c r="C865" s="1" t="s">
        <v>6909</v>
      </c>
      <c r="D865" s="1" t="s">
        <v>6910</v>
      </c>
      <c r="E865" s="1">
        <v>2022.0</v>
      </c>
      <c r="F865" s="1" t="s">
        <v>11</v>
      </c>
      <c r="G865" s="1" t="s">
        <v>5686</v>
      </c>
      <c r="J865" s="1">
        <v>665.0</v>
      </c>
      <c r="K865" s="1">
        <v>668.0</v>
      </c>
      <c r="L865" s="1">
        <v>3.0</v>
      </c>
      <c r="M865" s="1" t="s">
        <v>6911</v>
      </c>
      <c r="N865" s="1" t="s">
        <v>6912</v>
      </c>
      <c r="O865" s="1" t="s">
        <v>6913</v>
      </c>
      <c r="P865" s="1" t="s">
        <v>6914</v>
      </c>
      <c r="Q865" s="1" t="s">
        <v>74</v>
      </c>
      <c r="R865" s="1" t="s">
        <v>103</v>
      </c>
      <c r="S865" s="1" t="s">
        <v>76</v>
      </c>
    </row>
    <row r="866" ht="14.25" customHeight="1">
      <c r="A866" s="1" t="s">
        <v>6915</v>
      </c>
      <c r="B866" s="1" t="s">
        <v>6916</v>
      </c>
      <c r="C866" s="1" t="s">
        <v>6917</v>
      </c>
      <c r="D866" s="1" t="s">
        <v>6918</v>
      </c>
      <c r="E866" s="1">
        <v>2022.0</v>
      </c>
      <c r="F866" s="1" t="s">
        <v>14</v>
      </c>
      <c r="J866" s="1">
        <v>1023.0</v>
      </c>
      <c r="K866" s="1">
        <v>1029.0</v>
      </c>
      <c r="L866" s="1">
        <v>6.0</v>
      </c>
      <c r="M866" s="1" t="s">
        <v>6919</v>
      </c>
      <c r="N866" s="1" t="s">
        <v>6920</v>
      </c>
      <c r="P866" s="1" t="s">
        <v>6921</v>
      </c>
      <c r="Q866" s="1" t="s">
        <v>74</v>
      </c>
      <c r="S866" s="1" t="s">
        <v>76</v>
      </c>
    </row>
    <row r="867" ht="14.25" customHeight="1">
      <c r="A867" s="1" t="s">
        <v>6922</v>
      </c>
      <c r="B867" s="1" t="s">
        <v>6923</v>
      </c>
      <c r="C867" s="1" t="s">
        <v>6924</v>
      </c>
      <c r="D867" s="1" t="s">
        <v>6925</v>
      </c>
      <c r="E867" s="1">
        <v>2022.0</v>
      </c>
      <c r="F867" s="1" t="s">
        <v>14</v>
      </c>
      <c r="J867" s="1">
        <v>985.0</v>
      </c>
      <c r="K867" s="1">
        <v>992.0</v>
      </c>
      <c r="L867" s="1">
        <v>7.0</v>
      </c>
      <c r="M867" s="1" t="s">
        <v>6926</v>
      </c>
      <c r="N867" s="1" t="s">
        <v>6927</v>
      </c>
      <c r="P867" s="1" t="s">
        <v>6928</v>
      </c>
      <c r="Q867" s="1" t="s">
        <v>74</v>
      </c>
      <c r="R867" s="1" t="s">
        <v>103</v>
      </c>
      <c r="S867" s="1" t="s">
        <v>76</v>
      </c>
    </row>
    <row r="868" ht="14.25" customHeight="1">
      <c r="A868" s="1" t="s">
        <v>6929</v>
      </c>
      <c r="B868" s="1" t="s">
        <v>6930</v>
      </c>
      <c r="C868" s="1" t="s">
        <v>6931</v>
      </c>
      <c r="D868" s="1" t="s">
        <v>6932</v>
      </c>
      <c r="E868" s="1">
        <v>2022.0</v>
      </c>
      <c r="F868" s="1" t="s">
        <v>14</v>
      </c>
      <c r="J868" s="1">
        <v>1520.0</v>
      </c>
      <c r="K868" s="1">
        <v>1527.0</v>
      </c>
      <c r="L868" s="1">
        <v>7.0</v>
      </c>
      <c r="M868" s="1" t="s">
        <v>6933</v>
      </c>
      <c r="N868" s="1" t="s">
        <v>6934</v>
      </c>
      <c r="P868" s="1" t="s">
        <v>6935</v>
      </c>
      <c r="Q868" s="1" t="s">
        <v>74</v>
      </c>
      <c r="S868" s="1" t="s">
        <v>76</v>
      </c>
    </row>
    <row r="869" ht="14.25" customHeight="1">
      <c r="A869" s="1" t="s">
        <v>6936</v>
      </c>
      <c r="B869" s="1" t="s">
        <v>6937</v>
      </c>
      <c r="C869" s="1" t="s">
        <v>6938</v>
      </c>
      <c r="D869" s="1" t="s">
        <v>6939</v>
      </c>
      <c r="E869" s="1">
        <v>2022.0</v>
      </c>
      <c r="F869" s="1" t="s">
        <v>11</v>
      </c>
      <c r="G869" s="1" t="s">
        <v>5686</v>
      </c>
      <c r="J869" s="1">
        <v>742.0</v>
      </c>
      <c r="K869" s="1">
        <v>745.0</v>
      </c>
      <c r="L869" s="1">
        <v>3.0</v>
      </c>
      <c r="M869" s="1" t="s">
        <v>6940</v>
      </c>
      <c r="N869" s="1" t="s">
        <v>6941</v>
      </c>
      <c r="O869" s="1" t="s">
        <v>6942</v>
      </c>
      <c r="P869" s="1" t="s">
        <v>6943</v>
      </c>
      <c r="Q869" s="1" t="s">
        <v>74</v>
      </c>
      <c r="S869" s="1" t="s">
        <v>76</v>
      </c>
    </row>
    <row r="870" ht="14.25" customHeight="1">
      <c r="A870" s="1" t="s">
        <v>6944</v>
      </c>
      <c r="B870" s="1" t="s">
        <v>6945</v>
      </c>
      <c r="C870" s="1" t="s">
        <v>6946</v>
      </c>
      <c r="D870" s="1" t="s">
        <v>6947</v>
      </c>
      <c r="E870" s="1">
        <v>2022.0</v>
      </c>
      <c r="F870" s="1" t="s">
        <v>6948</v>
      </c>
      <c r="G870" s="1" t="s">
        <v>1899</v>
      </c>
      <c r="M870" s="1" t="s">
        <v>6949</v>
      </c>
      <c r="N870" s="1" t="s">
        <v>6950</v>
      </c>
      <c r="O870" s="1" t="s">
        <v>6951</v>
      </c>
      <c r="P870" s="1" t="s">
        <v>6952</v>
      </c>
      <c r="Q870" s="1" t="s">
        <v>74</v>
      </c>
      <c r="S870" s="1" t="s">
        <v>76</v>
      </c>
    </row>
    <row r="871" ht="14.25" customHeight="1">
      <c r="A871" s="1" t="s">
        <v>6953</v>
      </c>
      <c r="B871" s="1" t="s">
        <v>6954</v>
      </c>
      <c r="C871" s="1" t="s">
        <v>6955</v>
      </c>
      <c r="D871" s="1" t="s">
        <v>6956</v>
      </c>
      <c r="E871" s="1">
        <v>2022.0</v>
      </c>
      <c r="F871" s="1" t="s">
        <v>11</v>
      </c>
      <c r="G871" s="1" t="s">
        <v>5686</v>
      </c>
      <c r="J871" s="1">
        <v>451.0</v>
      </c>
      <c r="K871" s="1">
        <v>460.0</v>
      </c>
      <c r="L871" s="1">
        <v>9.0</v>
      </c>
      <c r="M871" s="1" t="s">
        <v>6957</v>
      </c>
      <c r="N871" s="1" t="s">
        <v>6958</v>
      </c>
      <c r="O871" s="1" t="s">
        <v>6959</v>
      </c>
      <c r="P871" s="1" t="s">
        <v>6960</v>
      </c>
      <c r="Q871" s="1" t="s">
        <v>74</v>
      </c>
      <c r="S871" s="1" t="s">
        <v>76</v>
      </c>
    </row>
    <row r="872" ht="14.25" customHeight="1">
      <c r="A872" s="1" t="s">
        <v>6961</v>
      </c>
      <c r="B872" s="1" t="s">
        <v>6962</v>
      </c>
      <c r="C872" s="1" t="s">
        <v>6963</v>
      </c>
      <c r="D872" s="1" t="s">
        <v>6964</v>
      </c>
      <c r="E872" s="1">
        <v>2022.0</v>
      </c>
      <c r="F872" s="1" t="s">
        <v>14</v>
      </c>
      <c r="J872" s="1">
        <v>1085.0</v>
      </c>
      <c r="K872" s="1">
        <v>1092.0</v>
      </c>
      <c r="L872" s="1">
        <v>7.0</v>
      </c>
      <c r="M872" s="1" t="s">
        <v>6965</v>
      </c>
      <c r="N872" s="1" t="s">
        <v>6966</v>
      </c>
      <c r="P872" s="1" t="s">
        <v>6967</v>
      </c>
      <c r="Q872" s="1" t="s">
        <v>74</v>
      </c>
      <c r="S872" s="1" t="s">
        <v>76</v>
      </c>
    </row>
    <row r="873" ht="14.25" customHeight="1">
      <c r="A873" s="1" t="s">
        <v>6968</v>
      </c>
      <c r="B873" s="1" t="s">
        <v>6969</v>
      </c>
      <c r="C873" s="1" t="s">
        <v>6970</v>
      </c>
      <c r="D873" s="1" t="s">
        <v>6971</v>
      </c>
      <c r="E873" s="1">
        <v>2022.0</v>
      </c>
      <c r="F873" s="1" t="s">
        <v>11</v>
      </c>
      <c r="G873" s="1" t="s">
        <v>5686</v>
      </c>
      <c r="J873" s="1">
        <v>1272.0</v>
      </c>
      <c r="K873" s="1">
        <v>1274.0</v>
      </c>
      <c r="L873" s="1">
        <v>2.0</v>
      </c>
      <c r="M873" s="1" t="s">
        <v>6972</v>
      </c>
      <c r="N873" s="1" t="s">
        <v>6973</v>
      </c>
      <c r="O873" s="1" t="s">
        <v>6974</v>
      </c>
      <c r="P873" s="1" t="s">
        <v>6975</v>
      </c>
      <c r="Q873" s="1" t="s">
        <v>74</v>
      </c>
      <c r="S873" s="1" t="s">
        <v>76</v>
      </c>
    </row>
    <row r="874" ht="14.25" customHeight="1">
      <c r="A874" s="1" t="s">
        <v>6976</v>
      </c>
      <c r="B874" s="1" t="s">
        <v>6977</v>
      </c>
      <c r="C874" s="1" t="s">
        <v>6978</v>
      </c>
      <c r="D874" s="1" t="s">
        <v>6979</v>
      </c>
      <c r="E874" s="1">
        <v>2022.0</v>
      </c>
      <c r="F874" s="1" t="s">
        <v>14</v>
      </c>
      <c r="J874" s="1">
        <v>1168.0</v>
      </c>
      <c r="K874" s="1">
        <v>1173.0</v>
      </c>
      <c r="L874" s="1">
        <v>5.0</v>
      </c>
      <c r="M874" s="1" t="s">
        <v>6980</v>
      </c>
      <c r="N874" s="1" t="s">
        <v>6981</v>
      </c>
      <c r="P874" s="1" t="s">
        <v>6982</v>
      </c>
      <c r="Q874" s="1" t="s">
        <v>74</v>
      </c>
      <c r="S874" s="1" t="s">
        <v>76</v>
      </c>
    </row>
    <row r="875" ht="14.25" customHeight="1">
      <c r="A875" s="1" t="s">
        <v>6983</v>
      </c>
      <c r="B875" s="1" t="s">
        <v>6984</v>
      </c>
      <c r="C875" s="1" t="s">
        <v>6985</v>
      </c>
      <c r="D875" s="1" t="s">
        <v>6986</v>
      </c>
      <c r="E875" s="1">
        <v>2022.0</v>
      </c>
      <c r="F875" s="1" t="s">
        <v>14</v>
      </c>
      <c r="J875" s="1">
        <v>442.0</v>
      </c>
      <c r="K875" s="1">
        <v>449.0</v>
      </c>
      <c r="L875" s="1">
        <v>7.0</v>
      </c>
      <c r="M875" s="1" t="s">
        <v>6987</v>
      </c>
      <c r="N875" s="1" t="s">
        <v>6988</v>
      </c>
      <c r="P875" s="1" t="s">
        <v>6989</v>
      </c>
      <c r="Q875" s="1" t="s">
        <v>74</v>
      </c>
      <c r="S875" s="1" t="s">
        <v>76</v>
      </c>
    </row>
    <row r="876" ht="14.25" customHeight="1">
      <c r="A876" s="1" t="s">
        <v>6990</v>
      </c>
      <c r="B876" s="1" t="s">
        <v>6991</v>
      </c>
      <c r="C876" s="1" t="s">
        <v>6992</v>
      </c>
      <c r="D876" s="1" t="s">
        <v>6993</v>
      </c>
      <c r="E876" s="1">
        <v>2022.0</v>
      </c>
      <c r="F876" s="1" t="s">
        <v>14</v>
      </c>
      <c r="J876" s="1">
        <v>1627.0</v>
      </c>
      <c r="K876" s="1">
        <v>1633.0</v>
      </c>
      <c r="L876" s="1">
        <v>6.0</v>
      </c>
      <c r="M876" s="1" t="s">
        <v>6994</v>
      </c>
      <c r="N876" s="1" t="s">
        <v>6995</v>
      </c>
      <c r="P876" s="1" t="s">
        <v>6996</v>
      </c>
      <c r="Q876" s="1" t="s">
        <v>74</v>
      </c>
      <c r="S876" s="1" t="s">
        <v>76</v>
      </c>
    </row>
    <row r="877" ht="14.25" customHeight="1">
      <c r="A877" s="1" t="s">
        <v>6997</v>
      </c>
      <c r="B877" s="1" t="s">
        <v>6998</v>
      </c>
      <c r="C877" s="1" t="s">
        <v>6999</v>
      </c>
      <c r="D877" s="1" t="s">
        <v>7000</v>
      </c>
      <c r="E877" s="1">
        <v>2022.0</v>
      </c>
      <c r="F877" s="1" t="s">
        <v>11</v>
      </c>
      <c r="G877" s="1" t="s">
        <v>5686</v>
      </c>
      <c r="J877" s="1">
        <v>1053.0</v>
      </c>
      <c r="K877" s="1">
        <v>1058.0</v>
      </c>
      <c r="L877" s="1">
        <v>5.0</v>
      </c>
      <c r="M877" s="1" t="s">
        <v>7001</v>
      </c>
      <c r="N877" s="1" t="s">
        <v>7002</v>
      </c>
      <c r="O877" s="1" t="s">
        <v>7003</v>
      </c>
      <c r="P877" s="1" t="s">
        <v>7004</v>
      </c>
      <c r="Q877" s="1" t="s">
        <v>74</v>
      </c>
      <c r="S877" s="1" t="s">
        <v>76</v>
      </c>
    </row>
    <row r="878" ht="14.25" customHeight="1">
      <c r="A878" s="1" t="s">
        <v>7005</v>
      </c>
      <c r="B878" s="1" t="s">
        <v>7006</v>
      </c>
      <c r="C878" s="1" t="s">
        <v>7007</v>
      </c>
      <c r="D878" s="1" t="s">
        <v>7008</v>
      </c>
      <c r="E878" s="1">
        <v>2022.0</v>
      </c>
      <c r="F878" s="1" t="s">
        <v>14</v>
      </c>
      <c r="J878" s="1">
        <v>1238.0</v>
      </c>
      <c r="K878" s="1">
        <v>1243.0</v>
      </c>
      <c r="L878" s="1">
        <v>5.0</v>
      </c>
      <c r="M878" s="1" t="s">
        <v>7009</v>
      </c>
      <c r="N878" s="1" t="s">
        <v>7010</v>
      </c>
      <c r="P878" s="1" t="s">
        <v>7011</v>
      </c>
      <c r="Q878" s="1" t="s">
        <v>74</v>
      </c>
      <c r="R878" s="1" t="s">
        <v>103</v>
      </c>
      <c r="S878" s="1" t="s">
        <v>76</v>
      </c>
    </row>
    <row r="879" ht="14.25" customHeight="1">
      <c r="A879" s="1" t="s">
        <v>7012</v>
      </c>
      <c r="B879" s="1" t="s">
        <v>7013</v>
      </c>
      <c r="C879" s="1" t="s">
        <v>7014</v>
      </c>
      <c r="D879" s="1" t="s">
        <v>7015</v>
      </c>
      <c r="E879" s="1">
        <v>2022.0</v>
      </c>
      <c r="F879" s="1" t="s">
        <v>11</v>
      </c>
      <c r="G879" s="1" t="s">
        <v>5686</v>
      </c>
      <c r="J879" s="1">
        <v>1135.0</v>
      </c>
      <c r="K879" s="1">
        <v>1139.0</v>
      </c>
      <c r="L879" s="1">
        <v>4.0</v>
      </c>
      <c r="M879" s="1" t="s">
        <v>7016</v>
      </c>
      <c r="N879" s="1" t="s">
        <v>7017</v>
      </c>
      <c r="O879" s="1" t="s">
        <v>7018</v>
      </c>
      <c r="P879" s="1" t="s">
        <v>7019</v>
      </c>
      <c r="Q879" s="1" t="s">
        <v>74</v>
      </c>
      <c r="S879" s="1" t="s">
        <v>76</v>
      </c>
    </row>
    <row r="880" ht="14.25" customHeight="1">
      <c r="A880" s="1" t="s">
        <v>7020</v>
      </c>
      <c r="B880" s="1" t="s">
        <v>7021</v>
      </c>
      <c r="C880" s="1" t="s">
        <v>7022</v>
      </c>
      <c r="D880" s="1" t="s">
        <v>7023</v>
      </c>
      <c r="E880" s="1">
        <v>2022.0</v>
      </c>
      <c r="F880" s="1" t="s">
        <v>14</v>
      </c>
      <c r="J880" s="1">
        <v>1467.0</v>
      </c>
      <c r="K880" s="1">
        <v>1473.0</v>
      </c>
      <c r="L880" s="1">
        <v>6.0</v>
      </c>
      <c r="M880" s="1" t="s">
        <v>7024</v>
      </c>
      <c r="N880" s="1" t="s">
        <v>7025</v>
      </c>
      <c r="P880" s="1" t="s">
        <v>7026</v>
      </c>
      <c r="Q880" s="1" t="s">
        <v>74</v>
      </c>
      <c r="R880" s="1" t="s">
        <v>103</v>
      </c>
      <c r="S880" s="1" t="s">
        <v>76</v>
      </c>
    </row>
    <row r="881" ht="14.25" customHeight="1">
      <c r="A881" s="1" t="s">
        <v>7027</v>
      </c>
      <c r="B881" s="1" t="s">
        <v>7028</v>
      </c>
      <c r="C881" s="1" t="s">
        <v>7029</v>
      </c>
      <c r="D881" s="1" t="s">
        <v>7030</v>
      </c>
      <c r="E881" s="1">
        <v>2022.0</v>
      </c>
      <c r="F881" s="1" t="s">
        <v>11</v>
      </c>
      <c r="G881" s="1" t="s">
        <v>5686</v>
      </c>
      <c r="J881" s="1">
        <v>1269.0</v>
      </c>
      <c r="K881" s="1">
        <v>1271.0</v>
      </c>
      <c r="L881" s="1">
        <v>2.0</v>
      </c>
      <c r="M881" s="1" t="s">
        <v>7031</v>
      </c>
      <c r="N881" s="1" t="s">
        <v>7032</v>
      </c>
      <c r="O881" s="1" t="s">
        <v>7033</v>
      </c>
      <c r="P881" s="1" t="s">
        <v>7034</v>
      </c>
      <c r="Q881" s="1" t="s">
        <v>74</v>
      </c>
      <c r="R881" s="1" t="s">
        <v>103</v>
      </c>
      <c r="S881" s="1" t="s">
        <v>76</v>
      </c>
    </row>
    <row r="882" ht="14.25" customHeight="1">
      <c r="A882" s="1" t="s">
        <v>7035</v>
      </c>
      <c r="B882" s="1" t="s">
        <v>7036</v>
      </c>
      <c r="C882" s="1" t="s">
        <v>7037</v>
      </c>
      <c r="D882" s="1" t="s">
        <v>7038</v>
      </c>
      <c r="E882" s="1">
        <v>2022.0</v>
      </c>
      <c r="F882" s="1" t="s">
        <v>11</v>
      </c>
      <c r="G882" s="1" t="s">
        <v>5686</v>
      </c>
      <c r="J882" s="1">
        <v>215.0</v>
      </c>
      <c r="K882" s="1">
        <v>224.0</v>
      </c>
      <c r="L882" s="1">
        <v>9.0</v>
      </c>
      <c r="M882" s="1" t="s">
        <v>7039</v>
      </c>
      <c r="N882" s="1" t="s">
        <v>7040</v>
      </c>
      <c r="O882" s="1" t="s">
        <v>7041</v>
      </c>
      <c r="P882" s="1" t="s">
        <v>7042</v>
      </c>
      <c r="Q882" s="1" t="s">
        <v>74</v>
      </c>
      <c r="R882" s="1" t="s">
        <v>103</v>
      </c>
      <c r="S882" s="1" t="s">
        <v>76</v>
      </c>
    </row>
    <row r="883" ht="14.25" customHeight="1">
      <c r="A883" s="1" t="s">
        <v>7043</v>
      </c>
      <c r="B883" s="1" t="s">
        <v>7044</v>
      </c>
      <c r="C883" s="1" t="s">
        <v>7045</v>
      </c>
      <c r="D883" s="1" t="s">
        <v>7046</v>
      </c>
      <c r="E883" s="1">
        <v>2022.0</v>
      </c>
      <c r="F883" s="1" t="s">
        <v>11</v>
      </c>
      <c r="G883" s="1" t="s">
        <v>5686</v>
      </c>
      <c r="J883" s="1">
        <v>968.0</v>
      </c>
      <c r="K883" s="1">
        <v>972.0</v>
      </c>
      <c r="L883" s="1">
        <v>4.0</v>
      </c>
      <c r="M883" s="1" t="s">
        <v>7047</v>
      </c>
      <c r="N883" s="1" t="s">
        <v>7048</v>
      </c>
      <c r="O883" s="1" t="s">
        <v>7049</v>
      </c>
      <c r="P883" s="1" t="s">
        <v>7050</v>
      </c>
      <c r="Q883" s="1" t="s">
        <v>74</v>
      </c>
      <c r="S883" s="1" t="s">
        <v>76</v>
      </c>
    </row>
    <row r="884" ht="14.25" customHeight="1">
      <c r="A884" s="1" t="s">
        <v>7051</v>
      </c>
      <c r="B884" s="1" t="s">
        <v>7052</v>
      </c>
      <c r="C884" s="1" t="s">
        <v>7053</v>
      </c>
      <c r="D884" s="1" t="s">
        <v>7054</v>
      </c>
      <c r="E884" s="1">
        <v>2022.0</v>
      </c>
      <c r="F884" s="1" t="s">
        <v>11</v>
      </c>
      <c r="G884" s="1" t="s">
        <v>5686</v>
      </c>
      <c r="J884" s="1">
        <v>865.0</v>
      </c>
      <c r="K884" s="1">
        <v>869.0</v>
      </c>
      <c r="L884" s="1">
        <v>4.0</v>
      </c>
      <c r="M884" s="1" t="s">
        <v>7055</v>
      </c>
      <c r="N884" s="1" t="s">
        <v>7056</v>
      </c>
      <c r="O884" s="1" t="s">
        <v>7057</v>
      </c>
      <c r="P884" s="1" t="s">
        <v>7058</v>
      </c>
      <c r="Q884" s="1" t="s">
        <v>74</v>
      </c>
      <c r="S884" s="1" t="s">
        <v>76</v>
      </c>
    </row>
    <row r="885" ht="14.25" customHeight="1">
      <c r="A885" s="1" t="s">
        <v>7059</v>
      </c>
      <c r="B885" s="1" t="s">
        <v>7060</v>
      </c>
      <c r="C885" s="1" t="s">
        <v>7061</v>
      </c>
      <c r="D885" s="1" t="s">
        <v>7062</v>
      </c>
      <c r="E885" s="1">
        <v>2022.0</v>
      </c>
      <c r="F885" s="1" t="s">
        <v>11</v>
      </c>
      <c r="G885" s="1" t="s">
        <v>5686</v>
      </c>
      <c r="J885" s="1">
        <v>693.0</v>
      </c>
      <c r="K885" s="1">
        <v>697.0</v>
      </c>
      <c r="L885" s="1">
        <v>4.0</v>
      </c>
      <c r="M885" s="1" t="s">
        <v>7063</v>
      </c>
      <c r="N885" s="1" t="s">
        <v>7064</v>
      </c>
      <c r="O885" s="1" t="s">
        <v>7065</v>
      </c>
      <c r="P885" s="1" t="s">
        <v>7066</v>
      </c>
      <c r="Q885" s="1" t="s">
        <v>74</v>
      </c>
      <c r="S885" s="1" t="s">
        <v>76</v>
      </c>
    </row>
    <row r="886" ht="14.25" customHeight="1">
      <c r="A886" s="1" t="s">
        <v>7067</v>
      </c>
      <c r="B886" s="1" t="s">
        <v>7068</v>
      </c>
      <c r="C886" s="1" t="s">
        <v>7069</v>
      </c>
      <c r="D886" s="1" t="s">
        <v>7070</v>
      </c>
      <c r="E886" s="1">
        <v>2022.0</v>
      </c>
      <c r="F886" s="1" t="s">
        <v>14</v>
      </c>
      <c r="J886" s="1">
        <v>279.0</v>
      </c>
      <c r="K886" s="1">
        <v>286.0</v>
      </c>
      <c r="L886" s="1">
        <v>7.0</v>
      </c>
      <c r="M886" s="1" t="s">
        <v>7071</v>
      </c>
      <c r="N886" s="1" t="s">
        <v>7072</v>
      </c>
      <c r="O886" s="1" t="s">
        <v>7073</v>
      </c>
      <c r="P886" s="1" t="s">
        <v>7074</v>
      </c>
      <c r="Q886" s="1" t="s">
        <v>74</v>
      </c>
      <c r="S886" s="1" t="s">
        <v>76</v>
      </c>
    </row>
    <row r="887" ht="14.25" customHeight="1">
      <c r="A887" s="1" t="s">
        <v>7075</v>
      </c>
      <c r="B887" s="1" t="s">
        <v>7076</v>
      </c>
      <c r="C887" s="1" t="s">
        <v>7077</v>
      </c>
      <c r="D887" s="1" t="s">
        <v>7078</v>
      </c>
      <c r="E887" s="1">
        <v>2022.0</v>
      </c>
      <c r="F887" s="1" t="s">
        <v>11</v>
      </c>
      <c r="G887" s="1" t="s">
        <v>5686</v>
      </c>
      <c r="J887" s="1">
        <v>205.0</v>
      </c>
      <c r="K887" s="1">
        <v>214.0</v>
      </c>
      <c r="L887" s="1">
        <v>9.0</v>
      </c>
      <c r="M887" s="1" t="s">
        <v>7079</v>
      </c>
      <c r="N887" s="1" t="s">
        <v>7080</v>
      </c>
      <c r="O887" s="1" t="s">
        <v>7081</v>
      </c>
      <c r="P887" s="1" t="s">
        <v>7082</v>
      </c>
      <c r="Q887" s="1" t="s">
        <v>74</v>
      </c>
      <c r="R887" s="1" t="s">
        <v>103</v>
      </c>
      <c r="S887" s="1" t="s">
        <v>76</v>
      </c>
    </row>
    <row r="888" ht="14.25" customHeight="1">
      <c r="A888" s="1" t="s">
        <v>7083</v>
      </c>
      <c r="B888" s="1" t="s">
        <v>7084</v>
      </c>
      <c r="C888" s="1" t="s">
        <v>7085</v>
      </c>
      <c r="D888" s="1" t="s">
        <v>7086</v>
      </c>
      <c r="E888" s="1">
        <v>2022.0</v>
      </c>
      <c r="F888" s="1" t="s">
        <v>11</v>
      </c>
      <c r="G888" s="1" t="s">
        <v>5686</v>
      </c>
      <c r="J888" s="1">
        <v>402.0</v>
      </c>
      <c r="K888" s="1">
        <v>411.0</v>
      </c>
      <c r="L888" s="1">
        <v>9.0</v>
      </c>
      <c r="M888" s="1" t="s">
        <v>7087</v>
      </c>
      <c r="N888" s="1" t="s">
        <v>7088</v>
      </c>
      <c r="O888" s="1" t="s">
        <v>7089</v>
      </c>
      <c r="P888" s="1" t="s">
        <v>7090</v>
      </c>
      <c r="Q888" s="1" t="s">
        <v>74</v>
      </c>
      <c r="S888" s="1" t="s">
        <v>76</v>
      </c>
    </row>
    <row r="889" ht="14.25" customHeight="1">
      <c r="A889" s="1" t="s">
        <v>7091</v>
      </c>
      <c r="B889" s="1" t="s">
        <v>7092</v>
      </c>
      <c r="C889" s="1">
        <v>5.79446084E10</v>
      </c>
      <c r="D889" s="1" t="s">
        <v>7093</v>
      </c>
      <c r="E889" s="1">
        <v>2022.0</v>
      </c>
      <c r="F889" s="1" t="s">
        <v>11</v>
      </c>
      <c r="G889" s="1" t="s">
        <v>5686</v>
      </c>
      <c r="J889" s="1">
        <v>1161.0</v>
      </c>
      <c r="K889" s="1">
        <v>1163.0</v>
      </c>
      <c r="L889" s="1">
        <v>2.0</v>
      </c>
      <c r="M889" s="1" t="s">
        <v>7094</v>
      </c>
      <c r="N889" s="1" t="s">
        <v>7095</v>
      </c>
      <c r="O889" s="1" t="s">
        <v>7096</v>
      </c>
      <c r="P889" s="1" t="s">
        <v>7097</v>
      </c>
      <c r="Q889" s="1" t="s">
        <v>74</v>
      </c>
      <c r="S889" s="1" t="s">
        <v>76</v>
      </c>
    </row>
    <row r="890" ht="14.25" customHeight="1">
      <c r="A890" s="1" t="s">
        <v>7098</v>
      </c>
      <c r="B890" s="1" t="s">
        <v>7099</v>
      </c>
      <c r="C890" s="1" t="s">
        <v>7100</v>
      </c>
      <c r="D890" s="1" t="s">
        <v>7101</v>
      </c>
      <c r="E890" s="1">
        <v>2022.0</v>
      </c>
      <c r="F890" s="1" t="s">
        <v>11</v>
      </c>
      <c r="G890" s="1" t="s">
        <v>5686</v>
      </c>
      <c r="J890" s="1">
        <v>1025.0</v>
      </c>
      <c r="K890" s="1">
        <v>1029.0</v>
      </c>
      <c r="L890" s="1">
        <v>4.0</v>
      </c>
      <c r="M890" s="1" t="s">
        <v>7102</v>
      </c>
      <c r="N890" s="1" t="s">
        <v>7103</v>
      </c>
      <c r="O890" s="1" t="s">
        <v>7104</v>
      </c>
      <c r="P890" s="1" t="s">
        <v>7105</v>
      </c>
      <c r="Q890" s="1" t="s">
        <v>74</v>
      </c>
      <c r="R890" s="1" t="s">
        <v>103</v>
      </c>
      <c r="S890" s="1" t="s">
        <v>76</v>
      </c>
    </row>
    <row r="891" ht="14.25" customHeight="1">
      <c r="A891" s="1" t="s">
        <v>7106</v>
      </c>
      <c r="B891" s="1" t="s">
        <v>7107</v>
      </c>
      <c r="C891" s="1" t="s">
        <v>7108</v>
      </c>
      <c r="D891" s="1" t="s">
        <v>7109</v>
      </c>
      <c r="E891" s="1">
        <v>2022.0</v>
      </c>
      <c r="F891" s="1" t="s">
        <v>11</v>
      </c>
      <c r="G891" s="1" t="s">
        <v>5686</v>
      </c>
      <c r="J891" s="1">
        <v>844.0</v>
      </c>
      <c r="K891" s="1">
        <v>846.0</v>
      </c>
      <c r="L891" s="1">
        <v>2.0</v>
      </c>
      <c r="M891" s="1" t="s">
        <v>7110</v>
      </c>
      <c r="N891" s="1" t="s">
        <v>7111</v>
      </c>
      <c r="O891" s="1" t="s">
        <v>7112</v>
      </c>
      <c r="P891" s="1" t="s">
        <v>7113</v>
      </c>
      <c r="Q891" s="1" t="s">
        <v>74</v>
      </c>
      <c r="S891" s="1" t="s">
        <v>76</v>
      </c>
    </row>
    <row r="892" ht="14.25" customHeight="1">
      <c r="A892" s="1" t="s">
        <v>7114</v>
      </c>
      <c r="B892" s="1" t="s">
        <v>7115</v>
      </c>
      <c r="C892" s="1" t="s">
        <v>7116</v>
      </c>
      <c r="D892" s="1" t="s">
        <v>7117</v>
      </c>
      <c r="E892" s="1">
        <v>2022.0</v>
      </c>
      <c r="F892" s="1" t="s">
        <v>11</v>
      </c>
      <c r="G892" s="1" t="s">
        <v>5686</v>
      </c>
      <c r="J892" s="1">
        <v>613.0</v>
      </c>
      <c r="K892" s="1">
        <v>617.0</v>
      </c>
      <c r="L892" s="1">
        <v>4.0</v>
      </c>
      <c r="M892" s="1" t="s">
        <v>7118</v>
      </c>
      <c r="N892" s="1" t="s">
        <v>7119</v>
      </c>
      <c r="O892" s="1" t="s">
        <v>7120</v>
      </c>
      <c r="P892" s="1" t="s">
        <v>7121</v>
      </c>
      <c r="Q892" s="1" t="s">
        <v>74</v>
      </c>
      <c r="R892" s="1" t="s">
        <v>103</v>
      </c>
      <c r="S892" s="1" t="s">
        <v>76</v>
      </c>
    </row>
    <row r="893" ht="14.25" customHeight="1">
      <c r="A893" s="1" t="s">
        <v>7122</v>
      </c>
      <c r="B893" s="1" t="s">
        <v>7123</v>
      </c>
      <c r="C893" s="1" t="s">
        <v>7124</v>
      </c>
      <c r="D893" s="1" t="s">
        <v>7125</v>
      </c>
      <c r="E893" s="1">
        <v>2022.0</v>
      </c>
      <c r="F893" s="1" t="s">
        <v>14</v>
      </c>
      <c r="J893" s="1">
        <v>1093.0</v>
      </c>
      <c r="K893" s="1">
        <v>1098.0</v>
      </c>
      <c r="L893" s="1">
        <v>5.0</v>
      </c>
      <c r="M893" s="1" t="s">
        <v>7126</v>
      </c>
      <c r="N893" s="1" t="s">
        <v>7127</v>
      </c>
      <c r="P893" s="1" t="s">
        <v>7128</v>
      </c>
      <c r="Q893" s="1" t="s">
        <v>74</v>
      </c>
      <c r="S893" s="1" t="s">
        <v>76</v>
      </c>
    </row>
    <row r="894" ht="14.25" customHeight="1">
      <c r="A894" s="1" t="s">
        <v>7129</v>
      </c>
      <c r="B894" s="1" t="s">
        <v>7130</v>
      </c>
      <c r="C894" s="1" t="s">
        <v>7131</v>
      </c>
      <c r="D894" s="1" t="s">
        <v>7132</v>
      </c>
      <c r="E894" s="1">
        <v>2022.0</v>
      </c>
      <c r="F894" s="1" t="s">
        <v>11</v>
      </c>
      <c r="G894" s="1" t="s">
        <v>5686</v>
      </c>
      <c r="J894" s="1">
        <v>24.0</v>
      </c>
      <c r="K894" s="1">
        <v>32.0</v>
      </c>
      <c r="L894" s="1">
        <v>8.0</v>
      </c>
      <c r="M894" s="1" t="s">
        <v>7133</v>
      </c>
      <c r="N894" s="1" t="s">
        <v>7134</v>
      </c>
      <c r="O894" s="1" t="s">
        <v>7135</v>
      </c>
      <c r="P894" s="1" t="s">
        <v>7136</v>
      </c>
      <c r="Q894" s="1" t="s">
        <v>74</v>
      </c>
      <c r="S894" s="1" t="s">
        <v>76</v>
      </c>
    </row>
    <row r="895" ht="14.25" customHeight="1">
      <c r="A895" s="1" t="s">
        <v>7137</v>
      </c>
      <c r="B895" s="1" t="s">
        <v>7138</v>
      </c>
      <c r="C895" s="1" t="s">
        <v>7139</v>
      </c>
      <c r="D895" s="1" t="s">
        <v>7140</v>
      </c>
      <c r="E895" s="1">
        <v>2022.0</v>
      </c>
      <c r="F895" s="1" t="s">
        <v>11</v>
      </c>
      <c r="G895" s="1" t="s">
        <v>5686</v>
      </c>
      <c r="J895" s="1">
        <v>598.0</v>
      </c>
      <c r="K895" s="1">
        <v>607.0</v>
      </c>
      <c r="L895" s="1">
        <v>9.0</v>
      </c>
      <c r="M895" s="1" t="s">
        <v>7141</v>
      </c>
      <c r="N895" s="1" t="s">
        <v>7142</v>
      </c>
      <c r="O895" s="1" t="s">
        <v>7143</v>
      </c>
      <c r="P895" s="1" t="s">
        <v>7144</v>
      </c>
      <c r="Q895" s="1" t="s">
        <v>74</v>
      </c>
      <c r="R895" s="1" t="s">
        <v>103</v>
      </c>
      <c r="S895" s="1" t="s">
        <v>76</v>
      </c>
    </row>
    <row r="896" ht="14.25" customHeight="1">
      <c r="A896" s="1" t="s">
        <v>7145</v>
      </c>
      <c r="B896" s="1" t="s">
        <v>7146</v>
      </c>
      <c r="C896" s="1" t="s">
        <v>7147</v>
      </c>
      <c r="D896" s="1" t="s">
        <v>7148</v>
      </c>
      <c r="E896" s="1">
        <v>2022.0</v>
      </c>
      <c r="F896" s="1" t="s">
        <v>11</v>
      </c>
      <c r="G896" s="1" t="s">
        <v>5686</v>
      </c>
      <c r="J896" s="1">
        <v>551.0</v>
      </c>
      <c r="K896" s="1">
        <v>560.0</v>
      </c>
      <c r="L896" s="1">
        <v>9.0</v>
      </c>
      <c r="M896" s="1" t="s">
        <v>7149</v>
      </c>
      <c r="N896" s="1" t="s">
        <v>7150</v>
      </c>
      <c r="O896" s="1" t="s">
        <v>7151</v>
      </c>
      <c r="P896" s="1" t="s">
        <v>7152</v>
      </c>
      <c r="Q896" s="1" t="s">
        <v>74</v>
      </c>
      <c r="S896" s="1" t="s">
        <v>76</v>
      </c>
    </row>
    <row r="897" ht="14.25" customHeight="1">
      <c r="A897" s="1" t="s">
        <v>7153</v>
      </c>
      <c r="B897" s="1" t="s">
        <v>7154</v>
      </c>
      <c r="C897" s="1" t="s">
        <v>7155</v>
      </c>
      <c r="D897" s="1" t="s">
        <v>7156</v>
      </c>
      <c r="E897" s="1">
        <v>2022.0</v>
      </c>
      <c r="F897" s="1" t="s">
        <v>11</v>
      </c>
      <c r="G897" s="1" t="s">
        <v>5686</v>
      </c>
      <c r="J897" s="1">
        <v>703.0</v>
      </c>
      <c r="K897" s="1">
        <v>707.0</v>
      </c>
      <c r="L897" s="1">
        <v>4.0</v>
      </c>
      <c r="M897" s="1" t="s">
        <v>7157</v>
      </c>
      <c r="N897" s="1" t="s">
        <v>7158</v>
      </c>
      <c r="O897" s="1" t="s">
        <v>7159</v>
      </c>
      <c r="P897" s="1" t="s">
        <v>7160</v>
      </c>
      <c r="Q897" s="1" t="s">
        <v>74</v>
      </c>
      <c r="S897" s="1" t="s">
        <v>76</v>
      </c>
    </row>
    <row r="898" ht="14.25" customHeight="1">
      <c r="A898" s="1" t="s">
        <v>7161</v>
      </c>
      <c r="B898" s="1" t="s">
        <v>7162</v>
      </c>
      <c r="C898" s="1" t="s">
        <v>7163</v>
      </c>
      <c r="D898" s="1" t="s">
        <v>7164</v>
      </c>
      <c r="E898" s="1">
        <v>2022.0</v>
      </c>
      <c r="F898" s="1" t="s">
        <v>11</v>
      </c>
      <c r="G898" s="1" t="s">
        <v>5686</v>
      </c>
      <c r="J898" s="1">
        <v>754.0</v>
      </c>
      <c r="K898" s="1">
        <v>759.0</v>
      </c>
      <c r="L898" s="1">
        <v>5.0</v>
      </c>
      <c r="M898" s="1" t="s">
        <v>7165</v>
      </c>
      <c r="N898" s="1" t="s">
        <v>7166</v>
      </c>
      <c r="O898" s="1" t="s">
        <v>7167</v>
      </c>
      <c r="P898" s="1" t="s">
        <v>7168</v>
      </c>
      <c r="Q898" s="1" t="s">
        <v>74</v>
      </c>
      <c r="S898" s="1" t="s">
        <v>76</v>
      </c>
    </row>
    <row r="899" ht="14.25" customHeight="1">
      <c r="A899" s="1" t="s">
        <v>7169</v>
      </c>
      <c r="B899" s="1" t="s">
        <v>7170</v>
      </c>
      <c r="C899" s="1" t="s">
        <v>7171</v>
      </c>
      <c r="D899" s="1" t="s">
        <v>7172</v>
      </c>
      <c r="E899" s="1">
        <v>2022.0</v>
      </c>
      <c r="F899" s="1" t="s">
        <v>11</v>
      </c>
      <c r="G899" s="1" t="s">
        <v>5686</v>
      </c>
      <c r="J899" s="1">
        <v>577.0</v>
      </c>
      <c r="K899" s="1">
        <v>587.0</v>
      </c>
      <c r="L899" s="1">
        <v>10.0</v>
      </c>
      <c r="M899" s="1" t="s">
        <v>7173</v>
      </c>
      <c r="N899" s="1" t="s">
        <v>7174</v>
      </c>
      <c r="O899" s="1" t="s">
        <v>7175</v>
      </c>
      <c r="P899" s="1" t="s">
        <v>7176</v>
      </c>
      <c r="Q899" s="1" t="s">
        <v>74</v>
      </c>
      <c r="S899" s="1" t="s">
        <v>76</v>
      </c>
    </row>
    <row r="900" ht="14.25" customHeight="1">
      <c r="A900" s="1" t="s">
        <v>7177</v>
      </c>
      <c r="B900" s="1" t="s">
        <v>7178</v>
      </c>
      <c r="C900" s="1" t="s">
        <v>7179</v>
      </c>
      <c r="D900" s="1" t="s">
        <v>7180</v>
      </c>
      <c r="E900" s="1">
        <v>2022.0</v>
      </c>
      <c r="F900" s="1" t="s">
        <v>14</v>
      </c>
      <c r="J900" s="1">
        <v>578.0</v>
      </c>
      <c r="K900" s="1">
        <v>583.0</v>
      </c>
      <c r="L900" s="1">
        <v>5.0</v>
      </c>
      <c r="M900" s="1" t="s">
        <v>7181</v>
      </c>
      <c r="N900" s="1" t="s">
        <v>7182</v>
      </c>
      <c r="P900" s="1" t="s">
        <v>7183</v>
      </c>
      <c r="Q900" s="1" t="s">
        <v>74</v>
      </c>
      <c r="S900" s="1" t="s">
        <v>76</v>
      </c>
    </row>
    <row r="901" ht="14.25" customHeight="1">
      <c r="A901" s="1" t="s">
        <v>7184</v>
      </c>
      <c r="B901" s="1" t="s">
        <v>7185</v>
      </c>
      <c r="C901" s="1" t="s">
        <v>7186</v>
      </c>
      <c r="D901" s="1" t="s">
        <v>7187</v>
      </c>
      <c r="E901" s="1">
        <v>2022.0</v>
      </c>
      <c r="F901" s="1" t="s">
        <v>11</v>
      </c>
      <c r="G901" s="1" t="s">
        <v>5686</v>
      </c>
      <c r="J901" s="1">
        <v>821.0</v>
      </c>
      <c r="K901" s="1">
        <v>825.0</v>
      </c>
      <c r="L901" s="1">
        <v>4.0</v>
      </c>
      <c r="M901" s="1" t="s">
        <v>7188</v>
      </c>
      <c r="N901" s="1" t="s">
        <v>7189</v>
      </c>
      <c r="O901" s="1" t="s">
        <v>7190</v>
      </c>
      <c r="P901" s="1" t="s">
        <v>7191</v>
      </c>
      <c r="Q901" s="1" t="s">
        <v>74</v>
      </c>
      <c r="R901" s="1" t="s">
        <v>103</v>
      </c>
      <c r="S901" s="1" t="s">
        <v>76</v>
      </c>
    </row>
    <row r="902" ht="14.25" customHeight="1">
      <c r="A902" s="1" t="s">
        <v>7192</v>
      </c>
      <c r="B902" s="1" t="s">
        <v>7193</v>
      </c>
      <c r="C902" s="1" t="s">
        <v>7194</v>
      </c>
      <c r="D902" s="1" t="s">
        <v>7195</v>
      </c>
      <c r="E902" s="1">
        <v>2022.0</v>
      </c>
      <c r="F902" s="1" t="s">
        <v>11</v>
      </c>
      <c r="G902" s="1" t="s">
        <v>5686</v>
      </c>
      <c r="J902" s="1">
        <v>120.0</v>
      </c>
      <c r="K902" s="1">
        <v>129.0</v>
      </c>
      <c r="L902" s="1">
        <v>9.0</v>
      </c>
      <c r="M902" s="1" t="s">
        <v>7196</v>
      </c>
      <c r="N902" s="1" t="s">
        <v>7197</v>
      </c>
      <c r="O902" s="1" t="s">
        <v>7198</v>
      </c>
      <c r="P902" s="1" t="s">
        <v>7199</v>
      </c>
      <c r="Q902" s="1" t="s">
        <v>74</v>
      </c>
      <c r="S902" s="1" t="s">
        <v>76</v>
      </c>
    </row>
    <row r="903" ht="14.25" customHeight="1">
      <c r="A903" s="1" t="s">
        <v>7200</v>
      </c>
      <c r="B903" s="1" t="s">
        <v>7201</v>
      </c>
      <c r="C903" s="1" t="s">
        <v>7202</v>
      </c>
      <c r="D903" s="1" t="s">
        <v>7203</v>
      </c>
      <c r="E903" s="1">
        <v>2022.0</v>
      </c>
      <c r="F903" s="1" t="s">
        <v>14</v>
      </c>
      <c r="J903" s="1">
        <v>260.0</v>
      </c>
      <c r="K903" s="1">
        <v>265.0</v>
      </c>
      <c r="L903" s="1">
        <v>5.0</v>
      </c>
      <c r="M903" s="1" t="s">
        <v>7204</v>
      </c>
      <c r="N903" s="1" t="s">
        <v>7205</v>
      </c>
      <c r="P903" s="1" t="s">
        <v>7206</v>
      </c>
      <c r="Q903" s="1" t="s">
        <v>74</v>
      </c>
      <c r="R903" s="1" t="s">
        <v>103</v>
      </c>
      <c r="S903" s="1" t="s">
        <v>76</v>
      </c>
    </row>
    <row r="904" ht="14.25" customHeight="1">
      <c r="A904" s="1" t="s">
        <v>7207</v>
      </c>
      <c r="B904" s="1" t="s">
        <v>7208</v>
      </c>
      <c r="C904" s="1">
        <v>5.721633311E10</v>
      </c>
      <c r="D904" s="1" t="s">
        <v>7209</v>
      </c>
      <c r="E904" s="1">
        <v>2022.0</v>
      </c>
      <c r="F904" s="1" t="s">
        <v>11</v>
      </c>
      <c r="G904" s="1" t="s">
        <v>5686</v>
      </c>
      <c r="J904" s="1">
        <v>1158.0</v>
      </c>
      <c r="K904" s="1">
        <v>1160.0</v>
      </c>
      <c r="L904" s="1">
        <v>2.0</v>
      </c>
      <c r="M904" s="1" t="s">
        <v>7210</v>
      </c>
      <c r="N904" s="1" t="s">
        <v>7211</v>
      </c>
      <c r="O904" s="1" t="s">
        <v>7212</v>
      </c>
      <c r="P904" s="1" t="s">
        <v>7213</v>
      </c>
      <c r="Q904" s="1" t="s">
        <v>74</v>
      </c>
      <c r="R904" s="1" t="s">
        <v>103</v>
      </c>
      <c r="S904" s="1" t="s">
        <v>76</v>
      </c>
    </row>
    <row r="905" ht="14.25" customHeight="1">
      <c r="A905" s="1" t="s">
        <v>7214</v>
      </c>
      <c r="B905" s="1" t="s">
        <v>7215</v>
      </c>
      <c r="C905" s="1" t="s">
        <v>7216</v>
      </c>
      <c r="D905" s="1" t="s">
        <v>7217</v>
      </c>
      <c r="E905" s="1">
        <v>2022.0</v>
      </c>
      <c r="F905" s="1" t="s">
        <v>11</v>
      </c>
      <c r="G905" s="1" t="s">
        <v>5686</v>
      </c>
      <c r="J905" s="1">
        <v>1265.0</v>
      </c>
      <c r="K905" s="1">
        <v>1268.0</v>
      </c>
      <c r="L905" s="1">
        <v>3.0</v>
      </c>
      <c r="M905" s="1" t="s">
        <v>7218</v>
      </c>
      <c r="N905" s="1" t="s">
        <v>7219</v>
      </c>
      <c r="O905" s="1" t="s">
        <v>7220</v>
      </c>
      <c r="P905" s="1" t="s">
        <v>7221</v>
      </c>
      <c r="Q905" s="1" t="s">
        <v>74</v>
      </c>
      <c r="R905" s="1" t="s">
        <v>103</v>
      </c>
      <c r="S905" s="1" t="s">
        <v>76</v>
      </c>
    </row>
    <row r="906" ht="14.25" customHeight="1">
      <c r="A906" s="1" t="s">
        <v>7222</v>
      </c>
      <c r="B906" s="1" t="s">
        <v>7223</v>
      </c>
      <c r="C906" s="1">
        <v>5.7211204392E10</v>
      </c>
      <c r="D906" s="1" t="s">
        <v>7224</v>
      </c>
      <c r="E906" s="1">
        <v>2022.0</v>
      </c>
      <c r="F906" s="1" t="s">
        <v>11</v>
      </c>
      <c r="G906" s="1" t="s">
        <v>5686</v>
      </c>
      <c r="J906" s="1">
        <v>1176.0</v>
      </c>
      <c r="K906" s="1">
        <v>1178.0</v>
      </c>
      <c r="L906" s="1">
        <v>2.0</v>
      </c>
      <c r="M906" s="1" t="s">
        <v>7225</v>
      </c>
      <c r="N906" s="1" t="s">
        <v>7226</v>
      </c>
      <c r="O906" s="1" t="s">
        <v>7227</v>
      </c>
      <c r="P906" s="1" t="s">
        <v>7228</v>
      </c>
      <c r="Q906" s="1" t="s">
        <v>74</v>
      </c>
      <c r="R906" s="1" t="s">
        <v>103</v>
      </c>
      <c r="S906" s="1" t="s">
        <v>76</v>
      </c>
    </row>
    <row r="907" ht="14.25" customHeight="1">
      <c r="A907" s="1" t="s">
        <v>7229</v>
      </c>
      <c r="B907" s="1" t="s">
        <v>7230</v>
      </c>
      <c r="C907" s="1" t="s">
        <v>7231</v>
      </c>
      <c r="D907" s="1" t="s">
        <v>7232</v>
      </c>
      <c r="E907" s="1">
        <v>2022.0</v>
      </c>
      <c r="F907" s="1" t="s">
        <v>14</v>
      </c>
      <c r="J907" s="1">
        <v>179.0</v>
      </c>
      <c r="K907" s="1">
        <v>184.0</v>
      </c>
      <c r="L907" s="1">
        <v>5.0</v>
      </c>
      <c r="M907" s="1" t="s">
        <v>7233</v>
      </c>
      <c r="N907" s="1" t="s">
        <v>7234</v>
      </c>
      <c r="P907" s="1" t="s">
        <v>7235</v>
      </c>
      <c r="Q907" s="1" t="s">
        <v>74</v>
      </c>
      <c r="R907" s="1" t="s">
        <v>103</v>
      </c>
      <c r="S907" s="1" t="s">
        <v>76</v>
      </c>
    </row>
    <row r="908" ht="14.25" customHeight="1">
      <c r="A908" s="1" t="s">
        <v>7236</v>
      </c>
      <c r="B908" s="1" t="s">
        <v>7237</v>
      </c>
      <c r="C908" s="1" t="s">
        <v>7238</v>
      </c>
      <c r="D908" s="1" t="s">
        <v>7239</v>
      </c>
      <c r="E908" s="1">
        <v>2022.0</v>
      </c>
      <c r="F908" s="1" t="s">
        <v>11</v>
      </c>
      <c r="G908" s="1" t="s">
        <v>5686</v>
      </c>
      <c r="J908" s="1">
        <v>1164.0</v>
      </c>
      <c r="K908" s="1">
        <v>1166.0</v>
      </c>
      <c r="L908" s="1">
        <v>2.0</v>
      </c>
      <c r="M908" s="1" t="s">
        <v>7240</v>
      </c>
      <c r="N908" s="1" t="s">
        <v>7241</v>
      </c>
      <c r="O908" s="1" t="s">
        <v>7242</v>
      </c>
      <c r="P908" s="1" t="s">
        <v>7243</v>
      </c>
      <c r="Q908" s="1" t="s">
        <v>74</v>
      </c>
      <c r="S908" s="1" t="s">
        <v>76</v>
      </c>
    </row>
    <row r="909" ht="14.25" customHeight="1">
      <c r="A909" s="1" t="s">
        <v>7244</v>
      </c>
      <c r="B909" s="1" t="s">
        <v>7245</v>
      </c>
      <c r="C909" s="1" t="s">
        <v>7246</v>
      </c>
      <c r="D909" s="1" t="s">
        <v>7247</v>
      </c>
      <c r="E909" s="1">
        <v>2022.0</v>
      </c>
      <c r="F909" s="1" t="s">
        <v>14</v>
      </c>
      <c r="J909" s="1">
        <v>393.0</v>
      </c>
      <c r="K909" s="1">
        <v>400.0</v>
      </c>
      <c r="L909" s="1">
        <v>7.0</v>
      </c>
      <c r="M909" s="1" t="s">
        <v>7248</v>
      </c>
      <c r="N909" s="1" t="s">
        <v>7249</v>
      </c>
      <c r="P909" s="1" t="s">
        <v>7250</v>
      </c>
      <c r="Q909" s="1" t="s">
        <v>74</v>
      </c>
      <c r="R909" s="1" t="s">
        <v>103</v>
      </c>
      <c r="S909" s="1" t="s">
        <v>76</v>
      </c>
    </row>
    <row r="910" ht="14.25" customHeight="1">
      <c r="A910" s="1" t="s">
        <v>7251</v>
      </c>
      <c r="B910" s="1" t="s">
        <v>7252</v>
      </c>
      <c r="C910" s="1" t="s">
        <v>7253</v>
      </c>
      <c r="D910" s="1" t="s">
        <v>7254</v>
      </c>
      <c r="E910" s="1">
        <v>2022.0</v>
      </c>
      <c r="F910" s="1" t="s">
        <v>7255</v>
      </c>
      <c r="G910" s="1" t="s">
        <v>1899</v>
      </c>
      <c r="J910" s="1">
        <v>3792.0</v>
      </c>
      <c r="K910" s="1">
        <v>3795.0</v>
      </c>
      <c r="L910" s="1">
        <v>3.0</v>
      </c>
      <c r="M910" s="1" t="s">
        <v>7256</v>
      </c>
      <c r="N910" s="1" t="s">
        <v>7257</v>
      </c>
      <c r="O910" s="1" t="s">
        <v>7258</v>
      </c>
      <c r="P910" s="1" t="s">
        <v>7259</v>
      </c>
      <c r="Q910" s="1" t="s">
        <v>74</v>
      </c>
      <c r="S910" s="1" t="s">
        <v>76</v>
      </c>
    </row>
    <row r="911" ht="14.25" customHeight="1">
      <c r="A911" s="1" t="s">
        <v>7260</v>
      </c>
      <c r="B911" s="1" t="s">
        <v>7261</v>
      </c>
      <c r="C911" s="1" t="s">
        <v>7262</v>
      </c>
      <c r="D911" s="1" t="s">
        <v>7263</v>
      </c>
      <c r="E911" s="1">
        <v>2022.0</v>
      </c>
      <c r="F911" s="1" t="s">
        <v>14</v>
      </c>
      <c r="J911" s="1">
        <v>837.0</v>
      </c>
      <c r="K911" s="1">
        <v>844.0</v>
      </c>
      <c r="L911" s="1">
        <v>7.0</v>
      </c>
      <c r="M911" s="1" t="s">
        <v>7264</v>
      </c>
      <c r="N911" s="1" t="s">
        <v>7265</v>
      </c>
      <c r="P911" s="1" t="s">
        <v>7266</v>
      </c>
      <c r="Q911" s="1" t="s">
        <v>74</v>
      </c>
      <c r="S911" s="1" t="s">
        <v>76</v>
      </c>
    </row>
    <row r="912" ht="14.25" customHeight="1">
      <c r="A912" s="1" t="s">
        <v>7267</v>
      </c>
      <c r="B912" s="1" t="s">
        <v>7268</v>
      </c>
      <c r="C912" s="1" t="s">
        <v>7269</v>
      </c>
      <c r="D912" s="1" t="s">
        <v>7270</v>
      </c>
      <c r="E912" s="1">
        <v>2022.0</v>
      </c>
      <c r="F912" s="1" t="s">
        <v>14</v>
      </c>
      <c r="J912" s="1">
        <v>1334.0</v>
      </c>
      <c r="K912" s="1">
        <v>1340.0</v>
      </c>
      <c r="L912" s="1">
        <v>6.0</v>
      </c>
      <c r="M912" s="1" t="s">
        <v>7271</v>
      </c>
      <c r="N912" s="1" t="s">
        <v>7272</v>
      </c>
      <c r="P912" s="1" t="s">
        <v>7273</v>
      </c>
      <c r="Q912" s="1" t="s">
        <v>74</v>
      </c>
      <c r="S912" s="1" t="s">
        <v>76</v>
      </c>
    </row>
    <row r="913" ht="14.25" customHeight="1">
      <c r="A913" s="1" t="s">
        <v>7274</v>
      </c>
      <c r="B913" s="1" t="s">
        <v>7275</v>
      </c>
      <c r="C913" s="1" t="s">
        <v>7276</v>
      </c>
      <c r="D913" s="1" t="s">
        <v>7277</v>
      </c>
      <c r="E913" s="1">
        <v>2022.0</v>
      </c>
      <c r="F913" s="1" t="s">
        <v>4920</v>
      </c>
      <c r="G913" s="1" t="s">
        <v>7278</v>
      </c>
      <c r="J913" s="1">
        <v>765.0</v>
      </c>
      <c r="K913" s="1">
        <v>777.0</v>
      </c>
      <c r="L913" s="1">
        <v>12.0</v>
      </c>
      <c r="M913" s="1" t="s">
        <v>7279</v>
      </c>
      <c r="N913" s="1" t="s">
        <v>7280</v>
      </c>
      <c r="O913" s="1" t="s">
        <v>7281</v>
      </c>
      <c r="P913" s="1" t="s">
        <v>7282</v>
      </c>
      <c r="Q913" s="1" t="s">
        <v>74</v>
      </c>
      <c r="S913" s="1" t="s">
        <v>76</v>
      </c>
    </row>
    <row r="914" ht="14.25" customHeight="1">
      <c r="A914" s="1" t="s">
        <v>7283</v>
      </c>
      <c r="B914" s="1" t="s">
        <v>7284</v>
      </c>
      <c r="C914" s="1" t="s">
        <v>7285</v>
      </c>
      <c r="D914" s="1" t="s">
        <v>7286</v>
      </c>
      <c r="E914" s="1">
        <v>2022.0</v>
      </c>
      <c r="F914" s="1" t="s">
        <v>11</v>
      </c>
      <c r="G914" s="1" t="s">
        <v>5686</v>
      </c>
      <c r="J914" s="1">
        <v>1241.0</v>
      </c>
      <c r="K914" s="1">
        <v>1243.0</v>
      </c>
      <c r="L914" s="1">
        <v>2.0</v>
      </c>
      <c r="M914" s="1" t="s">
        <v>7287</v>
      </c>
      <c r="N914" s="1" t="s">
        <v>7288</v>
      </c>
      <c r="O914" s="1" t="s">
        <v>7289</v>
      </c>
      <c r="Q914" s="1" t="s">
        <v>74</v>
      </c>
      <c r="S914" s="1" t="s">
        <v>76</v>
      </c>
    </row>
    <row r="915" ht="14.25" customHeight="1">
      <c r="A915" s="1" t="s">
        <v>7290</v>
      </c>
      <c r="B915" s="1" t="s">
        <v>7291</v>
      </c>
      <c r="C915" s="1" t="s">
        <v>7292</v>
      </c>
      <c r="D915" s="1" t="s">
        <v>7293</v>
      </c>
      <c r="E915" s="1">
        <v>2022.0</v>
      </c>
      <c r="F915" s="1" t="s">
        <v>7255</v>
      </c>
      <c r="G915" s="1" t="s">
        <v>1899</v>
      </c>
      <c r="J915" s="1">
        <v>3698.0</v>
      </c>
      <c r="K915" s="1">
        <v>3704.0</v>
      </c>
      <c r="L915" s="1">
        <v>6.0</v>
      </c>
      <c r="M915" s="1" t="s">
        <v>7294</v>
      </c>
      <c r="N915" s="1" t="s">
        <v>7295</v>
      </c>
      <c r="O915" s="1" t="s">
        <v>7296</v>
      </c>
      <c r="P915" s="1" t="s">
        <v>7297</v>
      </c>
      <c r="Q915" s="1" t="s">
        <v>74</v>
      </c>
      <c r="S915" s="1" t="s">
        <v>76</v>
      </c>
    </row>
    <row r="916" ht="14.25" customHeight="1">
      <c r="A916" s="1" t="s">
        <v>7298</v>
      </c>
      <c r="B916" s="1" t="s">
        <v>7299</v>
      </c>
      <c r="C916" s="1" t="s">
        <v>7300</v>
      </c>
      <c r="D916" s="1" t="s">
        <v>7301</v>
      </c>
      <c r="E916" s="1">
        <v>2022.0</v>
      </c>
      <c r="F916" s="1" t="s">
        <v>14</v>
      </c>
      <c r="J916" s="1">
        <v>1598.0</v>
      </c>
      <c r="K916" s="1">
        <v>1605.0</v>
      </c>
      <c r="L916" s="1">
        <v>7.0</v>
      </c>
      <c r="M916" s="1" t="s">
        <v>7302</v>
      </c>
      <c r="N916" s="1" t="s">
        <v>7303</v>
      </c>
      <c r="P916" s="1" t="s">
        <v>7304</v>
      </c>
      <c r="Q916" s="1" t="s">
        <v>74</v>
      </c>
      <c r="S916" s="1" t="s">
        <v>76</v>
      </c>
    </row>
    <row r="917" ht="14.25" customHeight="1">
      <c r="A917" s="1" t="s">
        <v>7305</v>
      </c>
      <c r="B917" s="1" t="s">
        <v>7306</v>
      </c>
      <c r="C917" s="1" t="s">
        <v>7307</v>
      </c>
      <c r="D917" s="1" t="s">
        <v>7308</v>
      </c>
      <c r="E917" s="1">
        <v>2022.0</v>
      </c>
      <c r="F917" s="1" t="s">
        <v>14</v>
      </c>
      <c r="J917" s="1">
        <v>1044.0</v>
      </c>
      <c r="K917" s="1">
        <v>1049.0</v>
      </c>
      <c r="L917" s="1">
        <v>5.0</v>
      </c>
      <c r="M917" s="1" t="s">
        <v>7309</v>
      </c>
      <c r="N917" s="1" t="s">
        <v>7310</v>
      </c>
      <c r="P917" s="1" t="s">
        <v>7311</v>
      </c>
      <c r="Q917" s="1" t="s">
        <v>74</v>
      </c>
      <c r="S917" s="1" t="s">
        <v>76</v>
      </c>
    </row>
    <row r="918" ht="14.25" customHeight="1">
      <c r="A918" s="1" t="s">
        <v>7312</v>
      </c>
      <c r="B918" s="1" t="s">
        <v>7313</v>
      </c>
      <c r="C918" s="1" t="s">
        <v>7314</v>
      </c>
      <c r="D918" s="1" t="s">
        <v>7315</v>
      </c>
      <c r="E918" s="1">
        <v>2022.0</v>
      </c>
      <c r="F918" s="1" t="s">
        <v>11</v>
      </c>
      <c r="G918" s="1" t="s">
        <v>5686</v>
      </c>
      <c r="J918" s="1">
        <v>932.0</v>
      </c>
      <c r="K918" s="1">
        <v>936.0</v>
      </c>
      <c r="L918" s="1">
        <v>4.0</v>
      </c>
      <c r="M918" s="1" t="s">
        <v>7316</v>
      </c>
      <c r="N918" s="1" t="s">
        <v>7317</v>
      </c>
      <c r="O918" s="1" t="s">
        <v>7318</v>
      </c>
      <c r="P918" s="1" t="s">
        <v>7319</v>
      </c>
      <c r="Q918" s="1" t="s">
        <v>74</v>
      </c>
      <c r="S918" s="1" t="s">
        <v>76</v>
      </c>
    </row>
    <row r="919" ht="14.25" customHeight="1">
      <c r="A919" s="1" t="s">
        <v>7320</v>
      </c>
      <c r="B919" s="1" t="s">
        <v>7321</v>
      </c>
      <c r="C919" s="1" t="s">
        <v>7322</v>
      </c>
      <c r="D919" s="1" t="s">
        <v>7323</v>
      </c>
      <c r="E919" s="1">
        <v>2022.0</v>
      </c>
      <c r="F919" s="1" t="s">
        <v>14</v>
      </c>
      <c r="J919" s="1">
        <v>603.0</v>
      </c>
      <c r="K919" s="1">
        <v>609.0</v>
      </c>
      <c r="L919" s="1">
        <v>6.0</v>
      </c>
      <c r="M919" s="1" t="s">
        <v>7324</v>
      </c>
      <c r="N919" s="1" t="s">
        <v>7325</v>
      </c>
      <c r="O919" s="1" t="s">
        <v>7326</v>
      </c>
      <c r="P919" s="1" t="s">
        <v>7327</v>
      </c>
      <c r="Q919" s="1" t="s">
        <v>74</v>
      </c>
      <c r="S919" s="1" t="s">
        <v>76</v>
      </c>
    </row>
    <row r="920" ht="14.25" customHeight="1">
      <c r="A920" s="1" t="s">
        <v>7328</v>
      </c>
      <c r="B920" s="1" t="s">
        <v>7329</v>
      </c>
      <c r="C920" s="1" t="s">
        <v>7330</v>
      </c>
      <c r="D920" s="1" t="s">
        <v>7331</v>
      </c>
      <c r="E920" s="1">
        <v>2022.0</v>
      </c>
      <c r="F920" s="1" t="s">
        <v>1710</v>
      </c>
      <c r="G920" s="1" t="s">
        <v>6346</v>
      </c>
      <c r="J920" s="1">
        <v>342.0</v>
      </c>
      <c r="K920" s="1">
        <v>353.0</v>
      </c>
      <c r="L920" s="1">
        <v>11.0</v>
      </c>
      <c r="M920" s="1" t="s">
        <v>7332</v>
      </c>
      <c r="N920" s="1" t="s">
        <v>7333</v>
      </c>
      <c r="O920" s="1" t="s">
        <v>7334</v>
      </c>
      <c r="P920" s="1" t="s">
        <v>7335</v>
      </c>
      <c r="Q920" s="1" t="s">
        <v>74</v>
      </c>
      <c r="S920" s="1" t="s">
        <v>76</v>
      </c>
    </row>
    <row r="921" ht="14.25" customHeight="1">
      <c r="A921" s="1" t="s">
        <v>7336</v>
      </c>
      <c r="B921" s="1" t="s">
        <v>7337</v>
      </c>
      <c r="C921" s="1" t="s">
        <v>7338</v>
      </c>
      <c r="D921" s="1" t="s">
        <v>7339</v>
      </c>
      <c r="E921" s="1">
        <v>2022.0</v>
      </c>
      <c r="F921" s="1" t="s">
        <v>11</v>
      </c>
      <c r="G921" s="1" t="s">
        <v>5686</v>
      </c>
      <c r="J921" s="1">
        <v>383.0</v>
      </c>
      <c r="K921" s="1">
        <v>392.0</v>
      </c>
      <c r="L921" s="1">
        <v>9.0</v>
      </c>
      <c r="M921" s="1" t="s">
        <v>7340</v>
      </c>
      <c r="N921" s="1" t="s">
        <v>7341</v>
      </c>
      <c r="P921" s="1" t="s">
        <v>7342</v>
      </c>
      <c r="Q921" s="1" t="s">
        <v>74</v>
      </c>
      <c r="S921" s="1" t="s">
        <v>76</v>
      </c>
    </row>
    <row r="922" ht="14.25" customHeight="1">
      <c r="A922" s="1" t="s">
        <v>7343</v>
      </c>
      <c r="B922" s="1" t="s">
        <v>7344</v>
      </c>
      <c r="C922" s="1" t="s">
        <v>7345</v>
      </c>
      <c r="D922" s="1" t="s">
        <v>7346</v>
      </c>
      <c r="E922" s="1">
        <v>2022.0</v>
      </c>
      <c r="F922" s="1" t="s">
        <v>6197</v>
      </c>
      <c r="G922" s="1" t="s">
        <v>6198</v>
      </c>
      <c r="J922" s="1">
        <v>6447.0</v>
      </c>
      <c r="K922" s="1">
        <v>6456.0</v>
      </c>
      <c r="L922" s="1">
        <v>9.0</v>
      </c>
      <c r="M922" s="1" t="s">
        <v>7347</v>
      </c>
      <c r="N922" s="1" t="s">
        <v>7348</v>
      </c>
      <c r="O922" s="1" t="s">
        <v>7349</v>
      </c>
      <c r="P922" s="1" t="s">
        <v>7350</v>
      </c>
      <c r="Q922" s="1" t="s">
        <v>74</v>
      </c>
      <c r="R922" s="1" t="s">
        <v>103</v>
      </c>
      <c r="S922" s="1" t="s">
        <v>76</v>
      </c>
    </row>
    <row r="923" ht="14.25" customHeight="1">
      <c r="A923" s="1" t="s">
        <v>7351</v>
      </c>
      <c r="B923" s="1" t="s">
        <v>7352</v>
      </c>
      <c r="C923" s="1" t="s">
        <v>7353</v>
      </c>
      <c r="D923" s="1" t="s">
        <v>7354</v>
      </c>
      <c r="E923" s="1">
        <v>2022.0</v>
      </c>
      <c r="F923" s="1" t="s">
        <v>14</v>
      </c>
      <c r="J923" s="1">
        <v>891.0</v>
      </c>
      <c r="K923" s="1">
        <v>897.0</v>
      </c>
      <c r="L923" s="1">
        <v>6.0</v>
      </c>
      <c r="M923" s="1" t="s">
        <v>7355</v>
      </c>
      <c r="N923" s="1" t="s">
        <v>7356</v>
      </c>
      <c r="P923" s="1" t="s">
        <v>7357</v>
      </c>
      <c r="Q923" s="1" t="s">
        <v>74</v>
      </c>
      <c r="S923" s="1" t="s">
        <v>76</v>
      </c>
    </row>
    <row r="924" ht="14.25" customHeight="1">
      <c r="A924" s="1" t="s">
        <v>7358</v>
      </c>
      <c r="B924" s="1" t="s">
        <v>7359</v>
      </c>
      <c r="C924" s="1" t="s">
        <v>7360</v>
      </c>
      <c r="D924" s="1" t="s">
        <v>7361</v>
      </c>
      <c r="E924" s="1">
        <v>2022.0</v>
      </c>
      <c r="F924" s="1" t="s">
        <v>14</v>
      </c>
      <c r="J924" s="1">
        <v>171.0</v>
      </c>
      <c r="K924" s="1">
        <v>178.0</v>
      </c>
      <c r="L924" s="1">
        <v>7.0</v>
      </c>
      <c r="M924" s="1" t="s">
        <v>7362</v>
      </c>
      <c r="N924" s="1" t="s">
        <v>7363</v>
      </c>
      <c r="P924" s="1" t="s">
        <v>7364</v>
      </c>
      <c r="Q924" s="1" t="s">
        <v>74</v>
      </c>
      <c r="S924" s="1" t="s">
        <v>76</v>
      </c>
    </row>
    <row r="925" ht="14.25" customHeight="1">
      <c r="A925" s="1" t="s">
        <v>7365</v>
      </c>
      <c r="B925" s="1" t="s">
        <v>7366</v>
      </c>
      <c r="C925" s="1">
        <v>5.7192162692E10</v>
      </c>
      <c r="D925" s="1" t="s">
        <v>7367</v>
      </c>
      <c r="E925" s="1">
        <v>2022.0</v>
      </c>
      <c r="F925" s="1" t="s">
        <v>11</v>
      </c>
      <c r="G925" s="1" t="s">
        <v>5686</v>
      </c>
      <c r="J925" s="1">
        <v>1152.0</v>
      </c>
      <c r="K925" s="1">
        <v>1154.0</v>
      </c>
      <c r="L925" s="1">
        <v>2.0</v>
      </c>
      <c r="M925" s="1" t="s">
        <v>7368</v>
      </c>
      <c r="N925" s="1" t="s">
        <v>7369</v>
      </c>
      <c r="O925" s="1" t="s">
        <v>7370</v>
      </c>
      <c r="P925" s="1" t="s">
        <v>7371</v>
      </c>
      <c r="Q925" s="1" t="s">
        <v>74</v>
      </c>
      <c r="S925" s="1" t="s">
        <v>76</v>
      </c>
    </row>
    <row r="926" ht="14.25" customHeight="1">
      <c r="A926" s="1" t="s">
        <v>7372</v>
      </c>
      <c r="B926" s="1" t="s">
        <v>7373</v>
      </c>
      <c r="C926" s="1" t="s">
        <v>7374</v>
      </c>
      <c r="D926" s="1" t="s">
        <v>7375</v>
      </c>
      <c r="E926" s="1">
        <v>2022.0</v>
      </c>
      <c r="F926" s="1" t="s">
        <v>14</v>
      </c>
      <c r="J926" s="1">
        <v>1592.0</v>
      </c>
      <c r="K926" s="1">
        <v>1597.0</v>
      </c>
      <c r="L926" s="1">
        <v>5.0</v>
      </c>
      <c r="M926" s="1" t="s">
        <v>7376</v>
      </c>
      <c r="N926" s="1" t="s">
        <v>7377</v>
      </c>
      <c r="O926" s="1" t="s">
        <v>7378</v>
      </c>
      <c r="P926" s="1" t="s">
        <v>7379</v>
      </c>
      <c r="Q926" s="1" t="s">
        <v>74</v>
      </c>
      <c r="S926" s="1" t="s">
        <v>76</v>
      </c>
    </row>
    <row r="927" ht="14.25" customHeight="1">
      <c r="A927" s="1" t="s">
        <v>7380</v>
      </c>
      <c r="B927" s="1" t="s">
        <v>7381</v>
      </c>
      <c r="C927" s="1" t="s">
        <v>7382</v>
      </c>
      <c r="D927" s="1" t="s">
        <v>7383</v>
      </c>
      <c r="E927" s="1">
        <v>2022.0</v>
      </c>
      <c r="F927" s="1" t="s">
        <v>11</v>
      </c>
      <c r="G927" s="1" t="s">
        <v>5686</v>
      </c>
      <c r="J927" s="1">
        <v>634.0</v>
      </c>
      <c r="K927" s="1">
        <v>638.0</v>
      </c>
      <c r="L927" s="1">
        <v>4.0</v>
      </c>
      <c r="M927" s="1" t="s">
        <v>7384</v>
      </c>
      <c r="N927" s="1" t="s">
        <v>7385</v>
      </c>
      <c r="O927" s="1" t="s">
        <v>7386</v>
      </c>
      <c r="P927" s="1" t="s">
        <v>7387</v>
      </c>
      <c r="Q927" s="1" t="s">
        <v>74</v>
      </c>
      <c r="R927" s="1" t="s">
        <v>103</v>
      </c>
      <c r="S927" s="1" t="s">
        <v>76</v>
      </c>
    </row>
    <row r="928" ht="14.25" customHeight="1">
      <c r="A928" s="1" t="s">
        <v>7388</v>
      </c>
      <c r="B928" s="1" t="s">
        <v>7389</v>
      </c>
      <c r="C928" s="1" t="s">
        <v>7390</v>
      </c>
      <c r="D928" s="1" t="s">
        <v>7391</v>
      </c>
      <c r="E928" s="1">
        <v>2022.0</v>
      </c>
      <c r="F928" s="1" t="s">
        <v>11</v>
      </c>
      <c r="G928" s="1" t="s">
        <v>5686</v>
      </c>
      <c r="J928" s="1">
        <v>14.0</v>
      </c>
      <c r="K928" s="1">
        <v>23.0</v>
      </c>
      <c r="L928" s="1">
        <v>9.0</v>
      </c>
      <c r="M928" s="1" t="s">
        <v>7392</v>
      </c>
      <c r="N928" s="1" t="s">
        <v>7393</v>
      </c>
      <c r="O928" s="1" t="s">
        <v>7394</v>
      </c>
      <c r="P928" s="1" t="s">
        <v>7395</v>
      </c>
      <c r="Q928" s="1" t="s">
        <v>74</v>
      </c>
      <c r="S928" s="1" t="s">
        <v>76</v>
      </c>
    </row>
    <row r="929" ht="14.25" customHeight="1">
      <c r="A929" s="1" t="s">
        <v>7396</v>
      </c>
      <c r="B929" s="1" t="s">
        <v>7397</v>
      </c>
      <c r="C929" s="1" t="s">
        <v>7398</v>
      </c>
      <c r="D929" s="1" t="s">
        <v>7399</v>
      </c>
      <c r="E929" s="1">
        <v>2022.0</v>
      </c>
      <c r="F929" s="1" t="s">
        <v>14</v>
      </c>
      <c r="J929" s="1">
        <v>230.0</v>
      </c>
      <c r="K929" s="1">
        <v>235.0</v>
      </c>
      <c r="L929" s="1">
        <v>5.0</v>
      </c>
      <c r="M929" s="1" t="s">
        <v>7400</v>
      </c>
      <c r="N929" s="1" t="s">
        <v>7401</v>
      </c>
      <c r="P929" s="1" t="s">
        <v>7402</v>
      </c>
      <c r="Q929" s="1" t="s">
        <v>74</v>
      </c>
      <c r="S929" s="1" t="s">
        <v>76</v>
      </c>
    </row>
    <row r="930" ht="14.25" customHeight="1">
      <c r="A930" s="1" t="s">
        <v>7403</v>
      </c>
      <c r="B930" s="1" t="s">
        <v>7404</v>
      </c>
      <c r="C930" s="1" t="s">
        <v>7405</v>
      </c>
      <c r="D930" s="1" t="s">
        <v>7406</v>
      </c>
      <c r="E930" s="1">
        <v>2022.0</v>
      </c>
      <c r="F930" s="1" t="s">
        <v>14</v>
      </c>
      <c r="J930" s="1">
        <v>337.0</v>
      </c>
      <c r="K930" s="1">
        <v>344.0</v>
      </c>
      <c r="L930" s="1">
        <v>7.0</v>
      </c>
      <c r="M930" s="1" t="s">
        <v>7407</v>
      </c>
      <c r="N930" s="1" t="s">
        <v>7408</v>
      </c>
      <c r="P930" s="1" t="s">
        <v>7409</v>
      </c>
      <c r="Q930" s="1" t="s">
        <v>74</v>
      </c>
      <c r="S930" s="1" t="s">
        <v>76</v>
      </c>
    </row>
    <row r="931" ht="14.25" customHeight="1">
      <c r="A931" s="1" t="s">
        <v>7410</v>
      </c>
      <c r="B931" s="1" t="s">
        <v>7411</v>
      </c>
      <c r="C931" s="1" t="s">
        <v>7412</v>
      </c>
      <c r="D931" s="1" t="s">
        <v>7413</v>
      </c>
      <c r="E931" s="1">
        <v>2022.0</v>
      </c>
      <c r="F931" s="1" t="s">
        <v>14</v>
      </c>
      <c r="J931" s="1">
        <v>1393.0</v>
      </c>
      <c r="K931" s="1">
        <v>1398.0</v>
      </c>
      <c r="L931" s="1">
        <v>5.0</v>
      </c>
      <c r="M931" s="1" t="s">
        <v>7414</v>
      </c>
      <c r="N931" s="1" t="s">
        <v>7415</v>
      </c>
      <c r="P931" s="1" t="s">
        <v>7416</v>
      </c>
      <c r="Q931" s="1" t="s">
        <v>74</v>
      </c>
      <c r="S931" s="1" t="s">
        <v>76</v>
      </c>
    </row>
    <row r="932" ht="14.25" customHeight="1">
      <c r="A932" s="1" t="s">
        <v>7417</v>
      </c>
      <c r="B932" s="1" t="s">
        <v>7418</v>
      </c>
      <c r="C932" s="1" t="s">
        <v>7419</v>
      </c>
      <c r="D932" s="1" t="s">
        <v>7420</v>
      </c>
      <c r="E932" s="1">
        <v>2022.0</v>
      </c>
      <c r="F932" s="1" t="s">
        <v>11</v>
      </c>
      <c r="G932" s="1" t="s">
        <v>5686</v>
      </c>
      <c r="J932" s="1">
        <v>760.0</v>
      </c>
      <c r="K932" s="1">
        <v>764.0</v>
      </c>
      <c r="L932" s="1">
        <v>4.0</v>
      </c>
      <c r="M932" s="1" t="s">
        <v>7421</v>
      </c>
      <c r="N932" s="1" t="s">
        <v>7422</v>
      </c>
      <c r="O932" s="1" t="s">
        <v>7423</v>
      </c>
      <c r="P932" s="1" t="s">
        <v>7424</v>
      </c>
      <c r="Q932" s="1" t="s">
        <v>74</v>
      </c>
      <c r="R932" s="1" t="s">
        <v>103</v>
      </c>
      <c r="S932" s="1" t="s">
        <v>76</v>
      </c>
    </row>
    <row r="933" ht="14.25" customHeight="1">
      <c r="A933" s="1" t="s">
        <v>7425</v>
      </c>
      <c r="B933" s="1" t="s">
        <v>7426</v>
      </c>
      <c r="C933" s="1" t="s">
        <v>7427</v>
      </c>
      <c r="D933" s="1" t="s">
        <v>7428</v>
      </c>
      <c r="E933" s="1">
        <v>2022.0</v>
      </c>
      <c r="F933" s="1" t="s">
        <v>11</v>
      </c>
      <c r="G933" s="1" t="s">
        <v>5686</v>
      </c>
      <c r="J933" s="1">
        <v>1075.0</v>
      </c>
      <c r="K933" s="1">
        <v>1079.0</v>
      </c>
      <c r="L933" s="1">
        <v>4.0</v>
      </c>
      <c r="M933" s="1" t="s">
        <v>7429</v>
      </c>
      <c r="N933" s="1" t="s">
        <v>7430</v>
      </c>
      <c r="O933" s="1" t="s">
        <v>7431</v>
      </c>
      <c r="P933" s="1" t="s">
        <v>7432</v>
      </c>
      <c r="Q933" s="1" t="s">
        <v>74</v>
      </c>
      <c r="S933" s="1" t="s">
        <v>76</v>
      </c>
    </row>
    <row r="934" ht="14.25" customHeight="1">
      <c r="A934" s="1" t="s">
        <v>7433</v>
      </c>
      <c r="B934" s="1" t="s">
        <v>7434</v>
      </c>
      <c r="C934" s="1" t="s">
        <v>7435</v>
      </c>
      <c r="D934" s="1" t="s">
        <v>7436</v>
      </c>
      <c r="E934" s="1">
        <v>2022.0</v>
      </c>
      <c r="F934" s="1" t="s">
        <v>11</v>
      </c>
      <c r="G934" s="1" t="s">
        <v>5686</v>
      </c>
      <c r="J934" s="1">
        <v>323.0</v>
      </c>
      <c r="K934" s="1">
        <v>331.0</v>
      </c>
      <c r="L934" s="1">
        <v>8.0</v>
      </c>
      <c r="M934" s="1" t="s">
        <v>7437</v>
      </c>
      <c r="N934" s="1" t="s">
        <v>7438</v>
      </c>
      <c r="O934" s="1" t="s">
        <v>7439</v>
      </c>
      <c r="P934" s="1" t="s">
        <v>7440</v>
      </c>
      <c r="Q934" s="1" t="s">
        <v>74</v>
      </c>
      <c r="S934" s="1" t="s">
        <v>76</v>
      </c>
    </row>
    <row r="935" ht="14.25" customHeight="1">
      <c r="A935" s="1" t="s">
        <v>7441</v>
      </c>
      <c r="B935" s="1" t="s">
        <v>7442</v>
      </c>
      <c r="C935" s="1" t="s">
        <v>7443</v>
      </c>
      <c r="D935" s="1" t="s">
        <v>7444</v>
      </c>
      <c r="E935" s="1">
        <v>2022.0</v>
      </c>
      <c r="F935" s="1" t="s">
        <v>11</v>
      </c>
      <c r="G935" s="1" t="s">
        <v>5686</v>
      </c>
      <c r="J935" s="1">
        <v>393.0</v>
      </c>
      <c r="K935" s="1">
        <v>401.0</v>
      </c>
      <c r="L935" s="1">
        <v>8.0</v>
      </c>
      <c r="M935" s="1" t="s">
        <v>7445</v>
      </c>
      <c r="N935" s="1" t="s">
        <v>7446</v>
      </c>
      <c r="O935" s="1" t="s">
        <v>7447</v>
      </c>
      <c r="P935" s="1" t="s">
        <v>7448</v>
      </c>
      <c r="Q935" s="1" t="s">
        <v>74</v>
      </c>
      <c r="S935" s="1" t="s">
        <v>76</v>
      </c>
    </row>
    <row r="936" ht="14.25" customHeight="1">
      <c r="A936" s="1" t="s">
        <v>7449</v>
      </c>
      <c r="B936" s="1" t="s">
        <v>7450</v>
      </c>
      <c r="C936" s="1" t="s">
        <v>7451</v>
      </c>
      <c r="D936" s="1" t="s">
        <v>7452</v>
      </c>
      <c r="E936" s="1">
        <v>2022.0</v>
      </c>
      <c r="F936" s="1" t="s">
        <v>11</v>
      </c>
      <c r="G936" s="1" t="s">
        <v>5686</v>
      </c>
      <c r="J936" s="1">
        <v>363.0</v>
      </c>
      <c r="K936" s="1">
        <v>371.0</v>
      </c>
      <c r="L936" s="1">
        <v>8.0</v>
      </c>
      <c r="M936" s="1" t="s">
        <v>7453</v>
      </c>
      <c r="N936" s="1" t="s">
        <v>7454</v>
      </c>
      <c r="O936" s="1" t="s">
        <v>7455</v>
      </c>
      <c r="P936" s="1" t="s">
        <v>7456</v>
      </c>
      <c r="Q936" s="1" t="s">
        <v>74</v>
      </c>
      <c r="S936" s="1" t="s">
        <v>76</v>
      </c>
    </row>
    <row r="937" ht="14.25" customHeight="1">
      <c r="A937" s="1" t="s">
        <v>7457</v>
      </c>
      <c r="B937" s="1" t="s">
        <v>7458</v>
      </c>
      <c r="C937" s="1" t="s">
        <v>7459</v>
      </c>
      <c r="D937" s="1" t="s">
        <v>7460</v>
      </c>
      <c r="E937" s="1">
        <v>2022.0</v>
      </c>
      <c r="F937" s="1" t="s">
        <v>7461</v>
      </c>
      <c r="J937" s="1">
        <v>442.0</v>
      </c>
      <c r="K937" s="1">
        <v>448.0</v>
      </c>
      <c r="L937" s="1">
        <v>6.0</v>
      </c>
      <c r="M937" s="1" t="s">
        <v>7462</v>
      </c>
      <c r="N937" s="1" t="s">
        <v>7463</v>
      </c>
      <c r="O937" s="1" t="s">
        <v>7464</v>
      </c>
      <c r="P937" s="1" t="s">
        <v>7465</v>
      </c>
      <c r="Q937" s="1" t="s">
        <v>74</v>
      </c>
      <c r="S937" s="1" t="s">
        <v>76</v>
      </c>
    </row>
    <row r="938" ht="14.25" customHeight="1">
      <c r="A938" s="1" t="s">
        <v>7466</v>
      </c>
      <c r="B938" s="1" t="s">
        <v>7467</v>
      </c>
      <c r="C938" s="1" t="s">
        <v>7468</v>
      </c>
      <c r="D938" s="1" t="s">
        <v>7469</v>
      </c>
      <c r="E938" s="1">
        <v>2022.0</v>
      </c>
      <c r="F938" s="1" t="s">
        <v>14</v>
      </c>
      <c r="J938" s="1">
        <v>1209.0</v>
      </c>
      <c r="K938" s="1">
        <v>1215.0</v>
      </c>
      <c r="L938" s="1">
        <v>6.0</v>
      </c>
      <c r="M938" s="1" t="s">
        <v>7470</v>
      </c>
      <c r="N938" s="1" t="s">
        <v>7471</v>
      </c>
      <c r="P938" s="1" t="s">
        <v>7472</v>
      </c>
      <c r="Q938" s="1" t="s">
        <v>74</v>
      </c>
      <c r="S938" s="1" t="s">
        <v>76</v>
      </c>
    </row>
    <row r="939" ht="14.25" customHeight="1">
      <c r="A939" s="1" t="s">
        <v>7473</v>
      </c>
      <c r="B939" s="1" t="s">
        <v>7474</v>
      </c>
      <c r="C939" s="1" t="s">
        <v>7475</v>
      </c>
      <c r="D939" s="1" t="s">
        <v>7476</v>
      </c>
      <c r="E939" s="1">
        <v>2022.0</v>
      </c>
      <c r="F939" s="1" t="s">
        <v>11</v>
      </c>
      <c r="G939" s="1" t="s">
        <v>5686</v>
      </c>
      <c r="J939" s="1">
        <v>870.0</v>
      </c>
      <c r="K939" s="1">
        <v>874.0</v>
      </c>
      <c r="L939" s="1">
        <v>4.0</v>
      </c>
      <c r="M939" s="1" t="s">
        <v>7477</v>
      </c>
      <c r="N939" s="1" t="s">
        <v>7478</v>
      </c>
      <c r="O939" s="1" t="s">
        <v>7479</v>
      </c>
      <c r="P939" s="1" t="s">
        <v>7480</v>
      </c>
      <c r="Q939" s="1" t="s">
        <v>74</v>
      </c>
      <c r="S939" s="1" t="s">
        <v>76</v>
      </c>
    </row>
    <row r="940" ht="14.25" customHeight="1">
      <c r="A940" s="1" t="s">
        <v>7481</v>
      </c>
      <c r="B940" s="1" t="s">
        <v>7482</v>
      </c>
      <c r="C940" s="1" t="s">
        <v>7483</v>
      </c>
      <c r="D940" s="1" t="s">
        <v>7484</v>
      </c>
      <c r="E940" s="1">
        <v>2022.0</v>
      </c>
      <c r="F940" s="1" t="s">
        <v>7485</v>
      </c>
      <c r="J940" s="1">
        <v>68.0</v>
      </c>
      <c r="K940" s="1">
        <v>71.0</v>
      </c>
      <c r="L940" s="1">
        <v>3.0</v>
      </c>
      <c r="M940" s="1" t="s">
        <v>7486</v>
      </c>
      <c r="N940" s="1" t="s">
        <v>7487</v>
      </c>
      <c r="O940" s="1" t="s">
        <v>7488</v>
      </c>
      <c r="P940" s="1" t="s">
        <v>7489</v>
      </c>
      <c r="Q940" s="1" t="s">
        <v>74</v>
      </c>
      <c r="S940" s="1" t="s">
        <v>76</v>
      </c>
    </row>
    <row r="941" ht="14.25" customHeight="1">
      <c r="A941" s="1" t="s">
        <v>7490</v>
      </c>
      <c r="B941" s="1" t="s">
        <v>7491</v>
      </c>
      <c r="C941" s="1" t="s">
        <v>7492</v>
      </c>
      <c r="D941" s="1" t="s">
        <v>7493</v>
      </c>
      <c r="E941" s="1">
        <v>2022.0</v>
      </c>
      <c r="F941" s="1" t="s">
        <v>14</v>
      </c>
      <c r="J941" s="1">
        <v>1077.0</v>
      </c>
      <c r="K941" s="1">
        <v>1084.0</v>
      </c>
      <c r="L941" s="1">
        <v>7.0</v>
      </c>
      <c r="M941" s="1" t="s">
        <v>7494</v>
      </c>
      <c r="N941" s="1" t="s">
        <v>7495</v>
      </c>
      <c r="P941" s="1" t="s">
        <v>7496</v>
      </c>
      <c r="Q941" s="1" t="s">
        <v>74</v>
      </c>
      <c r="S941" s="1" t="s">
        <v>76</v>
      </c>
    </row>
    <row r="942" ht="14.25" customHeight="1">
      <c r="A942" s="1" t="s">
        <v>7497</v>
      </c>
      <c r="B942" s="1" t="s">
        <v>7498</v>
      </c>
      <c r="C942" s="1" t="s">
        <v>7499</v>
      </c>
      <c r="D942" s="1" t="s">
        <v>7500</v>
      </c>
      <c r="E942" s="1">
        <v>2022.0</v>
      </c>
      <c r="F942" s="1" t="s">
        <v>11</v>
      </c>
      <c r="G942" s="1" t="s">
        <v>5686</v>
      </c>
      <c r="J942" s="1">
        <v>1105.0</v>
      </c>
      <c r="K942" s="1">
        <v>1109.0</v>
      </c>
      <c r="L942" s="1">
        <v>4.0</v>
      </c>
      <c r="M942" s="1" t="s">
        <v>7501</v>
      </c>
      <c r="N942" s="1" t="s">
        <v>7502</v>
      </c>
      <c r="O942" s="1" t="s">
        <v>7503</v>
      </c>
      <c r="P942" s="1" t="s">
        <v>7504</v>
      </c>
      <c r="Q942" s="1" t="s">
        <v>74</v>
      </c>
      <c r="S942" s="1" t="s">
        <v>76</v>
      </c>
    </row>
    <row r="943" ht="14.25" customHeight="1">
      <c r="A943" s="1" t="s">
        <v>7505</v>
      </c>
      <c r="B943" s="1" t="s">
        <v>7506</v>
      </c>
      <c r="C943" s="1" t="s">
        <v>7507</v>
      </c>
      <c r="D943" s="1" t="s">
        <v>7508</v>
      </c>
      <c r="E943" s="1">
        <v>2022.0</v>
      </c>
      <c r="F943" s="1" t="s">
        <v>14</v>
      </c>
      <c r="J943" s="1">
        <v>829.0</v>
      </c>
      <c r="K943" s="1">
        <v>836.0</v>
      </c>
      <c r="L943" s="1">
        <v>7.0</v>
      </c>
      <c r="M943" s="1" t="s">
        <v>7509</v>
      </c>
      <c r="N943" s="1" t="s">
        <v>7510</v>
      </c>
      <c r="P943" s="1" t="s">
        <v>7511</v>
      </c>
      <c r="Q943" s="1" t="s">
        <v>74</v>
      </c>
      <c r="S943" s="1" t="s">
        <v>76</v>
      </c>
    </row>
    <row r="944" ht="14.25" customHeight="1">
      <c r="A944" s="1" t="s">
        <v>7512</v>
      </c>
      <c r="B944" s="1" t="s">
        <v>7513</v>
      </c>
      <c r="C944" s="1" t="s">
        <v>7514</v>
      </c>
      <c r="D944" s="1" t="s">
        <v>7515</v>
      </c>
      <c r="E944" s="1">
        <v>2022.0</v>
      </c>
      <c r="F944" s="1" t="s">
        <v>14</v>
      </c>
      <c r="J944" s="1">
        <v>301.0</v>
      </c>
      <c r="K944" s="1">
        <v>307.0</v>
      </c>
      <c r="L944" s="1">
        <v>6.0</v>
      </c>
      <c r="M944" s="1" t="s">
        <v>7516</v>
      </c>
      <c r="N944" s="1" t="s">
        <v>7517</v>
      </c>
      <c r="P944" s="1" t="s">
        <v>7518</v>
      </c>
      <c r="Q944" s="1" t="s">
        <v>74</v>
      </c>
      <c r="S944" s="1" t="s">
        <v>76</v>
      </c>
    </row>
    <row r="945" ht="14.25" customHeight="1">
      <c r="A945" s="1" t="s">
        <v>7519</v>
      </c>
      <c r="B945" s="1" t="s">
        <v>7520</v>
      </c>
      <c r="C945" s="1" t="s">
        <v>7521</v>
      </c>
      <c r="D945" s="1" t="s">
        <v>7522</v>
      </c>
      <c r="E945" s="1">
        <v>2022.0</v>
      </c>
      <c r="F945" s="1" t="s">
        <v>14</v>
      </c>
      <c r="J945" s="1">
        <v>377.0</v>
      </c>
      <c r="K945" s="1">
        <v>384.0</v>
      </c>
      <c r="L945" s="1">
        <v>7.0</v>
      </c>
      <c r="M945" s="1" t="s">
        <v>7523</v>
      </c>
      <c r="N945" s="1" t="s">
        <v>7524</v>
      </c>
      <c r="P945" s="1" t="s">
        <v>7525</v>
      </c>
      <c r="Q945" s="1" t="s">
        <v>74</v>
      </c>
      <c r="S945" s="1" t="s">
        <v>76</v>
      </c>
    </row>
    <row r="946" ht="14.25" customHeight="1">
      <c r="A946" s="1" t="s">
        <v>7526</v>
      </c>
      <c r="B946" s="1" t="s">
        <v>7527</v>
      </c>
      <c r="C946" s="1" t="s">
        <v>7528</v>
      </c>
      <c r="D946" s="1" t="s">
        <v>7529</v>
      </c>
      <c r="E946" s="1">
        <v>2022.0</v>
      </c>
      <c r="F946" s="1" t="s">
        <v>11</v>
      </c>
      <c r="G946" s="1" t="s">
        <v>5686</v>
      </c>
      <c r="J946" s="1">
        <v>919.0</v>
      </c>
      <c r="K946" s="1">
        <v>921.0</v>
      </c>
      <c r="L946" s="1">
        <v>2.0</v>
      </c>
      <c r="M946" s="1" t="s">
        <v>7530</v>
      </c>
      <c r="N946" s="1" t="s">
        <v>7531</v>
      </c>
      <c r="O946" s="1" t="s">
        <v>7532</v>
      </c>
      <c r="P946" s="1" t="s">
        <v>7533</v>
      </c>
      <c r="Q946" s="1" t="s">
        <v>74</v>
      </c>
      <c r="S946" s="1" t="s">
        <v>76</v>
      </c>
    </row>
    <row r="947" ht="14.25" customHeight="1">
      <c r="A947" s="1" t="s">
        <v>7534</v>
      </c>
      <c r="B947" s="1" t="s">
        <v>7535</v>
      </c>
      <c r="C947" s="1" t="s">
        <v>7536</v>
      </c>
      <c r="D947" s="1" t="s">
        <v>7537</v>
      </c>
      <c r="E947" s="1">
        <v>2022.0</v>
      </c>
      <c r="F947" s="1" t="s">
        <v>11</v>
      </c>
      <c r="G947" s="1" t="s">
        <v>5686</v>
      </c>
      <c r="J947" s="1">
        <v>1200.0</v>
      </c>
      <c r="K947" s="1">
        <v>1201.0</v>
      </c>
      <c r="L947" s="1">
        <v>1.0</v>
      </c>
      <c r="M947" s="1" t="s">
        <v>7538</v>
      </c>
      <c r="N947" s="1" t="s">
        <v>7539</v>
      </c>
      <c r="O947" s="1" t="s">
        <v>7540</v>
      </c>
      <c r="P947" s="1" t="s">
        <v>7541</v>
      </c>
      <c r="Q947" s="1" t="s">
        <v>74</v>
      </c>
      <c r="S947" s="1" t="s">
        <v>76</v>
      </c>
    </row>
    <row r="948" ht="14.25" customHeight="1">
      <c r="A948" s="1" t="s">
        <v>7542</v>
      </c>
      <c r="B948" s="1" t="s">
        <v>7543</v>
      </c>
      <c r="C948" s="1" t="s">
        <v>7544</v>
      </c>
      <c r="D948" s="1" t="s">
        <v>7545</v>
      </c>
      <c r="E948" s="1">
        <v>2022.0</v>
      </c>
      <c r="F948" s="1" t="s">
        <v>14</v>
      </c>
      <c r="J948" s="1">
        <v>814.0</v>
      </c>
      <c r="K948" s="1">
        <v>820.0</v>
      </c>
      <c r="L948" s="1">
        <v>6.0</v>
      </c>
      <c r="M948" s="1" t="s">
        <v>7546</v>
      </c>
      <c r="N948" s="1" t="s">
        <v>7547</v>
      </c>
      <c r="P948" s="1" t="s">
        <v>7548</v>
      </c>
      <c r="Q948" s="1" t="s">
        <v>74</v>
      </c>
      <c r="S948" s="1" t="s">
        <v>76</v>
      </c>
    </row>
    <row r="949" ht="14.25" customHeight="1">
      <c r="A949" s="1" t="s">
        <v>7549</v>
      </c>
      <c r="B949" s="1" t="s">
        <v>7550</v>
      </c>
      <c r="C949" s="1">
        <v>6.50660464E9</v>
      </c>
      <c r="D949" s="1" t="s">
        <v>7551</v>
      </c>
      <c r="E949" s="1">
        <v>2022.0</v>
      </c>
      <c r="F949" s="1" t="s">
        <v>1000</v>
      </c>
      <c r="G949" s="1">
        <v>3226.0</v>
      </c>
      <c r="J949" s="1">
        <v>4.0</v>
      </c>
      <c r="K949" s="1">
        <v>11.0</v>
      </c>
      <c r="L949" s="1">
        <v>7.0</v>
      </c>
      <c r="N949" s="1" t="s">
        <v>7552</v>
      </c>
      <c r="O949" s="1" t="s">
        <v>7553</v>
      </c>
      <c r="P949" s="1" t="s">
        <v>7554</v>
      </c>
      <c r="Q949" s="1" t="s">
        <v>74</v>
      </c>
      <c r="S949" s="1" t="s">
        <v>76</v>
      </c>
    </row>
    <row r="950" ht="14.25" customHeight="1">
      <c r="A950" s="1" t="s">
        <v>7555</v>
      </c>
      <c r="B950" s="1" t="s">
        <v>7556</v>
      </c>
      <c r="C950" s="1" t="s">
        <v>7557</v>
      </c>
      <c r="D950" s="1" t="s">
        <v>7558</v>
      </c>
      <c r="E950" s="1">
        <v>2022.0</v>
      </c>
      <c r="F950" s="1" t="s">
        <v>14</v>
      </c>
      <c r="J950" s="1">
        <v>1413.0</v>
      </c>
      <c r="K950" s="1">
        <v>1420.0</v>
      </c>
      <c r="L950" s="1">
        <v>7.0</v>
      </c>
      <c r="M950" s="1" t="s">
        <v>7559</v>
      </c>
      <c r="N950" s="1" t="s">
        <v>7560</v>
      </c>
      <c r="O950" s="1" t="s">
        <v>7561</v>
      </c>
      <c r="P950" s="1" t="s">
        <v>7562</v>
      </c>
      <c r="Q950" s="1" t="s">
        <v>74</v>
      </c>
      <c r="R950" s="1" t="s">
        <v>103</v>
      </c>
      <c r="S950" s="1" t="s">
        <v>76</v>
      </c>
    </row>
    <row r="951" ht="14.25" customHeight="1">
      <c r="A951" s="1" t="s">
        <v>7563</v>
      </c>
      <c r="B951" s="1" t="s">
        <v>7564</v>
      </c>
      <c r="C951" s="1" t="s">
        <v>7565</v>
      </c>
      <c r="D951" s="1" t="s">
        <v>7566</v>
      </c>
      <c r="E951" s="1">
        <v>2022.0</v>
      </c>
      <c r="F951" s="1" t="s">
        <v>14</v>
      </c>
      <c r="J951" s="1">
        <v>969.0</v>
      </c>
      <c r="K951" s="1">
        <v>976.0</v>
      </c>
      <c r="L951" s="1">
        <v>7.0</v>
      </c>
      <c r="M951" s="1" t="s">
        <v>7567</v>
      </c>
      <c r="N951" s="1" t="s">
        <v>7568</v>
      </c>
      <c r="P951" s="1" t="s">
        <v>7569</v>
      </c>
      <c r="Q951" s="1" t="s">
        <v>74</v>
      </c>
      <c r="S951" s="1" t="s">
        <v>76</v>
      </c>
    </row>
    <row r="952" ht="14.25" customHeight="1">
      <c r="A952" s="1" t="s">
        <v>7570</v>
      </c>
      <c r="B952" s="1" t="s">
        <v>7571</v>
      </c>
      <c r="C952" s="1" t="s">
        <v>7572</v>
      </c>
      <c r="D952" s="1" t="s">
        <v>7573</v>
      </c>
      <c r="E952" s="1">
        <v>2022.0</v>
      </c>
      <c r="F952" s="1" t="s">
        <v>1000</v>
      </c>
      <c r="G952" s="1">
        <v>3239.0</v>
      </c>
      <c r="J952" s="1">
        <v>208.0</v>
      </c>
      <c r="K952" s="1">
        <v>221.0</v>
      </c>
      <c r="L952" s="1">
        <v>13.0</v>
      </c>
      <c r="N952" s="1" t="s">
        <v>7574</v>
      </c>
      <c r="O952" s="1" t="s">
        <v>7575</v>
      </c>
      <c r="P952" s="1" t="s">
        <v>7576</v>
      </c>
      <c r="Q952" s="1" t="s">
        <v>74</v>
      </c>
      <c r="S952" s="1" t="s">
        <v>76</v>
      </c>
    </row>
    <row r="953" ht="14.25" customHeight="1">
      <c r="A953" s="1" t="s">
        <v>7577</v>
      </c>
      <c r="B953" s="1" t="s">
        <v>7578</v>
      </c>
      <c r="C953" s="1" t="s">
        <v>7579</v>
      </c>
      <c r="D953" s="1" t="s">
        <v>7580</v>
      </c>
      <c r="E953" s="1">
        <v>2022.0</v>
      </c>
      <c r="F953" s="1" t="s">
        <v>11</v>
      </c>
      <c r="G953" s="1" t="s">
        <v>5686</v>
      </c>
      <c r="J953" s="1">
        <v>644.0</v>
      </c>
      <c r="K953" s="1">
        <v>648.0</v>
      </c>
      <c r="L953" s="1">
        <v>4.0</v>
      </c>
      <c r="M953" s="1" t="s">
        <v>7581</v>
      </c>
      <c r="N953" s="1" t="s">
        <v>7582</v>
      </c>
      <c r="O953" s="1" t="s">
        <v>7583</v>
      </c>
      <c r="P953" s="1" t="s">
        <v>7584</v>
      </c>
      <c r="Q953" s="1" t="s">
        <v>74</v>
      </c>
      <c r="S953" s="1" t="s">
        <v>76</v>
      </c>
    </row>
    <row r="954" ht="14.25" customHeight="1">
      <c r="A954" s="1" t="s">
        <v>7585</v>
      </c>
      <c r="B954" s="1" t="s">
        <v>7586</v>
      </c>
      <c r="C954" s="1" t="s">
        <v>7587</v>
      </c>
      <c r="D954" s="1" t="s">
        <v>7588</v>
      </c>
      <c r="E954" s="1">
        <v>2022.0</v>
      </c>
      <c r="F954" s="1" t="s">
        <v>11</v>
      </c>
      <c r="G954" s="1" t="s">
        <v>5686</v>
      </c>
      <c r="J954" s="1">
        <v>332.0</v>
      </c>
      <c r="K954" s="1">
        <v>341.0</v>
      </c>
      <c r="L954" s="1">
        <v>9.0</v>
      </c>
      <c r="M954" s="1" t="s">
        <v>7589</v>
      </c>
      <c r="N954" s="1" t="s">
        <v>7590</v>
      </c>
      <c r="O954" s="1" t="s">
        <v>7591</v>
      </c>
      <c r="P954" s="1" t="s">
        <v>7592</v>
      </c>
      <c r="Q954" s="1" t="s">
        <v>74</v>
      </c>
      <c r="R954" s="1" t="s">
        <v>103</v>
      </c>
      <c r="S954" s="1" t="s">
        <v>76</v>
      </c>
    </row>
    <row r="955" ht="14.25" customHeight="1">
      <c r="A955" s="1" t="s">
        <v>7593</v>
      </c>
      <c r="B955" s="1" t="s">
        <v>7594</v>
      </c>
      <c r="C955" s="1" t="s">
        <v>7595</v>
      </c>
      <c r="D955" s="1" t="s">
        <v>7596</v>
      </c>
      <c r="E955" s="1">
        <v>2022.0</v>
      </c>
      <c r="F955" s="1" t="s">
        <v>14</v>
      </c>
      <c r="J955" s="1">
        <v>1542.0</v>
      </c>
      <c r="K955" s="1">
        <v>1547.0</v>
      </c>
      <c r="L955" s="1">
        <v>5.0</v>
      </c>
      <c r="M955" s="1" t="s">
        <v>7597</v>
      </c>
      <c r="N955" s="1" t="s">
        <v>7598</v>
      </c>
      <c r="P955" s="1" t="s">
        <v>7599</v>
      </c>
      <c r="Q955" s="1" t="s">
        <v>74</v>
      </c>
      <c r="S955" s="1" t="s">
        <v>76</v>
      </c>
    </row>
    <row r="956" ht="14.25" customHeight="1">
      <c r="A956" s="1" t="s">
        <v>7600</v>
      </c>
      <c r="B956" s="1" t="s">
        <v>7601</v>
      </c>
      <c r="C956" s="1" t="s">
        <v>7602</v>
      </c>
      <c r="D956" s="1" t="s">
        <v>7603</v>
      </c>
      <c r="E956" s="1">
        <v>2022.0</v>
      </c>
      <c r="F956" s="1" t="s">
        <v>7255</v>
      </c>
      <c r="G956" s="1" t="s">
        <v>1899</v>
      </c>
      <c r="J956" s="1">
        <v>6806.0</v>
      </c>
      <c r="K956" s="1">
        <v>6810.0</v>
      </c>
      <c r="L956" s="1">
        <v>4.0</v>
      </c>
      <c r="M956" s="1" t="s">
        <v>7604</v>
      </c>
      <c r="N956" s="1" t="s">
        <v>7605</v>
      </c>
      <c r="O956" s="1" t="s">
        <v>7606</v>
      </c>
      <c r="P956" s="1" t="s">
        <v>7607</v>
      </c>
      <c r="Q956" s="1" t="s">
        <v>74</v>
      </c>
      <c r="S956" s="1" t="s">
        <v>76</v>
      </c>
    </row>
    <row r="957" ht="14.25" customHeight="1">
      <c r="A957" s="1" t="s">
        <v>7608</v>
      </c>
      <c r="B957" s="1" t="s">
        <v>7609</v>
      </c>
      <c r="C957" s="1" t="s">
        <v>7610</v>
      </c>
      <c r="D957" s="1" t="s">
        <v>7611</v>
      </c>
      <c r="E957" s="1">
        <v>2022.0</v>
      </c>
      <c r="F957" s="1" t="s">
        <v>11</v>
      </c>
      <c r="G957" s="1" t="s">
        <v>5686</v>
      </c>
      <c r="J957" s="1">
        <v>1119.0</v>
      </c>
      <c r="K957" s="1">
        <v>1123.0</v>
      </c>
      <c r="L957" s="1">
        <v>4.0</v>
      </c>
      <c r="M957" s="1" t="s">
        <v>7612</v>
      </c>
      <c r="N957" s="1" t="s">
        <v>7613</v>
      </c>
      <c r="O957" s="1" t="s">
        <v>7614</v>
      </c>
      <c r="P957" s="1" t="s">
        <v>7615</v>
      </c>
      <c r="Q957" s="1" t="s">
        <v>74</v>
      </c>
      <c r="S957" s="1" t="s">
        <v>76</v>
      </c>
    </row>
    <row r="958" ht="14.25" customHeight="1">
      <c r="A958" s="1" t="s">
        <v>7616</v>
      </c>
      <c r="B958" s="1" t="s">
        <v>7617</v>
      </c>
      <c r="C958" s="1" t="s">
        <v>7618</v>
      </c>
      <c r="D958" s="1" t="s">
        <v>7619</v>
      </c>
      <c r="E958" s="1">
        <v>2022.0</v>
      </c>
      <c r="F958" s="1" t="s">
        <v>14</v>
      </c>
      <c r="J958" s="1">
        <v>1030.0</v>
      </c>
      <c r="K958" s="1">
        <v>1037.0</v>
      </c>
      <c r="L958" s="1">
        <v>7.0</v>
      </c>
      <c r="M958" s="1" t="s">
        <v>7620</v>
      </c>
      <c r="N958" s="1" t="s">
        <v>7621</v>
      </c>
      <c r="O958" s="1" t="s">
        <v>7622</v>
      </c>
      <c r="P958" s="1" t="s">
        <v>7623</v>
      </c>
      <c r="Q958" s="1" t="s">
        <v>74</v>
      </c>
      <c r="S958" s="1" t="s">
        <v>76</v>
      </c>
    </row>
    <row r="959" ht="14.25" customHeight="1">
      <c r="A959" s="1" t="s">
        <v>7624</v>
      </c>
      <c r="B959" s="1" t="s">
        <v>7625</v>
      </c>
      <c r="C959" s="1" t="s">
        <v>7626</v>
      </c>
      <c r="D959" s="1" t="s">
        <v>7627</v>
      </c>
      <c r="E959" s="1">
        <v>2022.0</v>
      </c>
      <c r="F959" s="1" t="s">
        <v>7628</v>
      </c>
      <c r="G959" s="1">
        <v>437.0</v>
      </c>
      <c r="J959" s="1">
        <v>59.0</v>
      </c>
      <c r="K959" s="1">
        <v>70.0</v>
      </c>
      <c r="L959" s="1">
        <v>11.0</v>
      </c>
      <c r="M959" s="1" t="s">
        <v>7629</v>
      </c>
      <c r="N959" s="1" t="s">
        <v>7630</v>
      </c>
      <c r="O959" s="1" t="s">
        <v>7631</v>
      </c>
      <c r="Q959" s="1" t="s">
        <v>74</v>
      </c>
      <c r="R959" s="1" t="s">
        <v>103</v>
      </c>
      <c r="S959" s="1" t="s">
        <v>76</v>
      </c>
    </row>
    <row r="960" ht="14.25" customHeight="1">
      <c r="A960" s="1" t="s">
        <v>7632</v>
      </c>
      <c r="B960" s="1" t="s">
        <v>7633</v>
      </c>
      <c r="C960" s="1" t="s">
        <v>7634</v>
      </c>
      <c r="D960" s="1" t="s">
        <v>7635</v>
      </c>
      <c r="E960" s="1">
        <v>2022.0</v>
      </c>
      <c r="F960" s="1" t="s">
        <v>16</v>
      </c>
      <c r="G960" s="1" t="s">
        <v>3306</v>
      </c>
      <c r="J960" s="1">
        <v>5210.0</v>
      </c>
      <c r="K960" s="1">
        <v>5217.0</v>
      </c>
      <c r="L960" s="1">
        <v>7.0</v>
      </c>
      <c r="M960" s="1" t="s">
        <v>7636</v>
      </c>
      <c r="N960" s="1" t="s">
        <v>7637</v>
      </c>
      <c r="P960" s="1" t="s">
        <v>7638</v>
      </c>
      <c r="Q960" s="1" t="s">
        <v>74</v>
      </c>
      <c r="R960" s="1" t="s">
        <v>103</v>
      </c>
      <c r="S960" s="1" t="s">
        <v>76</v>
      </c>
    </row>
    <row r="961" ht="14.25" customHeight="1">
      <c r="A961" s="1" t="s">
        <v>7639</v>
      </c>
      <c r="B961" s="1" t="s">
        <v>7640</v>
      </c>
      <c r="C961" s="1" t="s">
        <v>7641</v>
      </c>
      <c r="D961" s="1" t="s">
        <v>7642</v>
      </c>
      <c r="E961" s="1">
        <v>2022.0</v>
      </c>
      <c r="F961" s="1" t="s">
        <v>14</v>
      </c>
      <c r="J961" s="1">
        <v>1277.0</v>
      </c>
      <c r="K961" s="1">
        <v>1284.0</v>
      </c>
      <c r="L961" s="1">
        <v>7.0</v>
      </c>
      <c r="M961" s="1" t="s">
        <v>7643</v>
      </c>
      <c r="N961" s="1" t="s">
        <v>7644</v>
      </c>
      <c r="O961" s="1" t="s">
        <v>7645</v>
      </c>
      <c r="P961" s="1" t="s">
        <v>7646</v>
      </c>
      <c r="Q961" s="1" t="s">
        <v>74</v>
      </c>
      <c r="S961" s="1" t="s">
        <v>76</v>
      </c>
    </row>
    <row r="962" ht="14.25" customHeight="1">
      <c r="A962" s="1" t="s">
        <v>7647</v>
      </c>
      <c r="B962" s="1" t="s">
        <v>7648</v>
      </c>
      <c r="C962" s="1" t="s">
        <v>7649</v>
      </c>
      <c r="D962" s="1" t="s">
        <v>7650</v>
      </c>
      <c r="E962" s="1">
        <v>2022.0</v>
      </c>
      <c r="F962" s="1" t="s">
        <v>14</v>
      </c>
      <c r="J962" s="1">
        <v>37.0</v>
      </c>
      <c r="K962" s="1">
        <v>44.0</v>
      </c>
      <c r="L962" s="1">
        <v>7.0</v>
      </c>
      <c r="M962" s="1" t="s">
        <v>7651</v>
      </c>
      <c r="N962" s="1" t="s">
        <v>7652</v>
      </c>
      <c r="P962" s="1" t="s">
        <v>7653</v>
      </c>
      <c r="Q962" s="1" t="s">
        <v>74</v>
      </c>
      <c r="S962" s="1" t="s">
        <v>76</v>
      </c>
    </row>
    <row r="963" ht="14.25" customHeight="1">
      <c r="A963" s="1" t="s">
        <v>7654</v>
      </c>
      <c r="B963" s="1" t="s">
        <v>7655</v>
      </c>
      <c r="C963" s="1" t="s">
        <v>7656</v>
      </c>
      <c r="D963" s="1" t="s">
        <v>7657</v>
      </c>
      <c r="E963" s="1">
        <v>2022.0</v>
      </c>
      <c r="F963" s="1" t="s">
        <v>11</v>
      </c>
      <c r="G963" s="1" t="s">
        <v>5686</v>
      </c>
      <c r="J963" s="1">
        <v>4.0</v>
      </c>
      <c r="K963" s="1">
        <v>13.0</v>
      </c>
      <c r="L963" s="1">
        <v>9.0</v>
      </c>
      <c r="M963" s="1" t="s">
        <v>7658</v>
      </c>
      <c r="N963" s="1" t="s">
        <v>7659</v>
      </c>
      <c r="O963" s="1" t="s">
        <v>7660</v>
      </c>
      <c r="P963" s="1" t="s">
        <v>7661</v>
      </c>
      <c r="Q963" s="1" t="s">
        <v>74</v>
      </c>
      <c r="S963" s="1" t="s">
        <v>76</v>
      </c>
    </row>
    <row r="964" ht="14.25" customHeight="1">
      <c r="A964" s="1" t="s">
        <v>7662</v>
      </c>
      <c r="B964" s="1" t="s">
        <v>7663</v>
      </c>
      <c r="C964" s="1" t="s">
        <v>7664</v>
      </c>
      <c r="D964" s="1" t="s">
        <v>7665</v>
      </c>
      <c r="E964" s="1">
        <v>2022.0</v>
      </c>
      <c r="F964" s="1" t="s">
        <v>11</v>
      </c>
      <c r="G964" s="1" t="s">
        <v>5686</v>
      </c>
      <c r="J964" s="1">
        <v>195.0</v>
      </c>
      <c r="K964" s="1">
        <v>204.0</v>
      </c>
      <c r="L964" s="1">
        <v>9.0</v>
      </c>
      <c r="M964" s="1" t="s">
        <v>7666</v>
      </c>
      <c r="N964" s="1" t="s">
        <v>7667</v>
      </c>
      <c r="O964" s="1" t="s">
        <v>7668</v>
      </c>
      <c r="P964" s="1" t="s">
        <v>7669</v>
      </c>
      <c r="Q964" s="1" t="s">
        <v>74</v>
      </c>
      <c r="S964" s="1" t="s">
        <v>76</v>
      </c>
    </row>
    <row r="965" ht="14.25" customHeight="1">
      <c r="A965" s="1" t="s">
        <v>7670</v>
      </c>
      <c r="B965" s="1" t="s">
        <v>7671</v>
      </c>
      <c r="C965" s="1" t="s">
        <v>7672</v>
      </c>
      <c r="D965" s="1" t="s">
        <v>7673</v>
      </c>
      <c r="E965" s="1">
        <v>2022.0</v>
      </c>
      <c r="F965" s="1" t="s">
        <v>11</v>
      </c>
      <c r="G965" s="1" t="s">
        <v>5686</v>
      </c>
      <c r="J965" s="1">
        <v>1228.0</v>
      </c>
      <c r="K965" s="1">
        <v>1230.0</v>
      </c>
      <c r="L965" s="1">
        <v>2.0</v>
      </c>
      <c r="M965" s="1" t="s">
        <v>7674</v>
      </c>
      <c r="N965" s="1" t="s">
        <v>7675</v>
      </c>
      <c r="O965" s="1" t="s">
        <v>7676</v>
      </c>
      <c r="P965" s="1" t="s">
        <v>7677</v>
      </c>
      <c r="Q965" s="1" t="s">
        <v>74</v>
      </c>
      <c r="S965" s="1" t="s">
        <v>76</v>
      </c>
    </row>
    <row r="966" ht="14.25" customHeight="1">
      <c r="A966" s="1" t="s">
        <v>6382</v>
      </c>
      <c r="B966" s="1" t="s">
        <v>6383</v>
      </c>
      <c r="C966" s="1" t="s">
        <v>6384</v>
      </c>
      <c r="D966" s="1" t="s">
        <v>7678</v>
      </c>
      <c r="E966" s="1">
        <v>2022.0</v>
      </c>
      <c r="F966" s="1" t="s">
        <v>11</v>
      </c>
      <c r="G966" s="1" t="s">
        <v>5686</v>
      </c>
      <c r="J966" s="1">
        <v>981.0</v>
      </c>
      <c r="K966" s="1">
        <v>985.0</v>
      </c>
      <c r="L966" s="1">
        <v>4.0</v>
      </c>
      <c r="M966" s="1" t="s">
        <v>7679</v>
      </c>
      <c r="N966" s="1" t="s">
        <v>7680</v>
      </c>
      <c r="O966" s="1" t="s">
        <v>7681</v>
      </c>
      <c r="P966" s="1" t="s">
        <v>7682</v>
      </c>
      <c r="Q966" s="1" t="s">
        <v>74</v>
      </c>
      <c r="S966" s="1" t="s">
        <v>76</v>
      </c>
    </row>
    <row r="967" ht="14.25" customHeight="1">
      <c r="A967" s="1" t="s">
        <v>6936</v>
      </c>
      <c r="B967" s="1" t="s">
        <v>6937</v>
      </c>
      <c r="C967" s="1" t="s">
        <v>6938</v>
      </c>
      <c r="D967" s="1" t="s">
        <v>7683</v>
      </c>
      <c r="E967" s="1">
        <v>2022.0</v>
      </c>
      <c r="F967" s="1" t="s">
        <v>14</v>
      </c>
      <c r="J967" s="1">
        <v>1606.0</v>
      </c>
      <c r="K967" s="1">
        <v>1613.0</v>
      </c>
      <c r="L967" s="1">
        <v>7.0</v>
      </c>
      <c r="M967" s="1" t="s">
        <v>7684</v>
      </c>
      <c r="N967" s="1" t="s">
        <v>7685</v>
      </c>
      <c r="P967" s="1" t="s">
        <v>7686</v>
      </c>
      <c r="Q967" s="1" t="s">
        <v>74</v>
      </c>
      <c r="S967" s="1" t="s">
        <v>76</v>
      </c>
    </row>
    <row r="968" ht="14.25" customHeight="1">
      <c r="A968" s="1" t="s">
        <v>7687</v>
      </c>
      <c r="B968" s="1" t="s">
        <v>7688</v>
      </c>
      <c r="C968" s="1" t="s">
        <v>7689</v>
      </c>
      <c r="D968" s="1" t="s">
        <v>7690</v>
      </c>
      <c r="E968" s="1">
        <v>2022.0</v>
      </c>
      <c r="F968" s="1" t="s">
        <v>14</v>
      </c>
      <c r="J968" s="1">
        <v>1313.0</v>
      </c>
      <c r="K968" s="1">
        <v>1320.0</v>
      </c>
      <c r="L968" s="1">
        <v>7.0</v>
      </c>
      <c r="M968" s="1" t="s">
        <v>7691</v>
      </c>
      <c r="N968" s="1" t="s">
        <v>7692</v>
      </c>
      <c r="O968" s="1" t="s">
        <v>7693</v>
      </c>
      <c r="P968" s="1" t="s">
        <v>7694</v>
      </c>
      <c r="Q968" s="1" t="s">
        <v>74</v>
      </c>
      <c r="S968" s="1" t="s">
        <v>76</v>
      </c>
    </row>
    <row r="969" ht="14.25" customHeight="1">
      <c r="A969" s="1" t="s">
        <v>7695</v>
      </c>
      <c r="B969" s="1" t="s">
        <v>7696</v>
      </c>
      <c r="C969" s="1" t="s">
        <v>7697</v>
      </c>
      <c r="D969" s="1" t="s">
        <v>7698</v>
      </c>
      <c r="E969" s="1">
        <v>2022.0</v>
      </c>
      <c r="F969" s="1" t="s">
        <v>11</v>
      </c>
      <c r="G969" s="1" t="s">
        <v>5686</v>
      </c>
      <c r="J969" s="1">
        <v>737.0</v>
      </c>
      <c r="K969" s="1">
        <v>741.0</v>
      </c>
      <c r="L969" s="1">
        <v>4.0</v>
      </c>
      <c r="M969" s="1" t="s">
        <v>7699</v>
      </c>
      <c r="N969" s="1" t="s">
        <v>7700</v>
      </c>
      <c r="O969" s="1" t="s">
        <v>7701</v>
      </c>
      <c r="P969" s="1" t="s">
        <v>7702</v>
      </c>
      <c r="Q969" s="1" t="s">
        <v>74</v>
      </c>
      <c r="S969" s="1" t="s">
        <v>76</v>
      </c>
    </row>
    <row r="970" ht="14.25" customHeight="1">
      <c r="A970" s="1" t="s">
        <v>7703</v>
      </c>
      <c r="B970" s="1" t="s">
        <v>7704</v>
      </c>
      <c r="C970" s="1" t="s">
        <v>7705</v>
      </c>
      <c r="D970" s="1" t="s">
        <v>7706</v>
      </c>
      <c r="E970" s="1">
        <v>2022.0</v>
      </c>
      <c r="F970" s="1" t="s">
        <v>7255</v>
      </c>
      <c r="G970" s="1" t="s">
        <v>1899</v>
      </c>
      <c r="J970" s="1">
        <v>3705.0</v>
      </c>
      <c r="K970" s="1">
        <v>3710.0</v>
      </c>
      <c r="L970" s="1">
        <v>5.0</v>
      </c>
      <c r="M970" s="1" t="s">
        <v>7707</v>
      </c>
      <c r="N970" s="1" t="s">
        <v>7708</v>
      </c>
      <c r="O970" s="1" t="s">
        <v>7709</v>
      </c>
      <c r="P970" s="1" t="s">
        <v>7710</v>
      </c>
      <c r="Q970" s="1" t="s">
        <v>74</v>
      </c>
      <c r="S970" s="1" t="s">
        <v>76</v>
      </c>
    </row>
    <row r="971" ht="14.25" customHeight="1">
      <c r="A971" s="1" t="s">
        <v>7711</v>
      </c>
      <c r="B971" s="1" t="s">
        <v>7712</v>
      </c>
      <c r="C971" s="1" t="s">
        <v>7713</v>
      </c>
      <c r="D971" s="1" t="s">
        <v>7714</v>
      </c>
      <c r="E971" s="1">
        <v>2022.0</v>
      </c>
      <c r="F971" s="1" t="s">
        <v>14</v>
      </c>
      <c r="J971" s="1">
        <v>538.0</v>
      </c>
      <c r="K971" s="1">
        <v>545.0</v>
      </c>
      <c r="L971" s="1">
        <v>7.0</v>
      </c>
      <c r="M971" s="1" t="s">
        <v>7715</v>
      </c>
      <c r="N971" s="1" t="s">
        <v>7716</v>
      </c>
      <c r="P971" s="1" t="s">
        <v>7717</v>
      </c>
      <c r="Q971" s="1" t="s">
        <v>74</v>
      </c>
      <c r="R971" s="1" t="s">
        <v>103</v>
      </c>
      <c r="S971" s="1" t="s">
        <v>76</v>
      </c>
    </row>
    <row r="972" ht="14.25" customHeight="1">
      <c r="A972" s="1" t="s">
        <v>7718</v>
      </c>
      <c r="B972" s="1" t="s">
        <v>7719</v>
      </c>
      <c r="C972" s="1" t="s">
        <v>7720</v>
      </c>
      <c r="D972" s="1" t="s">
        <v>7721</v>
      </c>
      <c r="E972" s="1">
        <v>2022.0</v>
      </c>
      <c r="F972" s="1" t="s">
        <v>14</v>
      </c>
      <c r="J972" s="1">
        <v>1007.0</v>
      </c>
      <c r="K972" s="1">
        <v>1014.0</v>
      </c>
      <c r="L972" s="1">
        <v>7.0</v>
      </c>
      <c r="M972" s="1" t="s">
        <v>7722</v>
      </c>
      <c r="N972" s="1" t="s">
        <v>7723</v>
      </c>
      <c r="P972" s="1" t="s">
        <v>7724</v>
      </c>
      <c r="Q972" s="1" t="s">
        <v>74</v>
      </c>
      <c r="S972" s="1" t="s">
        <v>76</v>
      </c>
    </row>
    <row r="973" ht="14.25" customHeight="1">
      <c r="A973" s="1" t="s">
        <v>7725</v>
      </c>
      <c r="B973" s="1" t="s">
        <v>7726</v>
      </c>
      <c r="C973" s="1" t="s">
        <v>7727</v>
      </c>
      <c r="D973" s="1" t="s">
        <v>7728</v>
      </c>
      <c r="E973" s="1">
        <v>2022.0</v>
      </c>
      <c r="F973" s="1" t="s">
        <v>11</v>
      </c>
      <c r="G973" s="1" t="s">
        <v>5686</v>
      </c>
      <c r="J973" s="1">
        <v>1167.0</v>
      </c>
      <c r="K973" s="1">
        <v>1169.0</v>
      </c>
      <c r="L973" s="1">
        <v>2.0</v>
      </c>
      <c r="M973" s="1" t="s">
        <v>7729</v>
      </c>
      <c r="N973" s="1" t="s">
        <v>7730</v>
      </c>
      <c r="O973" s="1" t="s">
        <v>7731</v>
      </c>
      <c r="P973" s="1" t="s">
        <v>7732</v>
      </c>
      <c r="Q973" s="1" t="s">
        <v>74</v>
      </c>
      <c r="S973" s="1" t="s">
        <v>76</v>
      </c>
    </row>
    <row r="974" ht="14.25" customHeight="1">
      <c r="A974" s="1" t="s">
        <v>7733</v>
      </c>
      <c r="B974" s="1" t="s">
        <v>7734</v>
      </c>
      <c r="C974" s="1" t="s">
        <v>7735</v>
      </c>
      <c r="D974" s="1" t="s">
        <v>7736</v>
      </c>
      <c r="E974" s="1">
        <v>2022.0</v>
      </c>
      <c r="F974" s="1" t="s">
        <v>11</v>
      </c>
      <c r="G974" s="1" t="s">
        <v>5686</v>
      </c>
      <c r="J974" s="1">
        <v>236.0</v>
      </c>
      <c r="K974" s="1">
        <v>245.0</v>
      </c>
      <c r="L974" s="1">
        <v>9.0</v>
      </c>
      <c r="M974" s="1" t="s">
        <v>7737</v>
      </c>
      <c r="N974" s="1" t="s">
        <v>7738</v>
      </c>
      <c r="O974" s="1" t="s">
        <v>7739</v>
      </c>
      <c r="P974" s="1" t="s">
        <v>7740</v>
      </c>
      <c r="Q974" s="1" t="s">
        <v>74</v>
      </c>
      <c r="S974" s="1" t="s">
        <v>76</v>
      </c>
    </row>
    <row r="975" ht="14.25" customHeight="1">
      <c r="A975" s="1" t="s">
        <v>7741</v>
      </c>
      <c r="B975" s="1" t="s">
        <v>7742</v>
      </c>
      <c r="C975" s="1" t="s">
        <v>7743</v>
      </c>
      <c r="D975" s="1" t="s">
        <v>7744</v>
      </c>
      <c r="E975" s="1">
        <v>2022.0</v>
      </c>
      <c r="F975" s="1" t="s">
        <v>11</v>
      </c>
      <c r="G975" s="1" t="s">
        <v>5686</v>
      </c>
      <c r="J975" s="1">
        <v>750.0</v>
      </c>
      <c r="K975" s="1">
        <v>753.0</v>
      </c>
      <c r="L975" s="1">
        <v>3.0</v>
      </c>
      <c r="M975" s="1" t="s">
        <v>7745</v>
      </c>
      <c r="N975" s="1" t="s">
        <v>7746</v>
      </c>
      <c r="O975" s="1" t="s">
        <v>7747</v>
      </c>
      <c r="P975" s="1" t="s">
        <v>7748</v>
      </c>
      <c r="Q975" s="1" t="s">
        <v>74</v>
      </c>
      <c r="S975" s="1" t="s">
        <v>76</v>
      </c>
    </row>
    <row r="976" ht="14.25" customHeight="1">
      <c r="A976" s="1" t="s">
        <v>7749</v>
      </c>
      <c r="B976" s="1" t="s">
        <v>7750</v>
      </c>
      <c r="C976" s="1" t="s">
        <v>7751</v>
      </c>
      <c r="D976" s="1" t="s">
        <v>7752</v>
      </c>
      <c r="E976" s="1">
        <v>2022.0</v>
      </c>
      <c r="F976" s="1" t="s">
        <v>14</v>
      </c>
      <c r="J976" s="1">
        <v>1506.0</v>
      </c>
      <c r="K976" s="1">
        <v>1513.0</v>
      </c>
      <c r="L976" s="1">
        <v>7.0</v>
      </c>
      <c r="M976" s="1" t="s">
        <v>7753</v>
      </c>
      <c r="N976" s="1" t="s">
        <v>7754</v>
      </c>
      <c r="P976" s="1" t="s">
        <v>7755</v>
      </c>
      <c r="Q976" s="1" t="s">
        <v>74</v>
      </c>
      <c r="S976" s="1" t="s">
        <v>76</v>
      </c>
    </row>
    <row r="977" ht="14.25" customHeight="1">
      <c r="A977" s="1" t="s">
        <v>7756</v>
      </c>
      <c r="B977" s="1" t="s">
        <v>7757</v>
      </c>
      <c r="C977" s="1" t="s">
        <v>7758</v>
      </c>
      <c r="D977" s="1" t="s">
        <v>7759</v>
      </c>
      <c r="E977" s="1">
        <v>2022.0</v>
      </c>
      <c r="F977" s="1" t="s">
        <v>11</v>
      </c>
      <c r="G977" s="1" t="s">
        <v>5686</v>
      </c>
      <c r="J977" s="1">
        <v>90.0</v>
      </c>
      <c r="K977" s="1">
        <v>100.0</v>
      </c>
      <c r="L977" s="1">
        <v>10.0</v>
      </c>
      <c r="M977" s="1" t="s">
        <v>7760</v>
      </c>
      <c r="N977" s="1" t="s">
        <v>7761</v>
      </c>
      <c r="O977" s="1" t="s">
        <v>7762</v>
      </c>
      <c r="P977" s="1" t="s">
        <v>7763</v>
      </c>
      <c r="Q977" s="1" t="s">
        <v>74</v>
      </c>
      <c r="S977" s="1" t="s">
        <v>76</v>
      </c>
    </row>
    <row r="978" ht="14.25" customHeight="1">
      <c r="A978" s="1" t="s">
        <v>7764</v>
      </c>
      <c r="B978" s="1" t="s">
        <v>7765</v>
      </c>
      <c r="C978" s="1" t="s">
        <v>7766</v>
      </c>
      <c r="D978" s="1" t="s">
        <v>7767</v>
      </c>
      <c r="E978" s="1">
        <v>2022.0</v>
      </c>
      <c r="F978" s="1" t="s">
        <v>11</v>
      </c>
      <c r="G978" s="1" t="s">
        <v>5686</v>
      </c>
      <c r="J978" s="1">
        <v>976.0</v>
      </c>
      <c r="K978" s="1">
        <v>980.0</v>
      </c>
      <c r="L978" s="1">
        <v>4.0</v>
      </c>
      <c r="M978" s="1" t="s">
        <v>7768</v>
      </c>
      <c r="N978" s="1" t="s">
        <v>7769</v>
      </c>
      <c r="O978" s="1" t="s">
        <v>7770</v>
      </c>
      <c r="P978" s="1" t="s">
        <v>7771</v>
      </c>
      <c r="Q978" s="1" t="s">
        <v>74</v>
      </c>
      <c r="S978" s="1" t="s">
        <v>76</v>
      </c>
    </row>
    <row r="979" ht="14.25" customHeight="1">
      <c r="A979" s="1" t="s">
        <v>7772</v>
      </c>
      <c r="B979" s="1" t="s">
        <v>7773</v>
      </c>
      <c r="C979" s="1" t="s">
        <v>7774</v>
      </c>
      <c r="D979" s="1" t="s">
        <v>7775</v>
      </c>
      <c r="E979" s="1">
        <v>2022.0</v>
      </c>
      <c r="F979" s="1" t="s">
        <v>6948</v>
      </c>
      <c r="G979" s="1" t="s">
        <v>1899</v>
      </c>
      <c r="M979" s="1" t="s">
        <v>7776</v>
      </c>
      <c r="N979" s="1" t="s">
        <v>7777</v>
      </c>
      <c r="O979" s="1" t="s">
        <v>7778</v>
      </c>
      <c r="P979" s="1" t="s">
        <v>7779</v>
      </c>
      <c r="Q979" s="1" t="s">
        <v>74</v>
      </c>
      <c r="S979" s="1" t="s">
        <v>76</v>
      </c>
    </row>
    <row r="980" ht="14.25" customHeight="1">
      <c r="A980" s="1" t="s">
        <v>7780</v>
      </c>
      <c r="B980" s="1" t="s">
        <v>7781</v>
      </c>
      <c r="C980" s="1" t="s">
        <v>7782</v>
      </c>
      <c r="D980" s="1" t="s">
        <v>7783</v>
      </c>
      <c r="E980" s="1">
        <v>2022.0</v>
      </c>
      <c r="F980" s="1" t="s">
        <v>11</v>
      </c>
      <c r="G980" s="1" t="s">
        <v>5686</v>
      </c>
      <c r="J980" s="1">
        <v>826.0</v>
      </c>
      <c r="K980" s="1">
        <v>830.0</v>
      </c>
      <c r="L980" s="1">
        <v>4.0</v>
      </c>
      <c r="M980" s="1" t="s">
        <v>7784</v>
      </c>
      <c r="N980" s="1" t="s">
        <v>7785</v>
      </c>
      <c r="O980" s="1" t="s">
        <v>7786</v>
      </c>
      <c r="P980" s="1" t="s">
        <v>7787</v>
      </c>
      <c r="Q980" s="1" t="s">
        <v>74</v>
      </c>
      <c r="S980" s="1" t="s">
        <v>76</v>
      </c>
    </row>
    <row r="981" ht="14.25" customHeight="1">
      <c r="A981" s="1" t="s">
        <v>7788</v>
      </c>
      <c r="B981" s="1" t="s">
        <v>7789</v>
      </c>
      <c r="C981" s="1" t="s">
        <v>7790</v>
      </c>
      <c r="D981" s="1" t="s">
        <v>7791</v>
      </c>
      <c r="E981" s="1">
        <v>2022.0</v>
      </c>
      <c r="F981" s="1" t="s">
        <v>14</v>
      </c>
      <c r="J981" s="1">
        <v>1528.0</v>
      </c>
      <c r="K981" s="1">
        <v>1533.0</v>
      </c>
      <c r="L981" s="1">
        <v>5.0</v>
      </c>
      <c r="M981" s="1" t="s">
        <v>7792</v>
      </c>
      <c r="N981" s="1" t="s">
        <v>7793</v>
      </c>
      <c r="P981" s="1" t="s">
        <v>7794</v>
      </c>
      <c r="Q981" s="1" t="s">
        <v>74</v>
      </c>
      <c r="S981" s="1" t="s">
        <v>76</v>
      </c>
    </row>
    <row r="982" ht="14.25" customHeight="1">
      <c r="A982" s="1" t="s">
        <v>7795</v>
      </c>
      <c r="B982" s="1" t="s">
        <v>7796</v>
      </c>
      <c r="C982" s="1" t="s">
        <v>7797</v>
      </c>
      <c r="D982" s="1" t="s">
        <v>7798</v>
      </c>
      <c r="E982" s="1">
        <v>2022.0</v>
      </c>
      <c r="F982" s="1" t="s">
        <v>14</v>
      </c>
      <c r="J982" s="1">
        <v>1071.0</v>
      </c>
      <c r="K982" s="1">
        <v>1076.0</v>
      </c>
      <c r="L982" s="1">
        <v>5.0</v>
      </c>
      <c r="M982" s="1" t="s">
        <v>7799</v>
      </c>
      <c r="N982" s="1" t="s">
        <v>7800</v>
      </c>
      <c r="P982" s="1" t="s">
        <v>7801</v>
      </c>
      <c r="Q982" s="1" t="s">
        <v>74</v>
      </c>
      <c r="S982" s="1" t="s">
        <v>76</v>
      </c>
    </row>
    <row r="983" ht="14.25" customHeight="1">
      <c r="A983" s="1" t="s">
        <v>7802</v>
      </c>
      <c r="B983" s="1" t="s">
        <v>7803</v>
      </c>
      <c r="C983" s="1">
        <v>5.79438739E10</v>
      </c>
      <c r="D983" s="1" t="s">
        <v>7804</v>
      </c>
      <c r="E983" s="1">
        <v>2022.0</v>
      </c>
      <c r="F983" s="1" t="s">
        <v>14</v>
      </c>
      <c r="J983" s="1">
        <v>1562.0</v>
      </c>
      <c r="K983" s="1">
        <v>1569.0</v>
      </c>
      <c r="L983" s="1">
        <v>7.0</v>
      </c>
      <c r="M983" s="1" t="s">
        <v>7805</v>
      </c>
      <c r="N983" s="1" t="s">
        <v>7806</v>
      </c>
      <c r="P983" s="1" t="s">
        <v>7807</v>
      </c>
      <c r="Q983" s="1" t="s">
        <v>74</v>
      </c>
      <c r="S983" s="1" t="s">
        <v>76</v>
      </c>
    </row>
    <row r="984" ht="14.25" customHeight="1">
      <c r="A984" s="1" t="s">
        <v>7808</v>
      </c>
      <c r="B984" s="1" t="s">
        <v>7809</v>
      </c>
      <c r="C984" s="1" t="s">
        <v>7810</v>
      </c>
      <c r="D984" s="1" t="s">
        <v>7811</v>
      </c>
      <c r="E984" s="1">
        <v>2022.0</v>
      </c>
      <c r="F984" s="1" t="s">
        <v>14</v>
      </c>
      <c r="J984" s="1">
        <v>584.0</v>
      </c>
      <c r="K984" s="1">
        <v>591.0</v>
      </c>
      <c r="L984" s="1">
        <v>7.0</v>
      </c>
      <c r="M984" s="1" t="s">
        <v>7812</v>
      </c>
      <c r="N984" s="1" t="s">
        <v>7813</v>
      </c>
      <c r="P984" s="1" t="s">
        <v>7814</v>
      </c>
      <c r="Q984" s="1" t="s">
        <v>74</v>
      </c>
      <c r="R984" s="1" t="s">
        <v>103</v>
      </c>
      <c r="S984" s="1" t="s">
        <v>76</v>
      </c>
    </row>
    <row r="985" ht="14.25" customHeight="1">
      <c r="A985" s="1" t="s">
        <v>7815</v>
      </c>
      <c r="B985" s="1" t="s">
        <v>7816</v>
      </c>
      <c r="C985" s="1" t="s">
        <v>7817</v>
      </c>
      <c r="D985" s="1" t="s">
        <v>7818</v>
      </c>
      <c r="E985" s="1">
        <v>2022.0</v>
      </c>
      <c r="F985" s="1" t="s">
        <v>7255</v>
      </c>
      <c r="G985" s="1" t="s">
        <v>1899</v>
      </c>
      <c r="J985" s="1">
        <v>133.0</v>
      </c>
      <c r="K985" s="1">
        <v>138.0</v>
      </c>
      <c r="L985" s="1">
        <v>5.0</v>
      </c>
      <c r="M985" s="1" t="s">
        <v>7819</v>
      </c>
      <c r="N985" s="1" t="s">
        <v>7820</v>
      </c>
      <c r="O985" s="1" t="s">
        <v>7821</v>
      </c>
      <c r="P985" s="1" t="s">
        <v>7822</v>
      </c>
      <c r="Q985" s="1" t="s">
        <v>74</v>
      </c>
      <c r="S985" s="1" t="s">
        <v>76</v>
      </c>
    </row>
    <row r="986" ht="14.25" customHeight="1">
      <c r="A986" s="1" t="s">
        <v>7823</v>
      </c>
      <c r="B986" s="1" t="s">
        <v>7824</v>
      </c>
      <c r="C986" s="1" t="s">
        <v>7825</v>
      </c>
      <c r="D986" s="1" t="s">
        <v>7826</v>
      </c>
      <c r="E986" s="1">
        <v>2022.0</v>
      </c>
      <c r="F986" s="1" t="s">
        <v>7827</v>
      </c>
      <c r="J986" s="1">
        <v>287.0</v>
      </c>
      <c r="K986" s="1">
        <v>290.0</v>
      </c>
      <c r="L986" s="1">
        <v>3.0</v>
      </c>
      <c r="M986" s="1" t="s">
        <v>7828</v>
      </c>
      <c r="N986" s="1" t="s">
        <v>7829</v>
      </c>
      <c r="P986" s="1" t="s">
        <v>7830</v>
      </c>
      <c r="Q986" s="1" t="s">
        <v>74</v>
      </c>
      <c r="S986" s="1" t="s">
        <v>76</v>
      </c>
    </row>
    <row r="987" ht="14.25" customHeight="1">
      <c r="A987" s="1" t="s">
        <v>7831</v>
      </c>
      <c r="B987" s="1" t="s">
        <v>7832</v>
      </c>
      <c r="C987" s="1" t="s">
        <v>7833</v>
      </c>
      <c r="D987" s="1" t="s">
        <v>7834</v>
      </c>
      <c r="E987" s="1">
        <v>2022.0</v>
      </c>
      <c r="F987" s="1" t="s">
        <v>14</v>
      </c>
      <c r="J987" s="1">
        <v>308.0</v>
      </c>
      <c r="K987" s="1">
        <v>315.0</v>
      </c>
      <c r="L987" s="1">
        <v>7.0</v>
      </c>
      <c r="M987" s="1" t="s">
        <v>7835</v>
      </c>
      <c r="N987" s="1" t="s">
        <v>7836</v>
      </c>
      <c r="P987" s="1" t="s">
        <v>7837</v>
      </c>
      <c r="Q987" s="1" t="s">
        <v>74</v>
      </c>
      <c r="R987" s="1" t="s">
        <v>103</v>
      </c>
      <c r="S987" s="1" t="s">
        <v>76</v>
      </c>
    </row>
    <row r="988" ht="14.25" customHeight="1">
      <c r="A988" s="1" t="s">
        <v>7838</v>
      </c>
      <c r="B988" s="1" t="s">
        <v>7839</v>
      </c>
      <c r="C988" s="1" t="s">
        <v>7840</v>
      </c>
      <c r="D988" s="1" t="s">
        <v>7841</v>
      </c>
      <c r="E988" s="1">
        <v>2022.0</v>
      </c>
      <c r="F988" s="1" t="s">
        <v>11</v>
      </c>
      <c r="G988" s="1" t="s">
        <v>5686</v>
      </c>
      <c r="J988" s="1">
        <v>1194.0</v>
      </c>
      <c r="K988" s="1">
        <v>1195.0</v>
      </c>
      <c r="L988" s="1">
        <v>1.0</v>
      </c>
      <c r="M988" s="1" t="s">
        <v>7842</v>
      </c>
      <c r="N988" s="1" t="s">
        <v>7843</v>
      </c>
      <c r="O988" s="1" t="s">
        <v>7844</v>
      </c>
      <c r="P988" s="1" t="s">
        <v>7845</v>
      </c>
      <c r="Q988" s="1" t="s">
        <v>74</v>
      </c>
      <c r="S988" s="1" t="s">
        <v>76</v>
      </c>
    </row>
    <row r="989" ht="14.25" customHeight="1">
      <c r="A989" s="1" t="s">
        <v>7846</v>
      </c>
      <c r="B989" s="1" t="s">
        <v>7847</v>
      </c>
      <c r="C989" s="1">
        <v>5.79211645E10</v>
      </c>
      <c r="D989" s="1" t="s">
        <v>7848</v>
      </c>
      <c r="E989" s="1">
        <v>2022.0</v>
      </c>
      <c r="F989" s="1" t="s">
        <v>7849</v>
      </c>
      <c r="J989" s="1">
        <v>1345.0</v>
      </c>
      <c r="K989" s="1">
        <v>1348.0</v>
      </c>
      <c r="L989" s="1">
        <v>3.0</v>
      </c>
      <c r="M989" s="1" t="s">
        <v>7850</v>
      </c>
      <c r="N989" s="1" t="s">
        <v>7851</v>
      </c>
      <c r="O989" s="1" t="s">
        <v>7852</v>
      </c>
      <c r="P989" s="1" t="s">
        <v>7853</v>
      </c>
      <c r="Q989" s="1" t="s">
        <v>74</v>
      </c>
      <c r="S989" s="1" t="s">
        <v>76</v>
      </c>
    </row>
    <row r="990" ht="14.25" customHeight="1">
      <c r="A990" s="1" t="s">
        <v>7854</v>
      </c>
      <c r="B990" s="1" t="s">
        <v>7855</v>
      </c>
      <c r="C990" s="1" t="s">
        <v>7856</v>
      </c>
      <c r="D990" s="1" t="s">
        <v>7857</v>
      </c>
      <c r="E990" s="1">
        <v>2022.0</v>
      </c>
      <c r="F990" s="1" t="s">
        <v>14</v>
      </c>
      <c r="J990" s="1">
        <v>884.0</v>
      </c>
      <c r="K990" s="1">
        <v>890.0</v>
      </c>
      <c r="L990" s="1">
        <v>6.0</v>
      </c>
      <c r="M990" s="1" t="s">
        <v>7858</v>
      </c>
      <c r="N990" s="1" t="s">
        <v>7859</v>
      </c>
      <c r="O990" s="1" t="s">
        <v>7860</v>
      </c>
      <c r="P990" s="1" t="s">
        <v>7861</v>
      </c>
      <c r="Q990" s="1" t="s">
        <v>74</v>
      </c>
      <c r="S990" s="1" t="s">
        <v>76</v>
      </c>
    </row>
    <row r="991" ht="14.25" customHeight="1">
      <c r="A991" s="1" t="s">
        <v>7862</v>
      </c>
      <c r="B991" s="1" t="s">
        <v>7863</v>
      </c>
      <c r="C991" s="1" t="s">
        <v>7864</v>
      </c>
      <c r="D991" s="1" t="s">
        <v>7865</v>
      </c>
      <c r="E991" s="1">
        <v>2022.0</v>
      </c>
      <c r="F991" s="1" t="s">
        <v>14</v>
      </c>
      <c r="J991" s="1">
        <v>401.0</v>
      </c>
      <c r="K991" s="1">
        <v>408.0</v>
      </c>
      <c r="L991" s="1">
        <v>7.0</v>
      </c>
      <c r="M991" s="1" t="s">
        <v>7866</v>
      </c>
      <c r="N991" s="1" t="s">
        <v>7867</v>
      </c>
      <c r="P991" s="1" t="s">
        <v>7868</v>
      </c>
      <c r="Q991" s="1" t="s">
        <v>74</v>
      </c>
      <c r="S991" s="1" t="s">
        <v>76</v>
      </c>
    </row>
    <row r="992" ht="14.25" customHeight="1">
      <c r="A992" s="1" t="s">
        <v>7869</v>
      </c>
      <c r="B992" s="1" t="s">
        <v>7870</v>
      </c>
      <c r="C992" s="1" t="s">
        <v>7871</v>
      </c>
      <c r="D992" s="1" t="s">
        <v>7872</v>
      </c>
      <c r="E992" s="1">
        <v>2022.0</v>
      </c>
      <c r="F992" s="1" t="s">
        <v>14</v>
      </c>
      <c r="J992" s="1">
        <v>735.0</v>
      </c>
      <c r="K992" s="1">
        <v>742.0</v>
      </c>
      <c r="L992" s="1">
        <v>7.0</v>
      </c>
      <c r="M992" s="1" t="s">
        <v>7873</v>
      </c>
      <c r="N992" s="1" t="s">
        <v>7874</v>
      </c>
      <c r="P992" s="1" t="s">
        <v>7875</v>
      </c>
      <c r="Q992" s="1" t="s">
        <v>74</v>
      </c>
      <c r="R992" s="1" t="s">
        <v>103</v>
      </c>
      <c r="S992" s="1" t="s">
        <v>76</v>
      </c>
    </row>
    <row r="993" ht="14.25" customHeight="1">
      <c r="A993" s="1" t="s">
        <v>7876</v>
      </c>
      <c r="B993" s="1" t="s">
        <v>7877</v>
      </c>
      <c r="C993" s="1" t="s">
        <v>7878</v>
      </c>
      <c r="D993" s="1" t="s">
        <v>7879</v>
      </c>
      <c r="E993" s="1">
        <v>2022.0</v>
      </c>
      <c r="F993" s="1" t="s">
        <v>11</v>
      </c>
      <c r="G993" s="1" t="s">
        <v>5686</v>
      </c>
      <c r="J993" s="1">
        <v>1110.0</v>
      </c>
      <c r="K993" s="1">
        <v>1113.0</v>
      </c>
      <c r="L993" s="1">
        <v>3.0</v>
      </c>
      <c r="M993" s="1" t="s">
        <v>7880</v>
      </c>
      <c r="N993" s="1" t="s">
        <v>7881</v>
      </c>
      <c r="O993" s="1" t="s">
        <v>7882</v>
      </c>
      <c r="P993" s="1" t="s">
        <v>7883</v>
      </c>
      <c r="Q993" s="1" t="s">
        <v>74</v>
      </c>
      <c r="S993" s="1" t="s">
        <v>76</v>
      </c>
    </row>
    <row r="994" ht="14.25" customHeight="1">
      <c r="A994" s="1" t="s">
        <v>7884</v>
      </c>
      <c r="B994" s="1" t="s">
        <v>7885</v>
      </c>
      <c r="C994" s="1" t="s">
        <v>7886</v>
      </c>
      <c r="D994" s="1" t="s">
        <v>7887</v>
      </c>
      <c r="E994" s="1">
        <v>2022.0</v>
      </c>
      <c r="F994" s="1" t="s">
        <v>7888</v>
      </c>
      <c r="J994" s="1">
        <v>25.0</v>
      </c>
      <c r="K994" s="1">
        <v>28.0</v>
      </c>
      <c r="L994" s="1">
        <v>3.0</v>
      </c>
      <c r="M994" s="1" t="s">
        <v>7889</v>
      </c>
      <c r="N994" s="1" t="s">
        <v>7890</v>
      </c>
      <c r="O994" s="1" t="s">
        <v>7891</v>
      </c>
      <c r="P994" s="1" t="s">
        <v>7892</v>
      </c>
      <c r="Q994" s="1" t="s">
        <v>74</v>
      </c>
      <c r="S994" s="1" t="s">
        <v>76</v>
      </c>
    </row>
    <row r="995" ht="14.25" customHeight="1">
      <c r="A995" s="1" t="s">
        <v>7893</v>
      </c>
      <c r="B995" s="1" t="s">
        <v>7894</v>
      </c>
      <c r="C995" s="1" t="s">
        <v>7895</v>
      </c>
      <c r="D995" s="1" t="s">
        <v>7896</v>
      </c>
      <c r="E995" s="1">
        <v>2022.0</v>
      </c>
      <c r="F995" s="1" t="s">
        <v>11</v>
      </c>
      <c r="G995" s="1" t="s">
        <v>5686</v>
      </c>
      <c r="J995" s="1">
        <v>1045.0</v>
      </c>
      <c r="K995" s="1">
        <v>1048.0</v>
      </c>
      <c r="L995" s="1">
        <v>3.0</v>
      </c>
      <c r="M995" s="1" t="s">
        <v>7897</v>
      </c>
      <c r="N995" s="1" t="s">
        <v>7898</v>
      </c>
      <c r="O995" s="1" t="s">
        <v>7899</v>
      </c>
      <c r="P995" s="1" t="s">
        <v>7900</v>
      </c>
      <c r="Q995" s="1" t="s">
        <v>74</v>
      </c>
      <c r="S995" s="1" t="s">
        <v>76</v>
      </c>
    </row>
    <row r="996" ht="14.25" customHeight="1">
      <c r="A996" s="1" t="s">
        <v>7901</v>
      </c>
      <c r="B996" s="1" t="s">
        <v>7902</v>
      </c>
      <c r="C996" s="1" t="s">
        <v>7903</v>
      </c>
      <c r="D996" s="1" t="s">
        <v>7904</v>
      </c>
      <c r="E996" s="1">
        <v>2022.0</v>
      </c>
      <c r="F996" s="1" t="s">
        <v>11</v>
      </c>
      <c r="G996" s="1" t="s">
        <v>5686</v>
      </c>
      <c r="J996" s="1">
        <v>1149.0</v>
      </c>
      <c r="K996" s="1">
        <v>1151.0</v>
      </c>
      <c r="L996" s="1">
        <v>2.0</v>
      </c>
      <c r="M996" s="1" t="s">
        <v>7905</v>
      </c>
      <c r="N996" s="1" t="s">
        <v>7906</v>
      </c>
      <c r="O996" s="1" t="s">
        <v>7455</v>
      </c>
      <c r="P996" s="1" t="s">
        <v>7907</v>
      </c>
      <c r="Q996" s="1" t="s">
        <v>74</v>
      </c>
      <c r="S996" s="1" t="s">
        <v>76</v>
      </c>
    </row>
    <row r="997" ht="14.25" customHeight="1">
      <c r="A997" s="1" t="s">
        <v>7908</v>
      </c>
      <c r="B997" s="1" t="s">
        <v>7909</v>
      </c>
      <c r="C997" s="1" t="s">
        <v>7910</v>
      </c>
      <c r="D997" s="1" t="s">
        <v>7911</v>
      </c>
      <c r="E997" s="1">
        <v>2022.0</v>
      </c>
      <c r="F997" s="1" t="s">
        <v>7912</v>
      </c>
      <c r="M997" s="1" t="s">
        <v>7913</v>
      </c>
      <c r="N997" s="1" t="s">
        <v>7914</v>
      </c>
      <c r="P997" s="1" t="s">
        <v>7915</v>
      </c>
      <c r="Q997" s="1" t="s">
        <v>74</v>
      </c>
      <c r="S997" s="1" t="s">
        <v>76</v>
      </c>
    </row>
    <row r="998" ht="14.25" customHeight="1">
      <c r="A998" s="1" t="s">
        <v>7916</v>
      </c>
      <c r="B998" s="1" t="s">
        <v>7917</v>
      </c>
      <c r="C998" s="1" t="s">
        <v>7918</v>
      </c>
      <c r="D998" s="1" t="s">
        <v>7919</v>
      </c>
      <c r="E998" s="1">
        <v>2022.0</v>
      </c>
      <c r="F998" s="1" t="s">
        <v>11</v>
      </c>
      <c r="G998" s="1" t="s">
        <v>5686</v>
      </c>
      <c r="J998" s="1">
        <v>372.0</v>
      </c>
      <c r="K998" s="1">
        <v>382.0</v>
      </c>
      <c r="L998" s="1">
        <v>10.0</v>
      </c>
      <c r="M998" s="1" t="s">
        <v>7920</v>
      </c>
      <c r="N998" s="1" t="s">
        <v>7921</v>
      </c>
      <c r="O998" s="1" t="s">
        <v>7922</v>
      </c>
      <c r="P998" s="1" t="s">
        <v>7923</v>
      </c>
      <c r="Q998" s="1" t="s">
        <v>74</v>
      </c>
      <c r="S998" s="1" t="s">
        <v>76</v>
      </c>
    </row>
    <row r="999" ht="14.25" customHeight="1">
      <c r="A999" s="1" t="s">
        <v>7924</v>
      </c>
      <c r="B999" s="1" t="s">
        <v>7925</v>
      </c>
      <c r="C999" s="1" t="s">
        <v>7926</v>
      </c>
      <c r="D999" s="1" t="s">
        <v>7927</v>
      </c>
      <c r="E999" s="1">
        <v>2022.0</v>
      </c>
      <c r="F999" s="1" t="s">
        <v>14</v>
      </c>
      <c r="J999" s="1">
        <v>421.0</v>
      </c>
      <c r="K999" s="1">
        <v>427.0</v>
      </c>
      <c r="L999" s="1">
        <v>6.0</v>
      </c>
      <c r="M999" s="1" t="s">
        <v>7928</v>
      </c>
      <c r="N999" s="1" t="s">
        <v>7929</v>
      </c>
      <c r="P999" s="1" t="s">
        <v>7930</v>
      </c>
      <c r="Q999" s="1" t="s">
        <v>74</v>
      </c>
      <c r="R999" s="1" t="s">
        <v>103</v>
      </c>
      <c r="S999" s="1" t="s">
        <v>76</v>
      </c>
    </row>
    <row r="1000" ht="14.25" customHeight="1">
      <c r="A1000" s="1" t="s">
        <v>7931</v>
      </c>
      <c r="B1000" s="1" t="s">
        <v>7932</v>
      </c>
      <c r="C1000" s="1" t="s">
        <v>7933</v>
      </c>
      <c r="D1000" s="1" t="s">
        <v>7934</v>
      </c>
      <c r="E1000" s="1">
        <v>2022.0</v>
      </c>
      <c r="F1000" s="1" t="s">
        <v>7255</v>
      </c>
      <c r="G1000" s="1" t="s">
        <v>1899</v>
      </c>
      <c r="J1000" s="1">
        <v>3807.0</v>
      </c>
      <c r="K1000" s="1">
        <v>3811.0</v>
      </c>
      <c r="L1000" s="1">
        <v>4.0</v>
      </c>
      <c r="M1000" s="1" t="s">
        <v>7935</v>
      </c>
      <c r="N1000" s="1" t="s">
        <v>7936</v>
      </c>
      <c r="O1000" s="1" t="s">
        <v>7937</v>
      </c>
      <c r="P1000" s="1" t="s">
        <v>7938</v>
      </c>
      <c r="Q1000" s="1" t="s">
        <v>74</v>
      </c>
      <c r="S1000" s="1" t="s">
        <v>76</v>
      </c>
    </row>
    <row r="1001" ht="14.25" customHeight="1">
      <c r="A1001" s="1" t="s">
        <v>7939</v>
      </c>
      <c r="B1001" s="1" t="s">
        <v>7940</v>
      </c>
      <c r="C1001" s="1">
        <v>5.79447007E10</v>
      </c>
      <c r="D1001" s="1" t="s">
        <v>7941</v>
      </c>
      <c r="E1001" s="1">
        <v>2022.0</v>
      </c>
      <c r="F1001" s="1" t="s">
        <v>11</v>
      </c>
      <c r="G1001" s="1" t="s">
        <v>5686</v>
      </c>
      <c r="J1001" s="1">
        <v>1220.0</v>
      </c>
      <c r="K1001" s="1">
        <v>1222.0</v>
      </c>
      <c r="L1001" s="1">
        <v>2.0</v>
      </c>
      <c r="M1001" s="1" t="s">
        <v>7942</v>
      </c>
      <c r="N1001" s="1" t="s">
        <v>7943</v>
      </c>
      <c r="O1001" s="1" t="s">
        <v>7944</v>
      </c>
      <c r="P1001" s="1" t="s">
        <v>7945</v>
      </c>
      <c r="Q1001" s="1" t="s">
        <v>74</v>
      </c>
      <c r="S1001" s="1" t="s">
        <v>76</v>
      </c>
    </row>
    <row r="1002" ht="14.25" customHeight="1">
      <c r="A1002" s="1" t="s">
        <v>7946</v>
      </c>
      <c r="B1002" s="1" t="s">
        <v>7947</v>
      </c>
      <c r="C1002" s="1" t="s">
        <v>7948</v>
      </c>
      <c r="D1002" s="1" t="s">
        <v>7949</v>
      </c>
      <c r="E1002" s="1">
        <v>2022.0</v>
      </c>
      <c r="F1002" s="1" t="s">
        <v>1710</v>
      </c>
      <c r="G1002" s="1" t="s">
        <v>7950</v>
      </c>
      <c r="J1002" s="1">
        <v>573.0</v>
      </c>
      <c r="K1002" s="1">
        <v>579.0</v>
      </c>
      <c r="L1002" s="1">
        <v>6.0</v>
      </c>
      <c r="M1002" s="1" t="s">
        <v>7951</v>
      </c>
      <c r="N1002" s="1" t="s">
        <v>7952</v>
      </c>
      <c r="O1002" s="1" t="s">
        <v>7953</v>
      </c>
      <c r="P1002" s="1" t="s">
        <v>7954</v>
      </c>
      <c r="Q1002" s="1" t="s">
        <v>74</v>
      </c>
      <c r="S1002" s="1" t="s">
        <v>76</v>
      </c>
    </row>
    <row r="1003" ht="14.25" customHeight="1">
      <c r="A1003" s="1" t="s">
        <v>7955</v>
      </c>
      <c r="B1003" s="1" t="s">
        <v>7956</v>
      </c>
      <c r="C1003" s="1" t="s">
        <v>7957</v>
      </c>
      <c r="D1003" s="1" t="s">
        <v>7958</v>
      </c>
      <c r="E1003" s="1">
        <v>2022.0</v>
      </c>
      <c r="F1003" s="1" t="s">
        <v>7959</v>
      </c>
      <c r="M1003" s="1" t="s">
        <v>7960</v>
      </c>
      <c r="N1003" s="1" t="s">
        <v>7961</v>
      </c>
      <c r="O1003" s="1" t="s">
        <v>7962</v>
      </c>
      <c r="P1003" s="1" t="s">
        <v>7963</v>
      </c>
      <c r="Q1003" s="1" t="s">
        <v>74</v>
      </c>
      <c r="S1003" s="1" t="s">
        <v>76</v>
      </c>
    </row>
    <row r="1004" ht="14.25" customHeight="1">
      <c r="A1004" s="1" t="s">
        <v>7964</v>
      </c>
      <c r="B1004" s="1" t="s">
        <v>7965</v>
      </c>
      <c r="C1004" s="1" t="s">
        <v>7966</v>
      </c>
      <c r="D1004" s="1" t="s">
        <v>7967</v>
      </c>
      <c r="E1004" s="1">
        <v>2022.0</v>
      </c>
      <c r="F1004" s="1" t="s">
        <v>1710</v>
      </c>
      <c r="G1004" s="1" t="s">
        <v>7968</v>
      </c>
      <c r="J1004" s="1">
        <v>363.0</v>
      </c>
      <c r="K1004" s="1">
        <v>376.0</v>
      </c>
      <c r="L1004" s="1">
        <v>13.0</v>
      </c>
      <c r="M1004" s="1" t="s">
        <v>7969</v>
      </c>
      <c r="N1004" s="1" t="s">
        <v>7970</v>
      </c>
      <c r="P1004" s="1" t="s">
        <v>7971</v>
      </c>
      <c r="Q1004" s="1" t="s">
        <v>74</v>
      </c>
      <c r="S1004" s="1" t="s">
        <v>76</v>
      </c>
    </row>
    <row r="1005" ht="14.25" customHeight="1">
      <c r="A1005" s="1" t="s">
        <v>7972</v>
      </c>
      <c r="B1005" s="1" t="s">
        <v>7973</v>
      </c>
      <c r="C1005" s="1" t="s">
        <v>7974</v>
      </c>
      <c r="D1005" s="1" t="s">
        <v>7975</v>
      </c>
      <c r="E1005" s="1">
        <v>2022.0</v>
      </c>
      <c r="F1005" s="1" t="s">
        <v>46</v>
      </c>
      <c r="G1005" s="1" t="s">
        <v>1899</v>
      </c>
      <c r="J1005" s="1">
        <v>1243.0</v>
      </c>
      <c r="K1005" s="1">
        <v>1248.0</v>
      </c>
      <c r="L1005" s="1">
        <v>5.0</v>
      </c>
      <c r="M1005" s="1" t="s">
        <v>7976</v>
      </c>
      <c r="N1005" s="1" t="s">
        <v>7977</v>
      </c>
      <c r="P1005" s="1" t="s">
        <v>7978</v>
      </c>
      <c r="Q1005" s="1" t="s">
        <v>74</v>
      </c>
      <c r="S1005" s="1" t="s">
        <v>76</v>
      </c>
    </row>
    <row r="1006" ht="14.25" customHeight="1">
      <c r="A1006" s="1" t="s">
        <v>7979</v>
      </c>
      <c r="B1006" s="1" t="s">
        <v>7980</v>
      </c>
      <c r="C1006" s="1" t="s">
        <v>7981</v>
      </c>
      <c r="D1006" s="1" t="s">
        <v>7982</v>
      </c>
      <c r="E1006" s="1">
        <v>2022.0</v>
      </c>
      <c r="F1006" s="1" t="s">
        <v>7983</v>
      </c>
      <c r="J1006" s="1">
        <v>117.0</v>
      </c>
      <c r="K1006" s="1">
        <v>121.0</v>
      </c>
      <c r="L1006" s="1">
        <v>4.0</v>
      </c>
      <c r="M1006" s="1" t="s">
        <v>7984</v>
      </c>
      <c r="N1006" s="1" t="s">
        <v>7985</v>
      </c>
      <c r="O1006" s="1" t="s">
        <v>7986</v>
      </c>
      <c r="P1006" s="1" t="s">
        <v>7987</v>
      </c>
      <c r="Q1006" s="1" t="s">
        <v>74</v>
      </c>
      <c r="S1006" s="1" t="s">
        <v>76</v>
      </c>
    </row>
    <row r="1007" ht="14.25" customHeight="1">
      <c r="A1007" s="1" t="s">
        <v>7988</v>
      </c>
      <c r="B1007" s="1" t="s">
        <v>7989</v>
      </c>
      <c r="C1007" s="1" t="s">
        <v>7990</v>
      </c>
      <c r="D1007" s="1" t="s">
        <v>7991</v>
      </c>
      <c r="E1007" s="1">
        <v>2022.0</v>
      </c>
      <c r="F1007" s="1" t="s">
        <v>18</v>
      </c>
      <c r="J1007" s="1">
        <v>6416.0</v>
      </c>
      <c r="K1007" s="1">
        <v>6422.0</v>
      </c>
      <c r="L1007" s="1">
        <v>6.0</v>
      </c>
      <c r="M1007" s="1" t="s">
        <v>7992</v>
      </c>
      <c r="N1007" s="1" t="s">
        <v>7993</v>
      </c>
      <c r="P1007" s="1" t="s">
        <v>7994</v>
      </c>
      <c r="Q1007" s="1" t="s">
        <v>74</v>
      </c>
      <c r="S1007" s="1" t="s">
        <v>76</v>
      </c>
    </row>
    <row r="1008" ht="14.25" customHeight="1">
      <c r="A1008" s="1" t="s">
        <v>7995</v>
      </c>
      <c r="B1008" s="1" t="s">
        <v>7996</v>
      </c>
      <c r="C1008" s="1" t="s">
        <v>7997</v>
      </c>
      <c r="D1008" s="1" t="s">
        <v>7998</v>
      </c>
      <c r="E1008" s="1">
        <v>2022.0</v>
      </c>
      <c r="F1008" s="1" t="s">
        <v>7999</v>
      </c>
      <c r="J1008" s="1">
        <v>99.0</v>
      </c>
      <c r="K1008" s="1">
        <v>103.0</v>
      </c>
      <c r="L1008" s="1">
        <v>4.0</v>
      </c>
      <c r="M1008" s="1" t="s">
        <v>8000</v>
      </c>
      <c r="N1008" s="1" t="s">
        <v>8001</v>
      </c>
      <c r="O1008" s="1" t="s">
        <v>8002</v>
      </c>
      <c r="P1008" s="1" t="s">
        <v>8003</v>
      </c>
      <c r="Q1008" s="1" t="s">
        <v>74</v>
      </c>
      <c r="S1008" s="1" t="s">
        <v>76</v>
      </c>
    </row>
    <row r="1009" ht="14.25" customHeight="1">
      <c r="A1009" s="1" t="s">
        <v>8004</v>
      </c>
      <c r="B1009" s="1" t="s">
        <v>8005</v>
      </c>
      <c r="C1009" s="1" t="s">
        <v>8006</v>
      </c>
      <c r="D1009" s="1" t="s">
        <v>8007</v>
      </c>
      <c r="E1009" s="1">
        <v>2022.0</v>
      </c>
      <c r="F1009" s="1" t="s">
        <v>18</v>
      </c>
      <c r="J1009" s="1">
        <v>11244.0</v>
      </c>
      <c r="K1009" s="1">
        <v>11250.0</v>
      </c>
      <c r="L1009" s="1">
        <v>6.0</v>
      </c>
      <c r="M1009" s="1" t="s">
        <v>8008</v>
      </c>
      <c r="N1009" s="1" t="s">
        <v>8009</v>
      </c>
      <c r="P1009" s="1" t="s">
        <v>8010</v>
      </c>
      <c r="Q1009" s="1" t="s">
        <v>74</v>
      </c>
      <c r="S1009" s="1" t="s">
        <v>76</v>
      </c>
    </row>
    <row r="1010" ht="14.25" customHeight="1">
      <c r="A1010" s="1" t="s">
        <v>3077</v>
      </c>
      <c r="B1010" s="1" t="s">
        <v>3078</v>
      </c>
      <c r="C1010" s="1" t="s">
        <v>3079</v>
      </c>
      <c r="D1010" s="1" t="s">
        <v>8011</v>
      </c>
      <c r="E1010" s="1">
        <v>2022.0</v>
      </c>
      <c r="F1010" s="1" t="s">
        <v>8012</v>
      </c>
      <c r="J1010" s="1">
        <v>329.0</v>
      </c>
      <c r="K1010" s="1">
        <v>340.0</v>
      </c>
      <c r="L1010" s="1">
        <v>11.0</v>
      </c>
      <c r="M1010" s="1" t="s">
        <v>8013</v>
      </c>
      <c r="N1010" s="1" t="s">
        <v>8014</v>
      </c>
      <c r="O1010" s="1" t="s">
        <v>8015</v>
      </c>
      <c r="P1010" s="1" t="s">
        <v>8016</v>
      </c>
      <c r="Q1010" s="1" t="s">
        <v>74</v>
      </c>
      <c r="S1010" s="1" t="s">
        <v>76</v>
      </c>
    </row>
    <row r="1011" ht="14.25" customHeight="1">
      <c r="A1011" s="1" t="s">
        <v>8017</v>
      </c>
      <c r="B1011" s="1" t="s">
        <v>8018</v>
      </c>
      <c r="C1011" s="1" t="s">
        <v>8019</v>
      </c>
      <c r="D1011" s="1" t="s">
        <v>8020</v>
      </c>
      <c r="E1011" s="1">
        <v>2022.0</v>
      </c>
      <c r="F1011" s="1" t="s">
        <v>46</v>
      </c>
      <c r="G1011" s="1" t="s">
        <v>1899</v>
      </c>
      <c r="J1011" s="1">
        <v>810.0</v>
      </c>
      <c r="K1011" s="1">
        <v>815.0</v>
      </c>
      <c r="L1011" s="1">
        <v>5.0</v>
      </c>
      <c r="M1011" s="1" t="s">
        <v>8021</v>
      </c>
      <c r="N1011" s="1" t="s">
        <v>8022</v>
      </c>
      <c r="P1011" s="1" t="s">
        <v>8023</v>
      </c>
      <c r="Q1011" s="1" t="s">
        <v>74</v>
      </c>
      <c r="R1011" s="1" t="s">
        <v>103</v>
      </c>
      <c r="S1011" s="1" t="s">
        <v>76</v>
      </c>
    </row>
    <row r="1012" ht="14.25" customHeight="1">
      <c r="A1012" s="1" t="s">
        <v>8024</v>
      </c>
      <c r="B1012" s="1" t="s">
        <v>8025</v>
      </c>
      <c r="C1012" s="1" t="s">
        <v>8026</v>
      </c>
      <c r="D1012" s="1" t="s">
        <v>8027</v>
      </c>
      <c r="E1012" s="1">
        <v>2022.0</v>
      </c>
      <c r="F1012" s="1" t="s">
        <v>8028</v>
      </c>
      <c r="J1012" s="1">
        <v>2185.0</v>
      </c>
      <c r="K1012" s="1">
        <v>2190.0</v>
      </c>
      <c r="L1012" s="1">
        <v>5.0</v>
      </c>
      <c r="M1012" s="1" t="s">
        <v>8029</v>
      </c>
      <c r="N1012" s="1" t="s">
        <v>8030</v>
      </c>
      <c r="P1012" s="1" t="s">
        <v>8031</v>
      </c>
      <c r="Q1012" s="1" t="s">
        <v>74</v>
      </c>
      <c r="R1012" s="1" t="s">
        <v>103</v>
      </c>
      <c r="S1012" s="1" t="s">
        <v>76</v>
      </c>
    </row>
    <row r="1013" ht="14.25" customHeight="1">
      <c r="A1013" s="1" t="s">
        <v>8032</v>
      </c>
      <c r="B1013" s="1" t="s">
        <v>8033</v>
      </c>
      <c r="C1013" s="1" t="s">
        <v>8034</v>
      </c>
      <c r="D1013" s="1" t="s">
        <v>8035</v>
      </c>
      <c r="E1013" s="1">
        <v>2022.0</v>
      </c>
      <c r="F1013" s="1" t="s">
        <v>18</v>
      </c>
      <c r="J1013" s="1">
        <v>7417.0</v>
      </c>
      <c r="K1013" s="1">
        <v>7422.0</v>
      </c>
      <c r="L1013" s="1">
        <v>5.0</v>
      </c>
      <c r="M1013" s="1" t="s">
        <v>8036</v>
      </c>
      <c r="N1013" s="1" t="s">
        <v>8037</v>
      </c>
      <c r="P1013" s="1" t="s">
        <v>8038</v>
      </c>
      <c r="Q1013" s="1" t="s">
        <v>74</v>
      </c>
      <c r="S1013" s="1" t="s">
        <v>76</v>
      </c>
    </row>
    <row r="1014" ht="14.25" customHeight="1">
      <c r="A1014" s="1" t="s">
        <v>8039</v>
      </c>
      <c r="B1014" s="1" t="s">
        <v>8040</v>
      </c>
      <c r="C1014" s="1" t="s">
        <v>8041</v>
      </c>
      <c r="D1014" s="1" t="s">
        <v>8042</v>
      </c>
      <c r="E1014" s="1">
        <v>2022.0</v>
      </c>
      <c r="F1014" s="1" t="s">
        <v>8043</v>
      </c>
      <c r="G1014" s="1" t="s">
        <v>8044</v>
      </c>
      <c r="J1014" s="1">
        <v>321.0</v>
      </c>
      <c r="K1014" s="1">
        <v>334.0</v>
      </c>
      <c r="L1014" s="1">
        <v>13.0</v>
      </c>
      <c r="M1014" s="1" t="s">
        <v>8045</v>
      </c>
      <c r="N1014" s="1" t="s">
        <v>8046</v>
      </c>
      <c r="O1014" s="1" t="s">
        <v>8047</v>
      </c>
      <c r="P1014" s="1" t="s">
        <v>8048</v>
      </c>
      <c r="Q1014" s="1" t="s">
        <v>74</v>
      </c>
      <c r="S1014" s="1" t="s">
        <v>76</v>
      </c>
    </row>
    <row r="1015" ht="14.25" customHeight="1">
      <c r="A1015" s="1" t="s">
        <v>8049</v>
      </c>
      <c r="B1015" s="1" t="s">
        <v>8050</v>
      </c>
      <c r="C1015" s="1" t="s">
        <v>8051</v>
      </c>
      <c r="D1015" s="1" t="s">
        <v>8052</v>
      </c>
      <c r="E1015" s="1">
        <v>2022.0</v>
      </c>
      <c r="F1015" s="1" t="s">
        <v>46</v>
      </c>
      <c r="G1015" s="1" t="s">
        <v>1899</v>
      </c>
      <c r="J1015" s="1">
        <v>1108.0</v>
      </c>
      <c r="K1015" s="1">
        <v>1114.0</v>
      </c>
      <c r="L1015" s="1">
        <v>6.0</v>
      </c>
      <c r="M1015" s="1" t="s">
        <v>8053</v>
      </c>
      <c r="N1015" s="1" t="s">
        <v>8054</v>
      </c>
      <c r="P1015" s="1" t="s">
        <v>8055</v>
      </c>
      <c r="Q1015" s="1" t="s">
        <v>74</v>
      </c>
      <c r="S1015" s="1" t="s">
        <v>76</v>
      </c>
    </row>
    <row r="1016" ht="14.25" customHeight="1">
      <c r="A1016" s="1" t="s">
        <v>8056</v>
      </c>
      <c r="B1016" s="1" t="s">
        <v>8057</v>
      </c>
      <c r="C1016" s="1" t="s">
        <v>8058</v>
      </c>
      <c r="D1016" s="1" t="s">
        <v>8059</v>
      </c>
      <c r="E1016" s="1">
        <v>2022.0</v>
      </c>
      <c r="F1016" s="1" t="s">
        <v>1710</v>
      </c>
      <c r="G1016" s="1" t="s">
        <v>8060</v>
      </c>
      <c r="J1016" s="1">
        <v>483.0</v>
      </c>
      <c r="K1016" s="1">
        <v>495.0</v>
      </c>
      <c r="L1016" s="1">
        <v>12.0</v>
      </c>
      <c r="M1016" s="1" t="s">
        <v>8061</v>
      </c>
      <c r="N1016" s="1" t="s">
        <v>8062</v>
      </c>
      <c r="O1016" s="1" t="s">
        <v>8063</v>
      </c>
      <c r="P1016" s="1" t="s">
        <v>8064</v>
      </c>
      <c r="Q1016" s="1" t="s">
        <v>74</v>
      </c>
      <c r="S1016" s="1" t="s">
        <v>76</v>
      </c>
    </row>
    <row r="1017" ht="14.25" customHeight="1">
      <c r="A1017" s="1" t="s">
        <v>8065</v>
      </c>
      <c r="B1017" s="1" t="s">
        <v>8066</v>
      </c>
      <c r="C1017" s="1" t="s">
        <v>8067</v>
      </c>
      <c r="D1017" s="1" t="s">
        <v>8068</v>
      </c>
      <c r="E1017" s="1">
        <v>2022.0</v>
      </c>
      <c r="F1017" s="1" t="s">
        <v>8069</v>
      </c>
      <c r="J1017" s="1">
        <v>40.0</v>
      </c>
      <c r="K1017" s="1">
        <v>43.0</v>
      </c>
      <c r="L1017" s="1">
        <v>3.0</v>
      </c>
      <c r="M1017" s="1" t="s">
        <v>8070</v>
      </c>
      <c r="N1017" s="1" t="s">
        <v>8071</v>
      </c>
      <c r="O1017" s="1" t="s">
        <v>8072</v>
      </c>
      <c r="P1017" s="1" t="s">
        <v>8073</v>
      </c>
      <c r="Q1017" s="1" t="s">
        <v>74</v>
      </c>
      <c r="S1017" s="1" t="s">
        <v>76</v>
      </c>
    </row>
    <row r="1018" ht="14.25" customHeight="1">
      <c r="A1018" s="1" t="s">
        <v>8074</v>
      </c>
      <c r="B1018" s="1" t="s">
        <v>8075</v>
      </c>
      <c r="C1018" s="1" t="s">
        <v>8076</v>
      </c>
      <c r="D1018" s="1" t="s">
        <v>8077</v>
      </c>
      <c r="E1018" s="1">
        <v>2022.0</v>
      </c>
      <c r="F1018" s="1" t="s">
        <v>44</v>
      </c>
      <c r="G1018" s="1" t="s">
        <v>2200</v>
      </c>
      <c r="J1018" s="1">
        <v>4.0</v>
      </c>
      <c r="K1018" s="1">
        <v>13.0</v>
      </c>
      <c r="L1018" s="1">
        <v>9.0</v>
      </c>
      <c r="N1018" s="1" t="s">
        <v>8078</v>
      </c>
      <c r="P1018" s="1" t="s">
        <v>8079</v>
      </c>
      <c r="Q1018" s="1" t="s">
        <v>74</v>
      </c>
      <c r="S1018" s="1" t="s">
        <v>76</v>
      </c>
    </row>
    <row r="1019" ht="14.25" customHeight="1">
      <c r="A1019" s="1" t="s">
        <v>8080</v>
      </c>
      <c r="B1019" s="1" t="s">
        <v>8081</v>
      </c>
      <c r="C1019" s="1" t="s">
        <v>8082</v>
      </c>
      <c r="D1019" s="1" t="s">
        <v>8083</v>
      </c>
      <c r="E1019" s="1">
        <v>2022.0</v>
      </c>
      <c r="F1019" s="1" t="s">
        <v>18</v>
      </c>
      <c r="J1019" s="1">
        <v>10939.0</v>
      </c>
      <c r="K1019" s="1">
        <v>10944.0</v>
      </c>
      <c r="L1019" s="1">
        <v>5.0</v>
      </c>
      <c r="M1019" s="1" t="s">
        <v>8084</v>
      </c>
      <c r="N1019" s="1" t="s">
        <v>8085</v>
      </c>
      <c r="P1019" s="1" t="s">
        <v>8086</v>
      </c>
      <c r="Q1019" s="1" t="s">
        <v>74</v>
      </c>
      <c r="R1019" s="1" t="s">
        <v>103</v>
      </c>
      <c r="S1019" s="1" t="s">
        <v>76</v>
      </c>
    </row>
    <row r="1020" ht="14.25" customHeight="1">
      <c r="A1020" s="1" t="s">
        <v>8087</v>
      </c>
      <c r="B1020" s="1" t="s">
        <v>8088</v>
      </c>
      <c r="C1020" s="1" t="s">
        <v>8089</v>
      </c>
      <c r="D1020" s="1" t="s">
        <v>8090</v>
      </c>
      <c r="E1020" s="1">
        <v>2022.0</v>
      </c>
      <c r="F1020" s="1" t="s">
        <v>8091</v>
      </c>
      <c r="J1020" s="1">
        <v>278.0</v>
      </c>
      <c r="K1020" s="1">
        <v>283.0</v>
      </c>
      <c r="L1020" s="1">
        <v>5.0</v>
      </c>
      <c r="M1020" s="1" t="s">
        <v>8092</v>
      </c>
      <c r="N1020" s="1" t="s">
        <v>8093</v>
      </c>
      <c r="P1020" s="1" t="s">
        <v>8094</v>
      </c>
      <c r="Q1020" s="1" t="s">
        <v>74</v>
      </c>
      <c r="S1020" s="1" t="s">
        <v>76</v>
      </c>
    </row>
    <row r="1021" ht="14.25" customHeight="1">
      <c r="A1021" s="1" t="s">
        <v>8095</v>
      </c>
      <c r="B1021" s="1" t="s">
        <v>8096</v>
      </c>
      <c r="C1021" s="1" t="s">
        <v>8097</v>
      </c>
      <c r="D1021" s="1" t="s">
        <v>8098</v>
      </c>
      <c r="E1021" s="1">
        <v>2022.0</v>
      </c>
      <c r="F1021" s="1" t="s">
        <v>1710</v>
      </c>
      <c r="G1021" s="1" t="s">
        <v>8099</v>
      </c>
      <c r="J1021" s="1">
        <v>537.0</v>
      </c>
      <c r="K1021" s="1">
        <v>548.0</v>
      </c>
      <c r="L1021" s="1">
        <v>11.0</v>
      </c>
      <c r="M1021" s="1" t="s">
        <v>8100</v>
      </c>
      <c r="N1021" s="1" t="s">
        <v>8101</v>
      </c>
      <c r="O1021" s="1" t="s">
        <v>8102</v>
      </c>
      <c r="P1021" s="1" t="s">
        <v>8103</v>
      </c>
      <c r="Q1021" s="1" t="s">
        <v>74</v>
      </c>
      <c r="S1021" s="1" t="s">
        <v>76</v>
      </c>
    </row>
    <row r="1022" ht="14.25" customHeight="1">
      <c r="A1022" s="1" t="s">
        <v>8104</v>
      </c>
      <c r="B1022" s="1" t="s">
        <v>8105</v>
      </c>
      <c r="C1022" s="1" t="s">
        <v>8106</v>
      </c>
      <c r="D1022" s="1" t="s">
        <v>8107</v>
      </c>
      <c r="E1022" s="1">
        <v>2022.0</v>
      </c>
      <c r="F1022" s="1" t="s">
        <v>2557</v>
      </c>
      <c r="G1022" s="1" t="s">
        <v>8108</v>
      </c>
      <c r="J1022" s="1">
        <v>103.0</v>
      </c>
      <c r="K1022" s="1">
        <v>116.0</v>
      </c>
      <c r="L1022" s="1">
        <v>13.0</v>
      </c>
      <c r="M1022" s="1" t="s">
        <v>8109</v>
      </c>
      <c r="N1022" s="1" t="s">
        <v>8110</v>
      </c>
      <c r="O1022" s="1" t="s">
        <v>8111</v>
      </c>
      <c r="P1022" s="1" t="s">
        <v>8112</v>
      </c>
      <c r="Q1022" s="1" t="s">
        <v>74</v>
      </c>
      <c r="R1022" s="1" t="s">
        <v>619</v>
      </c>
      <c r="S1022" s="1" t="s">
        <v>76</v>
      </c>
    </row>
    <row r="1023" ht="14.25" customHeight="1">
      <c r="A1023" s="1" t="s">
        <v>8113</v>
      </c>
      <c r="B1023" s="1" t="s">
        <v>8114</v>
      </c>
      <c r="C1023" s="1" t="s">
        <v>8115</v>
      </c>
      <c r="D1023" s="1" t="s">
        <v>8116</v>
      </c>
      <c r="E1023" s="1">
        <v>2022.0</v>
      </c>
      <c r="F1023" s="1" t="s">
        <v>8117</v>
      </c>
      <c r="G1023" s="1" t="s">
        <v>6198</v>
      </c>
      <c r="J1023" s="1">
        <v>3349.0</v>
      </c>
      <c r="M1023" s="1" t="s">
        <v>8118</v>
      </c>
      <c r="N1023" s="1" t="s">
        <v>8119</v>
      </c>
      <c r="P1023" s="1" t="s">
        <v>8120</v>
      </c>
      <c r="Q1023" s="1" t="s">
        <v>74</v>
      </c>
      <c r="S1023" s="1" t="s">
        <v>76</v>
      </c>
    </row>
    <row r="1024" ht="14.25" customHeight="1">
      <c r="A1024" s="1" t="s">
        <v>8121</v>
      </c>
      <c r="B1024" s="1" t="s">
        <v>8122</v>
      </c>
      <c r="C1024" s="1" t="s">
        <v>8123</v>
      </c>
      <c r="D1024" s="1" t="s">
        <v>8124</v>
      </c>
      <c r="E1024" s="1">
        <v>2022.0</v>
      </c>
      <c r="F1024" s="1" t="s">
        <v>1710</v>
      </c>
      <c r="G1024" s="1" t="s">
        <v>8060</v>
      </c>
      <c r="J1024" s="1">
        <v>53.0</v>
      </c>
      <c r="K1024" s="1">
        <v>63.0</v>
      </c>
      <c r="L1024" s="1">
        <v>10.0</v>
      </c>
      <c r="M1024" s="1" t="s">
        <v>8125</v>
      </c>
      <c r="N1024" s="1" t="s">
        <v>8126</v>
      </c>
      <c r="O1024" s="1" t="s">
        <v>8127</v>
      </c>
      <c r="P1024" s="1" t="s">
        <v>8128</v>
      </c>
      <c r="Q1024" s="1" t="s">
        <v>74</v>
      </c>
      <c r="S1024" s="1" t="s">
        <v>76</v>
      </c>
    </row>
    <row r="1025" ht="14.25" customHeight="1">
      <c r="A1025" s="1" t="s">
        <v>8129</v>
      </c>
      <c r="B1025" s="1" t="s">
        <v>8130</v>
      </c>
      <c r="C1025" s="1" t="s">
        <v>8131</v>
      </c>
      <c r="D1025" s="1" t="s">
        <v>8132</v>
      </c>
      <c r="E1025" s="1">
        <v>2022.0</v>
      </c>
      <c r="F1025" s="1" t="s">
        <v>18</v>
      </c>
      <c r="J1025" s="1">
        <v>7402.0</v>
      </c>
      <c r="K1025" s="1">
        <v>7408.0</v>
      </c>
      <c r="L1025" s="1">
        <v>6.0</v>
      </c>
      <c r="M1025" s="1" t="s">
        <v>8133</v>
      </c>
      <c r="N1025" s="1" t="s">
        <v>8134</v>
      </c>
      <c r="P1025" s="1" t="s">
        <v>8135</v>
      </c>
      <c r="Q1025" s="1" t="s">
        <v>74</v>
      </c>
      <c r="S1025" s="1" t="s">
        <v>76</v>
      </c>
    </row>
    <row r="1026" ht="14.25" customHeight="1">
      <c r="A1026" s="1" t="s">
        <v>8136</v>
      </c>
      <c r="B1026" s="1" t="s">
        <v>8137</v>
      </c>
      <c r="C1026" s="1" t="s">
        <v>8138</v>
      </c>
      <c r="D1026" s="1" t="s">
        <v>8139</v>
      </c>
      <c r="E1026" s="1">
        <v>2022.0</v>
      </c>
      <c r="F1026" s="1" t="s">
        <v>46</v>
      </c>
      <c r="G1026" s="1" t="s">
        <v>1899</v>
      </c>
      <c r="J1026" s="1">
        <v>202.0</v>
      </c>
      <c r="K1026" s="1">
        <v>207.0</v>
      </c>
      <c r="L1026" s="1">
        <v>5.0</v>
      </c>
      <c r="M1026" s="1" t="s">
        <v>8140</v>
      </c>
      <c r="N1026" s="1" t="s">
        <v>8141</v>
      </c>
      <c r="O1026" s="1" t="s">
        <v>8142</v>
      </c>
      <c r="P1026" s="1" t="s">
        <v>8143</v>
      </c>
      <c r="Q1026" s="1" t="s">
        <v>74</v>
      </c>
      <c r="S1026" s="1" t="s">
        <v>76</v>
      </c>
    </row>
    <row r="1027" ht="14.25" customHeight="1">
      <c r="A1027" s="1" t="s">
        <v>8144</v>
      </c>
      <c r="B1027" s="1" t="s">
        <v>8145</v>
      </c>
      <c r="C1027" s="1" t="s">
        <v>8146</v>
      </c>
      <c r="D1027" s="1" t="s">
        <v>8147</v>
      </c>
      <c r="E1027" s="1">
        <v>2022.0</v>
      </c>
      <c r="F1027" s="1" t="s">
        <v>8148</v>
      </c>
      <c r="M1027" s="1" t="s">
        <v>8149</v>
      </c>
      <c r="N1027" s="1" t="s">
        <v>8150</v>
      </c>
      <c r="O1027" s="1" t="s">
        <v>8151</v>
      </c>
      <c r="P1027" s="1" t="s">
        <v>8152</v>
      </c>
      <c r="Q1027" s="1" t="s">
        <v>74</v>
      </c>
      <c r="S1027" s="1" t="s">
        <v>76</v>
      </c>
    </row>
    <row r="1028" ht="14.25" customHeight="1">
      <c r="A1028" s="1" t="s">
        <v>8153</v>
      </c>
      <c r="B1028" s="1" t="s">
        <v>8154</v>
      </c>
      <c r="C1028" s="1" t="s">
        <v>8155</v>
      </c>
      <c r="D1028" s="1" t="s">
        <v>8156</v>
      </c>
      <c r="E1028" s="1">
        <v>2022.0</v>
      </c>
      <c r="F1028" s="1" t="s">
        <v>8157</v>
      </c>
      <c r="G1028" s="1" t="s">
        <v>1899</v>
      </c>
      <c r="M1028" s="1" t="s">
        <v>8158</v>
      </c>
      <c r="N1028" s="1" t="s">
        <v>8159</v>
      </c>
      <c r="P1028" s="1" t="s">
        <v>8160</v>
      </c>
      <c r="Q1028" s="1" t="s">
        <v>74</v>
      </c>
      <c r="S1028" s="1" t="s">
        <v>76</v>
      </c>
    </row>
    <row r="1029" ht="14.25" customHeight="1">
      <c r="A1029" s="1" t="s">
        <v>8161</v>
      </c>
      <c r="B1029" s="1" t="s">
        <v>8162</v>
      </c>
      <c r="C1029" s="1" t="s">
        <v>8163</v>
      </c>
      <c r="D1029" s="1" t="s">
        <v>8164</v>
      </c>
      <c r="E1029" s="1">
        <v>2022.0</v>
      </c>
      <c r="F1029" s="1" t="s">
        <v>5877</v>
      </c>
      <c r="G1029" s="1">
        <v>1.0</v>
      </c>
      <c r="I1029" s="1" t="s">
        <v>8165</v>
      </c>
      <c r="M1029" s="1" t="s">
        <v>8166</v>
      </c>
      <c r="N1029" s="1" t="s">
        <v>8167</v>
      </c>
      <c r="O1029" s="1" t="s">
        <v>8168</v>
      </c>
      <c r="P1029" s="1" t="s">
        <v>8169</v>
      </c>
      <c r="Q1029" s="1" t="s">
        <v>74</v>
      </c>
      <c r="S1029" s="1" t="s">
        <v>76</v>
      </c>
    </row>
    <row r="1030" ht="14.25" customHeight="1">
      <c r="A1030" s="1" t="s">
        <v>8170</v>
      </c>
      <c r="B1030" s="1" t="s">
        <v>8171</v>
      </c>
      <c r="C1030" s="1" t="s">
        <v>8172</v>
      </c>
      <c r="D1030" s="1" t="s">
        <v>8173</v>
      </c>
      <c r="E1030" s="1">
        <v>2022.0</v>
      </c>
      <c r="F1030" s="1" t="s">
        <v>8174</v>
      </c>
      <c r="M1030" s="1" t="s">
        <v>8175</v>
      </c>
      <c r="N1030" s="1" t="s">
        <v>8176</v>
      </c>
      <c r="O1030" s="1" t="s">
        <v>8177</v>
      </c>
      <c r="P1030" s="1" t="s">
        <v>8178</v>
      </c>
      <c r="Q1030" s="1" t="s">
        <v>74</v>
      </c>
      <c r="R1030" s="1" t="s">
        <v>103</v>
      </c>
      <c r="S1030" s="1" t="s">
        <v>76</v>
      </c>
    </row>
    <row r="1031" ht="14.25" customHeight="1">
      <c r="A1031" s="1" t="s">
        <v>8179</v>
      </c>
      <c r="B1031" s="1" t="s">
        <v>8180</v>
      </c>
      <c r="C1031" s="1" t="s">
        <v>8181</v>
      </c>
      <c r="D1031" s="1" t="s">
        <v>8182</v>
      </c>
      <c r="E1031" s="1">
        <v>2022.0</v>
      </c>
      <c r="F1031" s="1" t="s">
        <v>11</v>
      </c>
      <c r="G1031" s="1" t="s">
        <v>5686</v>
      </c>
      <c r="J1031" s="1">
        <v>71.0</v>
      </c>
      <c r="K1031" s="1">
        <v>79.0</v>
      </c>
      <c r="L1031" s="1">
        <v>8.0</v>
      </c>
      <c r="M1031" s="1" t="s">
        <v>8183</v>
      </c>
      <c r="N1031" s="1" t="s">
        <v>8184</v>
      </c>
      <c r="O1031" s="1" t="s">
        <v>8185</v>
      </c>
      <c r="P1031" s="1" t="s">
        <v>8186</v>
      </c>
      <c r="Q1031" s="1" t="s">
        <v>74</v>
      </c>
      <c r="R1031" s="1" t="s">
        <v>103</v>
      </c>
      <c r="S1031" s="1" t="s">
        <v>76</v>
      </c>
    </row>
    <row r="1032" ht="14.25" customHeight="1">
      <c r="A1032" s="1" t="s">
        <v>8187</v>
      </c>
      <c r="B1032" s="1" t="s">
        <v>8188</v>
      </c>
      <c r="C1032" s="1" t="s">
        <v>8189</v>
      </c>
      <c r="D1032" s="1" t="s">
        <v>8190</v>
      </c>
      <c r="E1032" s="1">
        <v>2022.0</v>
      </c>
      <c r="F1032" s="1" t="s">
        <v>8191</v>
      </c>
      <c r="J1032" s="1">
        <v>74.0</v>
      </c>
      <c r="K1032" s="1">
        <v>80.0</v>
      </c>
      <c r="L1032" s="1">
        <v>6.0</v>
      </c>
      <c r="N1032" s="1" t="s">
        <v>8192</v>
      </c>
      <c r="P1032" s="1" t="s">
        <v>8193</v>
      </c>
      <c r="Q1032" s="1" t="s">
        <v>74</v>
      </c>
      <c r="S1032" s="1" t="s">
        <v>76</v>
      </c>
    </row>
    <row r="1033" ht="14.25" customHeight="1">
      <c r="A1033" s="1" t="s">
        <v>8194</v>
      </c>
      <c r="B1033" s="1" t="s">
        <v>8195</v>
      </c>
      <c r="C1033" s="1" t="s">
        <v>8196</v>
      </c>
      <c r="D1033" s="1" t="s">
        <v>8197</v>
      </c>
      <c r="E1033" s="1">
        <v>2022.0</v>
      </c>
      <c r="F1033" s="1" t="s">
        <v>8198</v>
      </c>
      <c r="J1033" s="1">
        <v>1356.0</v>
      </c>
      <c r="K1033" s="1">
        <v>1362.0</v>
      </c>
      <c r="L1033" s="1">
        <v>6.0</v>
      </c>
      <c r="N1033" s="1" t="s">
        <v>8199</v>
      </c>
      <c r="P1033" s="1" t="s">
        <v>8200</v>
      </c>
      <c r="Q1033" s="1" t="s">
        <v>74</v>
      </c>
      <c r="S1033" s="1" t="s">
        <v>76</v>
      </c>
    </row>
    <row r="1034" ht="14.25" customHeight="1">
      <c r="A1034" s="1" t="s">
        <v>8201</v>
      </c>
      <c r="B1034" s="1" t="s">
        <v>8202</v>
      </c>
      <c r="C1034" s="1" t="s">
        <v>8203</v>
      </c>
      <c r="D1034" s="1" t="s">
        <v>8204</v>
      </c>
      <c r="E1034" s="1">
        <v>2022.0</v>
      </c>
      <c r="F1034" s="1" t="s">
        <v>34</v>
      </c>
      <c r="M1034" s="1" t="s">
        <v>8205</v>
      </c>
      <c r="N1034" s="1" t="s">
        <v>8206</v>
      </c>
      <c r="O1034" s="1" t="s">
        <v>8207</v>
      </c>
      <c r="P1034" s="1" t="s">
        <v>8208</v>
      </c>
      <c r="Q1034" s="1" t="s">
        <v>74</v>
      </c>
      <c r="R1034" s="1" t="s">
        <v>103</v>
      </c>
      <c r="S1034" s="1" t="s">
        <v>76</v>
      </c>
    </row>
    <row r="1035" ht="14.25" customHeight="1">
      <c r="A1035" s="1" t="s">
        <v>8209</v>
      </c>
      <c r="B1035" s="1" t="s">
        <v>8210</v>
      </c>
      <c r="C1035" s="1" t="s">
        <v>8211</v>
      </c>
      <c r="D1035" s="1" t="s">
        <v>8212</v>
      </c>
      <c r="E1035" s="1">
        <v>2022.0</v>
      </c>
      <c r="F1035" s="1" t="s">
        <v>8213</v>
      </c>
      <c r="J1035" s="1">
        <v>802.0</v>
      </c>
      <c r="K1035" s="1">
        <v>808.0</v>
      </c>
      <c r="L1035" s="1">
        <v>6.0</v>
      </c>
      <c r="M1035" s="1" t="s">
        <v>8214</v>
      </c>
      <c r="N1035" s="1" t="s">
        <v>8215</v>
      </c>
      <c r="O1035" s="1" t="s">
        <v>8216</v>
      </c>
      <c r="P1035" s="1" t="s">
        <v>8217</v>
      </c>
      <c r="Q1035" s="1" t="s">
        <v>74</v>
      </c>
      <c r="S1035" s="1" t="s">
        <v>76</v>
      </c>
    </row>
    <row r="1036" ht="14.25" customHeight="1">
      <c r="A1036" s="1" t="s">
        <v>8218</v>
      </c>
      <c r="B1036" s="1" t="s">
        <v>8219</v>
      </c>
      <c r="C1036" s="1" t="s">
        <v>8220</v>
      </c>
      <c r="D1036" s="1" t="s">
        <v>8221</v>
      </c>
      <c r="E1036" s="1">
        <v>2022.0</v>
      </c>
      <c r="F1036" s="1" t="s">
        <v>8157</v>
      </c>
      <c r="G1036" s="1" t="s">
        <v>1899</v>
      </c>
      <c r="M1036" s="1" t="s">
        <v>8222</v>
      </c>
      <c r="N1036" s="1" t="s">
        <v>8223</v>
      </c>
      <c r="P1036" s="1" t="s">
        <v>8224</v>
      </c>
      <c r="Q1036" s="1" t="s">
        <v>74</v>
      </c>
      <c r="S1036" s="1" t="s">
        <v>76</v>
      </c>
    </row>
    <row r="1037" ht="14.25" customHeight="1">
      <c r="A1037" s="1" t="s">
        <v>8225</v>
      </c>
      <c r="B1037" s="1" t="s">
        <v>8226</v>
      </c>
      <c r="C1037" s="1" t="s">
        <v>8227</v>
      </c>
      <c r="D1037" s="1" t="s">
        <v>8228</v>
      </c>
      <c r="E1037" s="1">
        <v>2022.0</v>
      </c>
      <c r="F1037" s="1" t="s">
        <v>8117</v>
      </c>
      <c r="G1037" s="1" t="s">
        <v>6198</v>
      </c>
      <c r="J1037" s="1">
        <v>3688.0</v>
      </c>
      <c r="K1037" s="1">
        <v>3694.0</v>
      </c>
      <c r="L1037" s="1">
        <v>6.0</v>
      </c>
      <c r="M1037" s="1" t="s">
        <v>8229</v>
      </c>
      <c r="N1037" s="1" t="s">
        <v>8230</v>
      </c>
      <c r="P1037" s="1" t="s">
        <v>8231</v>
      </c>
      <c r="Q1037" s="1" t="s">
        <v>74</v>
      </c>
      <c r="S1037" s="1" t="s">
        <v>76</v>
      </c>
    </row>
    <row r="1038" ht="14.25" customHeight="1">
      <c r="A1038" s="1" t="s">
        <v>8232</v>
      </c>
      <c r="B1038" s="1" t="s">
        <v>8233</v>
      </c>
      <c r="C1038" s="1" t="s">
        <v>8234</v>
      </c>
      <c r="D1038" s="1" t="s">
        <v>8235</v>
      </c>
      <c r="E1038" s="1">
        <v>2022.0</v>
      </c>
      <c r="F1038" s="1" t="s">
        <v>8236</v>
      </c>
      <c r="J1038" s="1">
        <v>1634.0</v>
      </c>
      <c r="K1038" s="1">
        <v>1639.0</v>
      </c>
      <c r="L1038" s="1">
        <v>5.0</v>
      </c>
      <c r="M1038" s="1" t="s">
        <v>8237</v>
      </c>
      <c r="N1038" s="1" t="s">
        <v>8238</v>
      </c>
      <c r="O1038" s="1" t="s">
        <v>8239</v>
      </c>
      <c r="P1038" s="1" t="s">
        <v>8240</v>
      </c>
      <c r="Q1038" s="1" t="s">
        <v>74</v>
      </c>
      <c r="S1038" s="1" t="s">
        <v>76</v>
      </c>
    </row>
    <row r="1039" ht="14.25" customHeight="1">
      <c r="A1039" s="1" t="s">
        <v>8241</v>
      </c>
      <c r="B1039" s="1" t="s">
        <v>8242</v>
      </c>
      <c r="C1039" s="1" t="s">
        <v>8243</v>
      </c>
      <c r="D1039" s="1" t="s">
        <v>8244</v>
      </c>
      <c r="E1039" s="1">
        <v>2022.0</v>
      </c>
      <c r="F1039" s="1" t="s">
        <v>8236</v>
      </c>
      <c r="J1039" s="1">
        <v>1324.0</v>
      </c>
      <c r="K1039" s="1">
        <v>1328.0</v>
      </c>
      <c r="L1039" s="1">
        <v>4.0</v>
      </c>
      <c r="M1039" s="1" t="s">
        <v>8245</v>
      </c>
      <c r="N1039" s="1" t="s">
        <v>8246</v>
      </c>
      <c r="O1039" s="1" t="s">
        <v>8247</v>
      </c>
      <c r="P1039" s="1" t="s">
        <v>8248</v>
      </c>
      <c r="Q1039" s="1" t="s">
        <v>74</v>
      </c>
      <c r="S1039" s="1" t="s">
        <v>76</v>
      </c>
    </row>
    <row r="1040" ht="14.25" customHeight="1">
      <c r="A1040" s="1" t="s">
        <v>8249</v>
      </c>
      <c r="B1040" s="1" t="s">
        <v>8250</v>
      </c>
      <c r="C1040" s="1" t="s">
        <v>8251</v>
      </c>
      <c r="D1040" s="1" t="s">
        <v>8252</v>
      </c>
      <c r="E1040" s="1">
        <v>2022.0</v>
      </c>
      <c r="F1040" s="1" t="s">
        <v>8236</v>
      </c>
      <c r="J1040" s="1">
        <v>605.0</v>
      </c>
      <c r="K1040" s="1">
        <v>610.0</v>
      </c>
      <c r="L1040" s="1">
        <v>5.0</v>
      </c>
      <c r="M1040" s="1" t="s">
        <v>8253</v>
      </c>
      <c r="N1040" s="1" t="s">
        <v>8254</v>
      </c>
      <c r="O1040" s="1" t="s">
        <v>8255</v>
      </c>
      <c r="P1040" s="1" t="s">
        <v>8256</v>
      </c>
      <c r="Q1040" s="1" t="s">
        <v>74</v>
      </c>
      <c r="S1040" s="1" t="s">
        <v>76</v>
      </c>
    </row>
    <row r="1041" ht="14.25" customHeight="1">
      <c r="A1041" s="1" t="s">
        <v>8257</v>
      </c>
      <c r="B1041" s="1" t="s">
        <v>8258</v>
      </c>
      <c r="C1041" s="1" t="s">
        <v>8259</v>
      </c>
      <c r="D1041" s="1" t="s">
        <v>8260</v>
      </c>
      <c r="E1041" s="1">
        <v>2022.0</v>
      </c>
      <c r="F1041" s="1" t="s">
        <v>8261</v>
      </c>
      <c r="G1041" s="1" t="s">
        <v>1899</v>
      </c>
      <c r="M1041" s="1" t="s">
        <v>8262</v>
      </c>
      <c r="N1041" s="1" t="s">
        <v>8263</v>
      </c>
      <c r="O1041" s="1" t="s">
        <v>8264</v>
      </c>
      <c r="P1041" s="1" t="s">
        <v>8265</v>
      </c>
      <c r="Q1041" s="1" t="s">
        <v>74</v>
      </c>
      <c r="R1041" s="1" t="s">
        <v>103</v>
      </c>
      <c r="S1041" s="1" t="s">
        <v>76</v>
      </c>
    </row>
    <row r="1042" ht="14.25" customHeight="1">
      <c r="A1042" s="1" t="s">
        <v>8266</v>
      </c>
      <c r="B1042" s="1" t="s">
        <v>8267</v>
      </c>
      <c r="C1042" s="1" t="s">
        <v>8268</v>
      </c>
      <c r="D1042" s="1" t="s">
        <v>8269</v>
      </c>
      <c r="E1042" s="1">
        <v>2022.0</v>
      </c>
      <c r="F1042" s="1" t="s">
        <v>18</v>
      </c>
      <c r="J1042" s="1">
        <v>279.0</v>
      </c>
      <c r="K1042" s="1">
        <v>285.0</v>
      </c>
      <c r="L1042" s="1">
        <v>6.0</v>
      </c>
      <c r="M1042" s="1" t="s">
        <v>8270</v>
      </c>
      <c r="N1042" s="1" t="s">
        <v>8271</v>
      </c>
      <c r="P1042" s="1" t="s">
        <v>8272</v>
      </c>
      <c r="Q1042" s="1" t="s">
        <v>74</v>
      </c>
      <c r="R1042" s="1" t="s">
        <v>103</v>
      </c>
      <c r="S1042" s="1" t="s">
        <v>76</v>
      </c>
    </row>
    <row r="1043" ht="14.25" customHeight="1">
      <c r="A1043" s="1" t="s">
        <v>8273</v>
      </c>
      <c r="B1043" s="1" t="s">
        <v>8274</v>
      </c>
      <c r="C1043" s="1" t="s">
        <v>8275</v>
      </c>
      <c r="D1043" s="1" t="s">
        <v>8276</v>
      </c>
      <c r="E1043" s="1">
        <v>2022.0</v>
      </c>
      <c r="F1043" s="1" t="s">
        <v>1710</v>
      </c>
      <c r="G1043" s="1" t="s">
        <v>8277</v>
      </c>
      <c r="J1043" s="1">
        <v>102.0</v>
      </c>
      <c r="K1043" s="1">
        <v>121.0</v>
      </c>
      <c r="L1043" s="1">
        <v>19.0</v>
      </c>
      <c r="M1043" s="1" t="s">
        <v>8278</v>
      </c>
      <c r="N1043" s="1" t="s">
        <v>8279</v>
      </c>
      <c r="O1043" s="1" t="s">
        <v>8280</v>
      </c>
      <c r="P1043" s="1" t="s">
        <v>8281</v>
      </c>
      <c r="Q1043" s="1" t="s">
        <v>74</v>
      </c>
      <c r="S1043" s="1" t="s">
        <v>76</v>
      </c>
    </row>
    <row r="1044" ht="14.25" customHeight="1">
      <c r="A1044" s="1" t="s">
        <v>8282</v>
      </c>
      <c r="B1044" s="1" t="s">
        <v>8283</v>
      </c>
      <c r="C1044" s="1" t="s">
        <v>8284</v>
      </c>
      <c r="D1044" s="1" t="s">
        <v>8285</v>
      </c>
      <c r="E1044" s="1">
        <v>2022.0</v>
      </c>
      <c r="F1044" s="1" t="s">
        <v>18</v>
      </c>
      <c r="J1044" s="1">
        <v>4737.0</v>
      </c>
      <c r="K1044" s="1">
        <v>4742.0</v>
      </c>
      <c r="L1044" s="1">
        <v>5.0</v>
      </c>
      <c r="M1044" s="1" t="s">
        <v>8286</v>
      </c>
      <c r="N1044" s="1" t="s">
        <v>8287</v>
      </c>
      <c r="P1044" s="1" t="s">
        <v>8288</v>
      </c>
      <c r="Q1044" s="1" t="s">
        <v>74</v>
      </c>
      <c r="S1044" s="1" t="s">
        <v>76</v>
      </c>
    </row>
    <row r="1045" ht="14.25" customHeight="1">
      <c r="A1045" s="1" t="s">
        <v>8289</v>
      </c>
      <c r="B1045" s="1" t="s">
        <v>8290</v>
      </c>
      <c r="C1045" s="1" t="s">
        <v>8291</v>
      </c>
      <c r="D1045" s="1" t="s">
        <v>8292</v>
      </c>
      <c r="E1045" s="1">
        <v>2022.0</v>
      </c>
      <c r="F1045" s="1" t="s">
        <v>14</v>
      </c>
      <c r="J1045" s="1">
        <v>469.0</v>
      </c>
      <c r="K1045" s="1">
        <v>476.0</v>
      </c>
      <c r="L1045" s="1">
        <v>7.0</v>
      </c>
      <c r="M1045" s="1" t="s">
        <v>8293</v>
      </c>
      <c r="N1045" s="1" t="s">
        <v>8294</v>
      </c>
      <c r="P1045" s="1" t="s">
        <v>8295</v>
      </c>
      <c r="Q1045" s="1" t="s">
        <v>74</v>
      </c>
      <c r="S1045" s="1" t="s">
        <v>76</v>
      </c>
    </row>
    <row r="1046" ht="14.25" customHeight="1">
      <c r="A1046" s="1" t="s">
        <v>8296</v>
      </c>
      <c r="B1046" s="1" t="s">
        <v>8297</v>
      </c>
      <c r="C1046" s="1" t="s">
        <v>8298</v>
      </c>
      <c r="D1046" s="1" t="s">
        <v>8299</v>
      </c>
      <c r="E1046" s="1">
        <v>2022.0</v>
      </c>
      <c r="F1046" s="1" t="s">
        <v>8117</v>
      </c>
      <c r="G1046" s="1" t="s">
        <v>6198</v>
      </c>
      <c r="J1046" s="1">
        <v>4341.0</v>
      </c>
      <c r="K1046" s="1">
        <v>4346.0</v>
      </c>
      <c r="L1046" s="1">
        <v>5.0</v>
      </c>
      <c r="M1046" s="1" t="s">
        <v>8300</v>
      </c>
      <c r="N1046" s="1" t="s">
        <v>8301</v>
      </c>
      <c r="O1046" s="1" t="s">
        <v>8302</v>
      </c>
      <c r="P1046" s="1" t="s">
        <v>8303</v>
      </c>
      <c r="Q1046" s="1" t="s">
        <v>74</v>
      </c>
      <c r="S1046" s="1" t="s">
        <v>76</v>
      </c>
    </row>
    <row r="1047" ht="14.25" customHeight="1">
      <c r="A1047" s="1" t="s">
        <v>8304</v>
      </c>
      <c r="B1047" s="1" t="s">
        <v>8305</v>
      </c>
      <c r="C1047" s="1" t="s">
        <v>8306</v>
      </c>
      <c r="D1047" s="1" t="s">
        <v>8307</v>
      </c>
      <c r="E1047" s="1">
        <v>2022.0</v>
      </c>
      <c r="F1047" s="1" t="s">
        <v>11</v>
      </c>
      <c r="G1047" s="1" t="s">
        <v>5686</v>
      </c>
      <c r="J1047" s="1">
        <v>1237.0</v>
      </c>
      <c r="K1047" s="1">
        <v>1240.0</v>
      </c>
      <c r="L1047" s="1">
        <v>3.0</v>
      </c>
      <c r="M1047" s="1" t="s">
        <v>8308</v>
      </c>
      <c r="N1047" s="1" t="s">
        <v>8309</v>
      </c>
      <c r="O1047" s="1" t="s">
        <v>8310</v>
      </c>
      <c r="P1047" s="1" t="s">
        <v>8311</v>
      </c>
      <c r="Q1047" s="1" t="s">
        <v>74</v>
      </c>
      <c r="S1047" s="1" t="s">
        <v>76</v>
      </c>
    </row>
    <row r="1048" ht="14.25" customHeight="1">
      <c r="A1048" s="1" t="s">
        <v>8312</v>
      </c>
      <c r="B1048" s="1" t="s">
        <v>8313</v>
      </c>
      <c r="C1048" s="1" t="s">
        <v>8314</v>
      </c>
      <c r="D1048" s="1" t="s">
        <v>8315</v>
      </c>
      <c r="E1048" s="1">
        <v>2022.0</v>
      </c>
      <c r="F1048" s="1" t="s">
        <v>8191</v>
      </c>
      <c r="J1048" s="1">
        <v>180.0</v>
      </c>
      <c r="K1048" s="1">
        <v>188.0</v>
      </c>
      <c r="L1048" s="1">
        <v>8.0</v>
      </c>
      <c r="N1048" s="1" t="s">
        <v>8316</v>
      </c>
      <c r="P1048" s="1" t="s">
        <v>8317</v>
      </c>
      <c r="Q1048" s="1" t="s">
        <v>74</v>
      </c>
      <c r="S1048" s="1" t="s">
        <v>76</v>
      </c>
    </row>
    <row r="1049" ht="14.25" customHeight="1">
      <c r="A1049" s="1" t="s">
        <v>8318</v>
      </c>
      <c r="B1049" s="1" t="s">
        <v>8319</v>
      </c>
      <c r="C1049" s="1" t="s">
        <v>8320</v>
      </c>
      <c r="D1049" s="1" t="s">
        <v>8321</v>
      </c>
      <c r="E1049" s="1">
        <v>2022.0</v>
      </c>
      <c r="F1049" s="1" t="s">
        <v>18</v>
      </c>
      <c r="J1049" s="1">
        <v>11209.0</v>
      </c>
      <c r="K1049" s="1">
        <v>11215.0</v>
      </c>
      <c r="L1049" s="1">
        <v>6.0</v>
      </c>
      <c r="M1049" s="1" t="s">
        <v>8322</v>
      </c>
      <c r="N1049" s="1" t="s">
        <v>8323</v>
      </c>
      <c r="P1049" s="1" t="s">
        <v>8324</v>
      </c>
      <c r="Q1049" s="1" t="s">
        <v>74</v>
      </c>
      <c r="S1049" s="1" t="s">
        <v>76</v>
      </c>
    </row>
    <row r="1050" ht="14.25" customHeight="1">
      <c r="A1050" s="1" t="s">
        <v>8325</v>
      </c>
      <c r="B1050" s="1" t="s">
        <v>8326</v>
      </c>
      <c r="C1050" s="1" t="s">
        <v>8327</v>
      </c>
      <c r="D1050" s="1" t="s">
        <v>8328</v>
      </c>
      <c r="E1050" s="1">
        <v>2022.0</v>
      </c>
      <c r="F1050" s="1" t="s">
        <v>8329</v>
      </c>
      <c r="M1050" s="1" t="s">
        <v>8330</v>
      </c>
      <c r="N1050" s="1" t="s">
        <v>8331</v>
      </c>
      <c r="O1050" s="1" t="s">
        <v>8332</v>
      </c>
      <c r="P1050" s="1" t="s">
        <v>8333</v>
      </c>
      <c r="Q1050" s="1" t="s">
        <v>74</v>
      </c>
      <c r="S1050" s="1" t="s">
        <v>76</v>
      </c>
    </row>
    <row r="1051" ht="14.25" customHeight="1">
      <c r="A1051" s="1" t="s">
        <v>8334</v>
      </c>
      <c r="B1051" s="1" t="s">
        <v>8335</v>
      </c>
      <c r="C1051" s="1" t="s">
        <v>8336</v>
      </c>
      <c r="D1051" s="1" t="s">
        <v>8337</v>
      </c>
      <c r="E1051" s="1">
        <v>2022.0</v>
      </c>
      <c r="F1051" s="1" t="s">
        <v>1710</v>
      </c>
      <c r="G1051" s="1" t="s">
        <v>8060</v>
      </c>
      <c r="J1051" s="1">
        <v>530.0</v>
      </c>
      <c r="K1051" s="1">
        <v>539.0</v>
      </c>
      <c r="L1051" s="1">
        <v>9.0</v>
      </c>
      <c r="M1051" s="1" t="s">
        <v>8338</v>
      </c>
      <c r="N1051" s="1" t="s">
        <v>8339</v>
      </c>
      <c r="O1051" s="1" t="s">
        <v>8340</v>
      </c>
      <c r="P1051" s="1" t="s">
        <v>8341</v>
      </c>
      <c r="Q1051" s="1" t="s">
        <v>74</v>
      </c>
      <c r="S1051" s="1" t="s">
        <v>76</v>
      </c>
    </row>
    <row r="1052" ht="14.25" customHeight="1">
      <c r="A1052" s="1" t="s">
        <v>8342</v>
      </c>
      <c r="B1052" s="1" t="s">
        <v>8343</v>
      </c>
      <c r="C1052" s="1" t="s">
        <v>8344</v>
      </c>
      <c r="D1052" s="1" t="s">
        <v>8345</v>
      </c>
      <c r="E1052" s="1">
        <v>2022.0</v>
      </c>
      <c r="F1052" s="1" t="s">
        <v>8261</v>
      </c>
      <c r="G1052" s="1" t="s">
        <v>1899</v>
      </c>
      <c r="M1052" s="1" t="s">
        <v>8346</v>
      </c>
      <c r="N1052" s="1" t="s">
        <v>8347</v>
      </c>
      <c r="O1052" s="1" t="s">
        <v>8348</v>
      </c>
      <c r="P1052" s="1" t="s">
        <v>8349</v>
      </c>
      <c r="Q1052" s="1" t="s">
        <v>74</v>
      </c>
      <c r="S1052" s="1" t="s">
        <v>76</v>
      </c>
    </row>
    <row r="1053" ht="14.25" customHeight="1">
      <c r="A1053" s="1" t="s">
        <v>8350</v>
      </c>
      <c r="B1053" s="1" t="s">
        <v>8351</v>
      </c>
      <c r="C1053" s="1" t="s">
        <v>8352</v>
      </c>
      <c r="D1053" s="1" t="s">
        <v>8353</v>
      </c>
      <c r="E1053" s="1">
        <v>2022.0</v>
      </c>
      <c r="F1053" s="1" t="s">
        <v>8354</v>
      </c>
      <c r="J1053" s="1">
        <v>441.0</v>
      </c>
      <c r="K1053" s="1">
        <v>442.0</v>
      </c>
      <c r="L1053" s="1">
        <v>1.0</v>
      </c>
      <c r="M1053" s="1" t="s">
        <v>8355</v>
      </c>
      <c r="N1053" s="1" t="s">
        <v>8356</v>
      </c>
      <c r="O1053" s="1" t="s">
        <v>8357</v>
      </c>
      <c r="P1053" s="1" t="s">
        <v>8358</v>
      </c>
      <c r="Q1053" s="1" t="s">
        <v>74</v>
      </c>
      <c r="S1053" s="1" t="s">
        <v>76</v>
      </c>
    </row>
    <row r="1054" ht="14.25" customHeight="1">
      <c r="A1054" s="1" t="s">
        <v>8359</v>
      </c>
      <c r="B1054" s="1" t="s">
        <v>8360</v>
      </c>
      <c r="C1054" s="1" t="s">
        <v>8361</v>
      </c>
      <c r="D1054" s="1" t="s">
        <v>8362</v>
      </c>
      <c r="E1054" s="1">
        <v>2022.0</v>
      </c>
      <c r="F1054" s="1" t="s">
        <v>1710</v>
      </c>
      <c r="G1054" s="1" t="s">
        <v>8060</v>
      </c>
      <c r="J1054" s="1">
        <v>400.0</v>
      </c>
      <c r="K1054" s="1">
        <v>409.0</v>
      </c>
      <c r="L1054" s="1">
        <v>9.0</v>
      </c>
      <c r="M1054" s="1" t="s">
        <v>8363</v>
      </c>
      <c r="N1054" s="1" t="s">
        <v>8364</v>
      </c>
      <c r="O1054" s="1" t="s">
        <v>8365</v>
      </c>
      <c r="P1054" s="1" t="s">
        <v>8366</v>
      </c>
      <c r="Q1054" s="1" t="s">
        <v>74</v>
      </c>
      <c r="S1054" s="1" t="s">
        <v>76</v>
      </c>
    </row>
    <row r="1055" ht="14.25" customHeight="1">
      <c r="A1055" s="1" t="s">
        <v>8367</v>
      </c>
      <c r="B1055" s="1" t="s">
        <v>8368</v>
      </c>
      <c r="C1055" s="1" t="s">
        <v>8369</v>
      </c>
      <c r="D1055" s="1" t="s">
        <v>8370</v>
      </c>
      <c r="E1055" s="1">
        <v>2022.0</v>
      </c>
      <c r="F1055" s="1" t="s">
        <v>8236</v>
      </c>
      <c r="J1055" s="1">
        <v>1312.0</v>
      </c>
      <c r="K1055" s="1">
        <v>1317.0</v>
      </c>
      <c r="L1055" s="1">
        <v>5.0</v>
      </c>
      <c r="M1055" s="1" t="s">
        <v>8371</v>
      </c>
      <c r="N1055" s="1" t="s">
        <v>8372</v>
      </c>
      <c r="O1055" s="1" t="s">
        <v>8373</v>
      </c>
      <c r="P1055" s="1" t="s">
        <v>8374</v>
      </c>
      <c r="Q1055" s="1" t="s">
        <v>74</v>
      </c>
      <c r="S1055" s="1" t="s">
        <v>76</v>
      </c>
    </row>
    <row r="1056" ht="14.25" customHeight="1">
      <c r="A1056" s="1" t="s">
        <v>8375</v>
      </c>
      <c r="B1056" s="1" t="s">
        <v>8376</v>
      </c>
      <c r="C1056" s="1" t="s">
        <v>8377</v>
      </c>
      <c r="D1056" s="1" t="s">
        <v>8378</v>
      </c>
      <c r="E1056" s="1">
        <v>2022.0</v>
      </c>
      <c r="F1056" s="1" t="s">
        <v>8191</v>
      </c>
      <c r="J1056" s="1">
        <v>197.0</v>
      </c>
      <c r="K1056" s="1">
        <v>204.0</v>
      </c>
      <c r="L1056" s="1">
        <v>7.0</v>
      </c>
      <c r="N1056" s="1" t="s">
        <v>8379</v>
      </c>
      <c r="P1056" s="1" t="s">
        <v>8380</v>
      </c>
      <c r="Q1056" s="1" t="s">
        <v>74</v>
      </c>
      <c r="S1056" s="1" t="s">
        <v>76</v>
      </c>
    </row>
    <row r="1057" ht="14.25" customHeight="1">
      <c r="A1057" s="1" t="s">
        <v>8381</v>
      </c>
      <c r="B1057" s="1" t="s">
        <v>8382</v>
      </c>
      <c r="C1057" s="1" t="s">
        <v>8383</v>
      </c>
      <c r="D1057" s="1" t="s">
        <v>8384</v>
      </c>
      <c r="E1057" s="1">
        <v>2022.0</v>
      </c>
      <c r="F1057" s="1" t="s">
        <v>7983</v>
      </c>
      <c r="J1057" s="1">
        <v>253.0</v>
      </c>
      <c r="K1057" s="1">
        <v>255.0</v>
      </c>
      <c r="L1057" s="1">
        <v>2.0</v>
      </c>
      <c r="M1057" s="1" t="s">
        <v>8385</v>
      </c>
      <c r="N1057" s="1" t="s">
        <v>8386</v>
      </c>
      <c r="O1057" s="1" t="s">
        <v>8387</v>
      </c>
      <c r="P1057" s="1" t="s">
        <v>8388</v>
      </c>
      <c r="Q1057" s="1" t="s">
        <v>74</v>
      </c>
      <c r="S1057" s="1" t="s">
        <v>76</v>
      </c>
    </row>
    <row r="1058" ht="14.25" customHeight="1">
      <c r="A1058" s="1" t="s">
        <v>8389</v>
      </c>
      <c r="B1058" s="1" t="s">
        <v>8390</v>
      </c>
      <c r="C1058" s="1" t="s">
        <v>8391</v>
      </c>
      <c r="D1058" s="1" t="s">
        <v>8392</v>
      </c>
      <c r="E1058" s="1">
        <v>2022.0</v>
      </c>
      <c r="F1058" s="1" t="s">
        <v>18</v>
      </c>
      <c r="J1058" s="1">
        <v>8914.0</v>
      </c>
      <c r="K1058" s="1">
        <v>8920.0</v>
      </c>
      <c r="L1058" s="1">
        <v>6.0</v>
      </c>
      <c r="M1058" s="1" t="s">
        <v>8393</v>
      </c>
      <c r="N1058" s="1" t="s">
        <v>8394</v>
      </c>
      <c r="O1058" s="1" t="s">
        <v>8395</v>
      </c>
      <c r="P1058" s="1" t="s">
        <v>8396</v>
      </c>
      <c r="Q1058" s="1" t="s">
        <v>74</v>
      </c>
      <c r="R1058" s="1" t="s">
        <v>103</v>
      </c>
      <c r="S1058" s="1" t="s">
        <v>76</v>
      </c>
    </row>
    <row r="1059" ht="14.25" customHeight="1">
      <c r="A1059" s="1" t="s">
        <v>8397</v>
      </c>
      <c r="B1059" s="1" t="s">
        <v>8398</v>
      </c>
      <c r="C1059" s="1" t="s">
        <v>8399</v>
      </c>
      <c r="D1059" s="1" t="s">
        <v>8400</v>
      </c>
      <c r="E1059" s="1">
        <v>2022.0</v>
      </c>
      <c r="F1059" s="1" t="s">
        <v>8191</v>
      </c>
      <c r="J1059" s="1">
        <v>42.0</v>
      </c>
      <c r="K1059" s="1">
        <v>49.0</v>
      </c>
      <c r="L1059" s="1">
        <v>7.0</v>
      </c>
      <c r="N1059" s="1" t="s">
        <v>8401</v>
      </c>
      <c r="P1059" s="1" t="s">
        <v>8402</v>
      </c>
      <c r="Q1059" s="1" t="s">
        <v>74</v>
      </c>
      <c r="S1059" s="1" t="s">
        <v>76</v>
      </c>
    </row>
    <row r="1060" ht="14.25" customHeight="1">
      <c r="A1060" s="1" t="s">
        <v>8403</v>
      </c>
      <c r="B1060" s="1" t="s">
        <v>8404</v>
      </c>
      <c r="C1060" s="1" t="s">
        <v>8405</v>
      </c>
      <c r="D1060" s="1" t="s">
        <v>8406</v>
      </c>
      <c r="E1060" s="1">
        <v>2022.0</v>
      </c>
      <c r="F1060" s="1" t="s">
        <v>46</v>
      </c>
      <c r="G1060" s="1" t="s">
        <v>1899</v>
      </c>
      <c r="J1060" s="1">
        <v>909.0</v>
      </c>
      <c r="K1060" s="1">
        <v>914.0</v>
      </c>
      <c r="L1060" s="1">
        <v>5.0</v>
      </c>
      <c r="M1060" s="1" t="s">
        <v>8407</v>
      </c>
      <c r="N1060" s="1" t="s">
        <v>8408</v>
      </c>
      <c r="P1060" s="1" t="s">
        <v>8409</v>
      </c>
      <c r="Q1060" s="1" t="s">
        <v>74</v>
      </c>
      <c r="S1060" s="1" t="s">
        <v>76</v>
      </c>
    </row>
    <row r="1061" ht="14.25" customHeight="1">
      <c r="A1061" s="1" t="s">
        <v>8410</v>
      </c>
      <c r="B1061" s="1" t="s">
        <v>8411</v>
      </c>
      <c r="C1061" s="1" t="s">
        <v>8412</v>
      </c>
      <c r="D1061" s="1" t="s">
        <v>8413</v>
      </c>
      <c r="E1061" s="1">
        <v>2022.0</v>
      </c>
      <c r="F1061" s="1" t="s">
        <v>8414</v>
      </c>
      <c r="G1061" s="1" t="s">
        <v>1899</v>
      </c>
      <c r="M1061" s="1" t="s">
        <v>8415</v>
      </c>
      <c r="N1061" s="1" t="s">
        <v>8416</v>
      </c>
      <c r="O1061" s="1" t="s">
        <v>8417</v>
      </c>
      <c r="P1061" s="1" t="s">
        <v>8418</v>
      </c>
      <c r="Q1061" s="1" t="s">
        <v>74</v>
      </c>
      <c r="S1061" s="1" t="s">
        <v>76</v>
      </c>
    </row>
    <row r="1062" ht="14.25" customHeight="1">
      <c r="A1062" s="1" t="s">
        <v>8419</v>
      </c>
      <c r="B1062" s="1" t="s">
        <v>8420</v>
      </c>
      <c r="C1062" s="1" t="s">
        <v>8421</v>
      </c>
      <c r="D1062" s="1" t="s">
        <v>8422</v>
      </c>
      <c r="E1062" s="1">
        <v>2022.0</v>
      </c>
      <c r="F1062" s="1" t="s">
        <v>1710</v>
      </c>
      <c r="G1062" s="1" t="s">
        <v>8423</v>
      </c>
      <c r="J1062" s="1">
        <v>246.0</v>
      </c>
      <c r="K1062" s="1">
        <v>257.0</v>
      </c>
      <c r="L1062" s="1">
        <v>11.0</v>
      </c>
      <c r="M1062" s="1" t="s">
        <v>8424</v>
      </c>
      <c r="N1062" s="1" t="s">
        <v>8425</v>
      </c>
      <c r="O1062" s="1" t="s">
        <v>8426</v>
      </c>
      <c r="P1062" s="1" t="s">
        <v>8427</v>
      </c>
      <c r="Q1062" s="1" t="s">
        <v>74</v>
      </c>
      <c r="R1062" s="1" t="s">
        <v>103</v>
      </c>
      <c r="S1062" s="1" t="s">
        <v>76</v>
      </c>
    </row>
    <row r="1063" ht="14.25" customHeight="1">
      <c r="A1063" s="1" t="s">
        <v>546</v>
      </c>
      <c r="B1063" s="1" t="s">
        <v>547</v>
      </c>
      <c r="C1063" s="1" t="s">
        <v>548</v>
      </c>
      <c r="D1063" s="1" t="s">
        <v>8428</v>
      </c>
      <c r="E1063" s="1">
        <v>2022.0</v>
      </c>
      <c r="F1063" s="1" t="s">
        <v>14</v>
      </c>
      <c r="J1063" s="1">
        <v>1451.0</v>
      </c>
      <c r="K1063" s="1">
        <v>1458.0</v>
      </c>
      <c r="L1063" s="1">
        <v>7.0</v>
      </c>
      <c r="M1063" s="1" t="s">
        <v>8429</v>
      </c>
      <c r="N1063" s="1" t="s">
        <v>8430</v>
      </c>
      <c r="P1063" s="1" t="s">
        <v>8431</v>
      </c>
      <c r="Q1063" s="1" t="s">
        <v>74</v>
      </c>
      <c r="R1063" s="1" t="s">
        <v>103</v>
      </c>
      <c r="S1063" s="1" t="s">
        <v>76</v>
      </c>
    </row>
    <row r="1064" ht="14.25" customHeight="1">
      <c r="A1064" s="1" t="s">
        <v>8432</v>
      </c>
      <c r="B1064" s="1" t="s">
        <v>8433</v>
      </c>
      <c r="C1064" s="1" t="s">
        <v>8434</v>
      </c>
      <c r="D1064" s="1" t="s">
        <v>8435</v>
      </c>
      <c r="E1064" s="1">
        <v>2022.0</v>
      </c>
      <c r="F1064" s="1" t="s">
        <v>8436</v>
      </c>
      <c r="J1064" s="1">
        <v>164.0</v>
      </c>
      <c r="K1064" s="1">
        <v>169.0</v>
      </c>
      <c r="L1064" s="1">
        <v>5.0</v>
      </c>
      <c r="M1064" s="1" t="s">
        <v>8437</v>
      </c>
      <c r="N1064" s="1" t="s">
        <v>8438</v>
      </c>
      <c r="O1064" s="1" t="s">
        <v>8439</v>
      </c>
      <c r="P1064" s="1" t="s">
        <v>8440</v>
      </c>
      <c r="Q1064" s="1" t="s">
        <v>74</v>
      </c>
      <c r="S1064" s="1" t="s">
        <v>76</v>
      </c>
    </row>
    <row r="1065" ht="14.25" customHeight="1">
      <c r="A1065" s="1" t="s">
        <v>8441</v>
      </c>
      <c r="B1065" s="1" t="s">
        <v>8442</v>
      </c>
      <c r="C1065" s="1" t="s">
        <v>8443</v>
      </c>
      <c r="D1065" s="1" t="s">
        <v>8444</v>
      </c>
      <c r="E1065" s="1">
        <v>2022.0</v>
      </c>
      <c r="F1065" s="1" t="s">
        <v>8157</v>
      </c>
      <c r="G1065" s="1" t="s">
        <v>1899</v>
      </c>
      <c r="M1065" s="1" t="s">
        <v>8445</v>
      </c>
      <c r="N1065" s="1" t="s">
        <v>8446</v>
      </c>
      <c r="P1065" s="1" t="s">
        <v>8447</v>
      </c>
      <c r="Q1065" s="1" t="s">
        <v>74</v>
      </c>
      <c r="S1065" s="1" t="s">
        <v>76</v>
      </c>
    </row>
    <row r="1066" ht="14.25" customHeight="1">
      <c r="A1066" s="1" t="s">
        <v>8448</v>
      </c>
      <c r="B1066" s="1" t="s">
        <v>8449</v>
      </c>
      <c r="C1066" s="1" t="s">
        <v>8450</v>
      </c>
      <c r="D1066" s="1" t="s">
        <v>8451</v>
      </c>
      <c r="E1066" s="1">
        <v>2022.0</v>
      </c>
      <c r="F1066" s="1" t="s">
        <v>8452</v>
      </c>
      <c r="J1066" s="1">
        <v>146.0</v>
      </c>
      <c r="K1066" s="1">
        <v>151.0</v>
      </c>
      <c r="L1066" s="1">
        <v>5.0</v>
      </c>
      <c r="M1066" s="1" t="s">
        <v>8453</v>
      </c>
      <c r="N1066" s="1" t="s">
        <v>8454</v>
      </c>
      <c r="O1066" s="1" t="s">
        <v>8455</v>
      </c>
      <c r="P1066" s="1" t="s">
        <v>8456</v>
      </c>
      <c r="Q1066" s="1" t="s">
        <v>74</v>
      </c>
      <c r="S1066" s="1" t="s">
        <v>76</v>
      </c>
    </row>
    <row r="1067" ht="14.25" customHeight="1">
      <c r="A1067" s="1" t="s">
        <v>8457</v>
      </c>
      <c r="B1067" s="1" t="s">
        <v>8458</v>
      </c>
      <c r="C1067" s="1" t="s">
        <v>8459</v>
      </c>
      <c r="D1067" s="1" t="s">
        <v>8460</v>
      </c>
      <c r="E1067" s="1">
        <v>2022.0</v>
      </c>
      <c r="F1067" s="1" t="s">
        <v>8236</v>
      </c>
      <c r="J1067" s="1">
        <v>617.0</v>
      </c>
      <c r="K1067" s="1">
        <v>623.0</v>
      </c>
      <c r="L1067" s="1">
        <v>6.0</v>
      </c>
      <c r="M1067" s="1" t="s">
        <v>8461</v>
      </c>
      <c r="N1067" s="1" t="s">
        <v>8462</v>
      </c>
      <c r="O1067" s="1" t="s">
        <v>8463</v>
      </c>
      <c r="P1067" s="1" t="s">
        <v>8464</v>
      </c>
      <c r="Q1067" s="1" t="s">
        <v>74</v>
      </c>
      <c r="S1067" s="1" t="s">
        <v>76</v>
      </c>
    </row>
    <row r="1068" ht="14.25" customHeight="1">
      <c r="A1068" s="1" t="s">
        <v>8465</v>
      </c>
      <c r="B1068" s="1" t="s">
        <v>8466</v>
      </c>
      <c r="C1068" s="1" t="s">
        <v>8467</v>
      </c>
      <c r="D1068" s="1" t="s">
        <v>8468</v>
      </c>
      <c r="E1068" s="1">
        <v>2022.0</v>
      </c>
      <c r="F1068" s="1" t="s">
        <v>18</v>
      </c>
      <c r="J1068" s="1">
        <v>1076.0</v>
      </c>
      <c r="K1068" s="1">
        <v>1082.0</v>
      </c>
      <c r="L1068" s="1">
        <v>6.0</v>
      </c>
      <c r="M1068" s="1" t="s">
        <v>8469</v>
      </c>
      <c r="N1068" s="1" t="s">
        <v>8470</v>
      </c>
      <c r="P1068" s="1" t="s">
        <v>8471</v>
      </c>
      <c r="Q1068" s="1" t="s">
        <v>74</v>
      </c>
      <c r="R1068" s="1" t="s">
        <v>103</v>
      </c>
      <c r="S1068" s="1" t="s">
        <v>76</v>
      </c>
    </row>
    <row r="1069" ht="14.25" customHeight="1">
      <c r="A1069" s="1" t="s">
        <v>8472</v>
      </c>
      <c r="B1069" s="1" t="s">
        <v>8473</v>
      </c>
      <c r="C1069" s="1" t="s">
        <v>8474</v>
      </c>
      <c r="D1069" s="1" t="s">
        <v>8475</v>
      </c>
      <c r="E1069" s="1">
        <v>2022.0</v>
      </c>
      <c r="F1069" s="1" t="s">
        <v>18</v>
      </c>
      <c r="J1069" s="1">
        <v>2803.0</v>
      </c>
      <c r="K1069" s="1">
        <v>2809.0</v>
      </c>
      <c r="L1069" s="1">
        <v>6.0</v>
      </c>
      <c r="M1069" s="1" t="s">
        <v>8476</v>
      </c>
      <c r="N1069" s="1" t="s">
        <v>8477</v>
      </c>
      <c r="P1069" s="1" t="s">
        <v>8478</v>
      </c>
      <c r="Q1069" s="1" t="s">
        <v>74</v>
      </c>
      <c r="S1069" s="1" t="s">
        <v>76</v>
      </c>
    </row>
    <row r="1070" ht="14.25" customHeight="1">
      <c r="A1070" s="1" t="s">
        <v>8479</v>
      </c>
      <c r="B1070" s="1" t="s">
        <v>8480</v>
      </c>
      <c r="C1070" s="1" t="s">
        <v>8481</v>
      </c>
      <c r="D1070" s="1" t="s">
        <v>8482</v>
      </c>
      <c r="E1070" s="1">
        <v>2022.0</v>
      </c>
      <c r="F1070" s="1" t="s">
        <v>8157</v>
      </c>
      <c r="G1070" s="1" t="s">
        <v>1899</v>
      </c>
      <c r="M1070" s="1" t="s">
        <v>8483</v>
      </c>
      <c r="N1070" s="1" t="s">
        <v>8484</v>
      </c>
      <c r="P1070" s="1" t="s">
        <v>8485</v>
      </c>
      <c r="Q1070" s="1" t="s">
        <v>74</v>
      </c>
      <c r="R1070" s="1" t="s">
        <v>103</v>
      </c>
      <c r="S1070" s="1" t="s">
        <v>76</v>
      </c>
    </row>
    <row r="1071" ht="14.25" customHeight="1">
      <c r="A1071" s="1" t="s">
        <v>8486</v>
      </c>
      <c r="B1071" s="1" t="s">
        <v>8487</v>
      </c>
      <c r="C1071" s="1" t="s">
        <v>8488</v>
      </c>
      <c r="D1071" s="1" t="s">
        <v>8489</v>
      </c>
      <c r="E1071" s="1">
        <v>2022.0</v>
      </c>
      <c r="F1071" s="1" t="s">
        <v>1710</v>
      </c>
      <c r="G1071" s="1" t="s">
        <v>8423</v>
      </c>
      <c r="J1071" s="1">
        <v>258.0</v>
      </c>
      <c r="K1071" s="1">
        <v>269.0</v>
      </c>
      <c r="L1071" s="1">
        <v>11.0</v>
      </c>
      <c r="M1071" s="1" t="s">
        <v>8490</v>
      </c>
      <c r="N1071" s="1" t="s">
        <v>8491</v>
      </c>
      <c r="O1071" s="1" t="s">
        <v>8492</v>
      </c>
      <c r="P1071" s="1" t="s">
        <v>8493</v>
      </c>
      <c r="Q1071" s="1" t="s">
        <v>74</v>
      </c>
      <c r="S1071" s="1" t="s">
        <v>76</v>
      </c>
    </row>
    <row r="1072" ht="14.25" customHeight="1">
      <c r="A1072" s="1" t="s">
        <v>8494</v>
      </c>
      <c r="B1072" s="1" t="s">
        <v>8495</v>
      </c>
      <c r="C1072" s="1" t="s">
        <v>8496</v>
      </c>
      <c r="D1072" s="1" t="s">
        <v>8497</v>
      </c>
      <c r="E1072" s="1">
        <v>2022.0</v>
      </c>
      <c r="F1072" s="1" t="s">
        <v>8498</v>
      </c>
      <c r="J1072" s="1">
        <v>436.0</v>
      </c>
      <c r="K1072" s="1">
        <v>440.0</v>
      </c>
      <c r="L1072" s="1">
        <v>4.0</v>
      </c>
      <c r="M1072" s="1" t="s">
        <v>8499</v>
      </c>
      <c r="N1072" s="1" t="s">
        <v>8500</v>
      </c>
      <c r="O1072" s="1" t="s">
        <v>8501</v>
      </c>
      <c r="P1072" s="1" t="s">
        <v>8502</v>
      </c>
      <c r="Q1072" s="1" t="s">
        <v>74</v>
      </c>
      <c r="S1072" s="1" t="s">
        <v>76</v>
      </c>
    </row>
    <row r="1073" ht="14.25" customHeight="1">
      <c r="A1073" s="1" t="s">
        <v>8503</v>
      </c>
      <c r="B1073" s="1" t="s">
        <v>8504</v>
      </c>
      <c r="C1073" s="1" t="s">
        <v>8505</v>
      </c>
      <c r="D1073" s="1" t="s">
        <v>8506</v>
      </c>
      <c r="E1073" s="1">
        <v>2022.0</v>
      </c>
      <c r="F1073" s="1" t="s">
        <v>8507</v>
      </c>
      <c r="J1073" s="1">
        <v>200.0</v>
      </c>
      <c r="K1073" s="1">
        <v>205.0</v>
      </c>
      <c r="L1073" s="1">
        <v>5.0</v>
      </c>
      <c r="M1073" s="1" t="s">
        <v>8508</v>
      </c>
      <c r="N1073" s="1" t="s">
        <v>8509</v>
      </c>
      <c r="O1073" s="1" t="s">
        <v>8510</v>
      </c>
      <c r="P1073" s="1" t="s">
        <v>8511</v>
      </c>
      <c r="Q1073" s="1" t="s">
        <v>74</v>
      </c>
      <c r="S1073" s="1" t="s">
        <v>76</v>
      </c>
    </row>
    <row r="1074" ht="14.25" customHeight="1">
      <c r="A1074" s="1" t="s">
        <v>8512</v>
      </c>
      <c r="B1074" s="1" t="s">
        <v>8513</v>
      </c>
      <c r="C1074" s="1" t="s">
        <v>8514</v>
      </c>
      <c r="D1074" s="1" t="s">
        <v>8515</v>
      </c>
      <c r="E1074" s="1">
        <v>2022.0</v>
      </c>
      <c r="F1074" s="1" t="s">
        <v>8516</v>
      </c>
      <c r="G1074" s="1" t="s">
        <v>1899</v>
      </c>
      <c r="J1074" s="1">
        <v>3115.0</v>
      </c>
      <c r="K1074" s="1">
        <v>3118.0</v>
      </c>
      <c r="L1074" s="1">
        <v>3.0</v>
      </c>
      <c r="M1074" s="1" t="s">
        <v>8517</v>
      </c>
      <c r="N1074" s="1" t="s">
        <v>8518</v>
      </c>
      <c r="P1074" s="1" t="s">
        <v>8519</v>
      </c>
      <c r="Q1074" s="1" t="s">
        <v>74</v>
      </c>
      <c r="S1074" s="1" t="s">
        <v>76</v>
      </c>
    </row>
    <row r="1075" ht="14.25" customHeight="1">
      <c r="A1075" s="1" t="s">
        <v>8520</v>
      </c>
      <c r="B1075" s="1" t="s">
        <v>8521</v>
      </c>
      <c r="C1075" s="1" t="s">
        <v>8522</v>
      </c>
      <c r="D1075" s="1" t="s">
        <v>8523</v>
      </c>
      <c r="E1075" s="1">
        <v>2022.0</v>
      </c>
      <c r="F1075" s="1" t="s">
        <v>8261</v>
      </c>
      <c r="G1075" s="1" t="s">
        <v>1899</v>
      </c>
      <c r="M1075" s="1" t="s">
        <v>8524</v>
      </c>
      <c r="N1075" s="1" t="s">
        <v>8525</v>
      </c>
      <c r="O1075" s="1" t="s">
        <v>8526</v>
      </c>
      <c r="P1075" s="1" t="s">
        <v>8527</v>
      </c>
      <c r="Q1075" s="1" t="s">
        <v>74</v>
      </c>
      <c r="S1075" s="1" t="s">
        <v>76</v>
      </c>
    </row>
    <row r="1076" ht="14.25" customHeight="1">
      <c r="A1076" s="1" t="s">
        <v>8528</v>
      </c>
      <c r="B1076" s="1" t="s">
        <v>8529</v>
      </c>
      <c r="C1076" s="1" t="s">
        <v>8530</v>
      </c>
      <c r="D1076" s="1" t="s">
        <v>8531</v>
      </c>
      <c r="E1076" s="1">
        <v>2022.0</v>
      </c>
      <c r="F1076" s="1" t="s">
        <v>8329</v>
      </c>
      <c r="M1076" s="1" t="s">
        <v>8532</v>
      </c>
      <c r="N1076" s="1" t="s">
        <v>8533</v>
      </c>
      <c r="O1076" s="1" t="s">
        <v>8534</v>
      </c>
      <c r="P1076" s="1" t="s">
        <v>8535</v>
      </c>
      <c r="Q1076" s="1" t="s">
        <v>74</v>
      </c>
      <c r="S1076" s="1" t="s">
        <v>76</v>
      </c>
    </row>
    <row r="1077" ht="14.25" customHeight="1">
      <c r="A1077" s="1" t="s">
        <v>8536</v>
      </c>
      <c r="B1077" s="1" t="s">
        <v>8537</v>
      </c>
      <c r="C1077" s="1" t="s">
        <v>8538</v>
      </c>
      <c r="D1077" s="1" t="s">
        <v>8539</v>
      </c>
      <c r="E1077" s="1">
        <v>2022.0</v>
      </c>
      <c r="F1077" s="1" t="s">
        <v>8436</v>
      </c>
      <c r="J1077" s="1">
        <v>29.0</v>
      </c>
      <c r="K1077" s="1">
        <v>33.0</v>
      </c>
      <c r="L1077" s="1">
        <v>4.0</v>
      </c>
      <c r="M1077" s="1" t="s">
        <v>8540</v>
      </c>
      <c r="N1077" s="1" t="s">
        <v>8541</v>
      </c>
      <c r="O1077" s="1" t="s">
        <v>8542</v>
      </c>
      <c r="P1077" s="1" t="s">
        <v>8543</v>
      </c>
      <c r="Q1077" s="1" t="s">
        <v>74</v>
      </c>
      <c r="S1077" s="1" t="s">
        <v>76</v>
      </c>
    </row>
    <row r="1078" ht="14.25" customHeight="1">
      <c r="A1078" s="1" t="s">
        <v>8544</v>
      </c>
      <c r="B1078" s="1" t="s">
        <v>8545</v>
      </c>
      <c r="C1078" s="1" t="s">
        <v>8546</v>
      </c>
      <c r="D1078" s="1" t="s">
        <v>8547</v>
      </c>
      <c r="E1078" s="1">
        <v>2022.0</v>
      </c>
      <c r="F1078" s="1" t="s">
        <v>1710</v>
      </c>
      <c r="G1078" s="1" t="s">
        <v>8548</v>
      </c>
      <c r="J1078" s="1">
        <v>31.0</v>
      </c>
      <c r="K1078" s="1">
        <v>44.0</v>
      </c>
      <c r="L1078" s="1">
        <v>13.0</v>
      </c>
      <c r="M1078" s="1" t="s">
        <v>8549</v>
      </c>
      <c r="N1078" s="1" t="s">
        <v>8550</v>
      </c>
      <c r="O1078" s="1" t="s">
        <v>8551</v>
      </c>
      <c r="P1078" s="1" t="s">
        <v>8552</v>
      </c>
      <c r="Q1078" s="1" t="s">
        <v>74</v>
      </c>
      <c r="S1078" s="1" t="s">
        <v>76</v>
      </c>
    </row>
    <row r="1079" ht="14.25" customHeight="1">
      <c r="A1079" s="1" t="s">
        <v>8553</v>
      </c>
      <c r="B1079" s="1" t="s">
        <v>8554</v>
      </c>
      <c r="C1079" s="1" t="s">
        <v>8555</v>
      </c>
      <c r="D1079" s="1" t="s">
        <v>8556</v>
      </c>
      <c r="E1079" s="1">
        <v>2022.0</v>
      </c>
      <c r="F1079" s="1" t="s">
        <v>8557</v>
      </c>
      <c r="M1079" s="1" t="s">
        <v>8558</v>
      </c>
      <c r="N1079" s="1" t="s">
        <v>8559</v>
      </c>
      <c r="O1079" s="1" t="s">
        <v>8560</v>
      </c>
      <c r="P1079" s="1" t="s">
        <v>8561</v>
      </c>
      <c r="Q1079" s="1" t="s">
        <v>74</v>
      </c>
      <c r="S1079" s="1" t="s">
        <v>76</v>
      </c>
    </row>
    <row r="1080" ht="14.25" customHeight="1">
      <c r="A1080" s="1" t="s">
        <v>8562</v>
      </c>
      <c r="B1080" s="1" t="s">
        <v>8563</v>
      </c>
      <c r="C1080" s="1" t="s">
        <v>8564</v>
      </c>
      <c r="D1080" s="1" t="s">
        <v>8565</v>
      </c>
      <c r="E1080" s="1">
        <v>2022.0</v>
      </c>
      <c r="F1080" s="1" t="s">
        <v>18</v>
      </c>
      <c r="J1080" s="1">
        <v>8726.0</v>
      </c>
      <c r="K1080" s="1">
        <v>8733.0</v>
      </c>
      <c r="L1080" s="1">
        <v>7.0</v>
      </c>
      <c r="M1080" s="1" t="s">
        <v>8566</v>
      </c>
      <c r="N1080" s="1" t="s">
        <v>8567</v>
      </c>
      <c r="P1080" s="1" t="s">
        <v>8568</v>
      </c>
      <c r="Q1080" s="1" t="s">
        <v>74</v>
      </c>
      <c r="R1080" s="1" t="s">
        <v>103</v>
      </c>
      <c r="S1080" s="1" t="s">
        <v>76</v>
      </c>
    </row>
    <row r="1081" ht="14.25" customHeight="1">
      <c r="A1081" s="1" t="s">
        <v>8569</v>
      </c>
      <c r="B1081" s="1" t="s">
        <v>8570</v>
      </c>
      <c r="C1081" s="1" t="s">
        <v>8571</v>
      </c>
      <c r="D1081" s="1" t="s">
        <v>8572</v>
      </c>
      <c r="E1081" s="1">
        <v>2022.0</v>
      </c>
      <c r="F1081" s="1" t="s">
        <v>46</v>
      </c>
      <c r="G1081" s="1" t="s">
        <v>1899</v>
      </c>
      <c r="J1081" s="1">
        <v>1360.0</v>
      </c>
      <c r="K1081" s="1">
        <v>1365.0</v>
      </c>
      <c r="L1081" s="1">
        <v>5.0</v>
      </c>
      <c r="M1081" s="1" t="s">
        <v>8573</v>
      </c>
      <c r="N1081" s="1" t="s">
        <v>8574</v>
      </c>
      <c r="P1081" s="1" t="s">
        <v>8575</v>
      </c>
      <c r="Q1081" s="1" t="s">
        <v>74</v>
      </c>
      <c r="R1081" s="1" t="s">
        <v>103</v>
      </c>
      <c r="S1081" s="1" t="s">
        <v>76</v>
      </c>
    </row>
    <row r="1082" ht="14.25" customHeight="1">
      <c r="A1082" s="1" t="s">
        <v>8576</v>
      </c>
      <c r="B1082" s="1" t="s">
        <v>8577</v>
      </c>
      <c r="C1082" s="1" t="s">
        <v>8578</v>
      </c>
      <c r="D1082" s="1" t="s">
        <v>8579</v>
      </c>
      <c r="E1082" s="1">
        <v>2022.0</v>
      </c>
      <c r="F1082" s="1" t="s">
        <v>8157</v>
      </c>
      <c r="G1082" s="1" t="s">
        <v>1899</v>
      </c>
      <c r="M1082" s="1" t="s">
        <v>8580</v>
      </c>
      <c r="N1082" s="1" t="s">
        <v>8581</v>
      </c>
      <c r="P1082" s="1" t="s">
        <v>8582</v>
      </c>
      <c r="Q1082" s="1" t="s">
        <v>74</v>
      </c>
      <c r="S1082" s="1" t="s">
        <v>76</v>
      </c>
    </row>
    <row r="1083" ht="14.25" customHeight="1">
      <c r="A1083" s="1" t="s">
        <v>8583</v>
      </c>
      <c r="B1083" s="1" t="s">
        <v>8584</v>
      </c>
      <c r="C1083" s="1" t="s">
        <v>8585</v>
      </c>
      <c r="D1083" s="1" t="s">
        <v>8586</v>
      </c>
      <c r="E1083" s="1">
        <v>2022.0</v>
      </c>
      <c r="F1083" s="1" t="s">
        <v>1000</v>
      </c>
      <c r="G1083" s="1">
        <v>3214.0</v>
      </c>
      <c r="N1083" s="1" t="s">
        <v>8587</v>
      </c>
      <c r="O1083" s="1" t="s">
        <v>8588</v>
      </c>
      <c r="P1083" s="1" t="s">
        <v>8589</v>
      </c>
      <c r="Q1083" s="1" t="s">
        <v>74</v>
      </c>
      <c r="S1083" s="1" t="s">
        <v>76</v>
      </c>
    </row>
    <row r="1084" ht="14.25" customHeight="1">
      <c r="A1084" s="1" t="s">
        <v>8590</v>
      </c>
      <c r="B1084" s="1" t="s">
        <v>8591</v>
      </c>
      <c r="C1084" s="1" t="s">
        <v>8592</v>
      </c>
      <c r="D1084" s="1" t="s">
        <v>8593</v>
      </c>
      <c r="E1084" s="1">
        <v>2022.0</v>
      </c>
      <c r="F1084" s="1" t="s">
        <v>11</v>
      </c>
      <c r="G1084" s="1" t="s">
        <v>5686</v>
      </c>
      <c r="J1084" s="1">
        <v>1244.0</v>
      </c>
      <c r="K1084" s="1">
        <v>1246.0</v>
      </c>
      <c r="L1084" s="1">
        <v>2.0</v>
      </c>
      <c r="M1084" s="1" t="s">
        <v>8594</v>
      </c>
      <c r="N1084" s="1" t="s">
        <v>8595</v>
      </c>
      <c r="O1084" s="1" t="s">
        <v>8596</v>
      </c>
      <c r="P1084" s="1" t="s">
        <v>8597</v>
      </c>
      <c r="Q1084" s="1" t="s">
        <v>74</v>
      </c>
      <c r="S1084" s="1" t="s">
        <v>76</v>
      </c>
    </row>
    <row r="1085" ht="14.25" customHeight="1">
      <c r="A1085" s="1" t="s">
        <v>8598</v>
      </c>
      <c r="B1085" s="1" t="s">
        <v>8599</v>
      </c>
      <c r="C1085" s="1" t="s">
        <v>8600</v>
      </c>
      <c r="D1085" s="1" t="s">
        <v>8601</v>
      </c>
      <c r="E1085" s="1">
        <v>2022.0</v>
      </c>
      <c r="F1085" s="1" t="s">
        <v>1710</v>
      </c>
      <c r="G1085" s="1" t="s">
        <v>8060</v>
      </c>
      <c r="J1085" s="1">
        <v>656.0</v>
      </c>
      <c r="K1085" s="1">
        <v>664.0</v>
      </c>
      <c r="L1085" s="1">
        <v>8.0</v>
      </c>
      <c r="M1085" s="1" t="s">
        <v>8602</v>
      </c>
      <c r="N1085" s="1" t="s">
        <v>8603</v>
      </c>
      <c r="O1085" s="1" t="s">
        <v>8604</v>
      </c>
      <c r="P1085" s="1" t="s">
        <v>8605</v>
      </c>
      <c r="Q1085" s="1" t="s">
        <v>74</v>
      </c>
      <c r="S1085" s="1" t="s">
        <v>76</v>
      </c>
    </row>
    <row r="1086" ht="14.25" customHeight="1">
      <c r="A1086" s="1" t="s">
        <v>8606</v>
      </c>
      <c r="B1086" s="1" t="s">
        <v>8607</v>
      </c>
      <c r="C1086" s="1" t="s">
        <v>8608</v>
      </c>
      <c r="D1086" s="1" t="s">
        <v>8609</v>
      </c>
      <c r="E1086" s="1">
        <v>2022.0</v>
      </c>
      <c r="F1086" s="1" t="s">
        <v>11</v>
      </c>
      <c r="G1086" s="1" t="s">
        <v>5686</v>
      </c>
      <c r="J1086" s="1">
        <v>812.0</v>
      </c>
      <c r="K1086" s="1">
        <v>815.0</v>
      </c>
      <c r="L1086" s="1">
        <v>3.0</v>
      </c>
      <c r="M1086" s="1" t="s">
        <v>8610</v>
      </c>
      <c r="N1086" s="1" t="s">
        <v>8611</v>
      </c>
      <c r="O1086" s="1" t="s">
        <v>8612</v>
      </c>
      <c r="P1086" s="1" t="s">
        <v>8613</v>
      </c>
      <c r="Q1086" s="1" t="s">
        <v>74</v>
      </c>
      <c r="S1086" s="1" t="s">
        <v>76</v>
      </c>
    </row>
    <row r="1087" ht="14.25" customHeight="1">
      <c r="A1087" s="1" t="s">
        <v>8614</v>
      </c>
      <c r="B1087" s="1" t="s">
        <v>8615</v>
      </c>
      <c r="C1087" s="1" t="s">
        <v>8616</v>
      </c>
      <c r="D1087" s="1" t="s">
        <v>8617</v>
      </c>
      <c r="E1087" s="1">
        <v>2022.0</v>
      </c>
      <c r="F1087" s="1" t="s">
        <v>81</v>
      </c>
      <c r="G1087" s="1">
        <v>55.0</v>
      </c>
      <c r="H1087" s="1">
        <v>4.0</v>
      </c>
      <c r="J1087" s="1">
        <v>133.0</v>
      </c>
      <c r="K1087" s="1">
        <v>138.0</v>
      </c>
      <c r="L1087" s="1">
        <v>5.0</v>
      </c>
      <c r="M1087" s="1" t="s">
        <v>8618</v>
      </c>
      <c r="N1087" s="1" t="s">
        <v>8619</v>
      </c>
      <c r="O1087" s="1" t="s">
        <v>8620</v>
      </c>
      <c r="P1087" s="1" t="s">
        <v>8621</v>
      </c>
      <c r="Q1087" s="1" t="s">
        <v>74</v>
      </c>
      <c r="R1087" s="1" t="s">
        <v>128</v>
      </c>
      <c r="S1087" s="1" t="s">
        <v>76</v>
      </c>
    </row>
    <row r="1088" ht="14.25" customHeight="1">
      <c r="A1088" s="1" t="s">
        <v>8289</v>
      </c>
      <c r="B1088" s="1" t="s">
        <v>8290</v>
      </c>
      <c r="C1088" s="1" t="s">
        <v>8291</v>
      </c>
      <c r="D1088" s="1" t="s">
        <v>8622</v>
      </c>
      <c r="E1088" s="1">
        <v>2022.0</v>
      </c>
      <c r="F1088" s="1" t="s">
        <v>28</v>
      </c>
      <c r="J1088" s="1">
        <v>307.0</v>
      </c>
      <c r="K1088" s="1">
        <v>313.0</v>
      </c>
      <c r="L1088" s="1">
        <v>6.0</v>
      </c>
      <c r="M1088" s="1" t="s">
        <v>8623</v>
      </c>
      <c r="N1088" s="1" t="s">
        <v>8624</v>
      </c>
      <c r="O1088" s="1" t="s">
        <v>8625</v>
      </c>
      <c r="P1088" s="1" t="s">
        <v>8626</v>
      </c>
      <c r="Q1088" s="1" t="s">
        <v>74</v>
      </c>
      <c r="S1088" s="1" t="s">
        <v>76</v>
      </c>
    </row>
    <row r="1089" ht="14.25" customHeight="1">
      <c r="A1089" s="1" t="s">
        <v>8627</v>
      </c>
      <c r="B1089" s="1" t="s">
        <v>8628</v>
      </c>
      <c r="C1089" s="1" t="s">
        <v>8629</v>
      </c>
      <c r="D1089" s="1" t="s">
        <v>8630</v>
      </c>
      <c r="E1089" s="1">
        <v>2022.0</v>
      </c>
      <c r="F1089" s="1" t="s">
        <v>11</v>
      </c>
      <c r="G1089" s="1" t="s">
        <v>5686</v>
      </c>
      <c r="J1089" s="1">
        <v>683.0</v>
      </c>
      <c r="K1089" s="1">
        <v>687.0</v>
      </c>
      <c r="L1089" s="1">
        <v>4.0</v>
      </c>
      <c r="M1089" s="1" t="s">
        <v>8631</v>
      </c>
      <c r="N1089" s="1" t="s">
        <v>8632</v>
      </c>
      <c r="O1089" s="1" t="s">
        <v>8633</v>
      </c>
      <c r="P1089" s="1" t="s">
        <v>8634</v>
      </c>
      <c r="Q1089" s="1" t="s">
        <v>74</v>
      </c>
      <c r="S1089" s="1" t="s">
        <v>76</v>
      </c>
    </row>
    <row r="1090" ht="14.25" customHeight="1">
      <c r="A1090" s="1" t="s">
        <v>8635</v>
      </c>
      <c r="B1090" s="1" t="s">
        <v>8636</v>
      </c>
      <c r="C1090" s="1" t="s">
        <v>8637</v>
      </c>
      <c r="D1090" s="1" t="s">
        <v>8638</v>
      </c>
      <c r="E1090" s="1">
        <v>2022.0</v>
      </c>
      <c r="F1090" s="1" t="s">
        <v>8117</v>
      </c>
      <c r="G1090" s="1" t="s">
        <v>6198</v>
      </c>
      <c r="J1090" s="1">
        <v>4826.0</v>
      </c>
      <c r="K1090" s="1">
        <v>4831.0</v>
      </c>
      <c r="L1090" s="1">
        <v>5.0</v>
      </c>
      <c r="M1090" s="1" t="s">
        <v>8639</v>
      </c>
      <c r="N1090" s="1" t="s">
        <v>8640</v>
      </c>
      <c r="P1090" s="1" t="s">
        <v>8641</v>
      </c>
      <c r="Q1090" s="1" t="s">
        <v>74</v>
      </c>
      <c r="S1090" s="1" t="s">
        <v>76</v>
      </c>
    </row>
    <row r="1091" ht="14.25" customHeight="1">
      <c r="A1091" s="1" t="s">
        <v>8642</v>
      </c>
      <c r="B1091" s="1" t="s">
        <v>8643</v>
      </c>
      <c r="C1091" s="1" t="s">
        <v>8644</v>
      </c>
      <c r="D1091" s="1" t="s">
        <v>8645</v>
      </c>
      <c r="E1091" s="1">
        <v>2022.0</v>
      </c>
      <c r="F1091" s="1" t="s">
        <v>18</v>
      </c>
      <c r="J1091" s="1">
        <v>4340.0</v>
      </c>
      <c r="K1091" s="1">
        <v>4346.0</v>
      </c>
      <c r="L1091" s="1">
        <v>6.0</v>
      </c>
      <c r="M1091" s="1" t="s">
        <v>8646</v>
      </c>
      <c r="N1091" s="1" t="s">
        <v>8647</v>
      </c>
      <c r="P1091" s="1" t="s">
        <v>8648</v>
      </c>
      <c r="Q1091" s="1" t="s">
        <v>74</v>
      </c>
      <c r="R1091" s="1" t="s">
        <v>103</v>
      </c>
      <c r="S1091" s="1" t="s">
        <v>76</v>
      </c>
    </row>
    <row r="1092" ht="14.25" customHeight="1">
      <c r="A1092" s="1" t="s">
        <v>8649</v>
      </c>
      <c r="B1092" s="1" t="s">
        <v>8650</v>
      </c>
      <c r="C1092" s="1" t="s">
        <v>8651</v>
      </c>
      <c r="D1092" s="1" t="s">
        <v>8652</v>
      </c>
      <c r="E1092" s="1">
        <v>2022.0</v>
      </c>
      <c r="F1092" s="1" t="s">
        <v>8653</v>
      </c>
      <c r="M1092" s="1" t="s">
        <v>8654</v>
      </c>
      <c r="N1092" s="1" t="s">
        <v>8655</v>
      </c>
      <c r="O1092" s="1" t="s">
        <v>8656</v>
      </c>
      <c r="P1092" s="1" t="s">
        <v>8657</v>
      </c>
      <c r="Q1092" s="1" t="s">
        <v>74</v>
      </c>
      <c r="S1092" s="1" t="s">
        <v>76</v>
      </c>
    </row>
    <row r="1093" ht="14.25" customHeight="1">
      <c r="A1093" s="1" t="s">
        <v>8658</v>
      </c>
      <c r="B1093" s="1" t="s">
        <v>8659</v>
      </c>
      <c r="C1093" s="1">
        <v>8.7310486E9</v>
      </c>
      <c r="D1093" s="1" t="s">
        <v>8660</v>
      </c>
      <c r="E1093" s="1">
        <v>2022.0</v>
      </c>
      <c r="F1093" s="1" t="s">
        <v>8354</v>
      </c>
      <c r="J1093" s="1">
        <v>437.0</v>
      </c>
      <c r="K1093" s="1">
        <v>438.0</v>
      </c>
      <c r="L1093" s="1">
        <v>1.0</v>
      </c>
      <c r="M1093" s="1" t="s">
        <v>8661</v>
      </c>
      <c r="N1093" s="1" t="s">
        <v>8662</v>
      </c>
      <c r="O1093" s="1" t="s">
        <v>8663</v>
      </c>
      <c r="P1093" s="1" t="s">
        <v>8664</v>
      </c>
      <c r="Q1093" s="1" t="s">
        <v>74</v>
      </c>
      <c r="S1093" s="1" t="s">
        <v>76</v>
      </c>
    </row>
    <row r="1094" ht="14.25" customHeight="1">
      <c r="A1094" s="1" t="s">
        <v>8665</v>
      </c>
      <c r="B1094" s="1" t="s">
        <v>8666</v>
      </c>
      <c r="C1094" s="1" t="s">
        <v>8667</v>
      </c>
      <c r="D1094" s="1" t="s">
        <v>8668</v>
      </c>
      <c r="E1094" s="1">
        <v>2022.0</v>
      </c>
      <c r="F1094" s="1" t="s">
        <v>1710</v>
      </c>
      <c r="G1094" s="1" t="s">
        <v>8060</v>
      </c>
      <c r="J1094" s="1">
        <v>29.0</v>
      </c>
      <c r="K1094" s="1">
        <v>38.0</v>
      </c>
      <c r="L1094" s="1">
        <v>9.0</v>
      </c>
      <c r="M1094" s="1" t="s">
        <v>8669</v>
      </c>
      <c r="N1094" s="1" t="s">
        <v>8670</v>
      </c>
      <c r="O1094" s="1" t="s">
        <v>8671</v>
      </c>
      <c r="P1094" s="1" t="s">
        <v>8672</v>
      </c>
      <c r="Q1094" s="1" t="s">
        <v>74</v>
      </c>
      <c r="S1094" s="1" t="s">
        <v>76</v>
      </c>
    </row>
    <row r="1095" ht="14.25" customHeight="1">
      <c r="A1095" s="1" t="s">
        <v>8673</v>
      </c>
      <c r="B1095" s="1" t="s">
        <v>8674</v>
      </c>
      <c r="C1095" s="1" t="s">
        <v>8675</v>
      </c>
      <c r="D1095" s="1" t="s">
        <v>8676</v>
      </c>
      <c r="E1095" s="1">
        <v>2022.0</v>
      </c>
      <c r="F1095" s="1" t="s">
        <v>11</v>
      </c>
      <c r="G1095" s="1" t="s">
        <v>5686</v>
      </c>
      <c r="J1095" s="1">
        <v>147.0</v>
      </c>
      <c r="K1095" s="1">
        <v>156.0</v>
      </c>
      <c r="L1095" s="1">
        <v>9.0</v>
      </c>
      <c r="M1095" s="1" t="s">
        <v>8677</v>
      </c>
      <c r="N1095" s="1" t="s">
        <v>8678</v>
      </c>
      <c r="O1095" s="1" t="s">
        <v>8679</v>
      </c>
      <c r="P1095" s="1" t="s">
        <v>8680</v>
      </c>
      <c r="Q1095" s="1" t="s">
        <v>74</v>
      </c>
      <c r="S1095" s="1" t="s">
        <v>76</v>
      </c>
    </row>
    <row r="1096" ht="14.25" customHeight="1">
      <c r="A1096" s="1" t="s">
        <v>8681</v>
      </c>
      <c r="B1096" s="1" t="s">
        <v>8682</v>
      </c>
      <c r="C1096" s="1" t="s">
        <v>8683</v>
      </c>
      <c r="D1096" s="1" t="s">
        <v>8684</v>
      </c>
      <c r="E1096" s="1">
        <v>2022.0</v>
      </c>
      <c r="F1096" s="1" t="s">
        <v>16</v>
      </c>
      <c r="G1096" s="1" t="s">
        <v>3306</v>
      </c>
      <c r="J1096" s="1">
        <v>6673.0</v>
      </c>
      <c r="K1096" s="1">
        <v>6680.0</v>
      </c>
      <c r="L1096" s="1">
        <v>7.0</v>
      </c>
      <c r="M1096" s="1" t="s">
        <v>8685</v>
      </c>
      <c r="N1096" s="1" t="s">
        <v>8686</v>
      </c>
      <c r="P1096" s="1" t="s">
        <v>8687</v>
      </c>
      <c r="Q1096" s="1" t="s">
        <v>74</v>
      </c>
      <c r="R1096" s="1" t="s">
        <v>103</v>
      </c>
      <c r="S1096" s="1" t="s">
        <v>76</v>
      </c>
    </row>
    <row r="1097" ht="14.25" customHeight="1">
      <c r="A1097" s="1" t="s">
        <v>8688</v>
      </c>
      <c r="B1097" s="1" t="s">
        <v>8689</v>
      </c>
      <c r="C1097" s="1" t="s">
        <v>8690</v>
      </c>
      <c r="D1097" s="1" t="s">
        <v>8691</v>
      </c>
      <c r="E1097" s="1">
        <v>2022.0</v>
      </c>
      <c r="F1097" s="1" t="s">
        <v>46</v>
      </c>
      <c r="G1097" s="1" t="s">
        <v>1899</v>
      </c>
      <c r="J1097" s="1">
        <v>380.0</v>
      </c>
      <c r="K1097" s="1">
        <v>385.0</v>
      </c>
      <c r="L1097" s="1">
        <v>5.0</v>
      </c>
      <c r="M1097" s="1" t="s">
        <v>8692</v>
      </c>
      <c r="N1097" s="1" t="s">
        <v>8693</v>
      </c>
      <c r="P1097" s="1" t="s">
        <v>8694</v>
      </c>
      <c r="Q1097" s="1" t="s">
        <v>74</v>
      </c>
      <c r="S1097" s="1" t="s">
        <v>76</v>
      </c>
    </row>
    <row r="1098" ht="14.25" customHeight="1">
      <c r="A1098" s="1" t="s">
        <v>8695</v>
      </c>
      <c r="B1098" s="1" t="s">
        <v>8696</v>
      </c>
      <c r="C1098" s="1" t="s">
        <v>8697</v>
      </c>
      <c r="D1098" s="1" t="s">
        <v>8698</v>
      </c>
      <c r="E1098" s="1">
        <v>2022.0</v>
      </c>
      <c r="F1098" s="1" t="s">
        <v>8157</v>
      </c>
      <c r="G1098" s="1" t="s">
        <v>1899</v>
      </c>
      <c r="M1098" s="1" t="s">
        <v>8699</v>
      </c>
      <c r="N1098" s="1" t="s">
        <v>8700</v>
      </c>
      <c r="P1098" s="1" t="s">
        <v>8701</v>
      </c>
      <c r="Q1098" s="1" t="s">
        <v>74</v>
      </c>
      <c r="R1098" s="1" t="s">
        <v>103</v>
      </c>
      <c r="S1098" s="1" t="s">
        <v>76</v>
      </c>
    </row>
    <row r="1099" ht="14.25" customHeight="1">
      <c r="A1099" s="1" t="s">
        <v>8702</v>
      </c>
      <c r="B1099" s="1" t="s">
        <v>8703</v>
      </c>
      <c r="C1099" s="1" t="s">
        <v>8704</v>
      </c>
      <c r="D1099" s="1" t="s">
        <v>8705</v>
      </c>
      <c r="E1099" s="1">
        <v>2022.0</v>
      </c>
      <c r="F1099" s="1" t="s">
        <v>11</v>
      </c>
      <c r="G1099" s="1" t="s">
        <v>5686</v>
      </c>
      <c r="J1099" s="1">
        <v>80.0</v>
      </c>
      <c r="K1099" s="1">
        <v>89.0</v>
      </c>
      <c r="L1099" s="1">
        <v>9.0</v>
      </c>
      <c r="M1099" s="1" t="s">
        <v>8706</v>
      </c>
      <c r="N1099" s="1" t="s">
        <v>8707</v>
      </c>
      <c r="O1099" s="1" t="s">
        <v>8708</v>
      </c>
      <c r="P1099" s="1" t="s">
        <v>8709</v>
      </c>
      <c r="Q1099" s="1" t="s">
        <v>74</v>
      </c>
      <c r="R1099" s="1" t="s">
        <v>103</v>
      </c>
      <c r="S1099" s="1" t="s">
        <v>76</v>
      </c>
    </row>
    <row r="1100" ht="14.25" customHeight="1">
      <c r="A1100" s="1" t="s">
        <v>8710</v>
      </c>
      <c r="B1100" s="1" t="s">
        <v>8711</v>
      </c>
      <c r="C1100" s="1" t="s">
        <v>8712</v>
      </c>
      <c r="D1100" s="1" t="s">
        <v>8713</v>
      </c>
      <c r="E1100" s="1">
        <v>2022.0</v>
      </c>
      <c r="F1100" s="1" t="s">
        <v>8714</v>
      </c>
      <c r="G1100" s="1" t="s">
        <v>1899</v>
      </c>
      <c r="J1100" s="1">
        <v>328.0</v>
      </c>
      <c r="K1100" s="1">
        <v>335.0</v>
      </c>
      <c r="L1100" s="1">
        <v>7.0</v>
      </c>
      <c r="N1100" s="1" t="s">
        <v>8715</v>
      </c>
      <c r="O1100" s="1" t="s">
        <v>8716</v>
      </c>
      <c r="P1100" s="1" t="s">
        <v>8717</v>
      </c>
      <c r="Q1100" s="1" t="s">
        <v>74</v>
      </c>
      <c r="S1100" s="1" t="s">
        <v>76</v>
      </c>
    </row>
    <row r="1101" ht="14.25" customHeight="1">
      <c r="A1101" s="1" t="s">
        <v>8718</v>
      </c>
      <c r="B1101" s="1" t="s">
        <v>8719</v>
      </c>
      <c r="C1101" s="1" t="s">
        <v>8720</v>
      </c>
      <c r="D1101" s="1" t="s">
        <v>8721</v>
      </c>
      <c r="E1101" s="1">
        <v>2022.0</v>
      </c>
      <c r="F1101" s="1" t="s">
        <v>8722</v>
      </c>
      <c r="J1101" s="1">
        <v>921.0</v>
      </c>
      <c r="K1101" s="1">
        <v>925.0</v>
      </c>
      <c r="L1101" s="1">
        <v>4.0</v>
      </c>
      <c r="M1101" s="1" t="s">
        <v>8723</v>
      </c>
      <c r="N1101" s="1" t="s">
        <v>8724</v>
      </c>
      <c r="O1101" s="1" t="s">
        <v>8725</v>
      </c>
      <c r="P1101" s="1" t="s">
        <v>8726</v>
      </c>
      <c r="Q1101" s="1" t="s">
        <v>74</v>
      </c>
      <c r="S1101" s="1" t="s">
        <v>76</v>
      </c>
    </row>
    <row r="1102" ht="14.25" customHeight="1">
      <c r="A1102" s="1" t="s">
        <v>8727</v>
      </c>
      <c r="B1102" s="1" t="s">
        <v>8728</v>
      </c>
      <c r="C1102" s="1" t="s">
        <v>8729</v>
      </c>
      <c r="D1102" s="1" t="s">
        <v>8730</v>
      </c>
      <c r="E1102" s="1">
        <v>2022.0</v>
      </c>
      <c r="F1102" s="1" t="s">
        <v>8731</v>
      </c>
      <c r="M1102" s="1" t="s">
        <v>8732</v>
      </c>
      <c r="N1102" s="1" t="s">
        <v>8733</v>
      </c>
      <c r="O1102" s="1" t="s">
        <v>8734</v>
      </c>
      <c r="P1102" s="1" t="s">
        <v>8735</v>
      </c>
      <c r="Q1102" s="1" t="s">
        <v>74</v>
      </c>
      <c r="S1102" s="1" t="s">
        <v>76</v>
      </c>
    </row>
    <row r="1103" ht="14.25" customHeight="1">
      <c r="A1103" s="1" t="s">
        <v>8736</v>
      </c>
      <c r="B1103" s="1" t="s">
        <v>8737</v>
      </c>
      <c r="C1103" s="1" t="s">
        <v>8738</v>
      </c>
      <c r="D1103" s="1" t="s">
        <v>8739</v>
      </c>
      <c r="E1103" s="1">
        <v>2022.0</v>
      </c>
      <c r="F1103" s="1" t="s">
        <v>18</v>
      </c>
      <c r="J1103" s="1">
        <v>6948.0</v>
      </c>
      <c r="K1103" s="1">
        <v>6955.0</v>
      </c>
      <c r="L1103" s="1">
        <v>7.0</v>
      </c>
      <c r="M1103" s="1" t="s">
        <v>8740</v>
      </c>
      <c r="N1103" s="1" t="s">
        <v>8741</v>
      </c>
      <c r="P1103" s="1" t="s">
        <v>8742</v>
      </c>
      <c r="Q1103" s="1" t="s">
        <v>74</v>
      </c>
      <c r="R1103" s="1" t="s">
        <v>103</v>
      </c>
      <c r="S1103" s="1" t="s">
        <v>76</v>
      </c>
    </row>
    <row r="1104" ht="14.25" customHeight="1">
      <c r="A1104" s="1" t="s">
        <v>8743</v>
      </c>
      <c r="B1104" s="1" t="s">
        <v>8744</v>
      </c>
      <c r="C1104" s="1" t="s">
        <v>8745</v>
      </c>
      <c r="D1104" s="1" t="s">
        <v>8746</v>
      </c>
      <c r="E1104" s="1">
        <v>2022.0</v>
      </c>
      <c r="F1104" s="1" t="s">
        <v>8747</v>
      </c>
      <c r="J1104" s="1">
        <v>2478.0</v>
      </c>
      <c r="K1104" s="1">
        <v>2482.0</v>
      </c>
      <c r="L1104" s="1">
        <v>4.0</v>
      </c>
      <c r="M1104" s="1" t="s">
        <v>8748</v>
      </c>
      <c r="N1104" s="1" t="s">
        <v>8749</v>
      </c>
      <c r="O1104" s="1" t="s">
        <v>8750</v>
      </c>
      <c r="P1104" s="1" t="s">
        <v>8751</v>
      </c>
      <c r="Q1104" s="1" t="s">
        <v>74</v>
      </c>
      <c r="S1104" s="1" t="s">
        <v>76</v>
      </c>
    </row>
    <row r="1105" ht="14.25" customHeight="1">
      <c r="A1105" s="1" t="s">
        <v>8752</v>
      </c>
      <c r="B1105" s="1" t="s">
        <v>8753</v>
      </c>
      <c r="C1105" s="1" t="s">
        <v>8754</v>
      </c>
      <c r="D1105" s="1" t="s">
        <v>8755</v>
      </c>
      <c r="E1105" s="1">
        <v>2022.0</v>
      </c>
      <c r="F1105" s="1" t="s">
        <v>8756</v>
      </c>
      <c r="G1105" s="1" t="s">
        <v>8757</v>
      </c>
      <c r="J1105" s="1">
        <v>58.0</v>
      </c>
      <c r="K1105" s="1">
        <v>69.0</v>
      </c>
      <c r="L1105" s="1">
        <v>11.0</v>
      </c>
      <c r="M1105" s="1" t="s">
        <v>8758</v>
      </c>
      <c r="N1105" s="1" t="s">
        <v>8759</v>
      </c>
      <c r="O1105" s="1" t="s">
        <v>8760</v>
      </c>
      <c r="P1105" s="1" t="s">
        <v>8761</v>
      </c>
      <c r="Q1105" s="1" t="s">
        <v>74</v>
      </c>
      <c r="S1105" s="1" t="s">
        <v>76</v>
      </c>
    </row>
    <row r="1106" ht="14.25" customHeight="1">
      <c r="A1106" s="1" t="s">
        <v>8762</v>
      </c>
      <c r="B1106" s="1" t="s">
        <v>8763</v>
      </c>
      <c r="C1106" s="1" t="s">
        <v>8764</v>
      </c>
      <c r="D1106" s="1" t="s">
        <v>8765</v>
      </c>
      <c r="E1106" s="1">
        <v>2022.0</v>
      </c>
      <c r="F1106" s="1" t="s">
        <v>1710</v>
      </c>
      <c r="G1106" s="1" t="s">
        <v>8766</v>
      </c>
      <c r="J1106" s="1">
        <v>71.0</v>
      </c>
      <c r="K1106" s="1">
        <v>79.0</v>
      </c>
      <c r="L1106" s="1">
        <v>8.0</v>
      </c>
      <c r="M1106" s="1" t="s">
        <v>8767</v>
      </c>
      <c r="N1106" s="1" t="s">
        <v>8768</v>
      </c>
      <c r="O1106" s="1" t="s">
        <v>8769</v>
      </c>
      <c r="P1106" s="1" t="s">
        <v>8770</v>
      </c>
      <c r="Q1106" s="1" t="s">
        <v>74</v>
      </c>
      <c r="S1106" s="1" t="s">
        <v>76</v>
      </c>
    </row>
    <row r="1107" ht="14.25" customHeight="1">
      <c r="A1107" s="1" t="s">
        <v>8771</v>
      </c>
      <c r="B1107" s="1" t="s">
        <v>8772</v>
      </c>
      <c r="C1107" s="1" t="s">
        <v>8773</v>
      </c>
      <c r="D1107" s="1" t="s">
        <v>8774</v>
      </c>
      <c r="E1107" s="1">
        <v>2022.0</v>
      </c>
      <c r="F1107" s="1" t="s">
        <v>8775</v>
      </c>
      <c r="J1107" s="1">
        <v>534.0</v>
      </c>
      <c r="K1107" s="1">
        <v>538.0</v>
      </c>
      <c r="L1107" s="1">
        <v>4.0</v>
      </c>
      <c r="M1107" s="1" t="s">
        <v>8776</v>
      </c>
      <c r="N1107" s="1" t="s">
        <v>8777</v>
      </c>
      <c r="O1107" s="1" t="s">
        <v>8778</v>
      </c>
      <c r="P1107" s="1" t="s">
        <v>8779</v>
      </c>
      <c r="Q1107" s="1" t="s">
        <v>74</v>
      </c>
      <c r="S1107" s="1" t="s">
        <v>76</v>
      </c>
    </row>
    <row r="1108" ht="14.25" customHeight="1">
      <c r="A1108" s="1" t="s">
        <v>8780</v>
      </c>
      <c r="B1108" s="1" t="s">
        <v>8781</v>
      </c>
      <c r="C1108" s="1" t="s">
        <v>8782</v>
      </c>
      <c r="D1108" s="1" t="s">
        <v>8783</v>
      </c>
      <c r="E1108" s="1">
        <v>2022.0</v>
      </c>
      <c r="F1108" s="1" t="s">
        <v>8784</v>
      </c>
      <c r="G1108" s="1">
        <v>53.0</v>
      </c>
      <c r="H1108" s="1">
        <v>1.0</v>
      </c>
      <c r="J1108" s="1">
        <v>1242.0</v>
      </c>
      <c r="K1108" s="1">
        <v>1244.0</v>
      </c>
      <c r="L1108" s="1">
        <v>2.0</v>
      </c>
      <c r="M1108" s="1" t="s">
        <v>8785</v>
      </c>
      <c r="N1108" s="1" t="s">
        <v>8786</v>
      </c>
      <c r="O1108" s="1" t="s">
        <v>8787</v>
      </c>
      <c r="P1108" s="1" t="s">
        <v>8788</v>
      </c>
      <c r="Q1108" s="1" t="s">
        <v>74</v>
      </c>
      <c r="S1108" s="1" t="s">
        <v>76</v>
      </c>
    </row>
    <row r="1109" ht="14.25" customHeight="1">
      <c r="A1109" s="1" t="s">
        <v>8789</v>
      </c>
      <c r="B1109" s="1" t="s">
        <v>8790</v>
      </c>
      <c r="C1109" s="1" t="s">
        <v>8791</v>
      </c>
      <c r="D1109" s="1" t="s">
        <v>8792</v>
      </c>
      <c r="E1109" s="1">
        <v>2022.0</v>
      </c>
      <c r="F1109" s="1" t="s">
        <v>2557</v>
      </c>
      <c r="G1109" s="1" t="s">
        <v>8793</v>
      </c>
      <c r="J1109" s="1">
        <v>147.0</v>
      </c>
      <c r="K1109" s="1">
        <v>158.0</v>
      </c>
      <c r="L1109" s="1">
        <v>11.0</v>
      </c>
      <c r="M1109" s="1" t="s">
        <v>8794</v>
      </c>
      <c r="N1109" s="1" t="s">
        <v>8795</v>
      </c>
      <c r="O1109" s="1" t="s">
        <v>8796</v>
      </c>
      <c r="P1109" s="1" t="s">
        <v>8797</v>
      </c>
      <c r="Q1109" s="1" t="s">
        <v>74</v>
      </c>
      <c r="S1109" s="1" t="s">
        <v>76</v>
      </c>
    </row>
    <row r="1110" ht="14.25" customHeight="1">
      <c r="A1110" s="1" t="s">
        <v>8798</v>
      </c>
      <c r="B1110" s="1" t="s">
        <v>8799</v>
      </c>
      <c r="C1110" s="1" t="s">
        <v>8800</v>
      </c>
      <c r="D1110" s="1" t="s">
        <v>8801</v>
      </c>
      <c r="E1110" s="1">
        <v>2022.0</v>
      </c>
      <c r="F1110" s="1" t="s">
        <v>1710</v>
      </c>
      <c r="G1110" s="1" t="s">
        <v>8802</v>
      </c>
      <c r="J1110" s="1">
        <v>219.0</v>
      </c>
      <c r="K1110" s="1">
        <v>225.0</v>
      </c>
      <c r="L1110" s="1">
        <v>6.0</v>
      </c>
      <c r="M1110" s="1" t="s">
        <v>8803</v>
      </c>
      <c r="N1110" s="1" t="s">
        <v>8804</v>
      </c>
      <c r="O1110" s="1" t="s">
        <v>8805</v>
      </c>
      <c r="P1110" s="1" t="s">
        <v>8806</v>
      </c>
      <c r="Q1110" s="1" t="s">
        <v>74</v>
      </c>
      <c r="S1110" s="1" t="s">
        <v>76</v>
      </c>
    </row>
    <row r="1111" ht="14.25" customHeight="1">
      <c r="A1111" s="1" t="s">
        <v>8807</v>
      </c>
      <c r="B1111" s="1" t="s">
        <v>8808</v>
      </c>
      <c r="C1111" s="1" t="s">
        <v>8809</v>
      </c>
      <c r="D1111" s="1" t="s">
        <v>8810</v>
      </c>
      <c r="E1111" s="1">
        <v>2022.0</v>
      </c>
      <c r="F1111" s="1" t="s">
        <v>8811</v>
      </c>
      <c r="J1111" s="1">
        <v>438.0</v>
      </c>
      <c r="K1111" s="1">
        <v>443.0</v>
      </c>
      <c r="L1111" s="1">
        <v>5.0</v>
      </c>
      <c r="M1111" s="1" t="s">
        <v>8812</v>
      </c>
      <c r="N1111" s="1" t="s">
        <v>8813</v>
      </c>
      <c r="O1111" s="1" t="s">
        <v>8814</v>
      </c>
      <c r="P1111" s="1" t="s">
        <v>8815</v>
      </c>
      <c r="Q1111" s="1" t="s">
        <v>74</v>
      </c>
      <c r="S1111" s="1" t="s">
        <v>76</v>
      </c>
    </row>
    <row r="1112" ht="14.25" customHeight="1">
      <c r="A1112" s="1" t="s">
        <v>8816</v>
      </c>
      <c r="B1112" s="1" t="s">
        <v>8817</v>
      </c>
      <c r="C1112" s="1" t="s">
        <v>8818</v>
      </c>
      <c r="D1112" s="1" t="s">
        <v>8819</v>
      </c>
      <c r="E1112" s="1">
        <v>2022.0</v>
      </c>
      <c r="F1112" s="1" t="s">
        <v>18</v>
      </c>
      <c r="J1112" s="1">
        <v>11258.0</v>
      </c>
      <c r="K1112" s="1">
        <v>11264.0</v>
      </c>
      <c r="L1112" s="1">
        <v>6.0</v>
      </c>
      <c r="M1112" s="1" t="s">
        <v>8820</v>
      </c>
      <c r="N1112" s="1" t="s">
        <v>8821</v>
      </c>
      <c r="P1112" s="1" t="s">
        <v>8822</v>
      </c>
      <c r="Q1112" s="1" t="s">
        <v>74</v>
      </c>
      <c r="S1112" s="1" t="s">
        <v>76</v>
      </c>
    </row>
    <row r="1113" ht="14.25" customHeight="1">
      <c r="A1113" s="1" t="s">
        <v>8823</v>
      </c>
      <c r="B1113" s="1" t="s">
        <v>8824</v>
      </c>
      <c r="C1113" s="1" t="s">
        <v>8825</v>
      </c>
      <c r="D1113" s="1" t="s">
        <v>8826</v>
      </c>
      <c r="E1113" s="1">
        <v>2022.0</v>
      </c>
      <c r="F1113" s="1" t="s">
        <v>7999</v>
      </c>
      <c r="J1113" s="1">
        <v>45.0</v>
      </c>
      <c r="K1113" s="1">
        <v>50.0</v>
      </c>
      <c r="L1113" s="1">
        <v>5.0</v>
      </c>
      <c r="M1113" s="1" t="s">
        <v>8827</v>
      </c>
      <c r="N1113" s="1" t="s">
        <v>8828</v>
      </c>
      <c r="O1113" s="1" t="s">
        <v>8829</v>
      </c>
      <c r="P1113" s="1" t="s">
        <v>8830</v>
      </c>
      <c r="Q1113" s="1" t="s">
        <v>74</v>
      </c>
      <c r="S1113" s="1" t="s">
        <v>76</v>
      </c>
    </row>
    <row r="1114" ht="14.25" customHeight="1">
      <c r="A1114" s="1" t="s">
        <v>8831</v>
      </c>
      <c r="B1114" s="1" t="s">
        <v>8832</v>
      </c>
      <c r="C1114" s="1" t="s">
        <v>8833</v>
      </c>
      <c r="D1114" s="1" t="s">
        <v>8834</v>
      </c>
      <c r="E1114" s="1">
        <v>2022.0</v>
      </c>
      <c r="F1114" s="1" t="s">
        <v>18</v>
      </c>
      <c r="J1114" s="1">
        <v>833.0</v>
      </c>
      <c r="K1114" s="1">
        <v>839.0</v>
      </c>
      <c r="L1114" s="1">
        <v>6.0</v>
      </c>
      <c r="M1114" s="1" t="s">
        <v>8835</v>
      </c>
      <c r="N1114" s="1" t="s">
        <v>8836</v>
      </c>
      <c r="P1114" s="1" t="s">
        <v>8837</v>
      </c>
      <c r="Q1114" s="1" t="s">
        <v>74</v>
      </c>
      <c r="R1114" s="1" t="s">
        <v>103</v>
      </c>
      <c r="S1114" s="1" t="s">
        <v>76</v>
      </c>
    </row>
    <row r="1115" ht="14.25" customHeight="1">
      <c r="A1115" s="1" t="s">
        <v>8838</v>
      </c>
      <c r="B1115" s="1" t="s">
        <v>8839</v>
      </c>
      <c r="C1115" s="1" t="s">
        <v>8840</v>
      </c>
      <c r="D1115" s="1" t="s">
        <v>8841</v>
      </c>
      <c r="E1115" s="1">
        <v>2022.0</v>
      </c>
      <c r="F1115" s="1" t="s">
        <v>1000</v>
      </c>
      <c r="G1115" s="1">
        <v>3162.0</v>
      </c>
      <c r="J1115" s="1">
        <v>15.0</v>
      </c>
      <c r="K1115" s="1">
        <v>20.0</v>
      </c>
      <c r="L1115" s="1">
        <v>5.0</v>
      </c>
      <c r="N1115" s="1" t="s">
        <v>8842</v>
      </c>
      <c r="O1115" s="1" t="s">
        <v>8843</v>
      </c>
      <c r="P1115" s="1" t="s">
        <v>8844</v>
      </c>
      <c r="Q1115" s="1" t="s">
        <v>74</v>
      </c>
      <c r="S1115" s="1" t="s">
        <v>76</v>
      </c>
    </row>
    <row r="1116" ht="14.25" customHeight="1">
      <c r="A1116" s="1" t="s">
        <v>8845</v>
      </c>
      <c r="B1116" s="1" t="s">
        <v>8846</v>
      </c>
      <c r="C1116" s="1" t="s">
        <v>8847</v>
      </c>
      <c r="D1116" s="1" t="s">
        <v>8848</v>
      </c>
      <c r="E1116" s="1">
        <v>2022.0</v>
      </c>
      <c r="F1116" s="1" t="s">
        <v>8849</v>
      </c>
      <c r="M1116" s="1" t="s">
        <v>8850</v>
      </c>
      <c r="N1116" s="1" t="s">
        <v>8851</v>
      </c>
      <c r="O1116" s="1" t="s">
        <v>8852</v>
      </c>
      <c r="P1116" s="1" t="s">
        <v>8853</v>
      </c>
      <c r="Q1116" s="1" t="s">
        <v>74</v>
      </c>
      <c r="S1116" s="1" t="s">
        <v>76</v>
      </c>
    </row>
    <row r="1117" ht="14.25" customHeight="1">
      <c r="A1117" s="1" t="s">
        <v>8854</v>
      </c>
      <c r="B1117" s="1" t="s">
        <v>8855</v>
      </c>
      <c r="C1117" s="1" t="s">
        <v>8856</v>
      </c>
      <c r="D1117" s="1" t="s">
        <v>8857</v>
      </c>
      <c r="E1117" s="1">
        <v>2022.0</v>
      </c>
      <c r="F1117" s="1" t="s">
        <v>18</v>
      </c>
      <c r="J1117" s="1">
        <v>5769.0</v>
      </c>
      <c r="K1117" s="1">
        <v>5775.0</v>
      </c>
      <c r="L1117" s="1">
        <v>6.0</v>
      </c>
      <c r="M1117" s="1" t="s">
        <v>8858</v>
      </c>
      <c r="N1117" s="1" t="s">
        <v>8859</v>
      </c>
      <c r="P1117" s="1" t="s">
        <v>8860</v>
      </c>
      <c r="Q1117" s="1" t="s">
        <v>74</v>
      </c>
      <c r="S1117" s="1" t="s">
        <v>76</v>
      </c>
    </row>
    <row r="1118" ht="14.25" customHeight="1">
      <c r="A1118" s="1" t="s">
        <v>8861</v>
      </c>
      <c r="B1118" s="1" t="s">
        <v>8862</v>
      </c>
      <c r="C1118" s="1" t="s">
        <v>8863</v>
      </c>
      <c r="D1118" s="1" t="s">
        <v>8864</v>
      </c>
      <c r="E1118" s="1">
        <v>2022.0</v>
      </c>
      <c r="F1118" s="1" t="s">
        <v>8865</v>
      </c>
      <c r="M1118" s="1" t="s">
        <v>8866</v>
      </c>
      <c r="N1118" s="1" t="s">
        <v>8867</v>
      </c>
      <c r="O1118" s="1" t="s">
        <v>8868</v>
      </c>
      <c r="P1118" s="1" t="s">
        <v>8869</v>
      </c>
      <c r="Q1118" s="1" t="s">
        <v>74</v>
      </c>
      <c r="S1118" s="1" t="s">
        <v>76</v>
      </c>
    </row>
    <row r="1119" ht="14.25" customHeight="1">
      <c r="A1119" s="1" t="s">
        <v>8870</v>
      </c>
      <c r="B1119" s="1" t="s">
        <v>8871</v>
      </c>
      <c r="C1119" s="1" t="s">
        <v>8872</v>
      </c>
      <c r="D1119" s="1" t="s">
        <v>8873</v>
      </c>
      <c r="E1119" s="1">
        <v>2022.0</v>
      </c>
      <c r="F1119" s="1" t="s">
        <v>18</v>
      </c>
      <c r="J1119" s="1">
        <v>6736.0</v>
      </c>
      <c r="K1119" s="1">
        <v>6742.0</v>
      </c>
      <c r="L1119" s="1">
        <v>6.0</v>
      </c>
      <c r="M1119" s="1" t="s">
        <v>8874</v>
      </c>
      <c r="N1119" s="1" t="s">
        <v>8875</v>
      </c>
      <c r="P1119" s="1" t="s">
        <v>8876</v>
      </c>
      <c r="Q1119" s="1" t="s">
        <v>74</v>
      </c>
      <c r="S1119" s="1" t="s">
        <v>76</v>
      </c>
    </row>
    <row r="1120" ht="14.25" customHeight="1">
      <c r="A1120" s="1" t="s">
        <v>8877</v>
      </c>
      <c r="B1120" s="1" t="s">
        <v>8878</v>
      </c>
      <c r="C1120" s="1" t="s">
        <v>8879</v>
      </c>
      <c r="D1120" s="1" t="s">
        <v>8880</v>
      </c>
      <c r="E1120" s="1">
        <v>2022.0</v>
      </c>
      <c r="F1120" s="1" t="s">
        <v>8881</v>
      </c>
      <c r="J1120" s="1">
        <v>43.0</v>
      </c>
      <c r="K1120" s="1">
        <v>46.0</v>
      </c>
      <c r="L1120" s="1">
        <v>3.0</v>
      </c>
      <c r="M1120" s="1" t="s">
        <v>8882</v>
      </c>
      <c r="N1120" s="1" t="s">
        <v>8883</v>
      </c>
      <c r="O1120" s="1" t="s">
        <v>8884</v>
      </c>
      <c r="P1120" s="1" t="s">
        <v>8885</v>
      </c>
      <c r="Q1120" s="1" t="s">
        <v>74</v>
      </c>
      <c r="R1120" s="1" t="s">
        <v>128</v>
      </c>
      <c r="S1120" s="1" t="s">
        <v>76</v>
      </c>
    </row>
    <row r="1121" ht="14.25" customHeight="1">
      <c r="A1121" s="1" t="s">
        <v>8886</v>
      </c>
      <c r="B1121" s="1" t="s">
        <v>8887</v>
      </c>
      <c r="C1121" s="1" t="s">
        <v>8888</v>
      </c>
      <c r="D1121" s="1" t="s">
        <v>8889</v>
      </c>
      <c r="E1121" s="1">
        <v>2022.0</v>
      </c>
      <c r="F1121" s="1" t="s">
        <v>8890</v>
      </c>
      <c r="G1121" s="1">
        <v>3.0</v>
      </c>
      <c r="J1121" s="1">
        <v>1726.0</v>
      </c>
      <c r="K1121" s="1">
        <v>1728.0</v>
      </c>
      <c r="L1121" s="1">
        <v>2.0</v>
      </c>
      <c r="N1121" s="1" t="s">
        <v>8891</v>
      </c>
      <c r="O1121" s="1" t="s">
        <v>8892</v>
      </c>
      <c r="P1121" s="1" t="s">
        <v>8893</v>
      </c>
      <c r="Q1121" s="1" t="s">
        <v>74</v>
      </c>
      <c r="S1121" s="1" t="s">
        <v>76</v>
      </c>
    </row>
    <row r="1122" ht="14.25" customHeight="1">
      <c r="A1122" s="1" t="s">
        <v>8894</v>
      </c>
      <c r="B1122" s="1" t="s">
        <v>8895</v>
      </c>
      <c r="C1122" s="1" t="s">
        <v>8896</v>
      </c>
      <c r="D1122" s="1" t="s">
        <v>8897</v>
      </c>
      <c r="E1122" s="1">
        <v>2022.0</v>
      </c>
      <c r="F1122" s="1" t="s">
        <v>18</v>
      </c>
      <c r="J1122" s="1">
        <v>8476.0</v>
      </c>
      <c r="K1122" s="1">
        <v>8482.0</v>
      </c>
      <c r="L1122" s="1">
        <v>6.0</v>
      </c>
      <c r="M1122" s="1" t="s">
        <v>8898</v>
      </c>
      <c r="N1122" s="1" t="s">
        <v>8899</v>
      </c>
      <c r="P1122" s="1" t="s">
        <v>8900</v>
      </c>
      <c r="Q1122" s="1" t="s">
        <v>74</v>
      </c>
      <c r="R1122" s="1" t="s">
        <v>103</v>
      </c>
      <c r="S1122" s="1" t="s">
        <v>76</v>
      </c>
    </row>
    <row r="1123" ht="14.25" customHeight="1">
      <c r="A1123" s="1" t="s">
        <v>8901</v>
      </c>
      <c r="B1123" s="1" t="s">
        <v>8902</v>
      </c>
      <c r="C1123" s="1" t="s">
        <v>8903</v>
      </c>
      <c r="D1123" s="1" t="s">
        <v>8904</v>
      </c>
      <c r="E1123" s="1">
        <v>2022.0</v>
      </c>
      <c r="F1123" s="1" t="s">
        <v>7628</v>
      </c>
      <c r="G1123" s="1" t="s">
        <v>8905</v>
      </c>
      <c r="J1123" s="1">
        <v>99.0</v>
      </c>
      <c r="K1123" s="1">
        <v>112.0</v>
      </c>
      <c r="L1123" s="1">
        <v>13.0</v>
      </c>
      <c r="M1123" s="1" t="s">
        <v>8906</v>
      </c>
      <c r="N1123" s="1" t="s">
        <v>8907</v>
      </c>
      <c r="O1123" s="1" t="s">
        <v>8908</v>
      </c>
      <c r="Q1123" s="1" t="s">
        <v>74</v>
      </c>
      <c r="S1123" s="1" t="s">
        <v>76</v>
      </c>
    </row>
    <row r="1124" ht="14.25" customHeight="1">
      <c r="A1124" s="1" t="s">
        <v>8909</v>
      </c>
      <c r="B1124" s="1" t="s">
        <v>8910</v>
      </c>
      <c r="C1124" s="1" t="s">
        <v>8911</v>
      </c>
      <c r="D1124" s="1" t="s">
        <v>8912</v>
      </c>
      <c r="E1124" s="1">
        <v>2022.0</v>
      </c>
      <c r="F1124" s="1" t="s">
        <v>11</v>
      </c>
      <c r="G1124" s="1" t="s">
        <v>5686</v>
      </c>
      <c r="J1124" s="1">
        <v>802.0</v>
      </c>
      <c r="K1124" s="1">
        <v>806.0</v>
      </c>
      <c r="L1124" s="1">
        <v>4.0</v>
      </c>
      <c r="M1124" s="1" t="s">
        <v>8913</v>
      </c>
      <c r="N1124" s="1" t="s">
        <v>8914</v>
      </c>
      <c r="O1124" s="1" t="s">
        <v>8915</v>
      </c>
      <c r="P1124" s="1" t="s">
        <v>8916</v>
      </c>
      <c r="Q1124" s="1" t="s">
        <v>74</v>
      </c>
      <c r="S1124" s="1" t="s">
        <v>76</v>
      </c>
    </row>
    <row r="1125" ht="14.25" customHeight="1">
      <c r="A1125" s="1" t="s">
        <v>6233</v>
      </c>
      <c r="B1125" s="1" t="s">
        <v>6234</v>
      </c>
      <c r="C1125" s="1" t="s">
        <v>6235</v>
      </c>
      <c r="D1125" s="1" t="s">
        <v>8917</v>
      </c>
      <c r="E1125" s="1">
        <v>2022.0</v>
      </c>
      <c r="F1125" s="1" t="s">
        <v>18</v>
      </c>
      <c r="J1125" s="1">
        <v>7881.0</v>
      </c>
      <c r="K1125" s="1">
        <v>7887.0</v>
      </c>
      <c r="L1125" s="1">
        <v>6.0</v>
      </c>
      <c r="M1125" s="1" t="s">
        <v>8918</v>
      </c>
      <c r="N1125" s="1" t="s">
        <v>8919</v>
      </c>
      <c r="O1125" s="1" t="s">
        <v>8920</v>
      </c>
      <c r="P1125" s="1" t="s">
        <v>8921</v>
      </c>
      <c r="Q1125" s="1" t="s">
        <v>74</v>
      </c>
      <c r="R1125" s="1" t="s">
        <v>103</v>
      </c>
      <c r="S1125" s="1" t="s">
        <v>76</v>
      </c>
    </row>
    <row r="1126" ht="14.25" customHeight="1">
      <c r="A1126" s="1" t="s">
        <v>8922</v>
      </c>
      <c r="B1126" s="1" t="s">
        <v>8923</v>
      </c>
      <c r="C1126" s="1" t="s">
        <v>8924</v>
      </c>
      <c r="D1126" s="1" t="s">
        <v>8925</v>
      </c>
      <c r="E1126" s="1">
        <v>2022.0</v>
      </c>
      <c r="F1126" s="1" t="s">
        <v>8926</v>
      </c>
      <c r="J1126" s="1">
        <v>922.0</v>
      </c>
      <c r="K1126" s="1">
        <v>931.0</v>
      </c>
      <c r="L1126" s="1">
        <v>9.0</v>
      </c>
      <c r="M1126" s="1" t="s">
        <v>8927</v>
      </c>
      <c r="N1126" s="1" t="s">
        <v>8928</v>
      </c>
      <c r="O1126" s="1" t="s">
        <v>8929</v>
      </c>
      <c r="P1126" s="1" t="s">
        <v>8930</v>
      </c>
      <c r="Q1126" s="1" t="s">
        <v>74</v>
      </c>
      <c r="R1126" s="1" t="s">
        <v>103</v>
      </c>
      <c r="S1126" s="1" t="s">
        <v>76</v>
      </c>
    </row>
    <row r="1127" ht="14.25" customHeight="1">
      <c r="A1127" s="1" t="s">
        <v>8931</v>
      </c>
      <c r="B1127" s="1" t="s">
        <v>8932</v>
      </c>
      <c r="C1127" s="1" t="s">
        <v>8933</v>
      </c>
      <c r="D1127" s="1" t="s">
        <v>8934</v>
      </c>
      <c r="E1127" s="1">
        <v>2022.0</v>
      </c>
      <c r="F1127" s="1" t="s">
        <v>8935</v>
      </c>
      <c r="J1127" s="1">
        <v>1332.0</v>
      </c>
      <c r="K1127" s="1">
        <v>1336.0</v>
      </c>
      <c r="L1127" s="1">
        <v>4.0</v>
      </c>
      <c r="M1127" s="1" t="s">
        <v>8936</v>
      </c>
      <c r="N1127" s="1" t="s">
        <v>8937</v>
      </c>
      <c r="O1127" s="1" t="s">
        <v>8938</v>
      </c>
      <c r="P1127" s="1" t="s">
        <v>8939</v>
      </c>
      <c r="Q1127" s="1" t="s">
        <v>74</v>
      </c>
      <c r="S1127" s="1" t="s">
        <v>76</v>
      </c>
    </row>
    <row r="1128" ht="14.25" customHeight="1">
      <c r="A1128" s="1" t="s">
        <v>8940</v>
      </c>
      <c r="B1128" s="1" t="s">
        <v>8941</v>
      </c>
      <c r="C1128" s="1" t="s">
        <v>8942</v>
      </c>
      <c r="D1128" s="1" t="s">
        <v>8943</v>
      </c>
      <c r="E1128" s="1">
        <v>2022.0</v>
      </c>
      <c r="F1128" s="1" t="s">
        <v>11</v>
      </c>
      <c r="G1128" s="1" t="s">
        <v>5686</v>
      </c>
      <c r="J1128" s="1">
        <v>839.0</v>
      </c>
      <c r="K1128" s="1">
        <v>843.0</v>
      </c>
      <c r="L1128" s="1">
        <v>4.0</v>
      </c>
      <c r="M1128" s="1" t="s">
        <v>8944</v>
      </c>
      <c r="N1128" s="1" t="s">
        <v>8945</v>
      </c>
      <c r="O1128" s="1" t="s">
        <v>8946</v>
      </c>
      <c r="P1128" s="1" t="s">
        <v>8947</v>
      </c>
      <c r="Q1128" s="1" t="s">
        <v>74</v>
      </c>
      <c r="S1128" s="1" t="s">
        <v>76</v>
      </c>
    </row>
    <row r="1129" ht="14.25" customHeight="1">
      <c r="A1129" s="1" t="s">
        <v>8948</v>
      </c>
      <c r="B1129" s="1" t="s">
        <v>8949</v>
      </c>
      <c r="C1129" s="1" t="s">
        <v>8950</v>
      </c>
      <c r="D1129" s="1" t="s">
        <v>8951</v>
      </c>
      <c r="E1129" s="1">
        <v>2022.0</v>
      </c>
      <c r="F1129" s="1" t="s">
        <v>1710</v>
      </c>
      <c r="G1129" s="1" t="s">
        <v>8952</v>
      </c>
      <c r="J1129" s="1">
        <v>310.0</v>
      </c>
      <c r="K1129" s="1">
        <v>325.0</v>
      </c>
      <c r="L1129" s="1">
        <v>15.0</v>
      </c>
      <c r="M1129" s="1" t="s">
        <v>8953</v>
      </c>
      <c r="N1129" s="1" t="s">
        <v>8954</v>
      </c>
      <c r="O1129" s="1" t="s">
        <v>8955</v>
      </c>
      <c r="P1129" s="1" t="s">
        <v>8956</v>
      </c>
      <c r="Q1129" s="1" t="s">
        <v>74</v>
      </c>
      <c r="S1129" s="1" t="s">
        <v>76</v>
      </c>
    </row>
    <row r="1130" ht="14.25" customHeight="1">
      <c r="A1130" s="1" t="s">
        <v>8957</v>
      </c>
      <c r="B1130" s="1" t="s">
        <v>8958</v>
      </c>
      <c r="C1130" s="1" t="s">
        <v>8959</v>
      </c>
      <c r="D1130" s="1" t="s">
        <v>8960</v>
      </c>
      <c r="E1130" s="1">
        <v>2022.0</v>
      </c>
      <c r="F1130" s="1" t="s">
        <v>8961</v>
      </c>
      <c r="M1130" s="1" t="s">
        <v>8962</v>
      </c>
      <c r="N1130" s="1" t="s">
        <v>8963</v>
      </c>
      <c r="O1130" s="1" t="s">
        <v>8964</v>
      </c>
      <c r="P1130" s="1" t="s">
        <v>8965</v>
      </c>
      <c r="Q1130" s="1" t="s">
        <v>74</v>
      </c>
      <c r="S1130" s="1" t="s">
        <v>76</v>
      </c>
    </row>
    <row r="1131" ht="14.25" customHeight="1">
      <c r="A1131" s="1" t="s">
        <v>8966</v>
      </c>
      <c r="B1131" s="1" t="s">
        <v>8967</v>
      </c>
      <c r="C1131" s="1" t="s">
        <v>8968</v>
      </c>
      <c r="D1131" s="1" t="s">
        <v>8969</v>
      </c>
      <c r="E1131" s="1">
        <v>2022.0</v>
      </c>
      <c r="F1131" s="1" t="s">
        <v>8926</v>
      </c>
      <c r="J1131" s="1">
        <v>544.0</v>
      </c>
      <c r="K1131" s="1">
        <v>551.0</v>
      </c>
      <c r="L1131" s="1">
        <v>7.0</v>
      </c>
      <c r="M1131" s="1" t="s">
        <v>8970</v>
      </c>
      <c r="N1131" s="1" t="s">
        <v>8971</v>
      </c>
      <c r="P1131" s="1" t="s">
        <v>8972</v>
      </c>
      <c r="Q1131" s="1" t="s">
        <v>74</v>
      </c>
      <c r="S1131" s="1" t="s">
        <v>76</v>
      </c>
    </row>
    <row r="1132" ht="14.25" customHeight="1">
      <c r="A1132" s="1" t="s">
        <v>8973</v>
      </c>
      <c r="B1132" s="1" t="s">
        <v>8974</v>
      </c>
      <c r="C1132" s="1" t="s">
        <v>8975</v>
      </c>
      <c r="D1132" s="1" t="s">
        <v>8976</v>
      </c>
      <c r="E1132" s="1">
        <v>2022.0</v>
      </c>
      <c r="F1132" s="1" t="s">
        <v>11</v>
      </c>
      <c r="G1132" s="1" t="s">
        <v>5686</v>
      </c>
      <c r="J1132" s="1">
        <v>256.0</v>
      </c>
      <c r="K1132" s="1">
        <v>264.0</v>
      </c>
      <c r="L1132" s="1">
        <v>8.0</v>
      </c>
      <c r="M1132" s="1" t="s">
        <v>8977</v>
      </c>
      <c r="N1132" s="1" t="s">
        <v>8978</v>
      </c>
      <c r="O1132" s="1" t="s">
        <v>8979</v>
      </c>
      <c r="P1132" s="1" t="s">
        <v>8980</v>
      </c>
      <c r="Q1132" s="1" t="s">
        <v>74</v>
      </c>
      <c r="S1132" s="1" t="s">
        <v>76</v>
      </c>
    </row>
    <row r="1133" ht="14.25" customHeight="1">
      <c r="A1133" s="1" t="s">
        <v>8981</v>
      </c>
      <c r="B1133" s="1" t="s">
        <v>8982</v>
      </c>
      <c r="C1133" s="1" t="s">
        <v>8983</v>
      </c>
      <c r="D1133" s="1" t="s">
        <v>8984</v>
      </c>
      <c r="E1133" s="1">
        <v>2022.0</v>
      </c>
      <c r="F1133" s="1" t="s">
        <v>11</v>
      </c>
      <c r="G1133" s="1" t="s">
        <v>5686</v>
      </c>
      <c r="J1133" s="1">
        <v>1049.0</v>
      </c>
      <c r="K1133" s="1">
        <v>1052.0</v>
      </c>
      <c r="L1133" s="1">
        <v>3.0</v>
      </c>
      <c r="M1133" s="1" t="s">
        <v>8985</v>
      </c>
      <c r="N1133" s="1" t="s">
        <v>8986</v>
      </c>
      <c r="O1133" s="1" t="s">
        <v>8987</v>
      </c>
      <c r="P1133" s="1" t="s">
        <v>8988</v>
      </c>
      <c r="Q1133" s="1" t="s">
        <v>74</v>
      </c>
      <c r="S1133" s="1" t="s">
        <v>76</v>
      </c>
    </row>
    <row r="1134" ht="14.25" customHeight="1">
      <c r="A1134" s="1" t="s">
        <v>8989</v>
      </c>
      <c r="B1134" s="1" t="s">
        <v>8990</v>
      </c>
      <c r="C1134" s="1" t="s">
        <v>8991</v>
      </c>
      <c r="D1134" s="1" t="s">
        <v>8992</v>
      </c>
      <c r="E1134" s="1">
        <v>2022.0</v>
      </c>
      <c r="F1134" s="1" t="s">
        <v>8993</v>
      </c>
      <c r="J1134" s="1">
        <v>225.0</v>
      </c>
      <c r="K1134" s="1">
        <v>229.0</v>
      </c>
      <c r="L1134" s="1">
        <v>4.0</v>
      </c>
      <c r="M1134" s="1" t="s">
        <v>8994</v>
      </c>
      <c r="N1134" s="1" t="s">
        <v>8995</v>
      </c>
      <c r="O1134" s="1" t="s">
        <v>8996</v>
      </c>
      <c r="P1134" s="1" t="s">
        <v>8997</v>
      </c>
      <c r="Q1134" s="1" t="s">
        <v>74</v>
      </c>
      <c r="S1134" s="1" t="s">
        <v>76</v>
      </c>
    </row>
    <row r="1135" ht="14.25" customHeight="1">
      <c r="A1135" s="1" t="s">
        <v>8998</v>
      </c>
      <c r="B1135" s="1" t="s">
        <v>8999</v>
      </c>
      <c r="C1135" s="1" t="s">
        <v>9000</v>
      </c>
      <c r="D1135" s="1" t="s">
        <v>9001</v>
      </c>
      <c r="E1135" s="1">
        <v>2022.0</v>
      </c>
      <c r="F1135" s="1" t="s">
        <v>9002</v>
      </c>
      <c r="J1135" s="1">
        <v>699.0</v>
      </c>
      <c r="K1135" s="1">
        <v>704.0</v>
      </c>
      <c r="L1135" s="1">
        <v>5.0</v>
      </c>
      <c r="M1135" s="1" t="s">
        <v>9003</v>
      </c>
      <c r="N1135" s="1" t="s">
        <v>9004</v>
      </c>
      <c r="O1135" s="1" t="s">
        <v>9005</v>
      </c>
      <c r="P1135" s="1" t="s">
        <v>9006</v>
      </c>
      <c r="Q1135" s="1" t="s">
        <v>74</v>
      </c>
      <c r="S1135" s="1" t="s">
        <v>76</v>
      </c>
    </row>
    <row r="1136" ht="14.25" customHeight="1">
      <c r="A1136" s="1" t="s">
        <v>9007</v>
      </c>
      <c r="B1136" s="1" t="s">
        <v>9008</v>
      </c>
      <c r="C1136" s="1" t="s">
        <v>9009</v>
      </c>
      <c r="D1136" s="1" t="s">
        <v>9010</v>
      </c>
      <c r="E1136" s="1">
        <v>2022.0</v>
      </c>
      <c r="F1136" s="1" t="s">
        <v>9011</v>
      </c>
      <c r="J1136" s="1">
        <v>362.0</v>
      </c>
      <c r="K1136" s="1">
        <v>367.0</v>
      </c>
      <c r="L1136" s="1">
        <v>5.0</v>
      </c>
      <c r="M1136" s="1" t="s">
        <v>9012</v>
      </c>
      <c r="N1136" s="1" t="s">
        <v>9013</v>
      </c>
      <c r="P1136" s="1" t="s">
        <v>9014</v>
      </c>
      <c r="Q1136" s="1" t="s">
        <v>74</v>
      </c>
      <c r="S1136" s="1" t="s">
        <v>76</v>
      </c>
    </row>
    <row r="1137" ht="14.25" customHeight="1">
      <c r="A1137" s="1" t="s">
        <v>9015</v>
      </c>
      <c r="B1137" s="1" t="s">
        <v>9016</v>
      </c>
      <c r="C1137" s="1" t="s">
        <v>9017</v>
      </c>
      <c r="D1137" s="1" t="s">
        <v>9018</v>
      </c>
      <c r="E1137" s="1">
        <v>2022.0</v>
      </c>
      <c r="F1137" s="1" t="s">
        <v>18</v>
      </c>
      <c r="J1137" s="1">
        <v>8368.0</v>
      </c>
      <c r="K1137" s="1">
        <v>8374.0</v>
      </c>
      <c r="L1137" s="1">
        <v>6.0</v>
      </c>
      <c r="M1137" s="1" t="s">
        <v>9019</v>
      </c>
      <c r="N1137" s="1" t="s">
        <v>9020</v>
      </c>
      <c r="O1137" s="1" t="s">
        <v>9021</v>
      </c>
      <c r="P1137" s="1" t="s">
        <v>9022</v>
      </c>
      <c r="Q1137" s="1" t="s">
        <v>74</v>
      </c>
      <c r="R1137" s="1" t="s">
        <v>103</v>
      </c>
      <c r="S1137" s="1" t="s">
        <v>76</v>
      </c>
    </row>
    <row r="1138" ht="14.25" customHeight="1">
      <c r="A1138" s="1" t="s">
        <v>9023</v>
      </c>
      <c r="B1138" s="1" t="s">
        <v>9024</v>
      </c>
      <c r="C1138" s="1" t="s">
        <v>9025</v>
      </c>
      <c r="D1138" s="1" t="s">
        <v>9026</v>
      </c>
      <c r="E1138" s="1">
        <v>2022.0</v>
      </c>
      <c r="F1138" s="1" t="s">
        <v>11</v>
      </c>
      <c r="G1138" s="1" t="s">
        <v>5686</v>
      </c>
      <c r="J1138" s="1">
        <v>53.0</v>
      </c>
      <c r="K1138" s="1">
        <v>62.0</v>
      </c>
      <c r="L1138" s="1">
        <v>9.0</v>
      </c>
      <c r="M1138" s="1" t="s">
        <v>9027</v>
      </c>
      <c r="N1138" s="1" t="s">
        <v>9028</v>
      </c>
      <c r="O1138" s="1" t="s">
        <v>9029</v>
      </c>
      <c r="P1138" s="1" t="s">
        <v>9030</v>
      </c>
      <c r="Q1138" s="1" t="s">
        <v>74</v>
      </c>
      <c r="S1138" s="1" t="s">
        <v>76</v>
      </c>
    </row>
    <row r="1139" ht="14.25" customHeight="1">
      <c r="A1139" s="1" t="s">
        <v>9031</v>
      </c>
      <c r="B1139" s="1" t="s">
        <v>9032</v>
      </c>
      <c r="C1139" s="1" t="s">
        <v>9033</v>
      </c>
      <c r="D1139" s="1" t="s">
        <v>9034</v>
      </c>
      <c r="E1139" s="1">
        <v>2022.0</v>
      </c>
      <c r="F1139" s="1" t="s">
        <v>18</v>
      </c>
      <c r="J1139" s="1">
        <v>8658.0</v>
      </c>
      <c r="K1139" s="1">
        <v>8665.0</v>
      </c>
      <c r="L1139" s="1">
        <v>7.0</v>
      </c>
      <c r="M1139" s="1" t="s">
        <v>9035</v>
      </c>
      <c r="N1139" s="1" t="s">
        <v>9036</v>
      </c>
      <c r="P1139" s="1" t="s">
        <v>9037</v>
      </c>
      <c r="Q1139" s="1" t="s">
        <v>74</v>
      </c>
      <c r="R1139" s="1" t="s">
        <v>103</v>
      </c>
      <c r="S1139" s="1" t="s">
        <v>76</v>
      </c>
    </row>
    <row r="1140" ht="14.25" customHeight="1">
      <c r="A1140" s="1" t="s">
        <v>9038</v>
      </c>
      <c r="B1140" s="1" t="s">
        <v>9039</v>
      </c>
      <c r="C1140" s="1" t="s">
        <v>9040</v>
      </c>
      <c r="D1140" s="1" t="s">
        <v>9041</v>
      </c>
      <c r="E1140" s="1">
        <v>2022.0</v>
      </c>
      <c r="F1140" s="1" t="s">
        <v>1710</v>
      </c>
      <c r="G1140" s="1" t="s">
        <v>9042</v>
      </c>
      <c r="J1140" s="1">
        <v>541.0</v>
      </c>
      <c r="K1140" s="1">
        <v>552.0</v>
      </c>
      <c r="L1140" s="1">
        <v>11.0</v>
      </c>
      <c r="M1140" s="1" t="s">
        <v>9043</v>
      </c>
      <c r="N1140" s="1" t="s">
        <v>9044</v>
      </c>
      <c r="O1140" s="1" t="s">
        <v>9045</v>
      </c>
      <c r="P1140" s="1" t="s">
        <v>9046</v>
      </c>
      <c r="Q1140" s="1" t="s">
        <v>74</v>
      </c>
      <c r="S1140" s="1" t="s">
        <v>76</v>
      </c>
    </row>
    <row r="1141" ht="14.25" customHeight="1">
      <c r="A1141" s="1" t="s">
        <v>9047</v>
      </c>
      <c r="B1141" s="1" t="s">
        <v>9048</v>
      </c>
      <c r="C1141" s="1" t="s">
        <v>9049</v>
      </c>
      <c r="D1141" s="1" t="s">
        <v>9050</v>
      </c>
      <c r="E1141" s="1">
        <v>2022.0</v>
      </c>
      <c r="F1141" s="1" t="s">
        <v>9051</v>
      </c>
      <c r="J1141" s="1">
        <v>403.0</v>
      </c>
      <c r="K1141" s="1">
        <v>408.0</v>
      </c>
      <c r="L1141" s="1">
        <v>5.0</v>
      </c>
      <c r="M1141" s="1" t="s">
        <v>9052</v>
      </c>
      <c r="N1141" s="1" t="s">
        <v>9053</v>
      </c>
      <c r="O1141" s="1" t="s">
        <v>9054</v>
      </c>
      <c r="P1141" s="1" t="s">
        <v>9055</v>
      </c>
      <c r="Q1141" s="1" t="s">
        <v>74</v>
      </c>
      <c r="S1141" s="1" t="s">
        <v>76</v>
      </c>
    </row>
    <row r="1142" ht="14.25" customHeight="1">
      <c r="A1142" s="1" t="s">
        <v>9056</v>
      </c>
      <c r="B1142" s="1" t="s">
        <v>9057</v>
      </c>
      <c r="C1142" s="1" t="s">
        <v>9058</v>
      </c>
      <c r="D1142" s="1" t="s">
        <v>9059</v>
      </c>
      <c r="E1142" s="1">
        <v>2022.0</v>
      </c>
      <c r="F1142" s="1" t="s">
        <v>1710</v>
      </c>
      <c r="G1142" s="1" t="s">
        <v>9060</v>
      </c>
      <c r="J1142" s="1">
        <v>315.0</v>
      </c>
      <c r="K1142" s="1">
        <v>324.0</v>
      </c>
      <c r="L1142" s="1">
        <v>9.0</v>
      </c>
      <c r="M1142" s="1" t="s">
        <v>9061</v>
      </c>
      <c r="N1142" s="1" t="s">
        <v>9062</v>
      </c>
      <c r="O1142" s="1" t="s">
        <v>9063</v>
      </c>
      <c r="P1142" s="1" t="s">
        <v>9064</v>
      </c>
      <c r="Q1142" s="1" t="s">
        <v>74</v>
      </c>
      <c r="S1142" s="1" t="s">
        <v>76</v>
      </c>
    </row>
    <row r="1143" ht="14.25" customHeight="1">
      <c r="A1143" s="1" t="s">
        <v>9065</v>
      </c>
      <c r="B1143" s="1" t="s">
        <v>9066</v>
      </c>
      <c r="C1143" s="1" t="s">
        <v>9067</v>
      </c>
      <c r="D1143" s="1" t="s">
        <v>9068</v>
      </c>
      <c r="E1143" s="1">
        <v>2022.0</v>
      </c>
      <c r="F1143" s="1" t="s">
        <v>9069</v>
      </c>
      <c r="M1143" s="1" t="s">
        <v>9070</v>
      </c>
      <c r="N1143" s="1" t="s">
        <v>9071</v>
      </c>
      <c r="P1143" s="1" t="s">
        <v>9072</v>
      </c>
      <c r="Q1143" s="1" t="s">
        <v>74</v>
      </c>
      <c r="S1143" s="1" t="s">
        <v>76</v>
      </c>
    </row>
    <row r="1144" ht="14.25" customHeight="1">
      <c r="A1144" s="1" t="s">
        <v>9073</v>
      </c>
      <c r="B1144" s="1" t="s">
        <v>9074</v>
      </c>
      <c r="C1144" s="1" t="s">
        <v>9075</v>
      </c>
      <c r="D1144" s="1" t="s">
        <v>9076</v>
      </c>
      <c r="E1144" s="1">
        <v>2022.0</v>
      </c>
      <c r="F1144" s="1" t="s">
        <v>8811</v>
      </c>
      <c r="J1144" s="1">
        <v>389.0</v>
      </c>
      <c r="K1144" s="1">
        <v>394.0</v>
      </c>
      <c r="L1144" s="1">
        <v>5.0</v>
      </c>
      <c r="M1144" s="1" t="s">
        <v>9077</v>
      </c>
      <c r="N1144" s="1" t="s">
        <v>9078</v>
      </c>
      <c r="O1144" s="1" t="s">
        <v>9079</v>
      </c>
      <c r="P1144" s="1" t="s">
        <v>9080</v>
      </c>
      <c r="Q1144" s="1" t="s">
        <v>74</v>
      </c>
      <c r="S1144" s="1" t="s">
        <v>76</v>
      </c>
    </row>
    <row r="1145" ht="14.25" customHeight="1">
      <c r="A1145" s="1" t="s">
        <v>9081</v>
      </c>
      <c r="B1145" s="1" t="s">
        <v>9082</v>
      </c>
      <c r="C1145" s="1" t="s">
        <v>9083</v>
      </c>
      <c r="D1145" s="1" t="s">
        <v>9084</v>
      </c>
      <c r="E1145" s="1">
        <v>2022.0</v>
      </c>
      <c r="F1145" s="1" t="s">
        <v>8756</v>
      </c>
      <c r="G1145" s="1" t="s">
        <v>9085</v>
      </c>
      <c r="J1145" s="1">
        <v>621.0</v>
      </c>
      <c r="K1145" s="1">
        <v>627.0</v>
      </c>
      <c r="L1145" s="1">
        <v>6.0</v>
      </c>
      <c r="M1145" s="1" t="s">
        <v>9086</v>
      </c>
      <c r="N1145" s="1" t="s">
        <v>9087</v>
      </c>
      <c r="O1145" s="1" t="s">
        <v>9088</v>
      </c>
      <c r="P1145" s="1" t="s">
        <v>9089</v>
      </c>
      <c r="Q1145" s="1" t="s">
        <v>74</v>
      </c>
      <c r="S1145" s="1" t="s">
        <v>76</v>
      </c>
    </row>
    <row r="1146" ht="14.25" customHeight="1">
      <c r="A1146" s="1" t="s">
        <v>9090</v>
      </c>
      <c r="B1146" s="1" t="s">
        <v>9091</v>
      </c>
      <c r="C1146" s="1" t="s">
        <v>9092</v>
      </c>
      <c r="D1146" s="1" t="s">
        <v>9093</v>
      </c>
      <c r="E1146" s="1">
        <v>2022.0</v>
      </c>
      <c r="F1146" s="1" t="s">
        <v>18</v>
      </c>
      <c r="J1146" s="1">
        <v>6956.0</v>
      </c>
      <c r="K1146" s="1">
        <v>6962.0</v>
      </c>
      <c r="L1146" s="1">
        <v>6.0</v>
      </c>
      <c r="M1146" s="1" t="s">
        <v>9094</v>
      </c>
      <c r="N1146" s="1" t="s">
        <v>9095</v>
      </c>
      <c r="P1146" s="1" t="s">
        <v>9096</v>
      </c>
      <c r="Q1146" s="1" t="s">
        <v>74</v>
      </c>
      <c r="R1146" s="1" t="s">
        <v>103</v>
      </c>
      <c r="S1146" s="1" t="s">
        <v>76</v>
      </c>
    </row>
    <row r="1147" ht="14.25" customHeight="1">
      <c r="A1147" s="1" t="s">
        <v>9097</v>
      </c>
      <c r="B1147" s="1" t="s">
        <v>9098</v>
      </c>
      <c r="C1147" s="1" t="s">
        <v>9099</v>
      </c>
      <c r="D1147" s="1" t="s">
        <v>9100</v>
      </c>
      <c r="E1147" s="1">
        <v>2022.0</v>
      </c>
      <c r="F1147" s="1" t="s">
        <v>1000</v>
      </c>
      <c r="G1147" s="1">
        <v>3162.0</v>
      </c>
      <c r="J1147" s="1">
        <v>21.0</v>
      </c>
      <c r="K1147" s="1">
        <v>26.0</v>
      </c>
      <c r="L1147" s="1">
        <v>5.0</v>
      </c>
      <c r="N1147" s="1" t="s">
        <v>9101</v>
      </c>
      <c r="O1147" s="1" t="s">
        <v>9102</v>
      </c>
      <c r="P1147" s="1" t="s">
        <v>9103</v>
      </c>
      <c r="Q1147" s="1" t="s">
        <v>74</v>
      </c>
      <c r="S1147" s="1" t="s">
        <v>76</v>
      </c>
    </row>
    <row r="1148" ht="14.25" customHeight="1">
      <c r="A1148" s="1" t="s">
        <v>9104</v>
      </c>
      <c r="B1148" s="1" t="s">
        <v>9105</v>
      </c>
      <c r="C1148" s="1" t="s">
        <v>9106</v>
      </c>
      <c r="D1148" s="1" t="s">
        <v>9107</v>
      </c>
      <c r="E1148" s="1">
        <v>2022.0</v>
      </c>
      <c r="F1148" s="1" t="s">
        <v>9108</v>
      </c>
      <c r="J1148" s="1">
        <v>105.0</v>
      </c>
      <c r="K1148" s="1">
        <v>113.0</v>
      </c>
      <c r="L1148" s="1">
        <v>8.0</v>
      </c>
      <c r="M1148" s="1" t="s">
        <v>9109</v>
      </c>
      <c r="N1148" s="1" t="s">
        <v>9110</v>
      </c>
      <c r="O1148" s="1" t="s">
        <v>9111</v>
      </c>
      <c r="P1148" s="1" t="s">
        <v>9112</v>
      </c>
      <c r="Q1148" s="1" t="s">
        <v>74</v>
      </c>
      <c r="S1148" s="1" t="s">
        <v>76</v>
      </c>
    </row>
    <row r="1149" ht="14.25" customHeight="1">
      <c r="A1149" s="1" t="s">
        <v>9113</v>
      </c>
      <c r="B1149" s="1" t="s">
        <v>9114</v>
      </c>
      <c r="C1149" s="1" t="s">
        <v>9115</v>
      </c>
      <c r="D1149" s="1" t="s">
        <v>9116</v>
      </c>
      <c r="E1149" s="1">
        <v>2022.0</v>
      </c>
      <c r="F1149" s="1" t="s">
        <v>8043</v>
      </c>
      <c r="G1149" s="1" t="s">
        <v>9117</v>
      </c>
      <c r="J1149" s="1">
        <v>122.0</v>
      </c>
      <c r="K1149" s="1">
        <v>132.0</v>
      </c>
      <c r="L1149" s="1">
        <v>10.0</v>
      </c>
      <c r="M1149" s="1" t="s">
        <v>9118</v>
      </c>
      <c r="N1149" s="1" t="s">
        <v>9119</v>
      </c>
      <c r="O1149" s="1" t="s">
        <v>9120</v>
      </c>
      <c r="P1149" s="1" t="s">
        <v>9121</v>
      </c>
      <c r="Q1149" s="1" t="s">
        <v>74</v>
      </c>
      <c r="S1149" s="1" t="s">
        <v>76</v>
      </c>
    </row>
    <row r="1150" ht="14.25" customHeight="1">
      <c r="A1150" s="1" t="s">
        <v>9122</v>
      </c>
      <c r="B1150" s="1" t="s">
        <v>9123</v>
      </c>
      <c r="C1150" s="1" t="s">
        <v>9124</v>
      </c>
      <c r="D1150" s="1" t="s">
        <v>9125</v>
      </c>
      <c r="E1150" s="1">
        <v>2022.0</v>
      </c>
      <c r="F1150" s="1" t="s">
        <v>9126</v>
      </c>
      <c r="J1150" s="1">
        <v>40.0</v>
      </c>
      <c r="K1150" s="1">
        <v>44.0</v>
      </c>
      <c r="L1150" s="1">
        <v>4.0</v>
      </c>
      <c r="M1150" s="1" t="s">
        <v>9127</v>
      </c>
      <c r="N1150" s="1" t="s">
        <v>9128</v>
      </c>
      <c r="O1150" s="1" t="s">
        <v>9129</v>
      </c>
      <c r="P1150" s="1" t="s">
        <v>9130</v>
      </c>
      <c r="Q1150" s="1" t="s">
        <v>74</v>
      </c>
      <c r="S1150" s="1" t="s">
        <v>76</v>
      </c>
    </row>
    <row r="1151" ht="14.25" customHeight="1">
      <c r="A1151" s="1" t="s">
        <v>9131</v>
      </c>
      <c r="B1151" s="1" t="s">
        <v>9132</v>
      </c>
      <c r="C1151" s="1" t="s">
        <v>9133</v>
      </c>
      <c r="D1151" s="1" t="s">
        <v>9134</v>
      </c>
      <c r="E1151" s="1">
        <v>2022.0</v>
      </c>
      <c r="F1151" s="1" t="s">
        <v>11</v>
      </c>
      <c r="G1151" s="1" t="s">
        <v>5686</v>
      </c>
      <c r="J1151" s="1">
        <v>1247.0</v>
      </c>
      <c r="K1151" s="1">
        <v>1249.0</v>
      </c>
      <c r="L1151" s="1">
        <v>2.0</v>
      </c>
      <c r="M1151" s="1" t="s">
        <v>9135</v>
      </c>
      <c r="N1151" s="1" t="s">
        <v>9136</v>
      </c>
      <c r="O1151" s="1" t="s">
        <v>9137</v>
      </c>
      <c r="P1151" s="1" t="s">
        <v>9138</v>
      </c>
      <c r="Q1151" s="1" t="s">
        <v>74</v>
      </c>
      <c r="R1151" s="1" t="s">
        <v>103</v>
      </c>
      <c r="S1151" s="1" t="s">
        <v>76</v>
      </c>
    </row>
    <row r="1152" ht="14.25" customHeight="1">
      <c r="A1152" s="1" t="s">
        <v>9139</v>
      </c>
      <c r="B1152" s="1" t="s">
        <v>9140</v>
      </c>
      <c r="C1152" s="1" t="s">
        <v>9141</v>
      </c>
      <c r="D1152" s="1" t="s">
        <v>9142</v>
      </c>
      <c r="E1152" s="1">
        <v>2022.0</v>
      </c>
      <c r="F1152" s="1" t="s">
        <v>4920</v>
      </c>
      <c r="G1152" s="1" t="s">
        <v>9143</v>
      </c>
      <c r="J1152" s="1">
        <v>73.0</v>
      </c>
      <c r="K1152" s="1">
        <v>84.0</v>
      </c>
      <c r="L1152" s="1">
        <v>11.0</v>
      </c>
      <c r="M1152" s="1" t="s">
        <v>9144</v>
      </c>
      <c r="N1152" s="1" t="s">
        <v>9145</v>
      </c>
      <c r="O1152" s="1" t="s">
        <v>9146</v>
      </c>
      <c r="P1152" s="1" t="s">
        <v>9147</v>
      </c>
      <c r="Q1152" s="1" t="s">
        <v>74</v>
      </c>
      <c r="S1152" s="1" t="s">
        <v>76</v>
      </c>
    </row>
    <row r="1153" ht="14.25" customHeight="1">
      <c r="A1153" s="1" t="s">
        <v>9148</v>
      </c>
      <c r="B1153" s="1" t="s">
        <v>9149</v>
      </c>
      <c r="C1153" s="1" t="s">
        <v>9150</v>
      </c>
      <c r="D1153" s="1" t="s">
        <v>9151</v>
      </c>
      <c r="E1153" s="1">
        <v>2022.0</v>
      </c>
      <c r="F1153" s="1" t="s">
        <v>18</v>
      </c>
      <c r="J1153" s="1">
        <v>5041.0</v>
      </c>
      <c r="K1153" s="1">
        <v>5047.0</v>
      </c>
      <c r="L1153" s="1">
        <v>6.0</v>
      </c>
      <c r="M1153" s="1" t="s">
        <v>9152</v>
      </c>
      <c r="N1153" s="1" t="s">
        <v>9153</v>
      </c>
      <c r="P1153" s="1" t="s">
        <v>9154</v>
      </c>
      <c r="Q1153" s="1" t="s">
        <v>74</v>
      </c>
      <c r="S1153" s="1" t="s">
        <v>76</v>
      </c>
    </row>
    <row r="1154" ht="14.25" customHeight="1">
      <c r="A1154" s="1" t="s">
        <v>9155</v>
      </c>
      <c r="B1154" s="1" t="s">
        <v>9156</v>
      </c>
      <c r="C1154" s="1" t="s">
        <v>9157</v>
      </c>
      <c r="D1154" s="1" t="s">
        <v>9158</v>
      </c>
      <c r="E1154" s="1">
        <v>2022.0</v>
      </c>
      <c r="F1154" s="1" t="s">
        <v>18</v>
      </c>
      <c r="J1154" s="1">
        <v>798.0</v>
      </c>
      <c r="K1154" s="1">
        <v>804.0</v>
      </c>
      <c r="L1154" s="1">
        <v>6.0</v>
      </c>
      <c r="M1154" s="1" t="s">
        <v>9159</v>
      </c>
      <c r="N1154" s="1" t="s">
        <v>9160</v>
      </c>
      <c r="P1154" s="1" t="s">
        <v>9161</v>
      </c>
      <c r="Q1154" s="1" t="s">
        <v>74</v>
      </c>
      <c r="S1154" s="1" t="s">
        <v>76</v>
      </c>
    </row>
    <row r="1155" ht="14.25" customHeight="1">
      <c r="A1155" s="1" t="s">
        <v>9162</v>
      </c>
      <c r="B1155" s="1" t="s">
        <v>9163</v>
      </c>
      <c r="C1155" s="1" t="s">
        <v>9164</v>
      </c>
      <c r="D1155" s="1" t="s">
        <v>9165</v>
      </c>
      <c r="E1155" s="1">
        <v>2022.0</v>
      </c>
      <c r="F1155" s="1" t="s">
        <v>18</v>
      </c>
      <c r="J1155" s="1">
        <v>11229.0</v>
      </c>
      <c r="K1155" s="1">
        <v>11235.0</v>
      </c>
      <c r="L1155" s="1">
        <v>6.0</v>
      </c>
      <c r="M1155" s="1" t="s">
        <v>9166</v>
      </c>
      <c r="N1155" s="1" t="s">
        <v>9167</v>
      </c>
      <c r="P1155" s="1" t="s">
        <v>9168</v>
      </c>
      <c r="Q1155" s="1" t="s">
        <v>74</v>
      </c>
      <c r="R1155" s="1" t="s">
        <v>103</v>
      </c>
      <c r="S1155" s="1" t="s">
        <v>76</v>
      </c>
    </row>
    <row r="1156" ht="14.25" customHeight="1">
      <c r="A1156" s="1" t="s">
        <v>9169</v>
      </c>
      <c r="B1156" s="1" t="s">
        <v>9170</v>
      </c>
      <c r="C1156" s="1" t="s">
        <v>9171</v>
      </c>
      <c r="D1156" s="1" t="s">
        <v>9172</v>
      </c>
      <c r="E1156" s="1">
        <v>2022.0</v>
      </c>
      <c r="F1156" s="1" t="s">
        <v>1000</v>
      </c>
      <c r="G1156" s="1">
        <v>3162.0</v>
      </c>
      <c r="J1156" s="1">
        <v>27.0</v>
      </c>
      <c r="K1156" s="1">
        <v>33.0</v>
      </c>
      <c r="L1156" s="1">
        <v>6.0</v>
      </c>
      <c r="N1156" s="1" t="s">
        <v>9173</v>
      </c>
      <c r="O1156" s="1" t="s">
        <v>9174</v>
      </c>
      <c r="P1156" s="1" t="s">
        <v>9175</v>
      </c>
      <c r="Q1156" s="1" t="s">
        <v>74</v>
      </c>
      <c r="S1156" s="1" t="s">
        <v>76</v>
      </c>
    </row>
    <row r="1157" ht="14.25" customHeight="1">
      <c r="A1157" s="1" t="s">
        <v>9176</v>
      </c>
      <c r="B1157" s="1" t="s">
        <v>9177</v>
      </c>
      <c r="C1157" s="1" t="s">
        <v>9178</v>
      </c>
      <c r="D1157" s="1" t="s">
        <v>9179</v>
      </c>
      <c r="E1157" s="1">
        <v>2022.0</v>
      </c>
      <c r="F1157" s="1" t="s">
        <v>1710</v>
      </c>
      <c r="G1157" s="1" t="s">
        <v>8802</v>
      </c>
      <c r="J1157" s="1">
        <v>461.0</v>
      </c>
      <c r="K1157" s="1">
        <v>468.0</v>
      </c>
      <c r="L1157" s="1">
        <v>7.0</v>
      </c>
      <c r="M1157" s="1" t="s">
        <v>9180</v>
      </c>
      <c r="N1157" s="1" t="s">
        <v>9181</v>
      </c>
      <c r="O1157" s="1" t="s">
        <v>9182</v>
      </c>
      <c r="P1157" s="1" t="s">
        <v>9183</v>
      </c>
      <c r="Q1157" s="1" t="s">
        <v>74</v>
      </c>
      <c r="S1157" s="1" t="s">
        <v>76</v>
      </c>
    </row>
    <row r="1158" ht="14.25" customHeight="1">
      <c r="A1158" s="1" t="s">
        <v>9184</v>
      </c>
      <c r="B1158" s="1" t="s">
        <v>9185</v>
      </c>
      <c r="C1158" s="1" t="s">
        <v>9186</v>
      </c>
      <c r="D1158" s="1" t="s">
        <v>9187</v>
      </c>
      <c r="E1158" s="1">
        <v>2022.0</v>
      </c>
      <c r="F1158" s="1" t="s">
        <v>18</v>
      </c>
      <c r="J1158" s="1">
        <v>7423.0</v>
      </c>
      <c r="K1158" s="1">
        <v>7429.0</v>
      </c>
      <c r="L1158" s="1">
        <v>6.0</v>
      </c>
      <c r="M1158" s="1" t="s">
        <v>9188</v>
      </c>
      <c r="N1158" s="1" t="s">
        <v>9189</v>
      </c>
      <c r="P1158" s="1" t="s">
        <v>9190</v>
      </c>
      <c r="Q1158" s="1" t="s">
        <v>74</v>
      </c>
      <c r="R1158" s="1" t="s">
        <v>103</v>
      </c>
      <c r="S1158" s="1" t="s">
        <v>76</v>
      </c>
    </row>
    <row r="1159" ht="14.25" customHeight="1">
      <c r="A1159" s="1" t="s">
        <v>9191</v>
      </c>
      <c r="B1159" s="1" t="s">
        <v>9192</v>
      </c>
      <c r="C1159" s="1" t="s">
        <v>9193</v>
      </c>
      <c r="D1159" s="1" t="s">
        <v>9194</v>
      </c>
      <c r="E1159" s="1">
        <v>2022.0</v>
      </c>
      <c r="F1159" s="1" t="s">
        <v>8811</v>
      </c>
      <c r="J1159" s="1">
        <v>431.0</v>
      </c>
      <c r="K1159" s="1">
        <v>436.0</v>
      </c>
      <c r="L1159" s="1">
        <v>5.0</v>
      </c>
      <c r="M1159" s="1" t="s">
        <v>9195</v>
      </c>
      <c r="N1159" s="1" t="s">
        <v>9196</v>
      </c>
      <c r="O1159" s="1" t="s">
        <v>8814</v>
      </c>
      <c r="P1159" s="1" t="s">
        <v>9197</v>
      </c>
      <c r="Q1159" s="1" t="s">
        <v>74</v>
      </c>
      <c r="R1159" s="1" t="s">
        <v>103</v>
      </c>
      <c r="S1159" s="1" t="s">
        <v>76</v>
      </c>
    </row>
    <row r="1160" ht="14.25" customHeight="1">
      <c r="A1160" s="1" t="s">
        <v>9198</v>
      </c>
      <c r="B1160" s="1" t="s">
        <v>9199</v>
      </c>
      <c r="C1160" s="1" t="s">
        <v>9200</v>
      </c>
      <c r="D1160" s="1" t="s">
        <v>9201</v>
      </c>
      <c r="E1160" s="1">
        <v>2022.0</v>
      </c>
      <c r="F1160" s="1" t="s">
        <v>18</v>
      </c>
      <c r="J1160" s="1">
        <v>9593.0</v>
      </c>
      <c r="K1160" s="1">
        <v>9599.0</v>
      </c>
      <c r="L1160" s="1">
        <v>6.0</v>
      </c>
      <c r="M1160" s="1" t="s">
        <v>9202</v>
      </c>
      <c r="N1160" s="1" t="s">
        <v>9203</v>
      </c>
      <c r="P1160" s="1" t="s">
        <v>9204</v>
      </c>
      <c r="Q1160" s="1" t="s">
        <v>74</v>
      </c>
      <c r="S1160" s="1" t="s">
        <v>76</v>
      </c>
    </row>
    <row r="1161" ht="14.25" customHeight="1">
      <c r="A1161" s="1" t="s">
        <v>9205</v>
      </c>
      <c r="B1161" s="1" t="s">
        <v>9206</v>
      </c>
      <c r="C1161" s="1" t="s">
        <v>9207</v>
      </c>
      <c r="D1161" s="1" t="s">
        <v>9208</v>
      </c>
      <c r="E1161" s="1">
        <v>2022.0</v>
      </c>
      <c r="F1161" s="1" t="s">
        <v>1710</v>
      </c>
      <c r="G1161" s="1" t="s">
        <v>8766</v>
      </c>
      <c r="J1161" s="1">
        <v>660.0</v>
      </c>
      <c r="K1161" s="1">
        <v>668.0</v>
      </c>
      <c r="L1161" s="1">
        <v>8.0</v>
      </c>
      <c r="M1161" s="1" t="s">
        <v>9209</v>
      </c>
      <c r="N1161" s="1" t="s">
        <v>9210</v>
      </c>
      <c r="O1161" s="1" t="s">
        <v>9211</v>
      </c>
      <c r="P1161" s="1" t="s">
        <v>9212</v>
      </c>
      <c r="Q1161" s="1" t="s">
        <v>74</v>
      </c>
      <c r="S1161" s="1" t="s">
        <v>76</v>
      </c>
    </row>
    <row r="1162" ht="14.25" customHeight="1">
      <c r="A1162" s="1" t="s">
        <v>9213</v>
      </c>
      <c r="B1162" s="1" t="s">
        <v>9214</v>
      </c>
      <c r="C1162" s="1" t="s">
        <v>9215</v>
      </c>
      <c r="D1162" s="1" t="s">
        <v>9216</v>
      </c>
      <c r="E1162" s="1">
        <v>2022.0</v>
      </c>
      <c r="F1162" s="1" t="s">
        <v>9217</v>
      </c>
      <c r="J1162" s="1">
        <v>133.0</v>
      </c>
      <c r="K1162" s="1">
        <v>141.0</v>
      </c>
      <c r="L1162" s="1">
        <v>8.0</v>
      </c>
      <c r="M1162" s="1" t="s">
        <v>9218</v>
      </c>
      <c r="N1162" s="1" t="s">
        <v>9219</v>
      </c>
      <c r="O1162" s="1" t="s">
        <v>9220</v>
      </c>
      <c r="P1162" s="1" t="s">
        <v>9221</v>
      </c>
      <c r="Q1162" s="1" t="s">
        <v>74</v>
      </c>
      <c r="S1162" s="1" t="s">
        <v>76</v>
      </c>
    </row>
    <row r="1163" ht="14.25" customHeight="1">
      <c r="A1163" s="1" t="s">
        <v>9222</v>
      </c>
      <c r="B1163" s="1" t="s">
        <v>9223</v>
      </c>
      <c r="C1163" s="1" t="s">
        <v>9224</v>
      </c>
      <c r="D1163" s="1" t="s">
        <v>9225</v>
      </c>
      <c r="E1163" s="1">
        <v>2022.0</v>
      </c>
      <c r="F1163" s="1" t="s">
        <v>18</v>
      </c>
      <c r="J1163" s="1">
        <v>5434.0</v>
      </c>
      <c r="K1163" s="1">
        <v>5440.0</v>
      </c>
      <c r="L1163" s="1">
        <v>6.0</v>
      </c>
      <c r="M1163" s="1" t="s">
        <v>9226</v>
      </c>
      <c r="N1163" s="1" t="s">
        <v>9227</v>
      </c>
      <c r="O1163" s="1" t="s">
        <v>9228</v>
      </c>
      <c r="P1163" s="1" t="s">
        <v>9229</v>
      </c>
      <c r="Q1163" s="1" t="s">
        <v>74</v>
      </c>
      <c r="S1163" s="1" t="s">
        <v>76</v>
      </c>
    </row>
    <row r="1164" ht="14.25" customHeight="1">
      <c r="A1164" s="1" t="s">
        <v>9230</v>
      </c>
      <c r="B1164" s="1" t="s">
        <v>9231</v>
      </c>
      <c r="C1164" s="1" t="s">
        <v>9232</v>
      </c>
      <c r="D1164" s="1" t="s">
        <v>9233</v>
      </c>
      <c r="E1164" s="1">
        <v>2022.0</v>
      </c>
      <c r="F1164" s="1" t="s">
        <v>1000</v>
      </c>
      <c r="G1164" s="1">
        <v>3162.0</v>
      </c>
      <c r="J1164" s="1">
        <v>64.0</v>
      </c>
      <c r="K1164" s="1">
        <v>70.0</v>
      </c>
      <c r="L1164" s="1">
        <v>6.0</v>
      </c>
      <c r="N1164" s="1" t="s">
        <v>9234</v>
      </c>
      <c r="O1164" s="1" t="s">
        <v>9235</v>
      </c>
      <c r="P1164" s="1" t="s">
        <v>9236</v>
      </c>
      <c r="Q1164" s="1" t="s">
        <v>74</v>
      </c>
      <c r="S1164" s="1" t="s">
        <v>76</v>
      </c>
    </row>
    <row r="1165" ht="14.25" customHeight="1">
      <c r="A1165" s="1" t="s">
        <v>9237</v>
      </c>
      <c r="B1165" s="1" t="s">
        <v>9238</v>
      </c>
      <c r="C1165" s="1" t="s">
        <v>9239</v>
      </c>
      <c r="D1165" s="1" t="s">
        <v>9240</v>
      </c>
      <c r="E1165" s="1">
        <v>2022.0</v>
      </c>
      <c r="F1165" s="1" t="s">
        <v>2557</v>
      </c>
      <c r="G1165" s="1" t="s">
        <v>9241</v>
      </c>
      <c r="J1165" s="1">
        <v>64.0</v>
      </c>
      <c r="K1165" s="1">
        <v>77.0</v>
      </c>
      <c r="L1165" s="1">
        <v>13.0</v>
      </c>
      <c r="M1165" s="1" t="s">
        <v>9242</v>
      </c>
      <c r="N1165" s="1" t="s">
        <v>9243</v>
      </c>
      <c r="O1165" s="1" t="s">
        <v>9244</v>
      </c>
      <c r="P1165" s="1" t="s">
        <v>9245</v>
      </c>
      <c r="Q1165" s="1" t="s">
        <v>74</v>
      </c>
      <c r="S1165" s="1" t="s">
        <v>76</v>
      </c>
    </row>
    <row r="1166" ht="14.25" customHeight="1">
      <c r="A1166" s="1" t="s">
        <v>9246</v>
      </c>
      <c r="B1166" s="1" t="s">
        <v>9247</v>
      </c>
      <c r="C1166" s="1" t="s">
        <v>9248</v>
      </c>
      <c r="D1166" s="1" t="s">
        <v>9249</v>
      </c>
      <c r="E1166" s="1">
        <v>2022.0</v>
      </c>
      <c r="F1166" s="1" t="s">
        <v>1710</v>
      </c>
      <c r="G1166" s="1" t="s">
        <v>9250</v>
      </c>
      <c r="J1166" s="1">
        <v>604.0</v>
      </c>
      <c r="K1166" s="1">
        <v>607.0</v>
      </c>
      <c r="L1166" s="1">
        <v>3.0</v>
      </c>
      <c r="M1166" s="1" t="s">
        <v>9251</v>
      </c>
      <c r="N1166" s="1" t="s">
        <v>9252</v>
      </c>
      <c r="O1166" s="1" t="s">
        <v>9253</v>
      </c>
      <c r="P1166" s="1" t="s">
        <v>9254</v>
      </c>
      <c r="Q1166" s="1" t="s">
        <v>74</v>
      </c>
      <c r="S1166" s="1" t="s">
        <v>76</v>
      </c>
    </row>
    <row r="1167" ht="14.25" customHeight="1">
      <c r="A1167" s="1" t="s">
        <v>9255</v>
      </c>
      <c r="B1167" s="1" t="s">
        <v>9256</v>
      </c>
      <c r="C1167" s="1" t="s">
        <v>9257</v>
      </c>
      <c r="D1167" s="1" t="s">
        <v>9258</v>
      </c>
      <c r="E1167" s="1">
        <v>2022.0</v>
      </c>
      <c r="F1167" s="1" t="s">
        <v>18</v>
      </c>
      <c r="J1167" s="1">
        <v>4855.0</v>
      </c>
      <c r="K1167" s="1">
        <v>4861.0</v>
      </c>
      <c r="L1167" s="1">
        <v>6.0</v>
      </c>
      <c r="M1167" s="1" t="s">
        <v>9259</v>
      </c>
      <c r="N1167" s="1" t="s">
        <v>9260</v>
      </c>
      <c r="P1167" s="1" t="s">
        <v>9261</v>
      </c>
      <c r="Q1167" s="1" t="s">
        <v>74</v>
      </c>
      <c r="S1167" s="1" t="s">
        <v>76</v>
      </c>
    </row>
    <row r="1168" ht="14.25" customHeight="1">
      <c r="A1168" s="1" t="s">
        <v>9262</v>
      </c>
      <c r="B1168" s="1" t="s">
        <v>9263</v>
      </c>
      <c r="C1168" s="1" t="s">
        <v>9264</v>
      </c>
      <c r="D1168" s="1" t="s">
        <v>9265</v>
      </c>
      <c r="E1168" s="1">
        <v>2022.0</v>
      </c>
      <c r="F1168" s="1" t="s">
        <v>9266</v>
      </c>
      <c r="M1168" s="1" t="s">
        <v>9267</v>
      </c>
      <c r="N1168" s="1" t="s">
        <v>9268</v>
      </c>
      <c r="O1168" s="1" t="s">
        <v>9269</v>
      </c>
      <c r="P1168" s="1" t="s">
        <v>9270</v>
      </c>
      <c r="Q1168" s="1" t="s">
        <v>74</v>
      </c>
      <c r="S1168" s="1" t="s">
        <v>76</v>
      </c>
    </row>
    <row r="1169" ht="14.25" customHeight="1">
      <c r="A1169" s="1" t="s">
        <v>9271</v>
      </c>
      <c r="B1169" s="1" t="s">
        <v>9272</v>
      </c>
      <c r="C1169" s="1" t="s">
        <v>9273</v>
      </c>
      <c r="D1169" s="1" t="s">
        <v>9274</v>
      </c>
      <c r="E1169" s="1">
        <v>2022.0</v>
      </c>
      <c r="F1169" s="1" t="s">
        <v>9126</v>
      </c>
      <c r="J1169" s="1">
        <v>11.0</v>
      </c>
      <c r="K1169" s="1">
        <v>17.0</v>
      </c>
      <c r="L1169" s="1">
        <v>6.0</v>
      </c>
      <c r="M1169" s="1" t="s">
        <v>9275</v>
      </c>
      <c r="N1169" s="1" t="s">
        <v>9276</v>
      </c>
      <c r="O1169" s="1" t="s">
        <v>9277</v>
      </c>
      <c r="P1169" s="1" t="s">
        <v>9278</v>
      </c>
      <c r="Q1169" s="1" t="s">
        <v>74</v>
      </c>
      <c r="S1169" s="1" t="s">
        <v>76</v>
      </c>
    </row>
    <row r="1170" ht="14.25" customHeight="1">
      <c r="A1170" s="1" t="s">
        <v>9279</v>
      </c>
      <c r="B1170" s="1" t="s">
        <v>9280</v>
      </c>
      <c r="C1170" s="1" t="s">
        <v>9281</v>
      </c>
      <c r="D1170" s="1" t="s">
        <v>9282</v>
      </c>
      <c r="E1170" s="1">
        <v>2022.0</v>
      </c>
      <c r="F1170" s="1" t="s">
        <v>4920</v>
      </c>
      <c r="G1170" s="1">
        <v>898.0</v>
      </c>
      <c r="J1170" s="1">
        <v>279.0</v>
      </c>
      <c r="K1170" s="1">
        <v>288.0</v>
      </c>
      <c r="L1170" s="1">
        <v>9.0</v>
      </c>
      <c r="M1170" s="1" t="s">
        <v>9283</v>
      </c>
      <c r="N1170" s="1" t="s">
        <v>9284</v>
      </c>
      <c r="O1170" s="1" t="s">
        <v>9285</v>
      </c>
      <c r="P1170" s="1" t="s">
        <v>9286</v>
      </c>
      <c r="Q1170" s="1" t="s">
        <v>74</v>
      </c>
      <c r="S1170" s="1" t="s">
        <v>76</v>
      </c>
    </row>
    <row r="1171" ht="14.25" customHeight="1">
      <c r="A1171" s="1" t="s">
        <v>9287</v>
      </c>
      <c r="B1171" s="1" t="s">
        <v>9288</v>
      </c>
      <c r="C1171" s="1">
        <v>6.603798512E9</v>
      </c>
      <c r="D1171" s="1" t="s">
        <v>9289</v>
      </c>
      <c r="E1171" s="1">
        <v>2022.0</v>
      </c>
      <c r="F1171" s="1" t="s">
        <v>9290</v>
      </c>
      <c r="M1171" s="1" t="s">
        <v>9291</v>
      </c>
      <c r="N1171" s="1" t="s">
        <v>9292</v>
      </c>
      <c r="O1171" s="1" t="s">
        <v>9293</v>
      </c>
      <c r="P1171" s="1" t="s">
        <v>9294</v>
      </c>
      <c r="Q1171" s="1" t="s">
        <v>74</v>
      </c>
      <c r="S1171" s="1" t="s">
        <v>76</v>
      </c>
    </row>
    <row r="1172" ht="14.25" customHeight="1">
      <c r="A1172" s="1" t="s">
        <v>9295</v>
      </c>
      <c r="B1172" s="1" t="s">
        <v>9296</v>
      </c>
      <c r="C1172" s="1" t="s">
        <v>9297</v>
      </c>
      <c r="D1172" s="1" t="s">
        <v>9298</v>
      </c>
      <c r="E1172" s="1">
        <v>2022.0</v>
      </c>
      <c r="F1172" s="1" t="s">
        <v>8890</v>
      </c>
      <c r="G1172" s="1">
        <v>3.0</v>
      </c>
      <c r="J1172" s="1">
        <v>1654.0</v>
      </c>
      <c r="K1172" s="1">
        <v>1656.0</v>
      </c>
      <c r="L1172" s="1">
        <v>2.0</v>
      </c>
      <c r="N1172" s="1" t="s">
        <v>9299</v>
      </c>
      <c r="O1172" s="1" t="s">
        <v>9300</v>
      </c>
      <c r="P1172" s="1" t="s">
        <v>9301</v>
      </c>
      <c r="Q1172" s="1" t="s">
        <v>74</v>
      </c>
      <c r="S1172" s="1" t="s">
        <v>76</v>
      </c>
    </row>
    <row r="1173" ht="14.25" customHeight="1">
      <c r="A1173" s="1" t="s">
        <v>9302</v>
      </c>
      <c r="B1173" s="1" t="s">
        <v>9303</v>
      </c>
      <c r="C1173" s="1" t="s">
        <v>9304</v>
      </c>
      <c r="D1173" s="1" t="s">
        <v>9305</v>
      </c>
      <c r="E1173" s="1">
        <v>2022.0</v>
      </c>
      <c r="F1173" s="1" t="s">
        <v>9306</v>
      </c>
      <c r="J1173" s="1">
        <v>301.0</v>
      </c>
      <c r="K1173" s="1">
        <v>306.0</v>
      </c>
      <c r="L1173" s="1">
        <v>5.0</v>
      </c>
      <c r="M1173" s="1" t="s">
        <v>9307</v>
      </c>
      <c r="N1173" s="1" t="s">
        <v>9308</v>
      </c>
      <c r="P1173" s="1" t="s">
        <v>9309</v>
      </c>
      <c r="Q1173" s="1" t="s">
        <v>74</v>
      </c>
      <c r="S1173" s="1" t="s">
        <v>76</v>
      </c>
    </row>
    <row r="1174" ht="14.25" customHeight="1">
      <c r="A1174" s="1" t="s">
        <v>9310</v>
      </c>
      <c r="B1174" s="1" t="s">
        <v>9311</v>
      </c>
      <c r="C1174" s="1" t="s">
        <v>9312</v>
      </c>
      <c r="D1174" s="1" t="s">
        <v>9313</v>
      </c>
      <c r="E1174" s="1">
        <v>2022.0</v>
      </c>
      <c r="F1174" s="1" t="s">
        <v>18</v>
      </c>
      <c r="J1174" s="1">
        <v>6276.0</v>
      </c>
      <c r="K1174" s="1">
        <v>6282.0</v>
      </c>
      <c r="L1174" s="1">
        <v>6.0</v>
      </c>
      <c r="M1174" s="1" t="s">
        <v>9314</v>
      </c>
      <c r="N1174" s="1" t="s">
        <v>9315</v>
      </c>
      <c r="P1174" s="1" t="s">
        <v>9316</v>
      </c>
      <c r="Q1174" s="1" t="s">
        <v>74</v>
      </c>
      <c r="R1174" s="1" t="s">
        <v>103</v>
      </c>
      <c r="S1174" s="1" t="s">
        <v>76</v>
      </c>
    </row>
    <row r="1175" ht="14.25" customHeight="1">
      <c r="A1175" s="1" t="s">
        <v>9317</v>
      </c>
      <c r="B1175" s="1" t="s">
        <v>9318</v>
      </c>
      <c r="C1175" s="1" t="s">
        <v>9319</v>
      </c>
      <c r="D1175" s="1" t="s">
        <v>9320</v>
      </c>
      <c r="E1175" s="1">
        <v>2022.0</v>
      </c>
      <c r="F1175" s="1" t="s">
        <v>1710</v>
      </c>
      <c r="G1175" s="1" t="s">
        <v>8802</v>
      </c>
      <c r="J1175" s="1">
        <v>247.0</v>
      </c>
      <c r="K1175" s="1">
        <v>256.0</v>
      </c>
      <c r="L1175" s="1">
        <v>9.0</v>
      </c>
      <c r="M1175" s="1" t="s">
        <v>9321</v>
      </c>
      <c r="N1175" s="1" t="s">
        <v>9322</v>
      </c>
      <c r="O1175" s="1" t="s">
        <v>9323</v>
      </c>
      <c r="P1175" s="1" t="s">
        <v>9324</v>
      </c>
      <c r="Q1175" s="1" t="s">
        <v>74</v>
      </c>
      <c r="R1175" s="1" t="s">
        <v>619</v>
      </c>
      <c r="S1175" s="1" t="s">
        <v>76</v>
      </c>
    </row>
    <row r="1176" ht="14.25" customHeight="1">
      <c r="A1176" s="1" t="s">
        <v>9325</v>
      </c>
      <c r="B1176" s="1" t="s">
        <v>9326</v>
      </c>
      <c r="C1176" s="1">
        <v>2.39801812E10</v>
      </c>
      <c r="D1176" s="1" t="s">
        <v>9327</v>
      </c>
      <c r="E1176" s="1">
        <v>2022.0</v>
      </c>
      <c r="F1176" s="1" t="s">
        <v>5052</v>
      </c>
      <c r="G1176" s="1" t="s">
        <v>3758</v>
      </c>
      <c r="J1176" s="1">
        <v>2401.0</v>
      </c>
      <c r="K1176" s="1">
        <v>2406.0</v>
      </c>
      <c r="L1176" s="1">
        <v>5.0</v>
      </c>
      <c r="M1176" s="1" t="s">
        <v>9328</v>
      </c>
      <c r="N1176" s="1" t="s">
        <v>9329</v>
      </c>
      <c r="P1176" s="1" t="s">
        <v>9330</v>
      </c>
      <c r="Q1176" s="1" t="s">
        <v>74</v>
      </c>
      <c r="S1176" s="1" t="s">
        <v>76</v>
      </c>
    </row>
    <row r="1177" ht="14.25" customHeight="1">
      <c r="A1177" s="1" t="s">
        <v>9331</v>
      </c>
      <c r="B1177" s="1" t="s">
        <v>9332</v>
      </c>
      <c r="C1177" s="1" t="s">
        <v>9333</v>
      </c>
      <c r="D1177" s="1" t="s">
        <v>9334</v>
      </c>
      <c r="E1177" s="1">
        <v>2022.0</v>
      </c>
      <c r="F1177" s="1" t="s">
        <v>7628</v>
      </c>
      <c r="G1177" s="1" t="s">
        <v>8905</v>
      </c>
      <c r="J1177" s="1">
        <v>113.0</v>
      </c>
      <c r="K1177" s="1">
        <v>123.0</v>
      </c>
      <c r="L1177" s="1">
        <v>10.0</v>
      </c>
      <c r="M1177" s="1" t="s">
        <v>9335</v>
      </c>
      <c r="N1177" s="1" t="s">
        <v>9336</v>
      </c>
      <c r="O1177" s="1" t="s">
        <v>9337</v>
      </c>
      <c r="Q1177" s="1" t="s">
        <v>74</v>
      </c>
      <c r="S1177" s="1" t="s">
        <v>76</v>
      </c>
    </row>
    <row r="1178" ht="14.25" customHeight="1">
      <c r="A1178" s="1" t="s">
        <v>9338</v>
      </c>
      <c r="B1178" s="1" t="s">
        <v>9339</v>
      </c>
      <c r="C1178" s="1" t="s">
        <v>9340</v>
      </c>
      <c r="D1178" s="1" t="s">
        <v>9341</v>
      </c>
      <c r="E1178" s="1">
        <v>2022.0</v>
      </c>
      <c r="F1178" s="1" t="s">
        <v>1710</v>
      </c>
      <c r="G1178" s="1" t="s">
        <v>9042</v>
      </c>
      <c r="J1178" s="1">
        <v>138.0</v>
      </c>
      <c r="K1178" s="1">
        <v>149.0</v>
      </c>
      <c r="L1178" s="1">
        <v>11.0</v>
      </c>
      <c r="M1178" s="1" t="s">
        <v>9342</v>
      </c>
      <c r="N1178" s="1" t="s">
        <v>9343</v>
      </c>
      <c r="O1178" s="1" t="s">
        <v>9344</v>
      </c>
      <c r="P1178" s="1" t="s">
        <v>9345</v>
      </c>
      <c r="Q1178" s="1" t="s">
        <v>74</v>
      </c>
      <c r="S1178" s="1" t="s">
        <v>76</v>
      </c>
    </row>
    <row r="1179" ht="14.25" customHeight="1">
      <c r="A1179" s="1" t="s">
        <v>9346</v>
      </c>
      <c r="B1179" s="1" t="s">
        <v>9347</v>
      </c>
      <c r="C1179" s="1" t="s">
        <v>9348</v>
      </c>
      <c r="D1179" s="1" t="s">
        <v>9349</v>
      </c>
      <c r="E1179" s="1">
        <v>2022.0</v>
      </c>
      <c r="F1179" s="1" t="s">
        <v>11</v>
      </c>
      <c r="G1179" s="1" t="s">
        <v>5686</v>
      </c>
      <c r="J1179" s="1">
        <v>855.0</v>
      </c>
      <c r="K1179" s="1">
        <v>859.0</v>
      </c>
      <c r="L1179" s="1">
        <v>4.0</v>
      </c>
      <c r="M1179" s="1" t="s">
        <v>9350</v>
      </c>
      <c r="N1179" s="1" t="s">
        <v>9351</v>
      </c>
      <c r="O1179" s="1" t="s">
        <v>9352</v>
      </c>
      <c r="P1179" s="1" t="s">
        <v>9353</v>
      </c>
      <c r="Q1179" s="1" t="s">
        <v>74</v>
      </c>
      <c r="S1179" s="1" t="s">
        <v>76</v>
      </c>
    </row>
    <row r="1180" ht="14.25" customHeight="1">
      <c r="A1180" s="1" t="s">
        <v>9354</v>
      </c>
      <c r="B1180" s="1" t="s">
        <v>9355</v>
      </c>
      <c r="C1180" s="1" t="s">
        <v>9356</v>
      </c>
      <c r="D1180" s="1" t="s">
        <v>9357</v>
      </c>
      <c r="E1180" s="1">
        <v>2022.0</v>
      </c>
      <c r="F1180" s="1" t="s">
        <v>9358</v>
      </c>
      <c r="J1180" s="1">
        <v>835.0</v>
      </c>
      <c r="K1180" s="1">
        <v>840.0</v>
      </c>
      <c r="L1180" s="1">
        <v>5.0</v>
      </c>
      <c r="M1180" s="1" t="s">
        <v>9359</v>
      </c>
      <c r="N1180" s="1" t="s">
        <v>9360</v>
      </c>
      <c r="O1180" s="1" t="s">
        <v>9361</v>
      </c>
      <c r="P1180" s="1" t="s">
        <v>9362</v>
      </c>
      <c r="Q1180" s="1" t="s">
        <v>74</v>
      </c>
      <c r="S1180" s="1" t="s">
        <v>76</v>
      </c>
    </row>
    <row r="1181" ht="14.25" customHeight="1">
      <c r="A1181" s="1" t="s">
        <v>1982</v>
      </c>
      <c r="B1181" s="1" t="s">
        <v>1983</v>
      </c>
      <c r="C1181" s="1" t="s">
        <v>1984</v>
      </c>
      <c r="D1181" s="1" t="s">
        <v>9363</v>
      </c>
      <c r="E1181" s="1">
        <v>2022.0</v>
      </c>
      <c r="F1181" s="1" t="s">
        <v>11</v>
      </c>
      <c r="G1181" s="1" t="s">
        <v>5686</v>
      </c>
      <c r="J1181" s="1">
        <v>1090.0</v>
      </c>
      <c r="K1181" s="1">
        <v>1094.0</v>
      </c>
      <c r="L1181" s="1">
        <v>4.0</v>
      </c>
      <c r="M1181" s="1" t="s">
        <v>9364</v>
      </c>
      <c r="N1181" s="1" t="s">
        <v>9365</v>
      </c>
      <c r="O1181" s="1" t="s">
        <v>9366</v>
      </c>
      <c r="P1181" s="1" t="s">
        <v>9367</v>
      </c>
      <c r="Q1181" s="1" t="s">
        <v>74</v>
      </c>
      <c r="S1181" s="1" t="s">
        <v>76</v>
      </c>
    </row>
    <row r="1182" ht="14.25" customHeight="1">
      <c r="A1182" s="1" t="s">
        <v>9368</v>
      </c>
      <c r="B1182" s="1" t="s">
        <v>9369</v>
      </c>
      <c r="C1182" s="1" t="s">
        <v>9370</v>
      </c>
      <c r="D1182" s="1" t="s">
        <v>9371</v>
      </c>
      <c r="E1182" s="1">
        <v>2022.0</v>
      </c>
      <c r="F1182" s="1" t="s">
        <v>8961</v>
      </c>
      <c r="J1182" s="1">
        <v>1084.0</v>
      </c>
      <c r="K1182" s="1">
        <v>1089.0</v>
      </c>
      <c r="L1182" s="1">
        <v>5.0</v>
      </c>
      <c r="M1182" s="1" t="s">
        <v>9372</v>
      </c>
      <c r="N1182" s="1" t="s">
        <v>9373</v>
      </c>
      <c r="O1182" s="1" t="s">
        <v>9374</v>
      </c>
      <c r="P1182" s="1" t="s">
        <v>9375</v>
      </c>
      <c r="Q1182" s="1" t="s">
        <v>74</v>
      </c>
      <c r="S1182" s="1" t="s">
        <v>76</v>
      </c>
    </row>
    <row r="1183" ht="14.25" customHeight="1">
      <c r="A1183" s="1" t="s">
        <v>9376</v>
      </c>
      <c r="B1183" s="1" t="s">
        <v>9377</v>
      </c>
      <c r="C1183" s="1" t="s">
        <v>9378</v>
      </c>
      <c r="D1183" s="1" t="s">
        <v>9379</v>
      </c>
      <c r="E1183" s="1">
        <v>2022.0</v>
      </c>
      <c r="F1183" s="1" t="s">
        <v>44</v>
      </c>
      <c r="G1183" s="1" t="s">
        <v>2200</v>
      </c>
      <c r="J1183" s="1">
        <v>2065.0</v>
      </c>
      <c r="K1183" s="1">
        <v>2074.0</v>
      </c>
      <c r="L1183" s="1">
        <v>9.0</v>
      </c>
      <c r="N1183" s="1" t="s">
        <v>9380</v>
      </c>
      <c r="P1183" s="1" t="s">
        <v>9381</v>
      </c>
      <c r="Q1183" s="1" t="s">
        <v>74</v>
      </c>
      <c r="S1183" s="1" t="s">
        <v>76</v>
      </c>
    </row>
    <row r="1184" ht="14.25" customHeight="1">
      <c r="A1184" s="1" t="s">
        <v>9382</v>
      </c>
      <c r="B1184" s="1" t="s">
        <v>9383</v>
      </c>
      <c r="C1184" s="1" t="s">
        <v>9384</v>
      </c>
      <c r="D1184" s="1" t="s">
        <v>9385</v>
      </c>
      <c r="E1184" s="1">
        <v>2022.0</v>
      </c>
      <c r="F1184" s="1" t="s">
        <v>9386</v>
      </c>
      <c r="G1184" s="1" t="s">
        <v>6198</v>
      </c>
      <c r="J1184" s="1">
        <v>821.0</v>
      </c>
      <c r="K1184" s="1">
        <v>828.0</v>
      </c>
      <c r="L1184" s="1">
        <v>7.0</v>
      </c>
      <c r="M1184" s="1" t="s">
        <v>9387</v>
      </c>
      <c r="N1184" s="1" t="s">
        <v>9388</v>
      </c>
      <c r="P1184" s="1" t="s">
        <v>9389</v>
      </c>
      <c r="Q1184" s="1" t="s">
        <v>74</v>
      </c>
      <c r="R1184" s="1" t="s">
        <v>103</v>
      </c>
      <c r="S1184" s="1" t="s">
        <v>76</v>
      </c>
    </row>
    <row r="1185" ht="14.25" customHeight="1">
      <c r="A1185" s="1" t="s">
        <v>9390</v>
      </c>
      <c r="B1185" s="1" t="s">
        <v>9391</v>
      </c>
      <c r="C1185" s="1" t="s">
        <v>9392</v>
      </c>
      <c r="D1185" s="1" t="s">
        <v>9393</v>
      </c>
      <c r="E1185" s="1">
        <v>2022.0</v>
      </c>
      <c r="F1185" s="1" t="s">
        <v>1000</v>
      </c>
      <c r="G1185" s="1">
        <v>3162.0</v>
      </c>
      <c r="J1185" s="1">
        <v>1.0</v>
      </c>
      <c r="K1185" s="1">
        <v>7.0</v>
      </c>
      <c r="L1185" s="1">
        <v>6.0</v>
      </c>
      <c r="N1185" s="1" t="s">
        <v>9394</v>
      </c>
      <c r="O1185" s="1" t="s">
        <v>9395</v>
      </c>
      <c r="P1185" s="1" t="s">
        <v>9396</v>
      </c>
      <c r="Q1185" s="1" t="s">
        <v>74</v>
      </c>
      <c r="S1185" s="1" t="s">
        <v>76</v>
      </c>
    </row>
    <row r="1186" ht="14.25" customHeight="1">
      <c r="A1186" s="1" t="s">
        <v>9397</v>
      </c>
      <c r="B1186" s="1" t="s">
        <v>9398</v>
      </c>
      <c r="C1186" s="1" t="s">
        <v>9399</v>
      </c>
      <c r="D1186" s="1" t="s">
        <v>9400</v>
      </c>
      <c r="E1186" s="1">
        <v>2022.0</v>
      </c>
      <c r="F1186" s="1" t="s">
        <v>18</v>
      </c>
      <c r="J1186" s="1">
        <v>11222.0</v>
      </c>
      <c r="K1186" s="1">
        <v>11228.0</v>
      </c>
      <c r="L1186" s="1">
        <v>6.0</v>
      </c>
      <c r="M1186" s="1" t="s">
        <v>9401</v>
      </c>
      <c r="N1186" s="1" t="s">
        <v>9402</v>
      </c>
      <c r="P1186" s="1" t="s">
        <v>9403</v>
      </c>
      <c r="Q1186" s="1" t="s">
        <v>74</v>
      </c>
      <c r="S1186" s="1" t="s">
        <v>76</v>
      </c>
    </row>
    <row r="1187" ht="14.25" customHeight="1">
      <c r="A1187" s="1" t="s">
        <v>9404</v>
      </c>
      <c r="B1187" s="1" t="s">
        <v>9405</v>
      </c>
      <c r="C1187" s="1" t="s">
        <v>9406</v>
      </c>
      <c r="D1187" s="1" t="s">
        <v>9407</v>
      </c>
      <c r="E1187" s="1">
        <v>2022.0</v>
      </c>
      <c r="F1187" s="1" t="s">
        <v>18</v>
      </c>
      <c r="J1187" s="1">
        <v>6882.0</v>
      </c>
      <c r="K1187" s="1">
        <v>6888.0</v>
      </c>
      <c r="L1187" s="1">
        <v>6.0</v>
      </c>
      <c r="M1187" s="1" t="s">
        <v>9408</v>
      </c>
      <c r="N1187" s="1" t="s">
        <v>9409</v>
      </c>
      <c r="P1187" s="1" t="s">
        <v>9410</v>
      </c>
      <c r="Q1187" s="1" t="s">
        <v>74</v>
      </c>
      <c r="S1187" s="1" t="s">
        <v>76</v>
      </c>
    </row>
    <row r="1188" ht="14.25" customHeight="1">
      <c r="A1188" s="1" t="s">
        <v>9411</v>
      </c>
      <c r="B1188" s="1" t="s">
        <v>9412</v>
      </c>
      <c r="C1188" s="1" t="s">
        <v>9413</v>
      </c>
      <c r="D1188" s="1" t="s">
        <v>9414</v>
      </c>
      <c r="E1188" s="1">
        <v>2022.0</v>
      </c>
      <c r="F1188" s="1" t="s">
        <v>1710</v>
      </c>
      <c r="G1188" s="1" t="s">
        <v>8802</v>
      </c>
      <c r="J1188" s="1">
        <v>203.0</v>
      </c>
      <c r="K1188" s="1">
        <v>210.0</v>
      </c>
      <c r="L1188" s="1">
        <v>7.0</v>
      </c>
      <c r="M1188" s="1" t="s">
        <v>9415</v>
      </c>
      <c r="N1188" s="1" t="s">
        <v>9416</v>
      </c>
      <c r="O1188" s="1" t="s">
        <v>9417</v>
      </c>
      <c r="P1188" s="1" t="s">
        <v>9418</v>
      </c>
      <c r="Q1188" s="1" t="s">
        <v>74</v>
      </c>
      <c r="R1188" s="1" t="s">
        <v>103</v>
      </c>
      <c r="S1188" s="1" t="s">
        <v>76</v>
      </c>
    </row>
    <row r="1189" ht="14.25" customHeight="1">
      <c r="A1189" s="1" t="s">
        <v>9419</v>
      </c>
      <c r="B1189" s="1" t="s">
        <v>9420</v>
      </c>
      <c r="C1189" s="1" t="s">
        <v>9421</v>
      </c>
      <c r="D1189" s="1" t="s">
        <v>9422</v>
      </c>
      <c r="E1189" s="1">
        <v>2022.0</v>
      </c>
      <c r="F1189" s="1" t="s">
        <v>9423</v>
      </c>
      <c r="J1189" s="1">
        <v>376.0</v>
      </c>
      <c r="K1189" s="1">
        <v>380.0</v>
      </c>
      <c r="L1189" s="1">
        <v>4.0</v>
      </c>
      <c r="M1189" s="1" t="s">
        <v>9424</v>
      </c>
      <c r="N1189" s="1" t="s">
        <v>9425</v>
      </c>
      <c r="O1189" s="1" t="s">
        <v>9426</v>
      </c>
      <c r="P1189" s="1" t="s">
        <v>9427</v>
      </c>
      <c r="Q1189" s="1" t="s">
        <v>74</v>
      </c>
      <c r="S1189" s="1" t="s">
        <v>76</v>
      </c>
    </row>
    <row r="1190" ht="14.25" customHeight="1">
      <c r="A1190" s="1" t="s">
        <v>9428</v>
      </c>
      <c r="B1190" s="1" t="s">
        <v>9429</v>
      </c>
      <c r="C1190" s="1" t="s">
        <v>9430</v>
      </c>
      <c r="D1190" s="1" t="s">
        <v>9431</v>
      </c>
      <c r="E1190" s="1">
        <v>2022.0</v>
      </c>
      <c r="F1190" s="1" t="s">
        <v>18</v>
      </c>
      <c r="J1190" s="1">
        <v>1426.0</v>
      </c>
      <c r="K1190" s="1">
        <v>1432.0</v>
      </c>
      <c r="L1190" s="1">
        <v>6.0</v>
      </c>
      <c r="M1190" s="1" t="s">
        <v>9432</v>
      </c>
      <c r="N1190" s="1" t="s">
        <v>9433</v>
      </c>
      <c r="P1190" s="1" t="s">
        <v>9434</v>
      </c>
      <c r="Q1190" s="1" t="s">
        <v>74</v>
      </c>
      <c r="R1190" s="1" t="s">
        <v>103</v>
      </c>
      <c r="S1190" s="1" t="s">
        <v>76</v>
      </c>
    </row>
    <row r="1191" ht="14.25" customHeight="1">
      <c r="A1191" s="1" t="s">
        <v>9435</v>
      </c>
      <c r="B1191" s="1" t="s">
        <v>9436</v>
      </c>
      <c r="C1191" s="1" t="s">
        <v>9437</v>
      </c>
      <c r="D1191" s="1" t="s">
        <v>9438</v>
      </c>
      <c r="E1191" s="1">
        <v>2022.0</v>
      </c>
      <c r="F1191" s="1" t="s">
        <v>9439</v>
      </c>
      <c r="J1191" s="1">
        <v>171.0</v>
      </c>
      <c r="K1191" s="1">
        <v>176.0</v>
      </c>
      <c r="L1191" s="1">
        <v>5.0</v>
      </c>
      <c r="M1191" s="1" t="s">
        <v>9440</v>
      </c>
      <c r="N1191" s="1" t="s">
        <v>9441</v>
      </c>
      <c r="O1191" s="1" t="s">
        <v>9442</v>
      </c>
      <c r="P1191" s="1" t="s">
        <v>9443</v>
      </c>
      <c r="Q1191" s="1" t="s">
        <v>74</v>
      </c>
      <c r="S1191" s="1" t="s">
        <v>76</v>
      </c>
    </row>
    <row r="1192" ht="14.25" customHeight="1">
      <c r="A1192" s="1" t="s">
        <v>9444</v>
      </c>
      <c r="B1192" s="1" t="s">
        <v>9445</v>
      </c>
      <c r="C1192" s="1" t="s">
        <v>9446</v>
      </c>
      <c r="D1192" s="1" t="s">
        <v>9447</v>
      </c>
      <c r="E1192" s="1">
        <v>2022.0</v>
      </c>
      <c r="F1192" s="1" t="s">
        <v>9306</v>
      </c>
      <c r="J1192" s="1">
        <v>284.0</v>
      </c>
      <c r="K1192" s="1">
        <v>287.0</v>
      </c>
      <c r="L1192" s="1">
        <v>3.0</v>
      </c>
      <c r="M1192" s="1" t="s">
        <v>9448</v>
      </c>
      <c r="N1192" s="1" t="s">
        <v>9449</v>
      </c>
      <c r="P1192" s="1" t="s">
        <v>9450</v>
      </c>
      <c r="Q1192" s="1" t="s">
        <v>74</v>
      </c>
      <c r="S1192" s="1" t="s">
        <v>76</v>
      </c>
    </row>
    <row r="1193" ht="14.25" customHeight="1">
      <c r="A1193" s="1" t="s">
        <v>9451</v>
      </c>
      <c r="B1193" s="1" t="s">
        <v>9452</v>
      </c>
      <c r="C1193" s="1" t="s">
        <v>9453</v>
      </c>
      <c r="D1193" s="1" t="s">
        <v>9454</v>
      </c>
      <c r="E1193" s="1">
        <v>2022.0</v>
      </c>
      <c r="F1193" s="1" t="s">
        <v>1710</v>
      </c>
      <c r="G1193" s="1" t="s">
        <v>9250</v>
      </c>
      <c r="J1193" s="1">
        <v>240.0</v>
      </c>
      <c r="K1193" s="1">
        <v>244.0</v>
      </c>
      <c r="L1193" s="1">
        <v>4.0</v>
      </c>
      <c r="M1193" s="1" t="s">
        <v>9455</v>
      </c>
      <c r="N1193" s="1" t="s">
        <v>9456</v>
      </c>
      <c r="O1193" s="1" t="s">
        <v>9457</v>
      </c>
      <c r="P1193" s="1" t="s">
        <v>9458</v>
      </c>
      <c r="Q1193" s="1" t="s">
        <v>74</v>
      </c>
      <c r="S1193" s="1" t="s">
        <v>76</v>
      </c>
    </row>
    <row r="1194" ht="14.25" customHeight="1">
      <c r="A1194" s="1" t="s">
        <v>9459</v>
      </c>
      <c r="B1194" s="1" t="s">
        <v>9460</v>
      </c>
      <c r="C1194" s="1" t="s">
        <v>9461</v>
      </c>
      <c r="D1194" s="1" t="s">
        <v>9462</v>
      </c>
      <c r="E1194" s="1">
        <v>2022.0</v>
      </c>
      <c r="F1194" s="1" t="s">
        <v>11</v>
      </c>
      <c r="G1194" s="1" t="s">
        <v>5686</v>
      </c>
      <c r="J1194" s="1">
        <v>110.0</v>
      </c>
      <c r="K1194" s="1">
        <v>119.0</v>
      </c>
      <c r="L1194" s="1">
        <v>9.0</v>
      </c>
      <c r="M1194" s="1" t="s">
        <v>9463</v>
      </c>
      <c r="N1194" s="1" t="s">
        <v>9464</v>
      </c>
      <c r="O1194" s="1" t="s">
        <v>9465</v>
      </c>
      <c r="P1194" s="1" t="s">
        <v>9466</v>
      </c>
      <c r="Q1194" s="1" t="s">
        <v>74</v>
      </c>
      <c r="S1194" s="1" t="s">
        <v>76</v>
      </c>
    </row>
    <row r="1195" ht="14.25" customHeight="1">
      <c r="A1195" s="1" t="s">
        <v>9467</v>
      </c>
      <c r="B1195" s="1" t="s">
        <v>9468</v>
      </c>
      <c r="C1195" s="1" t="s">
        <v>9469</v>
      </c>
      <c r="D1195" s="1" t="s">
        <v>9470</v>
      </c>
      <c r="E1195" s="1">
        <v>2022.0</v>
      </c>
      <c r="F1195" s="1" t="s">
        <v>18</v>
      </c>
      <c r="J1195" s="1">
        <v>7014.0</v>
      </c>
      <c r="K1195" s="1">
        <v>7020.0</v>
      </c>
      <c r="L1195" s="1">
        <v>6.0</v>
      </c>
      <c r="M1195" s="1" t="s">
        <v>9471</v>
      </c>
      <c r="N1195" s="1" t="s">
        <v>9472</v>
      </c>
      <c r="P1195" s="1" t="s">
        <v>9473</v>
      </c>
      <c r="Q1195" s="1" t="s">
        <v>74</v>
      </c>
      <c r="S1195" s="1" t="s">
        <v>76</v>
      </c>
    </row>
    <row r="1196" ht="14.25" customHeight="1">
      <c r="A1196" s="1" t="s">
        <v>9474</v>
      </c>
      <c r="B1196" s="1" t="s">
        <v>9475</v>
      </c>
      <c r="C1196" s="1" t="s">
        <v>9476</v>
      </c>
      <c r="D1196" s="1" t="s">
        <v>9477</v>
      </c>
      <c r="E1196" s="1">
        <v>2022.0</v>
      </c>
      <c r="F1196" s="1" t="s">
        <v>9478</v>
      </c>
      <c r="J1196" s="1">
        <v>21.0</v>
      </c>
      <c r="K1196" s="1">
        <v>25.0</v>
      </c>
      <c r="L1196" s="1">
        <v>4.0</v>
      </c>
      <c r="M1196" s="1" t="s">
        <v>9479</v>
      </c>
      <c r="N1196" s="1" t="s">
        <v>9480</v>
      </c>
      <c r="O1196" s="1" t="s">
        <v>9481</v>
      </c>
      <c r="P1196" s="1" t="s">
        <v>9482</v>
      </c>
      <c r="Q1196" s="1" t="s">
        <v>74</v>
      </c>
      <c r="S1196" s="1" t="s">
        <v>76</v>
      </c>
    </row>
    <row r="1197" ht="14.25" customHeight="1">
      <c r="A1197" s="1" t="s">
        <v>9483</v>
      </c>
      <c r="B1197" s="1" t="s">
        <v>9484</v>
      </c>
      <c r="C1197" s="1" t="s">
        <v>9485</v>
      </c>
      <c r="D1197" s="1" t="s">
        <v>9486</v>
      </c>
      <c r="E1197" s="1">
        <v>2022.0</v>
      </c>
      <c r="F1197" s="1" t="s">
        <v>8890</v>
      </c>
      <c r="G1197" s="1">
        <v>3.0</v>
      </c>
      <c r="J1197" s="1">
        <v>1681.0</v>
      </c>
      <c r="K1197" s="1">
        <v>1683.0</v>
      </c>
      <c r="L1197" s="1">
        <v>2.0</v>
      </c>
      <c r="N1197" s="1" t="s">
        <v>9487</v>
      </c>
      <c r="O1197" s="1" t="s">
        <v>9488</v>
      </c>
      <c r="P1197" s="1" t="s">
        <v>9489</v>
      </c>
      <c r="Q1197" s="1" t="s">
        <v>74</v>
      </c>
      <c r="S1197" s="1" t="s">
        <v>76</v>
      </c>
    </row>
    <row r="1198" ht="14.25" customHeight="1">
      <c r="A1198" s="1" t="s">
        <v>9490</v>
      </c>
      <c r="B1198" s="1" t="s">
        <v>9491</v>
      </c>
      <c r="C1198" s="1" t="s">
        <v>9492</v>
      </c>
      <c r="D1198" s="1" t="s">
        <v>9493</v>
      </c>
      <c r="E1198" s="1">
        <v>2022.0</v>
      </c>
      <c r="F1198" s="1" t="s">
        <v>18</v>
      </c>
      <c r="J1198" s="1">
        <v>861.0</v>
      </c>
      <c r="K1198" s="1">
        <v>867.0</v>
      </c>
      <c r="L1198" s="1">
        <v>6.0</v>
      </c>
      <c r="M1198" s="1" t="s">
        <v>9494</v>
      </c>
      <c r="N1198" s="1" t="s">
        <v>9495</v>
      </c>
      <c r="P1198" s="1" t="s">
        <v>9496</v>
      </c>
      <c r="Q1198" s="1" t="s">
        <v>74</v>
      </c>
      <c r="S1198" s="1" t="s">
        <v>76</v>
      </c>
    </row>
    <row r="1199" ht="14.25" customHeight="1">
      <c r="A1199" s="1" t="s">
        <v>9497</v>
      </c>
      <c r="B1199" s="1" t="s">
        <v>9498</v>
      </c>
      <c r="C1199" s="1" t="s">
        <v>9499</v>
      </c>
      <c r="D1199" s="1" t="s">
        <v>9500</v>
      </c>
      <c r="E1199" s="1">
        <v>2022.0</v>
      </c>
      <c r="F1199" s="1" t="s">
        <v>9501</v>
      </c>
      <c r="M1199" s="1" t="s">
        <v>9502</v>
      </c>
      <c r="N1199" s="1" t="s">
        <v>9503</v>
      </c>
      <c r="O1199" s="1" t="s">
        <v>9504</v>
      </c>
      <c r="P1199" s="1" t="s">
        <v>9505</v>
      </c>
      <c r="Q1199" s="1" t="s">
        <v>74</v>
      </c>
      <c r="S1199" s="1" t="s">
        <v>76</v>
      </c>
    </row>
    <row r="1200" ht="14.25" customHeight="1">
      <c r="A1200" s="1" t="s">
        <v>9506</v>
      </c>
      <c r="B1200" s="1" t="s">
        <v>9507</v>
      </c>
      <c r="C1200" s="1" t="s">
        <v>9508</v>
      </c>
      <c r="D1200" s="1" t="s">
        <v>9509</v>
      </c>
      <c r="E1200" s="1">
        <v>2022.0</v>
      </c>
      <c r="F1200" s="1" t="s">
        <v>6197</v>
      </c>
      <c r="G1200" s="1" t="s">
        <v>6198</v>
      </c>
      <c r="J1200" s="1">
        <v>6457.0</v>
      </c>
      <c r="K1200" s="1">
        <v>6466.0</v>
      </c>
      <c r="L1200" s="1">
        <v>9.0</v>
      </c>
      <c r="M1200" s="1" t="s">
        <v>9510</v>
      </c>
      <c r="N1200" s="1" t="s">
        <v>9511</v>
      </c>
      <c r="O1200" s="1" t="s">
        <v>9512</v>
      </c>
      <c r="P1200" s="1" t="s">
        <v>9513</v>
      </c>
      <c r="Q1200" s="1" t="s">
        <v>74</v>
      </c>
      <c r="S1200" s="1" t="s">
        <v>76</v>
      </c>
    </row>
    <row r="1201" ht="14.25" customHeight="1">
      <c r="A1201" s="1" t="s">
        <v>9514</v>
      </c>
      <c r="B1201" s="1" t="s">
        <v>9515</v>
      </c>
      <c r="C1201" s="1" t="s">
        <v>9516</v>
      </c>
      <c r="D1201" s="1" t="s">
        <v>9517</v>
      </c>
      <c r="E1201" s="1">
        <v>2022.0</v>
      </c>
      <c r="F1201" s="1" t="s">
        <v>4920</v>
      </c>
      <c r="G1201" s="1" t="s">
        <v>9143</v>
      </c>
      <c r="J1201" s="1">
        <v>175.0</v>
      </c>
      <c r="K1201" s="1">
        <v>186.0</v>
      </c>
      <c r="L1201" s="1">
        <v>11.0</v>
      </c>
      <c r="M1201" s="1" t="s">
        <v>9518</v>
      </c>
      <c r="N1201" s="1" t="s">
        <v>9519</v>
      </c>
      <c r="O1201" s="1" t="s">
        <v>9520</v>
      </c>
      <c r="P1201" s="1" t="s">
        <v>9521</v>
      </c>
      <c r="Q1201" s="1" t="s">
        <v>74</v>
      </c>
      <c r="S1201" s="1" t="s">
        <v>76</v>
      </c>
    </row>
    <row r="1202" ht="14.25" customHeight="1">
      <c r="A1202" s="1" t="s">
        <v>9522</v>
      </c>
      <c r="B1202" s="1" t="s">
        <v>9523</v>
      </c>
      <c r="C1202" s="1" t="s">
        <v>9524</v>
      </c>
      <c r="D1202" s="1" t="s">
        <v>9525</v>
      </c>
      <c r="E1202" s="1">
        <v>2022.0</v>
      </c>
      <c r="F1202" s="1" t="s">
        <v>9526</v>
      </c>
      <c r="M1202" s="1" t="s">
        <v>9527</v>
      </c>
      <c r="N1202" s="1" t="s">
        <v>9528</v>
      </c>
      <c r="O1202" s="1" t="s">
        <v>9529</v>
      </c>
      <c r="P1202" s="1" t="s">
        <v>9530</v>
      </c>
      <c r="Q1202" s="1" t="s">
        <v>74</v>
      </c>
      <c r="S1202" s="1" t="s">
        <v>76</v>
      </c>
    </row>
    <row r="1203" ht="14.25" customHeight="1">
      <c r="A1203" s="1" t="s">
        <v>9531</v>
      </c>
      <c r="B1203" s="1" t="s">
        <v>9532</v>
      </c>
      <c r="C1203" s="1" t="s">
        <v>9533</v>
      </c>
      <c r="D1203" s="1" t="s">
        <v>9534</v>
      </c>
      <c r="E1203" s="1">
        <v>2022.0</v>
      </c>
      <c r="F1203" s="1" t="s">
        <v>9535</v>
      </c>
      <c r="G1203" s="1" t="s">
        <v>9536</v>
      </c>
      <c r="M1203" s="1" t="s">
        <v>9537</v>
      </c>
      <c r="N1203" s="1" t="s">
        <v>9538</v>
      </c>
      <c r="P1203" s="1" t="s">
        <v>9539</v>
      </c>
      <c r="Q1203" s="1" t="s">
        <v>74</v>
      </c>
      <c r="S1203" s="1" t="s">
        <v>76</v>
      </c>
    </row>
    <row r="1204" ht="14.25" customHeight="1">
      <c r="A1204" s="1" t="s">
        <v>9540</v>
      </c>
      <c r="B1204" s="1" t="s">
        <v>9541</v>
      </c>
      <c r="C1204" s="1" t="s">
        <v>9542</v>
      </c>
      <c r="D1204" s="1" t="s">
        <v>9543</v>
      </c>
      <c r="E1204" s="1">
        <v>2022.0</v>
      </c>
      <c r="F1204" s="1" t="s">
        <v>11</v>
      </c>
      <c r="G1204" s="1" t="s">
        <v>5686</v>
      </c>
      <c r="J1204" s="1">
        <v>860.0</v>
      </c>
      <c r="K1204" s="1">
        <v>864.0</v>
      </c>
      <c r="L1204" s="1">
        <v>4.0</v>
      </c>
      <c r="M1204" s="1" t="s">
        <v>9544</v>
      </c>
      <c r="N1204" s="1" t="s">
        <v>9545</v>
      </c>
      <c r="O1204" s="1" t="s">
        <v>9546</v>
      </c>
      <c r="P1204" s="1" t="s">
        <v>9547</v>
      </c>
      <c r="Q1204" s="1" t="s">
        <v>74</v>
      </c>
      <c r="R1204" s="1" t="s">
        <v>103</v>
      </c>
      <c r="S1204" s="1" t="s">
        <v>76</v>
      </c>
    </row>
    <row r="1205" ht="14.25" customHeight="1">
      <c r="A1205" s="1" t="s">
        <v>9548</v>
      </c>
      <c r="B1205" s="1" t="s">
        <v>9549</v>
      </c>
      <c r="C1205" s="1" t="s">
        <v>9550</v>
      </c>
      <c r="D1205" s="1" t="s">
        <v>9551</v>
      </c>
      <c r="E1205" s="1">
        <v>2022.0</v>
      </c>
      <c r="F1205" s="1" t="s">
        <v>9552</v>
      </c>
      <c r="M1205" s="1" t="s">
        <v>9553</v>
      </c>
      <c r="N1205" s="1" t="s">
        <v>9554</v>
      </c>
      <c r="O1205" s="1" t="s">
        <v>9555</v>
      </c>
      <c r="P1205" s="1" t="s">
        <v>9556</v>
      </c>
      <c r="Q1205" s="1" t="s">
        <v>74</v>
      </c>
      <c r="S1205" s="1" t="s">
        <v>76</v>
      </c>
    </row>
    <row r="1206" ht="14.25" customHeight="1">
      <c r="A1206" s="1" t="s">
        <v>9557</v>
      </c>
      <c r="B1206" s="1" t="s">
        <v>9558</v>
      </c>
      <c r="C1206" s="1" t="s">
        <v>9559</v>
      </c>
      <c r="D1206" s="1" t="s">
        <v>9560</v>
      </c>
      <c r="E1206" s="1">
        <v>2022.0</v>
      </c>
      <c r="F1206" s="1" t="s">
        <v>263</v>
      </c>
      <c r="G1206" s="1">
        <v>295.0</v>
      </c>
      <c r="J1206" s="1">
        <v>261.0</v>
      </c>
      <c r="K1206" s="1">
        <v>264.0</v>
      </c>
      <c r="L1206" s="1">
        <v>3.0</v>
      </c>
      <c r="M1206" s="1" t="s">
        <v>9561</v>
      </c>
      <c r="N1206" s="1" t="s">
        <v>9562</v>
      </c>
      <c r="O1206" s="1" t="s">
        <v>9563</v>
      </c>
      <c r="P1206" s="1" t="s">
        <v>9564</v>
      </c>
      <c r="Q1206" s="1" t="s">
        <v>74</v>
      </c>
      <c r="R1206" s="1" t="s">
        <v>268</v>
      </c>
      <c r="S1206" s="1" t="s">
        <v>76</v>
      </c>
    </row>
    <row r="1207" ht="14.25" customHeight="1">
      <c r="A1207" s="1" t="s">
        <v>9565</v>
      </c>
      <c r="B1207" s="1" t="s">
        <v>9566</v>
      </c>
      <c r="C1207" s="1" t="s">
        <v>9567</v>
      </c>
      <c r="D1207" s="1" t="s">
        <v>9568</v>
      </c>
      <c r="E1207" s="1">
        <v>2022.0</v>
      </c>
      <c r="F1207" s="1" t="s">
        <v>9569</v>
      </c>
      <c r="J1207" s="1">
        <v>385.0</v>
      </c>
      <c r="K1207" s="1">
        <v>398.0</v>
      </c>
      <c r="L1207" s="1">
        <v>13.0</v>
      </c>
      <c r="M1207" s="1" t="s">
        <v>9570</v>
      </c>
      <c r="N1207" s="1" t="s">
        <v>9571</v>
      </c>
      <c r="O1207" s="1" t="s">
        <v>9572</v>
      </c>
      <c r="P1207" s="1" t="s">
        <v>9573</v>
      </c>
      <c r="Q1207" s="1" t="s">
        <v>74</v>
      </c>
      <c r="S1207" s="1" t="s">
        <v>76</v>
      </c>
    </row>
    <row r="1208" ht="14.25" customHeight="1">
      <c r="A1208" s="1" t="s">
        <v>9574</v>
      </c>
      <c r="B1208" s="1" t="s">
        <v>9575</v>
      </c>
      <c r="C1208" s="1" t="s">
        <v>9576</v>
      </c>
      <c r="D1208" s="1" t="s">
        <v>9577</v>
      </c>
      <c r="E1208" s="1">
        <v>2022.0</v>
      </c>
      <c r="F1208" s="1" t="s">
        <v>1710</v>
      </c>
      <c r="G1208" s="1" t="s">
        <v>9578</v>
      </c>
      <c r="J1208" s="1">
        <v>88.0</v>
      </c>
      <c r="K1208" s="1">
        <v>106.0</v>
      </c>
      <c r="L1208" s="1">
        <v>18.0</v>
      </c>
      <c r="M1208" s="1" t="s">
        <v>9579</v>
      </c>
      <c r="N1208" s="1" t="s">
        <v>9580</v>
      </c>
      <c r="O1208" s="1" t="s">
        <v>9581</v>
      </c>
      <c r="P1208" s="1" t="s">
        <v>9582</v>
      </c>
      <c r="Q1208" s="1" t="s">
        <v>74</v>
      </c>
      <c r="S1208" s="1" t="s">
        <v>76</v>
      </c>
    </row>
    <row r="1209" ht="14.25" customHeight="1">
      <c r="A1209" s="1" t="s">
        <v>9583</v>
      </c>
      <c r="B1209" s="1" t="s">
        <v>9584</v>
      </c>
      <c r="C1209" s="1" t="s">
        <v>9585</v>
      </c>
      <c r="D1209" s="1" t="s">
        <v>9586</v>
      </c>
      <c r="E1209" s="1">
        <v>2022.0</v>
      </c>
      <c r="F1209" s="1" t="s">
        <v>9587</v>
      </c>
      <c r="M1209" s="1" t="s">
        <v>9588</v>
      </c>
      <c r="N1209" s="1" t="s">
        <v>9589</v>
      </c>
      <c r="P1209" s="1" t="s">
        <v>9590</v>
      </c>
      <c r="Q1209" s="1" t="s">
        <v>74</v>
      </c>
      <c r="S1209" s="1" t="s">
        <v>76</v>
      </c>
    </row>
    <row r="1210" ht="14.25" customHeight="1">
      <c r="A1210" s="1" t="s">
        <v>9591</v>
      </c>
      <c r="B1210" s="1" t="s">
        <v>9592</v>
      </c>
      <c r="C1210" s="1" t="s">
        <v>9593</v>
      </c>
      <c r="D1210" s="1" t="s">
        <v>9594</v>
      </c>
      <c r="E1210" s="1">
        <v>2022.0</v>
      </c>
      <c r="F1210" s="1" t="s">
        <v>11</v>
      </c>
      <c r="G1210" s="1" t="s">
        <v>5686</v>
      </c>
      <c r="J1210" s="1">
        <v>313.0</v>
      </c>
      <c r="K1210" s="1">
        <v>322.0</v>
      </c>
      <c r="L1210" s="1">
        <v>9.0</v>
      </c>
      <c r="M1210" s="1" t="s">
        <v>9595</v>
      </c>
      <c r="N1210" s="1" t="s">
        <v>9596</v>
      </c>
      <c r="O1210" s="1" t="s">
        <v>9597</v>
      </c>
      <c r="P1210" s="1" t="s">
        <v>9598</v>
      </c>
      <c r="Q1210" s="1" t="s">
        <v>74</v>
      </c>
      <c r="S1210" s="1" t="s">
        <v>76</v>
      </c>
    </row>
    <row r="1211" ht="14.25" customHeight="1">
      <c r="A1211" s="1" t="s">
        <v>9599</v>
      </c>
      <c r="B1211" s="1" t="s">
        <v>9600</v>
      </c>
      <c r="C1211" s="1" t="s">
        <v>9601</v>
      </c>
      <c r="D1211" s="1" t="s">
        <v>9602</v>
      </c>
      <c r="E1211" s="1">
        <v>2022.0</v>
      </c>
      <c r="F1211" s="1" t="s">
        <v>4824</v>
      </c>
      <c r="G1211" s="1" t="s">
        <v>9603</v>
      </c>
      <c r="J1211" s="1">
        <v>267.0</v>
      </c>
      <c r="K1211" s="1">
        <v>283.0</v>
      </c>
      <c r="L1211" s="1">
        <v>16.0</v>
      </c>
      <c r="M1211" s="1" t="s">
        <v>9604</v>
      </c>
      <c r="N1211" s="1" t="s">
        <v>9605</v>
      </c>
      <c r="O1211" s="1" t="s">
        <v>9606</v>
      </c>
      <c r="P1211" s="1" t="s">
        <v>9607</v>
      </c>
      <c r="Q1211" s="1" t="s">
        <v>74</v>
      </c>
      <c r="S1211" s="1" t="s">
        <v>76</v>
      </c>
    </row>
    <row r="1212" ht="14.25" customHeight="1">
      <c r="A1212" s="1" t="s">
        <v>9608</v>
      </c>
      <c r="B1212" s="1" t="s">
        <v>9609</v>
      </c>
      <c r="C1212" s="1" t="s">
        <v>9610</v>
      </c>
      <c r="D1212" s="1" t="s">
        <v>9611</v>
      </c>
      <c r="E1212" s="1">
        <v>2022.0</v>
      </c>
      <c r="F1212" s="1" t="s">
        <v>8935</v>
      </c>
      <c r="J1212" s="1">
        <v>247.0</v>
      </c>
      <c r="K1212" s="1">
        <v>254.0</v>
      </c>
      <c r="L1212" s="1">
        <v>7.0</v>
      </c>
      <c r="M1212" s="1" t="s">
        <v>9612</v>
      </c>
      <c r="N1212" s="1" t="s">
        <v>9613</v>
      </c>
      <c r="O1212" s="1" t="s">
        <v>9614</v>
      </c>
      <c r="P1212" s="1" t="s">
        <v>9615</v>
      </c>
      <c r="Q1212" s="1" t="s">
        <v>74</v>
      </c>
      <c r="S1212" s="1" t="s">
        <v>76</v>
      </c>
    </row>
    <row r="1213" ht="14.25" customHeight="1">
      <c r="A1213" s="1" t="s">
        <v>9616</v>
      </c>
      <c r="B1213" s="1" t="s">
        <v>9617</v>
      </c>
      <c r="C1213" s="1" t="s">
        <v>9618</v>
      </c>
      <c r="D1213" s="1" t="s">
        <v>9619</v>
      </c>
      <c r="E1213" s="1">
        <v>2022.0</v>
      </c>
      <c r="F1213" s="1" t="s">
        <v>4267</v>
      </c>
      <c r="G1213" s="1">
        <v>12174.0</v>
      </c>
      <c r="I1213" s="1" t="s">
        <v>9620</v>
      </c>
      <c r="M1213" s="1" t="s">
        <v>9621</v>
      </c>
      <c r="N1213" s="1" t="s">
        <v>9622</v>
      </c>
      <c r="O1213" s="1" t="s">
        <v>9623</v>
      </c>
      <c r="P1213" s="1" t="s">
        <v>9624</v>
      </c>
      <c r="Q1213" s="1" t="s">
        <v>74</v>
      </c>
      <c r="S1213" s="1" t="s">
        <v>76</v>
      </c>
    </row>
    <row r="1214" ht="14.25" customHeight="1">
      <c r="A1214" s="1" t="s">
        <v>9625</v>
      </c>
      <c r="B1214" s="1" t="s">
        <v>9626</v>
      </c>
      <c r="C1214" s="1" t="s">
        <v>9627</v>
      </c>
      <c r="D1214" s="1" t="s">
        <v>9628</v>
      </c>
      <c r="E1214" s="1">
        <v>2022.0</v>
      </c>
      <c r="F1214" s="1" t="s">
        <v>5352</v>
      </c>
      <c r="G1214" s="1">
        <v>107.0</v>
      </c>
      <c r="J1214" s="1">
        <v>914.0</v>
      </c>
      <c r="K1214" s="1">
        <v>919.0</v>
      </c>
      <c r="L1214" s="1">
        <v>5.0</v>
      </c>
      <c r="M1214" s="1" t="s">
        <v>9629</v>
      </c>
      <c r="N1214" s="1" t="s">
        <v>9630</v>
      </c>
      <c r="O1214" s="1" t="s">
        <v>9631</v>
      </c>
      <c r="P1214" s="1" t="s">
        <v>9632</v>
      </c>
      <c r="Q1214" s="1" t="s">
        <v>74</v>
      </c>
      <c r="R1214" s="1" t="s">
        <v>165</v>
      </c>
      <c r="S1214" s="1" t="s">
        <v>76</v>
      </c>
    </row>
    <row r="1215" ht="14.25" customHeight="1">
      <c r="A1215" s="1" t="s">
        <v>9633</v>
      </c>
      <c r="B1215" s="1" t="s">
        <v>9634</v>
      </c>
      <c r="C1215" s="1" t="s">
        <v>9635</v>
      </c>
      <c r="D1215" s="1" t="s">
        <v>9636</v>
      </c>
      <c r="E1215" s="1">
        <v>2022.0</v>
      </c>
      <c r="F1215" s="1" t="s">
        <v>9637</v>
      </c>
      <c r="G1215" s="1">
        <v>9.0</v>
      </c>
      <c r="H1215" s="1">
        <v>3.0</v>
      </c>
      <c r="J1215" s="1">
        <v>113.0</v>
      </c>
      <c r="K1215" s="1">
        <v>122.0</v>
      </c>
      <c r="L1215" s="1">
        <v>9.0</v>
      </c>
      <c r="M1215" s="1" t="s">
        <v>9638</v>
      </c>
      <c r="N1215" s="1" t="s">
        <v>9639</v>
      </c>
      <c r="O1215" s="1" t="s">
        <v>9640</v>
      </c>
      <c r="Q1215" s="1" t="s">
        <v>74</v>
      </c>
      <c r="S1215" s="1" t="s">
        <v>76</v>
      </c>
    </row>
    <row r="1216" ht="14.25" customHeight="1">
      <c r="A1216" s="1" t="s">
        <v>7059</v>
      </c>
      <c r="B1216" s="1" t="s">
        <v>7060</v>
      </c>
      <c r="C1216" s="1" t="s">
        <v>7061</v>
      </c>
      <c r="D1216" s="1" t="s">
        <v>9641</v>
      </c>
      <c r="E1216" s="1">
        <v>2022.0</v>
      </c>
      <c r="F1216" s="1" t="s">
        <v>11</v>
      </c>
      <c r="G1216" s="1" t="s">
        <v>5686</v>
      </c>
      <c r="J1216" s="1">
        <v>225.0</v>
      </c>
      <c r="K1216" s="1">
        <v>235.0</v>
      </c>
      <c r="L1216" s="1">
        <v>10.0</v>
      </c>
      <c r="M1216" s="1" t="s">
        <v>9642</v>
      </c>
      <c r="N1216" s="1" t="s">
        <v>9643</v>
      </c>
      <c r="O1216" s="1" t="s">
        <v>9644</v>
      </c>
      <c r="P1216" s="1" t="s">
        <v>9645</v>
      </c>
      <c r="Q1216" s="1" t="s">
        <v>74</v>
      </c>
      <c r="S1216" s="1" t="s">
        <v>76</v>
      </c>
    </row>
    <row r="1217" ht="14.25" customHeight="1">
      <c r="A1217" s="1" t="s">
        <v>9646</v>
      </c>
      <c r="B1217" s="1" t="s">
        <v>9647</v>
      </c>
      <c r="C1217" s="1" t="s">
        <v>9648</v>
      </c>
      <c r="D1217" s="1" t="s">
        <v>9649</v>
      </c>
      <c r="E1217" s="1">
        <v>2022.0</v>
      </c>
      <c r="F1217" s="1" t="s">
        <v>11</v>
      </c>
      <c r="G1217" s="1" t="s">
        <v>5686</v>
      </c>
      <c r="J1217" s="1">
        <v>541.0</v>
      </c>
      <c r="K1217" s="1">
        <v>550.0</v>
      </c>
      <c r="L1217" s="1">
        <v>9.0</v>
      </c>
      <c r="M1217" s="1" t="s">
        <v>9650</v>
      </c>
      <c r="N1217" s="1" t="s">
        <v>9651</v>
      </c>
      <c r="O1217" s="1" t="s">
        <v>9652</v>
      </c>
      <c r="P1217" s="1" t="s">
        <v>9653</v>
      </c>
      <c r="Q1217" s="1" t="s">
        <v>74</v>
      </c>
      <c r="R1217" s="1" t="s">
        <v>103</v>
      </c>
      <c r="S1217" s="1" t="s">
        <v>76</v>
      </c>
    </row>
    <row r="1218" ht="14.25" customHeight="1">
      <c r="A1218" s="1" t="s">
        <v>9654</v>
      </c>
      <c r="B1218" s="1" t="s">
        <v>9655</v>
      </c>
      <c r="C1218" s="1" t="s">
        <v>9656</v>
      </c>
      <c r="D1218" s="1" t="s">
        <v>9657</v>
      </c>
      <c r="E1218" s="1">
        <v>2022.0</v>
      </c>
      <c r="F1218" s="1" t="s">
        <v>9658</v>
      </c>
      <c r="M1218" s="1" t="s">
        <v>9659</v>
      </c>
      <c r="N1218" s="1" t="s">
        <v>9660</v>
      </c>
      <c r="O1218" s="1" t="s">
        <v>9661</v>
      </c>
      <c r="P1218" s="1" t="s">
        <v>9662</v>
      </c>
      <c r="Q1218" s="1" t="s">
        <v>74</v>
      </c>
      <c r="S1218" s="1" t="s">
        <v>76</v>
      </c>
    </row>
    <row r="1219" ht="14.25" customHeight="1">
      <c r="A1219" s="1" t="s">
        <v>9663</v>
      </c>
      <c r="B1219" s="1" t="s">
        <v>9664</v>
      </c>
      <c r="C1219" s="1" t="s">
        <v>9665</v>
      </c>
      <c r="D1219" s="1" t="s">
        <v>9666</v>
      </c>
      <c r="E1219" s="1">
        <v>2022.0</v>
      </c>
      <c r="F1219" s="1" t="s">
        <v>2557</v>
      </c>
      <c r="G1219" s="1" t="s">
        <v>9667</v>
      </c>
      <c r="J1219" s="1">
        <v>489.0</v>
      </c>
      <c r="K1219" s="1">
        <v>504.0</v>
      </c>
      <c r="L1219" s="1">
        <v>15.0</v>
      </c>
      <c r="M1219" s="1" t="s">
        <v>9668</v>
      </c>
      <c r="N1219" s="1" t="s">
        <v>9669</v>
      </c>
      <c r="P1219" s="1" t="s">
        <v>9670</v>
      </c>
      <c r="Q1219" s="1" t="s">
        <v>74</v>
      </c>
      <c r="S1219" s="1" t="s">
        <v>76</v>
      </c>
    </row>
    <row r="1220" ht="14.25" customHeight="1">
      <c r="A1220" s="1" t="s">
        <v>9671</v>
      </c>
      <c r="B1220" s="1" t="s">
        <v>9672</v>
      </c>
      <c r="C1220" s="1" t="s">
        <v>9673</v>
      </c>
      <c r="D1220" s="1" t="s">
        <v>9674</v>
      </c>
      <c r="E1220" s="1">
        <v>2022.0</v>
      </c>
      <c r="F1220" s="1" t="s">
        <v>1710</v>
      </c>
      <c r="G1220" s="1" t="s">
        <v>9675</v>
      </c>
      <c r="J1220" s="1">
        <v>363.0</v>
      </c>
      <c r="K1220" s="1">
        <v>377.0</v>
      </c>
      <c r="L1220" s="1">
        <v>14.0</v>
      </c>
      <c r="M1220" s="1" t="s">
        <v>9676</v>
      </c>
      <c r="N1220" s="1" t="s">
        <v>9677</v>
      </c>
      <c r="O1220" s="1" t="s">
        <v>9678</v>
      </c>
      <c r="P1220" s="1" t="s">
        <v>9679</v>
      </c>
      <c r="Q1220" s="1" t="s">
        <v>74</v>
      </c>
      <c r="S1220" s="1" t="s">
        <v>76</v>
      </c>
    </row>
    <row r="1221" ht="14.25" customHeight="1">
      <c r="A1221" s="1" t="s">
        <v>9680</v>
      </c>
      <c r="B1221" s="1" t="s">
        <v>9681</v>
      </c>
      <c r="C1221" s="1" t="s">
        <v>9682</v>
      </c>
      <c r="D1221" s="1" t="s">
        <v>9683</v>
      </c>
      <c r="E1221" s="1">
        <v>2022.0</v>
      </c>
      <c r="F1221" s="1" t="s">
        <v>11</v>
      </c>
      <c r="G1221" s="1" t="s">
        <v>5686</v>
      </c>
      <c r="J1221" s="1">
        <v>608.0</v>
      </c>
      <c r="K1221" s="1">
        <v>612.0</v>
      </c>
      <c r="L1221" s="1">
        <v>4.0</v>
      </c>
      <c r="M1221" s="1" t="s">
        <v>9684</v>
      </c>
      <c r="N1221" s="1" t="s">
        <v>9685</v>
      </c>
      <c r="O1221" s="1" t="s">
        <v>9686</v>
      </c>
      <c r="P1221" s="1" t="s">
        <v>9687</v>
      </c>
      <c r="Q1221" s="1" t="s">
        <v>74</v>
      </c>
      <c r="S1221" s="1" t="s">
        <v>76</v>
      </c>
    </row>
    <row r="1222" ht="14.25" customHeight="1">
      <c r="A1222" s="1" t="s">
        <v>9688</v>
      </c>
      <c r="B1222" s="1" t="s">
        <v>9689</v>
      </c>
      <c r="C1222" s="1" t="s">
        <v>9690</v>
      </c>
      <c r="D1222" s="1" t="s">
        <v>9691</v>
      </c>
      <c r="E1222" s="1">
        <v>2022.0</v>
      </c>
      <c r="F1222" s="1" t="s">
        <v>9692</v>
      </c>
      <c r="J1222" s="1">
        <v>80.0</v>
      </c>
      <c r="K1222" s="1">
        <v>90.0</v>
      </c>
      <c r="L1222" s="1">
        <v>10.0</v>
      </c>
      <c r="M1222" s="1" t="s">
        <v>9693</v>
      </c>
      <c r="N1222" s="1" t="s">
        <v>9694</v>
      </c>
      <c r="O1222" s="1" t="s">
        <v>9695</v>
      </c>
      <c r="P1222" s="1" t="s">
        <v>9696</v>
      </c>
      <c r="Q1222" s="1" t="s">
        <v>74</v>
      </c>
      <c r="R1222" s="1" t="s">
        <v>75</v>
      </c>
      <c r="S1222" s="1" t="s">
        <v>76</v>
      </c>
    </row>
    <row r="1223" ht="14.25" customHeight="1">
      <c r="A1223" s="1" t="s">
        <v>9697</v>
      </c>
      <c r="B1223" s="1" t="s">
        <v>9698</v>
      </c>
      <c r="C1223" s="1" t="s">
        <v>9699</v>
      </c>
      <c r="D1223" s="1" t="s">
        <v>9700</v>
      </c>
      <c r="E1223" s="1">
        <v>2022.0</v>
      </c>
      <c r="F1223" s="1" t="s">
        <v>1710</v>
      </c>
      <c r="G1223" s="1" t="s">
        <v>9701</v>
      </c>
      <c r="J1223" s="1">
        <v>625.0</v>
      </c>
      <c r="K1223" s="1">
        <v>638.0</v>
      </c>
      <c r="L1223" s="1">
        <v>13.0</v>
      </c>
      <c r="M1223" s="1" t="s">
        <v>9702</v>
      </c>
      <c r="N1223" s="1" t="s">
        <v>9703</v>
      </c>
      <c r="O1223" s="1" t="s">
        <v>9704</v>
      </c>
      <c r="P1223" s="1" t="s">
        <v>9705</v>
      </c>
      <c r="Q1223" s="1" t="s">
        <v>74</v>
      </c>
      <c r="S1223" s="1" t="s">
        <v>76</v>
      </c>
    </row>
    <row r="1224" ht="14.25" customHeight="1">
      <c r="A1224" s="1" t="s">
        <v>9706</v>
      </c>
      <c r="B1224" s="1" t="s">
        <v>9707</v>
      </c>
      <c r="C1224" s="1" t="s">
        <v>9708</v>
      </c>
      <c r="D1224" s="1" t="s">
        <v>9709</v>
      </c>
      <c r="E1224" s="1">
        <v>2022.0</v>
      </c>
      <c r="F1224" s="1" t="s">
        <v>9710</v>
      </c>
      <c r="M1224" s="1" t="s">
        <v>9711</v>
      </c>
      <c r="N1224" s="1" t="s">
        <v>9712</v>
      </c>
      <c r="O1224" s="1" t="s">
        <v>9713</v>
      </c>
      <c r="P1224" s="1" t="s">
        <v>9714</v>
      </c>
      <c r="Q1224" s="1" t="s">
        <v>74</v>
      </c>
      <c r="S1224" s="1" t="s">
        <v>76</v>
      </c>
    </row>
    <row r="1225" ht="14.25" customHeight="1">
      <c r="A1225" s="1" t="s">
        <v>9715</v>
      </c>
      <c r="B1225" s="1" t="s">
        <v>9716</v>
      </c>
      <c r="C1225" s="1" t="s">
        <v>9717</v>
      </c>
      <c r="D1225" s="1" t="s">
        <v>9718</v>
      </c>
      <c r="E1225" s="1">
        <v>2022.0</v>
      </c>
      <c r="F1225" s="1" t="s">
        <v>1710</v>
      </c>
      <c r="G1225" s="1" t="s">
        <v>9719</v>
      </c>
      <c r="J1225" s="1">
        <v>3.0</v>
      </c>
      <c r="K1225" s="1">
        <v>17.0</v>
      </c>
      <c r="L1225" s="1">
        <v>14.0</v>
      </c>
      <c r="M1225" s="1" t="s">
        <v>9720</v>
      </c>
      <c r="N1225" s="1" t="s">
        <v>9721</v>
      </c>
      <c r="O1225" s="1" t="s">
        <v>9722</v>
      </c>
      <c r="P1225" s="1" t="s">
        <v>9723</v>
      </c>
      <c r="Q1225" s="1" t="s">
        <v>74</v>
      </c>
      <c r="S1225" s="1" t="s">
        <v>76</v>
      </c>
    </row>
    <row r="1226" ht="14.25" customHeight="1">
      <c r="A1226" s="1" t="s">
        <v>9724</v>
      </c>
      <c r="B1226" s="1" t="s">
        <v>9725</v>
      </c>
      <c r="C1226" s="1" t="s">
        <v>9726</v>
      </c>
      <c r="D1226" s="1" t="s">
        <v>9727</v>
      </c>
      <c r="E1226" s="1">
        <v>2022.0</v>
      </c>
      <c r="F1226" s="1" t="s">
        <v>1710</v>
      </c>
      <c r="G1226" s="1" t="s">
        <v>9578</v>
      </c>
      <c r="J1226" s="1">
        <v>29.0</v>
      </c>
      <c r="K1226" s="1">
        <v>51.0</v>
      </c>
      <c r="L1226" s="1">
        <v>22.0</v>
      </c>
      <c r="M1226" s="1" t="s">
        <v>9728</v>
      </c>
      <c r="N1226" s="1" t="s">
        <v>9729</v>
      </c>
      <c r="O1226" s="1" t="s">
        <v>9730</v>
      </c>
      <c r="P1226" s="1" t="s">
        <v>9731</v>
      </c>
      <c r="Q1226" s="1" t="s">
        <v>74</v>
      </c>
      <c r="S1226" s="1" t="s">
        <v>76</v>
      </c>
    </row>
    <row r="1227" ht="14.25" customHeight="1">
      <c r="A1227" s="1" t="s">
        <v>9732</v>
      </c>
      <c r="B1227" s="1" t="s">
        <v>9733</v>
      </c>
      <c r="C1227" s="1" t="s">
        <v>9734</v>
      </c>
      <c r="D1227" s="1" t="s">
        <v>9735</v>
      </c>
      <c r="E1227" s="1">
        <v>2022.0</v>
      </c>
      <c r="F1227" s="1" t="s">
        <v>1710</v>
      </c>
      <c r="G1227" s="1" t="s">
        <v>9701</v>
      </c>
      <c r="J1227" s="1">
        <v>580.0</v>
      </c>
      <c r="K1227" s="1">
        <v>589.0</v>
      </c>
      <c r="L1227" s="1">
        <v>9.0</v>
      </c>
      <c r="M1227" s="1" t="s">
        <v>9736</v>
      </c>
      <c r="N1227" s="1" t="s">
        <v>9737</v>
      </c>
      <c r="O1227" s="1" t="s">
        <v>9738</v>
      </c>
      <c r="P1227" s="1" t="s">
        <v>9739</v>
      </c>
      <c r="Q1227" s="1" t="s">
        <v>74</v>
      </c>
      <c r="S1227" s="1" t="s">
        <v>76</v>
      </c>
    </row>
    <row r="1228" ht="14.25" customHeight="1">
      <c r="A1228" s="1" t="s">
        <v>9740</v>
      </c>
      <c r="B1228" s="1" t="s">
        <v>9741</v>
      </c>
      <c r="C1228" s="1" t="s">
        <v>9742</v>
      </c>
      <c r="D1228" s="1" t="s">
        <v>9743</v>
      </c>
      <c r="E1228" s="1">
        <v>2022.0</v>
      </c>
      <c r="F1228" s="1" t="s">
        <v>2557</v>
      </c>
      <c r="G1228" s="1" t="s">
        <v>9744</v>
      </c>
      <c r="J1228" s="1">
        <v>292.0</v>
      </c>
      <c r="K1228" s="1">
        <v>299.0</v>
      </c>
      <c r="L1228" s="1">
        <v>7.0</v>
      </c>
      <c r="M1228" s="1" t="s">
        <v>9745</v>
      </c>
      <c r="N1228" s="1" t="s">
        <v>9746</v>
      </c>
      <c r="O1228" s="1" t="s">
        <v>9747</v>
      </c>
      <c r="P1228" s="1" t="s">
        <v>9748</v>
      </c>
      <c r="Q1228" s="1" t="s">
        <v>74</v>
      </c>
      <c r="R1228" s="1" t="s">
        <v>103</v>
      </c>
      <c r="S1228" s="1" t="s">
        <v>76</v>
      </c>
    </row>
    <row r="1229" ht="14.25" customHeight="1">
      <c r="A1229" s="1" t="s">
        <v>9749</v>
      </c>
      <c r="B1229" s="1" t="s">
        <v>9750</v>
      </c>
      <c r="C1229" s="1" t="s">
        <v>9751</v>
      </c>
      <c r="D1229" s="1" t="s">
        <v>9752</v>
      </c>
      <c r="E1229" s="1">
        <v>2022.0</v>
      </c>
      <c r="F1229" s="1" t="s">
        <v>1710</v>
      </c>
      <c r="G1229" s="1" t="s">
        <v>9701</v>
      </c>
      <c r="J1229" s="1">
        <v>486.0</v>
      </c>
      <c r="K1229" s="1">
        <v>505.0</v>
      </c>
      <c r="L1229" s="1">
        <v>19.0</v>
      </c>
      <c r="M1229" s="1" t="s">
        <v>9753</v>
      </c>
      <c r="N1229" s="1" t="s">
        <v>9754</v>
      </c>
      <c r="O1229" s="1" t="s">
        <v>9755</v>
      </c>
      <c r="P1229" s="1" t="s">
        <v>9756</v>
      </c>
      <c r="Q1229" s="1" t="s">
        <v>74</v>
      </c>
      <c r="S1229" s="1" t="s">
        <v>76</v>
      </c>
    </row>
    <row r="1230" ht="14.25" customHeight="1">
      <c r="A1230" s="1" t="s">
        <v>9757</v>
      </c>
      <c r="B1230" s="1" t="s">
        <v>9758</v>
      </c>
      <c r="C1230" s="1" t="s">
        <v>9759</v>
      </c>
      <c r="D1230" s="1" t="s">
        <v>9760</v>
      </c>
      <c r="E1230" s="1">
        <v>2022.0</v>
      </c>
      <c r="F1230" s="1" t="s">
        <v>9761</v>
      </c>
      <c r="J1230" s="1">
        <v>239.0</v>
      </c>
      <c r="K1230" s="1">
        <v>243.0</v>
      </c>
      <c r="L1230" s="1">
        <v>4.0</v>
      </c>
      <c r="M1230" s="1" t="s">
        <v>9762</v>
      </c>
      <c r="N1230" s="1" t="s">
        <v>9763</v>
      </c>
      <c r="O1230" s="1" t="s">
        <v>9764</v>
      </c>
      <c r="P1230" s="1" t="s">
        <v>9765</v>
      </c>
      <c r="Q1230" s="1" t="s">
        <v>74</v>
      </c>
      <c r="S1230" s="1" t="s">
        <v>76</v>
      </c>
    </row>
    <row r="1231" ht="14.25" customHeight="1">
      <c r="A1231" s="1" t="s">
        <v>9766</v>
      </c>
      <c r="B1231" s="1" t="s">
        <v>9767</v>
      </c>
      <c r="C1231" s="1" t="s">
        <v>9768</v>
      </c>
      <c r="D1231" s="1" t="s">
        <v>9769</v>
      </c>
      <c r="E1231" s="1">
        <v>2022.0</v>
      </c>
      <c r="F1231" s="1" t="s">
        <v>1710</v>
      </c>
      <c r="G1231" s="1" t="s">
        <v>9701</v>
      </c>
      <c r="J1231" s="1">
        <v>427.0</v>
      </c>
      <c r="K1231" s="1">
        <v>454.0</v>
      </c>
      <c r="L1231" s="1">
        <v>27.0</v>
      </c>
      <c r="M1231" s="1" t="s">
        <v>9770</v>
      </c>
      <c r="N1231" s="1" t="s">
        <v>9771</v>
      </c>
      <c r="O1231" s="1" t="s">
        <v>9772</v>
      </c>
      <c r="P1231" s="1" t="s">
        <v>9773</v>
      </c>
      <c r="Q1231" s="1" t="s">
        <v>74</v>
      </c>
      <c r="S1231" s="1" t="s">
        <v>76</v>
      </c>
    </row>
    <row r="1232" ht="14.25" customHeight="1">
      <c r="A1232" s="1" t="s">
        <v>9774</v>
      </c>
      <c r="B1232" s="1" t="s">
        <v>9775</v>
      </c>
      <c r="C1232" s="1" t="s">
        <v>9776</v>
      </c>
      <c r="D1232" s="1" t="s">
        <v>9777</v>
      </c>
      <c r="E1232" s="1">
        <v>2022.0</v>
      </c>
      <c r="F1232" s="1" t="s">
        <v>4920</v>
      </c>
      <c r="G1232" s="1">
        <v>862.0</v>
      </c>
      <c r="J1232" s="1">
        <v>473.0</v>
      </c>
      <c r="K1232" s="1">
        <v>481.0</v>
      </c>
      <c r="L1232" s="1">
        <v>8.0</v>
      </c>
      <c r="M1232" s="1" t="s">
        <v>9778</v>
      </c>
      <c r="N1232" s="1" t="s">
        <v>9779</v>
      </c>
      <c r="O1232" s="1" t="s">
        <v>9780</v>
      </c>
      <c r="P1232" s="1" t="s">
        <v>9781</v>
      </c>
      <c r="Q1232" s="1" t="s">
        <v>74</v>
      </c>
      <c r="S1232" s="1" t="s">
        <v>76</v>
      </c>
    </row>
    <row r="1233" ht="14.25" customHeight="1">
      <c r="A1233" s="1" t="s">
        <v>9782</v>
      </c>
      <c r="B1233" s="1" t="s">
        <v>9783</v>
      </c>
      <c r="C1233" s="1" t="s">
        <v>9784</v>
      </c>
      <c r="D1233" s="1" t="s">
        <v>9785</v>
      </c>
      <c r="E1233" s="1">
        <v>2022.0</v>
      </c>
      <c r="F1233" s="1" t="s">
        <v>9786</v>
      </c>
      <c r="J1233" s="1">
        <v>66.0</v>
      </c>
      <c r="K1233" s="1">
        <v>72.0</v>
      </c>
      <c r="L1233" s="1">
        <v>6.0</v>
      </c>
      <c r="M1233" s="1" t="s">
        <v>9787</v>
      </c>
      <c r="N1233" s="1" t="s">
        <v>9788</v>
      </c>
      <c r="P1233" s="1" t="s">
        <v>9789</v>
      </c>
      <c r="Q1233" s="1" t="s">
        <v>74</v>
      </c>
      <c r="R1233" s="1" t="s">
        <v>103</v>
      </c>
      <c r="S1233" s="1" t="s">
        <v>76</v>
      </c>
    </row>
    <row r="1234" ht="14.25" customHeight="1">
      <c r="A1234" s="1" t="s">
        <v>872</v>
      </c>
      <c r="B1234" s="1" t="s">
        <v>9790</v>
      </c>
      <c r="C1234" s="1" t="s">
        <v>874</v>
      </c>
      <c r="D1234" s="1" t="s">
        <v>9791</v>
      </c>
      <c r="E1234" s="1">
        <v>2022.0</v>
      </c>
      <c r="F1234" s="1" t="s">
        <v>1710</v>
      </c>
      <c r="G1234" s="1" t="s">
        <v>9792</v>
      </c>
      <c r="J1234" s="1">
        <v>477.0</v>
      </c>
      <c r="K1234" s="1">
        <v>488.0</v>
      </c>
      <c r="L1234" s="1">
        <v>11.0</v>
      </c>
      <c r="M1234" s="1" t="s">
        <v>9793</v>
      </c>
      <c r="N1234" s="1" t="s">
        <v>9794</v>
      </c>
      <c r="O1234" s="1" t="s">
        <v>9795</v>
      </c>
      <c r="P1234" s="1" t="s">
        <v>9796</v>
      </c>
      <c r="Q1234" s="1" t="s">
        <v>74</v>
      </c>
      <c r="S1234" s="1" t="s">
        <v>76</v>
      </c>
    </row>
    <row r="1235" ht="14.25" customHeight="1">
      <c r="A1235" s="1" t="s">
        <v>9797</v>
      </c>
      <c r="B1235" s="1" t="s">
        <v>9798</v>
      </c>
      <c r="C1235" s="1" t="s">
        <v>9799</v>
      </c>
      <c r="D1235" s="1" t="s">
        <v>9800</v>
      </c>
      <c r="E1235" s="1">
        <v>2022.0</v>
      </c>
      <c r="F1235" s="1" t="s">
        <v>9801</v>
      </c>
      <c r="G1235" s="1" t="s">
        <v>9802</v>
      </c>
      <c r="J1235" s="1">
        <v>488.0</v>
      </c>
      <c r="K1235" s="1">
        <v>497.0</v>
      </c>
      <c r="L1235" s="1">
        <v>9.0</v>
      </c>
      <c r="M1235" s="1" t="s">
        <v>9803</v>
      </c>
      <c r="N1235" s="1" t="s">
        <v>9804</v>
      </c>
      <c r="O1235" s="1" t="s">
        <v>9805</v>
      </c>
      <c r="P1235" s="1" t="s">
        <v>9806</v>
      </c>
      <c r="Q1235" s="1" t="s">
        <v>74</v>
      </c>
      <c r="S1235" s="1" t="s">
        <v>76</v>
      </c>
    </row>
    <row r="1236" ht="14.25" customHeight="1">
      <c r="A1236" s="1" t="s">
        <v>9807</v>
      </c>
      <c r="B1236" s="1" t="s">
        <v>9808</v>
      </c>
      <c r="C1236" s="1" t="s">
        <v>9809</v>
      </c>
      <c r="D1236" s="1" t="s">
        <v>9810</v>
      </c>
      <c r="E1236" s="1">
        <v>2022.0</v>
      </c>
      <c r="F1236" s="1" t="s">
        <v>1710</v>
      </c>
      <c r="G1236" s="1" t="s">
        <v>9811</v>
      </c>
      <c r="J1236" s="1">
        <v>291.0</v>
      </c>
      <c r="K1236" s="1">
        <v>301.0</v>
      </c>
      <c r="L1236" s="1">
        <v>10.0</v>
      </c>
      <c r="M1236" s="1" t="s">
        <v>9812</v>
      </c>
      <c r="N1236" s="1" t="s">
        <v>9813</v>
      </c>
      <c r="O1236" s="1" t="s">
        <v>9814</v>
      </c>
      <c r="P1236" s="1" t="s">
        <v>9815</v>
      </c>
      <c r="Q1236" s="1" t="s">
        <v>74</v>
      </c>
      <c r="S1236" s="1" t="s">
        <v>76</v>
      </c>
    </row>
    <row r="1237" ht="14.25" customHeight="1">
      <c r="A1237" s="1" t="s">
        <v>9816</v>
      </c>
      <c r="B1237" s="1" t="s">
        <v>9817</v>
      </c>
      <c r="C1237" s="1" t="s">
        <v>9818</v>
      </c>
      <c r="D1237" s="1" t="s">
        <v>9819</v>
      </c>
      <c r="E1237" s="1">
        <v>2022.0</v>
      </c>
      <c r="F1237" s="1" t="s">
        <v>9820</v>
      </c>
      <c r="J1237" s="1">
        <v>291.0</v>
      </c>
      <c r="K1237" s="1">
        <v>295.0</v>
      </c>
      <c r="L1237" s="1">
        <v>4.0</v>
      </c>
      <c r="M1237" s="1" t="s">
        <v>9821</v>
      </c>
      <c r="N1237" s="1" t="s">
        <v>9822</v>
      </c>
      <c r="O1237" s="1" t="s">
        <v>9823</v>
      </c>
      <c r="P1237" s="1" t="s">
        <v>9824</v>
      </c>
      <c r="Q1237" s="1" t="s">
        <v>74</v>
      </c>
      <c r="S1237" s="1" t="s">
        <v>76</v>
      </c>
    </row>
    <row r="1238" ht="14.25" customHeight="1">
      <c r="A1238" s="1" t="s">
        <v>9825</v>
      </c>
      <c r="B1238" s="1" t="s">
        <v>9826</v>
      </c>
      <c r="C1238" s="1" t="s">
        <v>9827</v>
      </c>
      <c r="D1238" s="1" t="s">
        <v>9828</v>
      </c>
      <c r="E1238" s="1">
        <v>2022.0</v>
      </c>
      <c r="F1238" s="1" t="s">
        <v>9535</v>
      </c>
      <c r="G1238" s="1" t="s">
        <v>9536</v>
      </c>
      <c r="M1238" s="1" t="s">
        <v>9829</v>
      </c>
      <c r="N1238" s="1" t="s">
        <v>9830</v>
      </c>
      <c r="P1238" s="1" t="s">
        <v>9831</v>
      </c>
      <c r="Q1238" s="1" t="s">
        <v>74</v>
      </c>
      <c r="R1238" s="1" t="s">
        <v>103</v>
      </c>
      <c r="S1238" s="1" t="s">
        <v>76</v>
      </c>
    </row>
    <row r="1239" ht="14.25" customHeight="1">
      <c r="A1239" s="1" t="s">
        <v>9832</v>
      </c>
      <c r="B1239" s="1" t="s">
        <v>9833</v>
      </c>
      <c r="C1239" s="1" t="s">
        <v>9834</v>
      </c>
      <c r="D1239" s="1" t="s">
        <v>9835</v>
      </c>
      <c r="E1239" s="1">
        <v>2022.0</v>
      </c>
      <c r="F1239" s="1" t="s">
        <v>4267</v>
      </c>
      <c r="G1239" s="1">
        <v>12042.0</v>
      </c>
      <c r="I1239" s="1">
        <v>1204202.0</v>
      </c>
      <c r="M1239" s="1" t="s">
        <v>9836</v>
      </c>
      <c r="N1239" s="1" t="s">
        <v>9837</v>
      </c>
      <c r="O1239" s="1" t="s">
        <v>9838</v>
      </c>
      <c r="P1239" s="1" t="s">
        <v>9839</v>
      </c>
      <c r="Q1239" s="1" t="s">
        <v>74</v>
      </c>
      <c r="S1239" s="1" t="s">
        <v>76</v>
      </c>
    </row>
    <row r="1240" ht="14.25" customHeight="1">
      <c r="A1240" s="1" t="s">
        <v>9840</v>
      </c>
      <c r="B1240" s="1" t="s">
        <v>9841</v>
      </c>
      <c r="C1240" s="1" t="s">
        <v>9842</v>
      </c>
      <c r="D1240" s="1" t="s">
        <v>9843</v>
      </c>
      <c r="E1240" s="1">
        <v>2022.0</v>
      </c>
      <c r="F1240" s="1" t="s">
        <v>1000</v>
      </c>
      <c r="G1240" s="1">
        <v>3154.0</v>
      </c>
      <c r="N1240" s="1" t="s">
        <v>9844</v>
      </c>
      <c r="O1240" s="1" t="s">
        <v>9845</v>
      </c>
      <c r="P1240" s="1" t="s">
        <v>9846</v>
      </c>
      <c r="Q1240" s="1" t="s">
        <v>74</v>
      </c>
      <c r="S1240" s="1" t="s">
        <v>76</v>
      </c>
    </row>
    <row r="1241" ht="14.25" customHeight="1">
      <c r="A1241" s="1" t="s">
        <v>9847</v>
      </c>
      <c r="B1241" s="1" t="s">
        <v>9848</v>
      </c>
      <c r="C1241" s="1" t="s">
        <v>9849</v>
      </c>
      <c r="D1241" s="1" t="s">
        <v>9850</v>
      </c>
      <c r="E1241" s="1">
        <v>2022.0</v>
      </c>
      <c r="F1241" s="1" t="s">
        <v>9535</v>
      </c>
      <c r="G1241" s="1" t="s">
        <v>9536</v>
      </c>
      <c r="M1241" s="1" t="s">
        <v>9851</v>
      </c>
      <c r="N1241" s="1" t="s">
        <v>9852</v>
      </c>
      <c r="O1241" s="1" t="s">
        <v>9853</v>
      </c>
      <c r="P1241" s="1" t="s">
        <v>9854</v>
      </c>
      <c r="Q1241" s="1" t="s">
        <v>74</v>
      </c>
      <c r="S1241" s="1" t="s">
        <v>76</v>
      </c>
    </row>
    <row r="1242" ht="14.25" customHeight="1">
      <c r="A1242" s="1" t="s">
        <v>9855</v>
      </c>
      <c r="B1242" s="1" t="s">
        <v>9856</v>
      </c>
      <c r="C1242" s="1" t="s">
        <v>9857</v>
      </c>
      <c r="D1242" s="1" t="s">
        <v>9858</v>
      </c>
      <c r="E1242" s="1">
        <v>2022.0</v>
      </c>
      <c r="F1242" s="1" t="s">
        <v>9552</v>
      </c>
      <c r="M1242" s="1" t="s">
        <v>9859</v>
      </c>
      <c r="N1242" s="1" t="s">
        <v>9860</v>
      </c>
      <c r="O1242" s="1" t="s">
        <v>9861</v>
      </c>
      <c r="P1242" s="1" t="s">
        <v>9862</v>
      </c>
      <c r="Q1242" s="1" t="s">
        <v>74</v>
      </c>
      <c r="S1242" s="1" t="s">
        <v>76</v>
      </c>
    </row>
    <row r="1243" ht="14.25" customHeight="1">
      <c r="A1243" s="1" t="s">
        <v>9863</v>
      </c>
      <c r="B1243" s="1" t="s">
        <v>9864</v>
      </c>
      <c r="C1243" s="1" t="s">
        <v>9865</v>
      </c>
      <c r="D1243" s="1" t="s">
        <v>9866</v>
      </c>
      <c r="E1243" s="1">
        <v>2022.0</v>
      </c>
      <c r="F1243" s="1" t="s">
        <v>9786</v>
      </c>
      <c r="J1243" s="1">
        <v>91.0</v>
      </c>
      <c r="K1243" s="1">
        <v>97.0</v>
      </c>
      <c r="L1243" s="1">
        <v>6.0</v>
      </c>
      <c r="M1243" s="1" t="s">
        <v>9867</v>
      </c>
      <c r="N1243" s="1" t="s">
        <v>9868</v>
      </c>
      <c r="O1243" s="1" t="s">
        <v>9869</v>
      </c>
      <c r="P1243" s="1" t="s">
        <v>9870</v>
      </c>
      <c r="Q1243" s="1" t="s">
        <v>74</v>
      </c>
      <c r="S1243" s="1" t="s">
        <v>76</v>
      </c>
    </row>
    <row r="1244" ht="14.25" customHeight="1">
      <c r="A1244" s="1" t="s">
        <v>9871</v>
      </c>
      <c r="B1244" s="1" t="s">
        <v>9872</v>
      </c>
      <c r="C1244" s="1" t="s">
        <v>9873</v>
      </c>
      <c r="D1244" s="1" t="s">
        <v>9874</v>
      </c>
      <c r="E1244" s="1">
        <v>2022.0</v>
      </c>
      <c r="F1244" s="1" t="s">
        <v>9875</v>
      </c>
      <c r="J1244" s="1">
        <v>771.0</v>
      </c>
      <c r="K1244" s="1">
        <v>775.0</v>
      </c>
      <c r="L1244" s="1">
        <v>4.0</v>
      </c>
      <c r="M1244" s="1" t="s">
        <v>9876</v>
      </c>
      <c r="N1244" s="1" t="s">
        <v>9877</v>
      </c>
      <c r="O1244" s="1" t="s">
        <v>9878</v>
      </c>
      <c r="P1244" s="1" t="s">
        <v>9879</v>
      </c>
      <c r="Q1244" s="1" t="s">
        <v>74</v>
      </c>
      <c r="S1244" s="1" t="s">
        <v>76</v>
      </c>
    </row>
    <row r="1245" ht="14.25" customHeight="1">
      <c r="A1245" s="1" t="s">
        <v>9880</v>
      </c>
      <c r="B1245" s="1" t="s">
        <v>9881</v>
      </c>
      <c r="C1245" s="1" t="s">
        <v>9882</v>
      </c>
      <c r="D1245" s="1" t="s">
        <v>9883</v>
      </c>
      <c r="E1245" s="1">
        <v>2022.0</v>
      </c>
      <c r="F1245" s="1" t="s">
        <v>1710</v>
      </c>
      <c r="G1245" s="1" t="s">
        <v>9884</v>
      </c>
      <c r="J1245" s="1">
        <v>344.0</v>
      </c>
      <c r="K1245" s="1">
        <v>363.0</v>
      </c>
      <c r="L1245" s="1">
        <v>19.0</v>
      </c>
      <c r="M1245" s="1" t="s">
        <v>9885</v>
      </c>
      <c r="N1245" s="1" t="s">
        <v>9886</v>
      </c>
      <c r="O1245" s="1" t="s">
        <v>9887</v>
      </c>
      <c r="P1245" s="1" t="s">
        <v>9888</v>
      </c>
      <c r="Q1245" s="1" t="s">
        <v>74</v>
      </c>
      <c r="R1245" s="1" t="s">
        <v>103</v>
      </c>
      <c r="S1245" s="1" t="s">
        <v>76</v>
      </c>
    </row>
    <row r="1246" ht="14.25" customHeight="1">
      <c r="A1246" s="1" t="s">
        <v>1369</v>
      </c>
      <c r="B1246" s="1" t="s">
        <v>1370</v>
      </c>
      <c r="C1246" s="1" t="s">
        <v>1371</v>
      </c>
      <c r="D1246" s="1" t="s">
        <v>9889</v>
      </c>
      <c r="E1246" s="1">
        <v>2022.0</v>
      </c>
      <c r="F1246" s="1" t="s">
        <v>9801</v>
      </c>
      <c r="G1246" s="1">
        <v>310.0</v>
      </c>
      <c r="J1246" s="1">
        <v>41.0</v>
      </c>
      <c r="K1246" s="1">
        <v>51.0</v>
      </c>
      <c r="L1246" s="1">
        <v>10.0</v>
      </c>
      <c r="M1246" s="1" t="s">
        <v>9890</v>
      </c>
      <c r="N1246" s="1" t="s">
        <v>9891</v>
      </c>
      <c r="O1246" s="1" t="s">
        <v>9892</v>
      </c>
      <c r="P1246" s="1" t="s">
        <v>9893</v>
      </c>
      <c r="Q1246" s="1" t="s">
        <v>74</v>
      </c>
      <c r="S1246" s="1" t="s">
        <v>76</v>
      </c>
    </row>
    <row r="1247" ht="14.25" customHeight="1">
      <c r="A1247" s="1" t="s">
        <v>9894</v>
      </c>
      <c r="B1247" s="1" t="s">
        <v>9895</v>
      </c>
      <c r="C1247" s="1" t="s">
        <v>9896</v>
      </c>
      <c r="D1247" s="1" t="s">
        <v>9897</v>
      </c>
      <c r="E1247" s="1">
        <v>2022.0</v>
      </c>
      <c r="F1247" s="1" t="s">
        <v>9898</v>
      </c>
      <c r="J1247" s="1">
        <v>847.0</v>
      </c>
      <c r="K1247" s="1">
        <v>850.0</v>
      </c>
      <c r="L1247" s="1">
        <v>3.0</v>
      </c>
      <c r="M1247" s="1" t="s">
        <v>9899</v>
      </c>
      <c r="N1247" s="1" t="s">
        <v>9900</v>
      </c>
      <c r="O1247" s="1" t="s">
        <v>9901</v>
      </c>
      <c r="P1247" s="1" t="s">
        <v>9902</v>
      </c>
      <c r="Q1247" s="1" t="s">
        <v>74</v>
      </c>
      <c r="S1247" s="1" t="s">
        <v>76</v>
      </c>
    </row>
    <row r="1248" ht="14.25" customHeight="1">
      <c r="A1248" s="1" t="s">
        <v>9903</v>
      </c>
      <c r="B1248" s="1" t="s">
        <v>9904</v>
      </c>
      <c r="C1248" s="1" t="s">
        <v>9905</v>
      </c>
      <c r="D1248" s="1" t="s">
        <v>9906</v>
      </c>
      <c r="E1248" s="1">
        <v>2022.0</v>
      </c>
      <c r="F1248" s="1" t="s">
        <v>9907</v>
      </c>
      <c r="M1248" s="1" t="s">
        <v>9908</v>
      </c>
      <c r="N1248" s="1" t="s">
        <v>9909</v>
      </c>
      <c r="O1248" s="1" t="s">
        <v>9910</v>
      </c>
      <c r="P1248" s="1" t="s">
        <v>9911</v>
      </c>
      <c r="Q1248" s="1" t="s">
        <v>74</v>
      </c>
      <c r="S1248" s="1" t="s">
        <v>76</v>
      </c>
    </row>
    <row r="1249" ht="14.25" customHeight="1">
      <c r="A1249" s="1" t="s">
        <v>9912</v>
      </c>
      <c r="B1249" s="1" t="s">
        <v>9913</v>
      </c>
      <c r="C1249" s="1" t="s">
        <v>9914</v>
      </c>
      <c r="D1249" s="1" t="s">
        <v>9915</v>
      </c>
      <c r="E1249" s="1">
        <v>2022.0</v>
      </c>
      <c r="F1249" s="1" t="s">
        <v>9535</v>
      </c>
      <c r="G1249" s="1" t="s">
        <v>9536</v>
      </c>
      <c r="M1249" s="1" t="s">
        <v>9916</v>
      </c>
      <c r="N1249" s="1" t="s">
        <v>9917</v>
      </c>
      <c r="O1249" s="1" t="s">
        <v>9918</v>
      </c>
      <c r="P1249" s="1" t="s">
        <v>9919</v>
      </c>
      <c r="Q1249" s="1" t="s">
        <v>74</v>
      </c>
      <c r="S1249" s="1" t="s">
        <v>76</v>
      </c>
    </row>
    <row r="1250" ht="14.25" customHeight="1">
      <c r="A1250" s="1" t="s">
        <v>9920</v>
      </c>
      <c r="B1250" s="1" t="s">
        <v>9921</v>
      </c>
      <c r="C1250" s="1" t="s">
        <v>9922</v>
      </c>
      <c r="D1250" s="1" t="s">
        <v>9923</v>
      </c>
      <c r="E1250" s="1">
        <v>2022.0</v>
      </c>
      <c r="F1250" s="1" t="s">
        <v>9552</v>
      </c>
      <c r="M1250" s="1" t="s">
        <v>9924</v>
      </c>
      <c r="N1250" s="1" t="s">
        <v>9925</v>
      </c>
      <c r="O1250" s="1" t="s">
        <v>9926</v>
      </c>
      <c r="P1250" s="1" t="s">
        <v>9927</v>
      </c>
      <c r="Q1250" s="1" t="s">
        <v>74</v>
      </c>
      <c r="S1250" s="1" t="s">
        <v>76</v>
      </c>
    </row>
    <row r="1251" ht="14.25" customHeight="1">
      <c r="A1251" s="1" t="s">
        <v>9928</v>
      </c>
      <c r="B1251" s="1" t="s">
        <v>9929</v>
      </c>
      <c r="C1251" s="1" t="s">
        <v>9930</v>
      </c>
      <c r="D1251" s="1" t="s">
        <v>9931</v>
      </c>
      <c r="E1251" s="1">
        <v>2022.0</v>
      </c>
      <c r="F1251" s="1" t="s">
        <v>9932</v>
      </c>
      <c r="M1251" s="1" t="s">
        <v>9933</v>
      </c>
      <c r="N1251" s="1" t="s">
        <v>9934</v>
      </c>
      <c r="O1251" s="1" t="s">
        <v>9935</v>
      </c>
      <c r="P1251" s="1" t="s">
        <v>9936</v>
      </c>
      <c r="Q1251" s="1" t="s">
        <v>74</v>
      </c>
      <c r="S1251" s="1" t="s">
        <v>76</v>
      </c>
    </row>
    <row r="1252" ht="14.25" customHeight="1">
      <c r="A1252" s="1" t="s">
        <v>9937</v>
      </c>
      <c r="B1252" s="1" t="s">
        <v>9938</v>
      </c>
      <c r="C1252" s="1" t="s">
        <v>9939</v>
      </c>
      <c r="D1252" s="1" t="s">
        <v>9940</v>
      </c>
      <c r="E1252" s="1">
        <v>2022.0</v>
      </c>
      <c r="F1252" s="1" t="s">
        <v>1710</v>
      </c>
      <c r="G1252" s="1" t="s">
        <v>9701</v>
      </c>
      <c r="J1252" s="1">
        <v>656.0</v>
      </c>
      <c r="K1252" s="1">
        <v>671.0</v>
      </c>
      <c r="L1252" s="1">
        <v>15.0</v>
      </c>
      <c r="M1252" s="1" t="s">
        <v>9941</v>
      </c>
      <c r="N1252" s="1" t="s">
        <v>9942</v>
      </c>
      <c r="O1252" s="1" t="s">
        <v>9943</v>
      </c>
      <c r="P1252" s="1" t="s">
        <v>9944</v>
      </c>
      <c r="Q1252" s="1" t="s">
        <v>74</v>
      </c>
      <c r="S1252" s="1" t="s">
        <v>76</v>
      </c>
    </row>
    <row r="1253" ht="14.25" customHeight="1">
      <c r="A1253" s="1" t="s">
        <v>9945</v>
      </c>
      <c r="B1253" s="1" t="s">
        <v>9946</v>
      </c>
      <c r="C1253" s="1" t="s">
        <v>9947</v>
      </c>
      <c r="D1253" s="1" t="s">
        <v>9948</v>
      </c>
      <c r="E1253" s="1">
        <v>2022.0</v>
      </c>
      <c r="F1253" s="1" t="s">
        <v>1710</v>
      </c>
      <c r="G1253" s="1" t="s">
        <v>9949</v>
      </c>
      <c r="J1253" s="1">
        <v>146.0</v>
      </c>
      <c r="K1253" s="1">
        <v>161.0</v>
      </c>
      <c r="L1253" s="1">
        <v>15.0</v>
      </c>
      <c r="M1253" s="1" t="s">
        <v>9950</v>
      </c>
      <c r="N1253" s="1" t="s">
        <v>9951</v>
      </c>
      <c r="O1253" s="1" t="s">
        <v>9952</v>
      </c>
      <c r="P1253" s="1" t="s">
        <v>9953</v>
      </c>
      <c r="Q1253" s="1" t="s">
        <v>74</v>
      </c>
      <c r="S1253" s="1" t="s">
        <v>76</v>
      </c>
    </row>
    <row r="1254" ht="14.25" customHeight="1">
      <c r="A1254" s="1" t="s">
        <v>9954</v>
      </c>
      <c r="B1254" s="1" t="s">
        <v>9955</v>
      </c>
      <c r="C1254" s="1" t="s">
        <v>9956</v>
      </c>
      <c r="D1254" s="1" t="s">
        <v>9957</v>
      </c>
      <c r="E1254" s="1">
        <v>2022.0</v>
      </c>
      <c r="F1254" s="1" t="s">
        <v>1710</v>
      </c>
      <c r="G1254" s="1" t="s">
        <v>9958</v>
      </c>
      <c r="J1254" s="1">
        <v>65.0</v>
      </c>
      <c r="K1254" s="1">
        <v>82.0</v>
      </c>
      <c r="L1254" s="1">
        <v>17.0</v>
      </c>
      <c r="M1254" s="1" t="s">
        <v>9959</v>
      </c>
      <c r="N1254" s="1" t="s">
        <v>9960</v>
      </c>
      <c r="O1254" s="1" t="s">
        <v>9961</v>
      </c>
      <c r="P1254" s="1" t="s">
        <v>9962</v>
      </c>
      <c r="Q1254" s="1" t="s">
        <v>74</v>
      </c>
      <c r="S1254" s="1" t="s">
        <v>76</v>
      </c>
    </row>
    <row r="1255" ht="14.25" customHeight="1">
      <c r="A1255" s="1" t="s">
        <v>9963</v>
      </c>
      <c r="B1255" s="1" t="s">
        <v>9964</v>
      </c>
      <c r="C1255" s="1" t="s">
        <v>9965</v>
      </c>
      <c r="D1255" s="1" t="s">
        <v>9966</v>
      </c>
      <c r="E1255" s="1">
        <v>2022.0</v>
      </c>
      <c r="F1255" s="1" t="s">
        <v>2557</v>
      </c>
      <c r="G1255" s="1" t="s">
        <v>9744</v>
      </c>
      <c r="J1255" s="1">
        <v>438.0</v>
      </c>
      <c r="K1255" s="1">
        <v>444.0</v>
      </c>
      <c r="L1255" s="1">
        <v>6.0</v>
      </c>
      <c r="M1255" s="1" t="s">
        <v>9967</v>
      </c>
      <c r="N1255" s="1" t="s">
        <v>9968</v>
      </c>
      <c r="O1255" s="1" t="s">
        <v>9969</v>
      </c>
      <c r="P1255" s="1" t="s">
        <v>9970</v>
      </c>
      <c r="Q1255" s="1" t="s">
        <v>74</v>
      </c>
      <c r="S1255" s="1" t="s">
        <v>76</v>
      </c>
    </row>
    <row r="1256" ht="14.25" customHeight="1">
      <c r="A1256" s="1" t="s">
        <v>9971</v>
      </c>
      <c r="B1256" s="1" t="s">
        <v>9972</v>
      </c>
      <c r="C1256" s="1" t="s">
        <v>9973</v>
      </c>
      <c r="D1256" s="1" t="s">
        <v>9974</v>
      </c>
      <c r="E1256" s="1">
        <v>2022.0</v>
      </c>
      <c r="F1256" s="1" t="s">
        <v>4267</v>
      </c>
      <c r="G1256" s="1">
        <v>12042.0</v>
      </c>
      <c r="I1256" s="1">
        <v>1204207.0</v>
      </c>
      <c r="M1256" s="1" t="s">
        <v>9975</v>
      </c>
      <c r="N1256" s="1" t="s">
        <v>9976</v>
      </c>
      <c r="O1256" s="1" t="s">
        <v>9977</v>
      </c>
      <c r="P1256" s="1" t="s">
        <v>9978</v>
      </c>
      <c r="Q1256" s="1" t="s">
        <v>74</v>
      </c>
      <c r="S1256" s="1" t="s">
        <v>76</v>
      </c>
    </row>
    <row r="1257" ht="14.25" customHeight="1">
      <c r="A1257" s="1" t="s">
        <v>9979</v>
      </c>
      <c r="B1257" s="1" t="s">
        <v>9980</v>
      </c>
      <c r="C1257" s="1" t="s">
        <v>9981</v>
      </c>
      <c r="D1257" s="1" t="s">
        <v>9982</v>
      </c>
      <c r="E1257" s="1">
        <v>2022.0</v>
      </c>
      <c r="F1257" s="1" t="s">
        <v>1710</v>
      </c>
      <c r="G1257" s="1" t="s">
        <v>9701</v>
      </c>
      <c r="J1257" s="1">
        <v>475.0</v>
      </c>
      <c r="K1257" s="1">
        <v>485.0</v>
      </c>
      <c r="L1257" s="1">
        <v>10.0</v>
      </c>
      <c r="M1257" s="1" t="s">
        <v>9983</v>
      </c>
      <c r="N1257" s="1" t="s">
        <v>9984</v>
      </c>
      <c r="O1257" s="1" t="s">
        <v>9985</v>
      </c>
      <c r="P1257" s="1" t="s">
        <v>9986</v>
      </c>
      <c r="Q1257" s="1" t="s">
        <v>74</v>
      </c>
      <c r="S1257" s="1" t="s">
        <v>76</v>
      </c>
    </row>
    <row r="1258" ht="14.25" customHeight="1">
      <c r="A1258" s="1" t="s">
        <v>9987</v>
      </c>
      <c r="B1258" s="1" t="s">
        <v>9988</v>
      </c>
      <c r="C1258" s="1" t="s">
        <v>9989</v>
      </c>
      <c r="D1258" s="1" t="s">
        <v>9990</v>
      </c>
      <c r="E1258" s="1">
        <v>2022.0</v>
      </c>
      <c r="F1258" s="1" t="s">
        <v>9991</v>
      </c>
      <c r="G1258" s="1" t="s">
        <v>9536</v>
      </c>
      <c r="J1258" s="1">
        <v>3918.0</v>
      </c>
      <c r="K1258" s="1">
        <v>3922.0</v>
      </c>
      <c r="L1258" s="1">
        <v>4.0</v>
      </c>
      <c r="M1258" s="1" t="s">
        <v>9992</v>
      </c>
      <c r="N1258" s="1" t="s">
        <v>9993</v>
      </c>
      <c r="O1258" s="1" t="s">
        <v>9994</v>
      </c>
      <c r="P1258" s="1" t="s">
        <v>9995</v>
      </c>
      <c r="Q1258" s="1" t="s">
        <v>74</v>
      </c>
      <c r="S1258" s="1" t="s">
        <v>76</v>
      </c>
    </row>
    <row r="1259" ht="14.25" customHeight="1">
      <c r="A1259" s="1" t="s">
        <v>9996</v>
      </c>
      <c r="B1259" s="1" t="s">
        <v>9997</v>
      </c>
      <c r="C1259" s="1" t="s">
        <v>9998</v>
      </c>
      <c r="D1259" s="1" t="s">
        <v>9999</v>
      </c>
      <c r="E1259" s="1">
        <v>2022.0</v>
      </c>
      <c r="F1259" s="1" t="s">
        <v>1710</v>
      </c>
      <c r="G1259" s="1" t="s">
        <v>9701</v>
      </c>
      <c r="J1259" s="1">
        <v>564.0</v>
      </c>
      <c r="K1259" s="1">
        <v>579.0</v>
      </c>
      <c r="L1259" s="1">
        <v>15.0</v>
      </c>
      <c r="M1259" s="1" t="s">
        <v>10000</v>
      </c>
      <c r="N1259" s="1" t="s">
        <v>10001</v>
      </c>
      <c r="O1259" s="1" t="s">
        <v>10002</v>
      </c>
      <c r="P1259" s="1" t="s">
        <v>10003</v>
      </c>
      <c r="Q1259" s="1" t="s">
        <v>74</v>
      </c>
      <c r="S1259" s="1" t="s">
        <v>76</v>
      </c>
    </row>
    <row r="1260" ht="14.25" customHeight="1">
      <c r="A1260" s="1" t="s">
        <v>10004</v>
      </c>
      <c r="B1260" s="1" t="s">
        <v>10005</v>
      </c>
      <c r="C1260" s="1" t="s">
        <v>10006</v>
      </c>
      <c r="D1260" s="1" t="s">
        <v>10007</v>
      </c>
      <c r="E1260" s="1">
        <v>2022.0</v>
      </c>
      <c r="F1260" s="1" t="s">
        <v>10008</v>
      </c>
      <c r="J1260" s="1">
        <v>204.0</v>
      </c>
      <c r="K1260" s="1">
        <v>209.0</v>
      </c>
      <c r="L1260" s="1">
        <v>5.0</v>
      </c>
      <c r="M1260" s="1" t="s">
        <v>10009</v>
      </c>
      <c r="N1260" s="1" t="s">
        <v>10010</v>
      </c>
      <c r="O1260" s="1" t="s">
        <v>10011</v>
      </c>
      <c r="P1260" s="1" t="s">
        <v>10012</v>
      </c>
      <c r="Q1260" s="1" t="s">
        <v>74</v>
      </c>
      <c r="R1260" s="1" t="s">
        <v>103</v>
      </c>
      <c r="S1260" s="1" t="s">
        <v>76</v>
      </c>
    </row>
    <row r="1261" ht="14.25" customHeight="1">
      <c r="A1261" s="1" t="s">
        <v>10013</v>
      </c>
      <c r="B1261" s="1" t="s">
        <v>10014</v>
      </c>
      <c r="C1261" s="1" t="s">
        <v>10015</v>
      </c>
      <c r="D1261" s="1" t="s">
        <v>10016</v>
      </c>
      <c r="E1261" s="1">
        <v>2022.0</v>
      </c>
      <c r="F1261" s="1" t="s">
        <v>9786</v>
      </c>
      <c r="J1261" s="1">
        <v>211.0</v>
      </c>
      <c r="K1261" s="1">
        <v>217.0</v>
      </c>
      <c r="L1261" s="1">
        <v>6.0</v>
      </c>
      <c r="M1261" s="1" t="s">
        <v>10017</v>
      </c>
      <c r="N1261" s="1" t="s">
        <v>10018</v>
      </c>
      <c r="O1261" s="1" t="s">
        <v>10019</v>
      </c>
      <c r="P1261" s="1" t="s">
        <v>10020</v>
      </c>
      <c r="Q1261" s="1" t="s">
        <v>74</v>
      </c>
      <c r="S1261" s="1" t="s">
        <v>76</v>
      </c>
    </row>
    <row r="1262" ht="14.25" customHeight="1">
      <c r="A1262" s="1" t="s">
        <v>10021</v>
      </c>
      <c r="B1262" s="1" t="s">
        <v>10022</v>
      </c>
      <c r="C1262" s="1" t="s">
        <v>10023</v>
      </c>
      <c r="D1262" s="1" t="s">
        <v>10024</v>
      </c>
      <c r="E1262" s="1">
        <v>2022.0</v>
      </c>
      <c r="F1262" s="1" t="s">
        <v>9526</v>
      </c>
      <c r="M1262" s="1" t="s">
        <v>10025</v>
      </c>
      <c r="N1262" s="1" t="s">
        <v>10026</v>
      </c>
      <c r="O1262" s="1" t="s">
        <v>10027</v>
      </c>
      <c r="P1262" s="1" t="s">
        <v>10028</v>
      </c>
      <c r="Q1262" s="1" t="s">
        <v>74</v>
      </c>
      <c r="R1262" s="1" t="s">
        <v>103</v>
      </c>
      <c r="S1262" s="1" t="s">
        <v>76</v>
      </c>
    </row>
    <row r="1263" ht="14.25" customHeight="1">
      <c r="A1263" s="1" t="s">
        <v>10029</v>
      </c>
      <c r="B1263" s="1" t="s">
        <v>10030</v>
      </c>
      <c r="C1263" s="1" t="s">
        <v>10031</v>
      </c>
      <c r="D1263" s="1" t="s">
        <v>10032</v>
      </c>
      <c r="E1263" s="1">
        <v>2022.0</v>
      </c>
      <c r="F1263" s="1" t="s">
        <v>11</v>
      </c>
      <c r="G1263" s="1" t="s">
        <v>5686</v>
      </c>
      <c r="J1263" s="1">
        <v>1296.0</v>
      </c>
      <c r="K1263" s="1">
        <v>1297.0</v>
      </c>
      <c r="L1263" s="1">
        <v>1.0</v>
      </c>
      <c r="M1263" s="1" t="s">
        <v>10033</v>
      </c>
      <c r="N1263" s="1" t="s">
        <v>10034</v>
      </c>
      <c r="O1263" s="1" t="s">
        <v>10035</v>
      </c>
      <c r="P1263" s="1" t="s">
        <v>10036</v>
      </c>
      <c r="Q1263" s="1" t="s">
        <v>74</v>
      </c>
      <c r="R1263" s="1" t="s">
        <v>103</v>
      </c>
      <c r="S1263" s="1" t="s">
        <v>76</v>
      </c>
    </row>
    <row r="1264" ht="14.25" customHeight="1">
      <c r="A1264" s="1" t="s">
        <v>10037</v>
      </c>
      <c r="B1264" s="1" t="s">
        <v>10038</v>
      </c>
      <c r="C1264" s="1" t="s">
        <v>10039</v>
      </c>
      <c r="D1264" s="1" t="s">
        <v>10040</v>
      </c>
      <c r="E1264" s="1">
        <v>2022.0</v>
      </c>
      <c r="F1264" s="1" t="s">
        <v>1710</v>
      </c>
      <c r="G1264" s="1" t="s">
        <v>10041</v>
      </c>
      <c r="J1264" s="1">
        <v>571.0</v>
      </c>
      <c r="K1264" s="1">
        <v>582.0</v>
      </c>
      <c r="L1264" s="1">
        <v>11.0</v>
      </c>
      <c r="M1264" s="1" t="s">
        <v>10042</v>
      </c>
      <c r="N1264" s="1" t="s">
        <v>10043</v>
      </c>
      <c r="O1264" s="1" t="s">
        <v>10044</v>
      </c>
      <c r="P1264" s="1" t="s">
        <v>10045</v>
      </c>
      <c r="Q1264" s="1" t="s">
        <v>74</v>
      </c>
      <c r="S1264" s="1" t="s">
        <v>76</v>
      </c>
    </row>
    <row r="1265" ht="14.25" customHeight="1">
      <c r="A1265" s="1" t="s">
        <v>10046</v>
      </c>
      <c r="B1265" s="1" t="s">
        <v>10047</v>
      </c>
      <c r="C1265" s="1" t="s">
        <v>10048</v>
      </c>
      <c r="D1265" s="1" t="s">
        <v>10049</v>
      </c>
      <c r="E1265" s="1">
        <v>2022.0</v>
      </c>
      <c r="F1265" s="1" t="s">
        <v>10050</v>
      </c>
      <c r="M1265" s="1" t="s">
        <v>10051</v>
      </c>
      <c r="N1265" s="1" t="s">
        <v>10052</v>
      </c>
      <c r="O1265" s="1" t="s">
        <v>10053</v>
      </c>
      <c r="P1265" s="1" t="s">
        <v>10054</v>
      </c>
      <c r="Q1265" s="1" t="s">
        <v>74</v>
      </c>
      <c r="S1265" s="1" t="s">
        <v>76</v>
      </c>
    </row>
    <row r="1266" ht="14.25" customHeight="1">
      <c r="A1266" s="1" t="s">
        <v>10055</v>
      </c>
      <c r="B1266" s="1" t="s">
        <v>10056</v>
      </c>
      <c r="C1266" s="1" t="s">
        <v>10057</v>
      </c>
      <c r="D1266" s="1" t="s">
        <v>10058</v>
      </c>
      <c r="E1266" s="1">
        <v>2022.0</v>
      </c>
      <c r="F1266" s="1" t="s">
        <v>2557</v>
      </c>
      <c r="G1266" s="1" t="s">
        <v>10059</v>
      </c>
      <c r="J1266" s="1">
        <v>80.0</v>
      </c>
      <c r="K1266" s="1">
        <v>87.0</v>
      </c>
      <c r="L1266" s="1">
        <v>7.0</v>
      </c>
      <c r="M1266" s="1" t="s">
        <v>10060</v>
      </c>
      <c r="N1266" s="1" t="s">
        <v>10061</v>
      </c>
      <c r="O1266" s="1" t="s">
        <v>10062</v>
      </c>
      <c r="P1266" s="1" t="s">
        <v>10063</v>
      </c>
      <c r="Q1266" s="1" t="s">
        <v>74</v>
      </c>
      <c r="S1266" s="1" t="s">
        <v>76</v>
      </c>
    </row>
    <row r="1267" ht="14.25" customHeight="1">
      <c r="A1267" s="1" t="s">
        <v>10064</v>
      </c>
      <c r="B1267" s="1" t="s">
        <v>10065</v>
      </c>
      <c r="C1267" s="1" t="s">
        <v>10066</v>
      </c>
      <c r="D1267" s="1" t="s">
        <v>10067</v>
      </c>
      <c r="E1267" s="1">
        <v>2022.0</v>
      </c>
      <c r="F1267" s="1" t="s">
        <v>1710</v>
      </c>
      <c r="G1267" s="1" t="s">
        <v>10068</v>
      </c>
      <c r="J1267" s="1">
        <v>327.0</v>
      </c>
      <c r="K1267" s="1">
        <v>345.0</v>
      </c>
      <c r="L1267" s="1">
        <v>18.0</v>
      </c>
      <c r="M1267" s="1" t="s">
        <v>10069</v>
      </c>
      <c r="N1267" s="1" t="s">
        <v>10070</v>
      </c>
      <c r="O1267" s="1" t="s">
        <v>10071</v>
      </c>
      <c r="P1267" s="1" t="s">
        <v>10072</v>
      </c>
      <c r="Q1267" s="1" t="s">
        <v>74</v>
      </c>
      <c r="S1267" s="1" t="s">
        <v>76</v>
      </c>
    </row>
    <row r="1268" ht="14.25" customHeight="1">
      <c r="A1268" s="1" t="s">
        <v>10073</v>
      </c>
      <c r="B1268" s="1" t="s">
        <v>10074</v>
      </c>
      <c r="C1268" s="1" t="s">
        <v>10075</v>
      </c>
      <c r="D1268" s="1" t="s">
        <v>10076</v>
      </c>
      <c r="E1268" s="1">
        <v>2022.0</v>
      </c>
      <c r="F1268" s="1" t="s">
        <v>1710</v>
      </c>
      <c r="G1268" s="1" t="s">
        <v>9949</v>
      </c>
      <c r="J1268" s="1">
        <v>404.0</v>
      </c>
      <c r="K1268" s="1">
        <v>417.0</v>
      </c>
      <c r="L1268" s="1">
        <v>13.0</v>
      </c>
      <c r="M1268" s="1" t="s">
        <v>10077</v>
      </c>
      <c r="N1268" s="1" t="s">
        <v>10078</v>
      </c>
      <c r="O1268" s="1" t="s">
        <v>10079</v>
      </c>
      <c r="P1268" s="1" t="s">
        <v>10080</v>
      </c>
      <c r="Q1268" s="1" t="s">
        <v>74</v>
      </c>
      <c r="S1268" s="1" t="s">
        <v>76</v>
      </c>
    </row>
    <row r="1269" ht="14.25" customHeight="1">
      <c r="A1269" s="1" t="s">
        <v>10081</v>
      </c>
      <c r="B1269" s="1" t="s">
        <v>10082</v>
      </c>
      <c r="C1269" s="1" t="s">
        <v>10083</v>
      </c>
      <c r="D1269" s="1" t="s">
        <v>10084</v>
      </c>
      <c r="E1269" s="1">
        <v>2022.0</v>
      </c>
      <c r="F1269" s="1" t="s">
        <v>5352</v>
      </c>
      <c r="G1269" s="1">
        <v>107.0</v>
      </c>
      <c r="J1269" s="1">
        <v>1497.0</v>
      </c>
      <c r="K1269" s="1">
        <v>1502.0</v>
      </c>
      <c r="L1269" s="1">
        <v>5.0</v>
      </c>
      <c r="M1269" s="1" t="s">
        <v>10085</v>
      </c>
      <c r="N1269" s="1" t="s">
        <v>10086</v>
      </c>
      <c r="O1269" s="1" t="s">
        <v>10087</v>
      </c>
      <c r="P1269" s="1" t="s">
        <v>10088</v>
      </c>
      <c r="Q1269" s="1" t="s">
        <v>74</v>
      </c>
      <c r="R1269" s="1" t="s">
        <v>5122</v>
      </c>
      <c r="S1269" s="1" t="s">
        <v>76</v>
      </c>
    </row>
    <row r="1270" ht="14.25" customHeight="1">
      <c r="A1270" s="1" t="s">
        <v>10089</v>
      </c>
      <c r="B1270" s="1" t="s">
        <v>10090</v>
      </c>
      <c r="C1270" s="1" t="s">
        <v>10091</v>
      </c>
      <c r="D1270" s="1" t="s">
        <v>10092</v>
      </c>
      <c r="E1270" s="1">
        <v>2022.0</v>
      </c>
      <c r="F1270" s="1" t="s">
        <v>10050</v>
      </c>
      <c r="M1270" s="1" t="s">
        <v>10093</v>
      </c>
      <c r="N1270" s="1" t="s">
        <v>10094</v>
      </c>
      <c r="O1270" s="1" t="s">
        <v>10095</v>
      </c>
      <c r="P1270" s="1" t="s">
        <v>10096</v>
      </c>
      <c r="Q1270" s="1" t="s">
        <v>74</v>
      </c>
      <c r="S1270" s="1" t="s">
        <v>76</v>
      </c>
    </row>
    <row r="1271" ht="14.25" customHeight="1">
      <c r="A1271" s="1" t="s">
        <v>10097</v>
      </c>
      <c r="B1271" s="1" t="s">
        <v>10098</v>
      </c>
      <c r="C1271" s="1" t="s">
        <v>10099</v>
      </c>
      <c r="D1271" s="1" t="s">
        <v>10100</v>
      </c>
      <c r="E1271" s="1">
        <v>2022.0</v>
      </c>
      <c r="F1271" s="1" t="s">
        <v>9991</v>
      </c>
      <c r="G1271" s="1" t="s">
        <v>9536</v>
      </c>
      <c r="J1271" s="1">
        <v>1835.0</v>
      </c>
      <c r="K1271" s="1">
        <v>1839.0</v>
      </c>
      <c r="L1271" s="1">
        <v>4.0</v>
      </c>
      <c r="M1271" s="1" t="s">
        <v>10101</v>
      </c>
      <c r="N1271" s="1" t="s">
        <v>10102</v>
      </c>
      <c r="O1271" s="1" t="s">
        <v>10103</v>
      </c>
      <c r="P1271" s="1" t="s">
        <v>10104</v>
      </c>
      <c r="Q1271" s="1" t="s">
        <v>74</v>
      </c>
      <c r="S1271" s="1" t="s">
        <v>76</v>
      </c>
    </row>
    <row r="1272" ht="14.25" customHeight="1">
      <c r="A1272" s="1" t="s">
        <v>10105</v>
      </c>
      <c r="B1272" s="1" t="s">
        <v>10106</v>
      </c>
      <c r="C1272" s="1" t="s">
        <v>10107</v>
      </c>
      <c r="D1272" s="1" t="s">
        <v>10108</v>
      </c>
      <c r="E1272" s="1">
        <v>2022.0</v>
      </c>
      <c r="F1272" s="1" t="s">
        <v>1710</v>
      </c>
      <c r="G1272" s="1" t="s">
        <v>9701</v>
      </c>
      <c r="J1272" s="1">
        <v>590.0</v>
      </c>
      <c r="K1272" s="1">
        <v>610.0</v>
      </c>
      <c r="L1272" s="1">
        <v>20.0</v>
      </c>
      <c r="M1272" s="1" t="s">
        <v>10109</v>
      </c>
      <c r="N1272" s="1" t="s">
        <v>10110</v>
      </c>
      <c r="O1272" s="1" t="s">
        <v>10111</v>
      </c>
      <c r="P1272" s="1" t="s">
        <v>10112</v>
      </c>
      <c r="Q1272" s="1" t="s">
        <v>74</v>
      </c>
      <c r="S1272" s="1" t="s">
        <v>76</v>
      </c>
    </row>
    <row r="1273" ht="14.25" customHeight="1">
      <c r="A1273" s="1" t="s">
        <v>10113</v>
      </c>
      <c r="B1273" s="1" t="s">
        <v>10114</v>
      </c>
      <c r="C1273" s="1" t="s">
        <v>10115</v>
      </c>
      <c r="D1273" s="1" t="s">
        <v>10116</v>
      </c>
      <c r="E1273" s="1">
        <v>2022.0</v>
      </c>
      <c r="F1273" s="1" t="s">
        <v>1710</v>
      </c>
      <c r="G1273" s="1" t="s">
        <v>9884</v>
      </c>
      <c r="J1273" s="1">
        <v>313.0</v>
      </c>
      <c r="K1273" s="1">
        <v>328.0</v>
      </c>
      <c r="L1273" s="1">
        <v>15.0</v>
      </c>
      <c r="M1273" s="1" t="s">
        <v>10117</v>
      </c>
      <c r="N1273" s="1" t="s">
        <v>10118</v>
      </c>
      <c r="O1273" s="1" t="s">
        <v>10119</v>
      </c>
      <c r="P1273" s="1" t="s">
        <v>10120</v>
      </c>
      <c r="Q1273" s="1" t="s">
        <v>74</v>
      </c>
      <c r="R1273" s="1" t="s">
        <v>103</v>
      </c>
      <c r="S1273" s="1" t="s">
        <v>76</v>
      </c>
    </row>
    <row r="1274" ht="14.25" customHeight="1">
      <c r="A1274" s="1" t="s">
        <v>10121</v>
      </c>
      <c r="B1274" s="1" t="s">
        <v>10122</v>
      </c>
      <c r="C1274" s="1" t="s">
        <v>10123</v>
      </c>
      <c r="D1274" s="1" t="s">
        <v>10124</v>
      </c>
      <c r="E1274" s="1">
        <v>2022.0</v>
      </c>
      <c r="F1274" s="1" t="s">
        <v>5352</v>
      </c>
      <c r="G1274" s="1">
        <v>107.0</v>
      </c>
      <c r="J1274" s="1">
        <v>845.0</v>
      </c>
      <c r="K1274" s="1">
        <v>850.0</v>
      </c>
      <c r="L1274" s="1">
        <v>5.0</v>
      </c>
      <c r="M1274" s="1" t="s">
        <v>10125</v>
      </c>
      <c r="N1274" s="1" t="s">
        <v>10126</v>
      </c>
      <c r="O1274" s="1" t="s">
        <v>10127</v>
      </c>
      <c r="P1274" s="1" t="s">
        <v>10128</v>
      </c>
      <c r="Q1274" s="1" t="s">
        <v>74</v>
      </c>
      <c r="R1274" s="1" t="s">
        <v>165</v>
      </c>
      <c r="S1274" s="1" t="s">
        <v>76</v>
      </c>
    </row>
    <row r="1275" ht="14.25" customHeight="1">
      <c r="A1275" s="1" t="s">
        <v>10129</v>
      </c>
      <c r="B1275" s="1" t="s">
        <v>10130</v>
      </c>
      <c r="C1275" s="1" t="s">
        <v>10131</v>
      </c>
      <c r="D1275" s="1" t="s">
        <v>10132</v>
      </c>
      <c r="E1275" s="1">
        <v>2022.0</v>
      </c>
      <c r="F1275" s="1" t="s">
        <v>11</v>
      </c>
      <c r="G1275" s="1" t="s">
        <v>5686</v>
      </c>
      <c r="J1275" s="1">
        <v>1190.0</v>
      </c>
      <c r="K1275" s="1">
        <v>1191.0</v>
      </c>
      <c r="L1275" s="1">
        <v>1.0</v>
      </c>
      <c r="M1275" s="1" t="s">
        <v>10133</v>
      </c>
      <c r="N1275" s="1" t="s">
        <v>10134</v>
      </c>
      <c r="O1275" s="1" t="s">
        <v>10135</v>
      </c>
      <c r="P1275" s="1" t="s">
        <v>10136</v>
      </c>
      <c r="Q1275" s="1" t="s">
        <v>74</v>
      </c>
      <c r="S1275" s="1" t="s">
        <v>76</v>
      </c>
    </row>
    <row r="1276" ht="14.25" customHeight="1">
      <c r="A1276" s="1" t="s">
        <v>10137</v>
      </c>
      <c r="B1276" s="1" t="s">
        <v>10138</v>
      </c>
      <c r="C1276" s="1" t="s">
        <v>10139</v>
      </c>
      <c r="D1276" s="1" t="s">
        <v>10140</v>
      </c>
      <c r="E1276" s="1">
        <v>2022.0</v>
      </c>
      <c r="F1276" s="1" t="s">
        <v>2557</v>
      </c>
      <c r="G1276" s="1" t="s">
        <v>10141</v>
      </c>
      <c r="J1276" s="1">
        <v>202.0</v>
      </c>
      <c r="K1276" s="1">
        <v>209.0</v>
      </c>
      <c r="L1276" s="1">
        <v>7.0</v>
      </c>
      <c r="M1276" s="1" t="s">
        <v>10142</v>
      </c>
      <c r="N1276" s="1" t="s">
        <v>10143</v>
      </c>
      <c r="O1276" s="1" t="s">
        <v>10144</v>
      </c>
      <c r="P1276" s="1" t="s">
        <v>10145</v>
      </c>
      <c r="Q1276" s="1" t="s">
        <v>74</v>
      </c>
      <c r="S1276" s="1" t="s">
        <v>76</v>
      </c>
    </row>
    <row r="1277" ht="14.25" customHeight="1">
      <c r="A1277" s="1" t="s">
        <v>10146</v>
      </c>
      <c r="B1277" s="1" t="s">
        <v>10147</v>
      </c>
      <c r="C1277" s="1" t="s">
        <v>10148</v>
      </c>
      <c r="D1277" s="1" t="s">
        <v>10149</v>
      </c>
      <c r="E1277" s="1">
        <v>2022.0</v>
      </c>
      <c r="F1277" s="1" t="s">
        <v>1710</v>
      </c>
      <c r="G1277" s="1" t="s">
        <v>9701</v>
      </c>
      <c r="J1277" s="1">
        <v>548.0</v>
      </c>
      <c r="K1277" s="1">
        <v>563.0</v>
      </c>
      <c r="L1277" s="1">
        <v>15.0</v>
      </c>
      <c r="M1277" s="1" t="s">
        <v>10150</v>
      </c>
      <c r="N1277" s="1" t="s">
        <v>10151</v>
      </c>
      <c r="O1277" s="1" t="s">
        <v>10152</v>
      </c>
      <c r="P1277" s="1" t="s">
        <v>10153</v>
      </c>
      <c r="Q1277" s="1" t="s">
        <v>74</v>
      </c>
      <c r="R1277" s="1" t="s">
        <v>103</v>
      </c>
      <c r="S1277" s="1" t="s">
        <v>76</v>
      </c>
    </row>
    <row r="1278" ht="14.25" customHeight="1">
      <c r="A1278" s="1" t="s">
        <v>10154</v>
      </c>
      <c r="B1278" s="1" t="s">
        <v>10155</v>
      </c>
      <c r="C1278" s="1" t="s">
        <v>10156</v>
      </c>
      <c r="D1278" s="1" t="s">
        <v>10157</v>
      </c>
      <c r="E1278" s="1">
        <v>2022.0</v>
      </c>
      <c r="F1278" s="1" t="s">
        <v>1710</v>
      </c>
      <c r="G1278" s="1" t="s">
        <v>10158</v>
      </c>
      <c r="J1278" s="1">
        <v>323.0</v>
      </c>
      <c r="K1278" s="1">
        <v>331.0</v>
      </c>
      <c r="L1278" s="1">
        <v>8.0</v>
      </c>
      <c r="M1278" s="1" t="s">
        <v>10159</v>
      </c>
      <c r="N1278" s="1" t="s">
        <v>10160</v>
      </c>
      <c r="O1278" s="1" t="s">
        <v>10161</v>
      </c>
      <c r="P1278" s="1" t="s">
        <v>10162</v>
      </c>
      <c r="Q1278" s="1" t="s">
        <v>74</v>
      </c>
      <c r="S1278" s="1" t="s">
        <v>76</v>
      </c>
    </row>
    <row r="1279" ht="14.25" customHeight="1">
      <c r="A1279" s="1" t="s">
        <v>10163</v>
      </c>
      <c r="B1279" s="1" t="s">
        <v>10164</v>
      </c>
      <c r="C1279" s="1" t="s">
        <v>10165</v>
      </c>
      <c r="D1279" s="1" t="s">
        <v>10166</v>
      </c>
      <c r="E1279" s="1">
        <v>2022.0</v>
      </c>
      <c r="F1279" s="1" t="s">
        <v>9801</v>
      </c>
      <c r="G1279" s="1">
        <v>284.0</v>
      </c>
      <c r="J1279" s="1">
        <v>571.0</v>
      </c>
      <c r="K1279" s="1">
        <v>583.0</v>
      </c>
      <c r="L1279" s="1">
        <v>12.0</v>
      </c>
      <c r="M1279" s="1" t="s">
        <v>10167</v>
      </c>
      <c r="N1279" s="1" t="s">
        <v>10168</v>
      </c>
      <c r="O1279" s="1" t="s">
        <v>10169</v>
      </c>
      <c r="P1279" s="1" t="s">
        <v>10170</v>
      </c>
      <c r="Q1279" s="1" t="s">
        <v>74</v>
      </c>
      <c r="S1279" s="1" t="s">
        <v>76</v>
      </c>
    </row>
    <row r="1280" ht="14.25" customHeight="1">
      <c r="A1280" s="1" t="s">
        <v>10171</v>
      </c>
      <c r="B1280" s="1" t="s">
        <v>10172</v>
      </c>
      <c r="C1280" s="1" t="s">
        <v>10173</v>
      </c>
      <c r="D1280" s="1" t="s">
        <v>10174</v>
      </c>
      <c r="E1280" s="1">
        <v>2022.0</v>
      </c>
      <c r="F1280" s="1" t="s">
        <v>10175</v>
      </c>
      <c r="M1280" s="1" t="s">
        <v>10176</v>
      </c>
      <c r="N1280" s="1" t="s">
        <v>10177</v>
      </c>
      <c r="O1280" s="1" t="s">
        <v>10178</v>
      </c>
      <c r="P1280" s="1" t="s">
        <v>10179</v>
      </c>
      <c r="Q1280" s="1" t="s">
        <v>74</v>
      </c>
      <c r="S1280" s="1" t="s">
        <v>76</v>
      </c>
    </row>
    <row r="1281" ht="14.25" customHeight="1">
      <c r="A1281" s="1" t="s">
        <v>10180</v>
      </c>
      <c r="B1281" s="1" t="s">
        <v>10181</v>
      </c>
      <c r="C1281" s="1" t="s">
        <v>10182</v>
      </c>
      <c r="D1281" s="1" t="s">
        <v>10183</v>
      </c>
      <c r="E1281" s="1">
        <v>2022.0</v>
      </c>
      <c r="F1281" s="1" t="s">
        <v>11</v>
      </c>
      <c r="G1281" s="1" t="s">
        <v>5686</v>
      </c>
      <c r="J1281" s="1">
        <v>746.0</v>
      </c>
      <c r="K1281" s="1">
        <v>749.0</v>
      </c>
      <c r="L1281" s="1">
        <v>3.0</v>
      </c>
      <c r="M1281" s="1" t="s">
        <v>10184</v>
      </c>
      <c r="N1281" s="1" t="s">
        <v>10185</v>
      </c>
      <c r="O1281" s="1" t="s">
        <v>10186</v>
      </c>
      <c r="P1281" s="1" t="s">
        <v>10187</v>
      </c>
      <c r="Q1281" s="1" t="s">
        <v>74</v>
      </c>
      <c r="S1281" s="1" t="s">
        <v>76</v>
      </c>
    </row>
    <row r="1282" ht="14.25" customHeight="1">
      <c r="A1282" s="1" t="s">
        <v>10188</v>
      </c>
      <c r="B1282" s="1" t="s">
        <v>10189</v>
      </c>
      <c r="C1282" s="1" t="s">
        <v>10190</v>
      </c>
      <c r="D1282" s="1" t="s">
        <v>10191</v>
      </c>
      <c r="E1282" s="1">
        <v>2022.0</v>
      </c>
      <c r="F1282" s="1" t="s">
        <v>9535</v>
      </c>
      <c r="G1282" s="1" t="s">
        <v>9536</v>
      </c>
      <c r="M1282" s="1" t="s">
        <v>10192</v>
      </c>
      <c r="N1282" s="1" t="s">
        <v>10193</v>
      </c>
      <c r="P1282" s="1" t="s">
        <v>10194</v>
      </c>
      <c r="Q1282" s="1" t="s">
        <v>74</v>
      </c>
      <c r="S1282" s="1" t="s">
        <v>76</v>
      </c>
    </row>
    <row r="1283" ht="14.25" customHeight="1">
      <c r="A1283" s="1" t="s">
        <v>10195</v>
      </c>
      <c r="B1283" s="1" t="s">
        <v>10196</v>
      </c>
      <c r="C1283" s="1" t="s">
        <v>10197</v>
      </c>
      <c r="D1283" s="1" t="s">
        <v>10198</v>
      </c>
      <c r="E1283" s="1">
        <v>2022.0</v>
      </c>
      <c r="F1283" s="1" t="s">
        <v>1710</v>
      </c>
      <c r="G1283" s="1" t="s">
        <v>10199</v>
      </c>
      <c r="J1283" s="1">
        <v>137.0</v>
      </c>
      <c r="K1283" s="1">
        <v>160.0</v>
      </c>
      <c r="L1283" s="1">
        <v>23.0</v>
      </c>
      <c r="M1283" s="1" t="s">
        <v>10200</v>
      </c>
      <c r="N1283" s="1" t="s">
        <v>10201</v>
      </c>
      <c r="O1283" s="1" t="s">
        <v>10202</v>
      </c>
      <c r="P1283" s="1" t="s">
        <v>10203</v>
      </c>
      <c r="Q1283" s="1" t="s">
        <v>74</v>
      </c>
      <c r="S1283" s="1" t="s">
        <v>76</v>
      </c>
    </row>
    <row r="1284" ht="14.25" customHeight="1">
      <c r="A1284" s="1" t="s">
        <v>10204</v>
      </c>
      <c r="B1284" s="1" t="s">
        <v>10205</v>
      </c>
      <c r="C1284" s="1" t="s">
        <v>10206</v>
      </c>
      <c r="D1284" s="1" t="s">
        <v>10207</v>
      </c>
      <c r="E1284" s="1">
        <v>2022.0</v>
      </c>
      <c r="F1284" s="1" t="s">
        <v>18</v>
      </c>
      <c r="J1284" s="1">
        <v>840.0</v>
      </c>
      <c r="K1284" s="1">
        <v>846.0</v>
      </c>
      <c r="L1284" s="1">
        <v>6.0</v>
      </c>
      <c r="M1284" s="1" t="s">
        <v>10208</v>
      </c>
      <c r="N1284" s="1" t="s">
        <v>10209</v>
      </c>
      <c r="P1284" s="1" t="s">
        <v>10210</v>
      </c>
      <c r="Q1284" s="1" t="s">
        <v>74</v>
      </c>
      <c r="R1284" s="1" t="s">
        <v>103</v>
      </c>
      <c r="S1284" s="1" t="s">
        <v>76</v>
      </c>
    </row>
    <row r="1285" ht="14.25" customHeight="1">
      <c r="A1285" s="1" t="s">
        <v>10211</v>
      </c>
      <c r="B1285" s="1" t="s">
        <v>10212</v>
      </c>
      <c r="C1285" s="1" t="s">
        <v>10213</v>
      </c>
      <c r="D1285" s="1" t="s">
        <v>10214</v>
      </c>
      <c r="E1285" s="1">
        <v>2022.0</v>
      </c>
      <c r="F1285" s="1" t="s">
        <v>1710</v>
      </c>
      <c r="G1285" s="1" t="s">
        <v>10215</v>
      </c>
      <c r="J1285" s="1">
        <v>224.0</v>
      </c>
      <c r="K1285" s="1">
        <v>236.0</v>
      </c>
      <c r="L1285" s="1">
        <v>12.0</v>
      </c>
      <c r="M1285" s="1" t="s">
        <v>10216</v>
      </c>
      <c r="N1285" s="1" t="s">
        <v>10217</v>
      </c>
      <c r="O1285" s="1" t="s">
        <v>10218</v>
      </c>
      <c r="P1285" s="1" t="s">
        <v>10219</v>
      </c>
      <c r="Q1285" s="1" t="s">
        <v>74</v>
      </c>
      <c r="S1285" s="1" t="s">
        <v>76</v>
      </c>
    </row>
    <row r="1286" ht="14.25" customHeight="1">
      <c r="A1286" s="1" t="s">
        <v>10220</v>
      </c>
      <c r="B1286" s="1" t="s">
        <v>10221</v>
      </c>
      <c r="C1286" s="1" t="s">
        <v>10222</v>
      </c>
      <c r="D1286" s="1" t="s">
        <v>10223</v>
      </c>
      <c r="E1286" s="1">
        <v>2022.0</v>
      </c>
      <c r="F1286" s="1" t="s">
        <v>1710</v>
      </c>
      <c r="G1286" s="1" t="s">
        <v>9701</v>
      </c>
      <c r="J1286" s="1">
        <v>455.0</v>
      </c>
      <c r="K1286" s="1">
        <v>474.0</v>
      </c>
      <c r="L1286" s="1">
        <v>19.0</v>
      </c>
      <c r="M1286" s="1" t="s">
        <v>10224</v>
      </c>
      <c r="N1286" s="1" t="s">
        <v>10225</v>
      </c>
      <c r="O1286" s="1" t="s">
        <v>10226</v>
      </c>
      <c r="P1286" s="1" t="s">
        <v>10227</v>
      </c>
      <c r="Q1286" s="1" t="s">
        <v>74</v>
      </c>
      <c r="S1286" s="1" t="s">
        <v>76</v>
      </c>
    </row>
    <row r="1287" ht="14.25" customHeight="1">
      <c r="A1287" s="1" t="s">
        <v>10228</v>
      </c>
      <c r="B1287" s="1" t="s">
        <v>10229</v>
      </c>
      <c r="C1287" s="1" t="s">
        <v>10230</v>
      </c>
      <c r="D1287" s="1" t="s">
        <v>10231</v>
      </c>
      <c r="E1287" s="1">
        <v>2022.0</v>
      </c>
      <c r="F1287" s="1" t="s">
        <v>1710</v>
      </c>
      <c r="G1287" s="1" t="s">
        <v>10232</v>
      </c>
      <c r="J1287" s="1">
        <v>97.0</v>
      </c>
      <c r="K1287" s="1">
        <v>111.0</v>
      </c>
      <c r="L1287" s="1">
        <v>14.0</v>
      </c>
      <c r="M1287" s="1" t="s">
        <v>10233</v>
      </c>
      <c r="N1287" s="1" t="s">
        <v>10234</v>
      </c>
      <c r="O1287" s="1" t="s">
        <v>10235</v>
      </c>
      <c r="P1287" s="1" t="s">
        <v>10236</v>
      </c>
      <c r="Q1287" s="1" t="s">
        <v>74</v>
      </c>
      <c r="S1287" s="1" t="s">
        <v>76</v>
      </c>
    </row>
    <row r="1288" ht="14.25" customHeight="1">
      <c r="A1288" s="1" t="s">
        <v>10237</v>
      </c>
      <c r="B1288" s="1" t="s">
        <v>10238</v>
      </c>
      <c r="C1288" s="1" t="s">
        <v>10239</v>
      </c>
      <c r="D1288" s="1" t="s">
        <v>10240</v>
      </c>
      <c r="E1288" s="1">
        <v>2022.0</v>
      </c>
      <c r="F1288" s="1" t="s">
        <v>1710</v>
      </c>
      <c r="G1288" s="1" t="s">
        <v>9701</v>
      </c>
      <c r="J1288" s="1">
        <v>506.0</v>
      </c>
      <c r="K1288" s="1">
        <v>517.0</v>
      </c>
      <c r="L1288" s="1">
        <v>11.0</v>
      </c>
      <c r="M1288" s="1" t="s">
        <v>10241</v>
      </c>
      <c r="N1288" s="1" t="s">
        <v>10242</v>
      </c>
      <c r="O1288" s="1" t="s">
        <v>10243</v>
      </c>
      <c r="P1288" s="1" t="s">
        <v>10244</v>
      </c>
      <c r="Q1288" s="1" t="s">
        <v>74</v>
      </c>
      <c r="S1288" s="1" t="s">
        <v>76</v>
      </c>
    </row>
    <row r="1289" ht="14.25" customHeight="1">
      <c r="A1289" s="1" t="s">
        <v>10245</v>
      </c>
      <c r="B1289" s="1" t="s">
        <v>10246</v>
      </c>
      <c r="C1289" s="1" t="s">
        <v>10247</v>
      </c>
      <c r="D1289" s="1" t="s">
        <v>10248</v>
      </c>
      <c r="E1289" s="1">
        <v>2022.0</v>
      </c>
      <c r="F1289" s="1" t="s">
        <v>9898</v>
      </c>
      <c r="J1289" s="1">
        <v>535.0</v>
      </c>
      <c r="K1289" s="1">
        <v>541.0</v>
      </c>
      <c r="L1289" s="1">
        <v>6.0</v>
      </c>
      <c r="M1289" s="1" t="s">
        <v>10249</v>
      </c>
      <c r="N1289" s="1" t="s">
        <v>10250</v>
      </c>
      <c r="O1289" s="1" t="s">
        <v>10251</v>
      </c>
      <c r="P1289" s="1" t="s">
        <v>10252</v>
      </c>
      <c r="Q1289" s="1" t="s">
        <v>74</v>
      </c>
      <c r="S1289" s="1" t="s">
        <v>76</v>
      </c>
    </row>
    <row r="1290" ht="14.25" customHeight="1">
      <c r="A1290" s="1" t="s">
        <v>10253</v>
      </c>
      <c r="B1290" s="1" t="s">
        <v>10254</v>
      </c>
      <c r="C1290" s="1" t="s">
        <v>10255</v>
      </c>
      <c r="D1290" s="1" t="s">
        <v>10256</v>
      </c>
      <c r="E1290" s="1">
        <v>2022.0</v>
      </c>
      <c r="F1290" s="1" t="s">
        <v>10257</v>
      </c>
      <c r="J1290" s="1">
        <v>145.0</v>
      </c>
      <c r="K1290" s="1">
        <v>154.0</v>
      </c>
      <c r="L1290" s="1">
        <v>9.0</v>
      </c>
      <c r="M1290" s="1" t="s">
        <v>10258</v>
      </c>
      <c r="N1290" s="1" t="s">
        <v>10259</v>
      </c>
      <c r="O1290" s="1" t="s">
        <v>10260</v>
      </c>
      <c r="P1290" s="1" t="s">
        <v>10261</v>
      </c>
      <c r="Q1290" s="1" t="s">
        <v>74</v>
      </c>
      <c r="S1290" s="1" t="s">
        <v>76</v>
      </c>
    </row>
    <row r="1291" ht="14.25" customHeight="1">
      <c r="A1291" s="1" t="s">
        <v>10262</v>
      </c>
      <c r="B1291" s="1" t="s">
        <v>10263</v>
      </c>
      <c r="C1291" s="1" t="s">
        <v>10264</v>
      </c>
      <c r="D1291" s="1" t="s">
        <v>10265</v>
      </c>
      <c r="E1291" s="1">
        <v>2022.0</v>
      </c>
      <c r="F1291" s="1" t="s">
        <v>4105</v>
      </c>
      <c r="G1291" s="1">
        <v>202.0</v>
      </c>
      <c r="J1291" s="1">
        <v>135.0</v>
      </c>
      <c r="K1291" s="1">
        <v>144.0</v>
      </c>
      <c r="L1291" s="1">
        <v>9.0</v>
      </c>
      <c r="M1291" s="1" t="s">
        <v>10266</v>
      </c>
      <c r="N1291" s="1" t="s">
        <v>10267</v>
      </c>
      <c r="O1291" s="1" t="s">
        <v>10268</v>
      </c>
      <c r="P1291" s="1" t="s">
        <v>10269</v>
      </c>
      <c r="Q1291" s="1" t="s">
        <v>74</v>
      </c>
      <c r="R1291" s="1" t="s">
        <v>165</v>
      </c>
      <c r="S1291" s="1" t="s">
        <v>76</v>
      </c>
    </row>
    <row r="1292" ht="14.25" customHeight="1">
      <c r="A1292" s="1" t="s">
        <v>10270</v>
      </c>
      <c r="B1292" s="1" t="s">
        <v>10271</v>
      </c>
      <c r="C1292" s="1">
        <v>5.77378694E10</v>
      </c>
      <c r="D1292" s="1" t="s">
        <v>10272</v>
      </c>
      <c r="E1292" s="1">
        <v>2022.0</v>
      </c>
      <c r="F1292" s="1" t="s">
        <v>10273</v>
      </c>
      <c r="J1292" s="1">
        <v>1378.0</v>
      </c>
      <c r="K1292" s="1">
        <v>1381.0</v>
      </c>
      <c r="L1292" s="1">
        <v>3.0</v>
      </c>
      <c r="M1292" s="1" t="s">
        <v>10274</v>
      </c>
      <c r="N1292" s="1" t="s">
        <v>10275</v>
      </c>
      <c r="O1292" s="1" t="s">
        <v>10276</v>
      </c>
      <c r="P1292" s="1" t="s">
        <v>10277</v>
      </c>
      <c r="Q1292" s="1" t="s">
        <v>74</v>
      </c>
      <c r="S1292" s="1" t="s">
        <v>76</v>
      </c>
    </row>
    <row r="1293" ht="14.25" customHeight="1">
      <c r="A1293" s="1" t="s">
        <v>10278</v>
      </c>
      <c r="B1293" s="1" t="s">
        <v>10279</v>
      </c>
      <c r="C1293" s="1" t="s">
        <v>10280</v>
      </c>
      <c r="D1293" s="1" t="s">
        <v>10281</v>
      </c>
      <c r="E1293" s="1">
        <v>2022.0</v>
      </c>
      <c r="F1293" s="1" t="s">
        <v>1710</v>
      </c>
      <c r="G1293" s="1" t="s">
        <v>10199</v>
      </c>
      <c r="J1293" s="1">
        <v>391.0</v>
      </c>
      <c r="K1293" s="1">
        <v>409.0</v>
      </c>
      <c r="L1293" s="1">
        <v>18.0</v>
      </c>
      <c r="M1293" s="1" t="s">
        <v>10282</v>
      </c>
      <c r="N1293" s="1" t="s">
        <v>10283</v>
      </c>
      <c r="O1293" s="1" t="s">
        <v>10284</v>
      </c>
      <c r="P1293" s="1" t="s">
        <v>10285</v>
      </c>
      <c r="Q1293" s="1" t="s">
        <v>74</v>
      </c>
      <c r="S1293" s="1" t="s">
        <v>76</v>
      </c>
    </row>
    <row r="1294" ht="14.25" customHeight="1">
      <c r="A1294" s="1" t="s">
        <v>10286</v>
      </c>
      <c r="B1294" s="1" t="s">
        <v>10287</v>
      </c>
      <c r="C1294" s="1" t="s">
        <v>10288</v>
      </c>
      <c r="D1294" s="1" t="s">
        <v>10289</v>
      </c>
      <c r="E1294" s="1">
        <v>2022.0</v>
      </c>
      <c r="F1294" s="1" t="s">
        <v>6197</v>
      </c>
      <c r="G1294" s="1" t="s">
        <v>6198</v>
      </c>
      <c r="J1294" s="1">
        <v>15914.0</v>
      </c>
      <c r="K1294" s="1">
        <v>15925.0</v>
      </c>
      <c r="L1294" s="1">
        <v>11.0</v>
      </c>
      <c r="M1294" s="1" t="s">
        <v>10290</v>
      </c>
      <c r="N1294" s="1" t="s">
        <v>10291</v>
      </c>
      <c r="O1294" s="1" t="s">
        <v>10292</v>
      </c>
      <c r="P1294" s="1" t="s">
        <v>10293</v>
      </c>
      <c r="Q1294" s="1" t="s">
        <v>74</v>
      </c>
      <c r="R1294" s="1" t="s">
        <v>103</v>
      </c>
      <c r="S1294" s="1" t="s">
        <v>76</v>
      </c>
    </row>
    <row r="1295" ht="14.25" customHeight="1">
      <c r="A1295" s="1" t="s">
        <v>10294</v>
      </c>
      <c r="B1295" s="1" t="s">
        <v>10295</v>
      </c>
      <c r="C1295" s="1" t="s">
        <v>10296</v>
      </c>
      <c r="D1295" s="1" t="s">
        <v>10297</v>
      </c>
      <c r="E1295" s="1">
        <v>2022.0</v>
      </c>
      <c r="F1295" s="1" t="s">
        <v>1710</v>
      </c>
      <c r="G1295" s="1" t="s">
        <v>9701</v>
      </c>
      <c r="J1295" s="1">
        <v>639.0</v>
      </c>
      <c r="K1295" s="1">
        <v>655.0</v>
      </c>
      <c r="L1295" s="1">
        <v>16.0</v>
      </c>
      <c r="M1295" s="1" t="s">
        <v>10298</v>
      </c>
      <c r="N1295" s="1" t="s">
        <v>10299</v>
      </c>
      <c r="O1295" s="1" t="s">
        <v>10300</v>
      </c>
      <c r="P1295" s="1" t="s">
        <v>10301</v>
      </c>
      <c r="Q1295" s="1" t="s">
        <v>74</v>
      </c>
      <c r="S1295" s="1" t="s">
        <v>76</v>
      </c>
    </row>
    <row r="1296" ht="14.25" customHeight="1">
      <c r="A1296" s="1" t="s">
        <v>10302</v>
      </c>
      <c r="B1296" s="1" t="s">
        <v>10303</v>
      </c>
      <c r="C1296" s="1" t="s">
        <v>10304</v>
      </c>
      <c r="D1296" s="1" t="s">
        <v>10305</v>
      </c>
      <c r="E1296" s="1">
        <v>2022.0</v>
      </c>
      <c r="F1296" s="1" t="s">
        <v>4267</v>
      </c>
      <c r="G1296" s="1">
        <v>12041.0</v>
      </c>
      <c r="I1296" s="1">
        <v>1204108.0</v>
      </c>
      <c r="M1296" s="1" t="s">
        <v>10306</v>
      </c>
      <c r="N1296" s="1" t="s">
        <v>10307</v>
      </c>
      <c r="O1296" s="1" t="s">
        <v>10308</v>
      </c>
      <c r="P1296" s="1" t="s">
        <v>10309</v>
      </c>
      <c r="Q1296" s="1" t="s">
        <v>74</v>
      </c>
      <c r="S1296" s="1" t="s">
        <v>76</v>
      </c>
    </row>
    <row r="1297" ht="14.25" customHeight="1">
      <c r="A1297" s="1" t="s">
        <v>10310</v>
      </c>
      <c r="B1297" s="1" t="s">
        <v>10311</v>
      </c>
      <c r="C1297" s="1">
        <v>5.7210155298E10</v>
      </c>
      <c r="D1297" s="1" t="s">
        <v>10312</v>
      </c>
      <c r="E1297" s="1">
        <v>2022.0</v>
      </c>
      <c r="F1297" s="1" t="s">
        <v>1710</v>
      </c>
      <c r="G1297" s="1" t="s">
        <v>10313</v>
      </c>
      <c r="J1297" s="1">
        <v>92.0</v>
      </c>
      <c r="K1297" s="1">
        <v>103.0</v>
      </c>
      <c r="L1297" s="1">
        <v>11.0</v>
      </c>
      <c r="M1297" s="1" t="s">
        <v>10314</v>
      </c>
      <c r="N1297" s="1" t="s">
        <v>10315</v>
      </c>
      <c r="O1297" s="1" t="s">
        <v>10316</v>
      </c>
      <c r="P1297" s="1" t="s">
        <v>10317</v>
      </c>
      <c r="Q1297" s="1" t="s">
        <v>74</v>
      </c>
      <c r="S1297" s="1" t="s">
        <v>76</v>
      </c>
    </row>
    <row r="1298" ht="14.25" customHeight="1">
      <c r="A1298" s="1" t="s">
        <v>10318</v>
      </c>
      <c r="B1298" s="1" t="s">
        <v>10319</v>
      </c>
      <c r="C1298" s="1" t="s">
        <v>10320</v>
      </c>
      <c r="D1298" s="1" t="s">
        <v>10321</v>
      </c>
      <c r="E1298" s="1">
        <v>2022.0</v>
      </c>
      <c r="F1298" s="1" t="s">
        <v>11</v>
      </c>
      <c r="G1298" s="1" t="s">
        <v>5686</v>
      </c>
      <c r="J1298" s="1">
        <v>176.0</v>
      </c>
      <c r="K1298" s="1">
        <v>184.0</v>
      </c>
      <c r="L1298" s="1">
        <v>8.0</v>
      </c>
      <c r="M1298" s="1" t="s">
        <v>10322</v>
      </c>
      <c r="N1298" s="1" t="s">
        <v>10323</v>
      </c>
      <c r="O1298" s="1" t="s">
        <v>10324</v>
      </c>
      <c r="P1298" s="1" t="s">
        <v>10325</v>
      </c>
      <c r="Q1298" s="1" t="s">
        <v>74</v>
      </c>
      <c r="S1298" s="1" t="s">
        <v>76</v>
      </c>
    </row>
    <row r="1299" ht="14.25" customHeight="1">
      <c r="A1299" s="1" t="s">
        <v>10326</v>
      </c>
      <c r="B1299" s="1" t="s">
        <v>10327</v>
      </c>
      <c r="C1299" s="1" t="s">
        <v>10328</v>
      </c>
      <c r="D1299" s="1" t="s">
        <v>10329</v>
      </c>
      <c r="E1299" s="1">
        <v>2022.0</v>
      </c>
      <c r="F1299" s="1" t="s">
        <v>10330</v>
      </c>
      <c r="M1299" s="1" t="s">
        <v>10331</v>
      </c>
      <c r="N1299" s="1" t="s">
        <v>10332</v>
      </c>
      <c r="O1299" s="1" t="s">
        <v>10333</v>
      </c>
      <c r="P1299" s="1" t="s">
        <v>10334</v>
      </c>
      <c r="Q1299" s="1" t="s">
        <v>74</v>
      </c>
      <c r="S1299" s="1" t="s">
        <v>76</v>
      </c>
    </row>
    <row r="1300" ht="14.25" customHeight="1">
      <c r="A1300" s="1" t="s">
        <v>10335</v>
      </c>
      <c r="B1300" s="1" t="s">
        <v>10336</v>
      </c>
      <c r="C1300" s="1" t="s">
        <v>10337</v>
      </c>
      <c r="D1300" s="1" t="s">
        <v>10338</v>
      </c>
      <c r="E1300" s="1">
        <v>2022.0</v>
      </c>
      <c r="F1300" s="1" t="s">
        <v>1710</v>
      </c>
      <c r="G1300" s="1" t="s">
        <v>9701</v>
      </c>
      <c r="J1300" s="1">
        <v>611.0</v>
      </c>
      <c r="K1300" s="1">
        <v>624.0</v>
      </c>
      <c r="L1300" s="1">
        <v>13.0</v>
      </c>
      <c r="M1300" s="1" t="s">
        <v>10339</v>
      </c>
      <c r="N1300" s="1" t="s">
        <v>10340</v>
      </c>
      <c r="O1300" s="1" t="s">
        <v>10341</v>
      </c>
      <c r="P1300" s="1" t="s">
        <v>10342</v>
      </c>
      <c r="Q1300" s="1" t="s">
        <v>74</v>
      </c>
      <c r="S1300" s="1" t="s">
        <v>76</v>
      </c>
    </row>
    <row r="1301" ht="14.25" customHeight="1">
      <c r="A1301" s="1" t="s">
        <v>10343</v>
      </c>
      <c r="B1301" s="1" t="s">
        <v>10344</v>
      </c>
      <c r="C1301" s="1" t="s">
        <v>10345</v>
      </c>
      <c r="D1301" s="1" t="s">
        <v>10346</v>
      </c>
      <c r="E1301" s="1">
        <v>2022.0</v>
      </c>
      <c r="F1301" s="1" t="s">
        <v>1710</v>
      </c>
      <c r="G1301" s="1" t="s">
        <v>9578</v>
      </c>
      <c r="J1301" s="1">
        <v>14.0</v>
      </c>
      <c r="K1301" s="1">
        <v>28.0</v>
      </c>
      <c r="L1301" s="1">
        <v>14.0</v>
      </c>
      <c r="M1301" s="1" t="s">
        <v>10347</v>
      </c>
      <c r="N1301" s="1" t="s">
        <v>10348</v>
      </c>
      <c r="O1301" s="1" t="s">
        <v>10349</v>
      </c>
      <c r="P1301" s="1" t="s">
        <v>10350</v>
      </c>
      <c r="Q1301" s="1" t="s">
        <v>74</v>
      </c>
      <c r="S1301" s="1" t="s">
        <v>76</v>
      </c>
    </row>
    <row r="1302" ht="14.25" customHeight="1">
      <c r="A1302" s="1" t="s">
        <v>10351</v>
      </c>
      <c r="B1302" s="1" t="s">
        <v>10352</v>
      </c>
      <c r="C1302" s="1" t="s">
        <v>10353</v>
      </c>
      <c r="D1302" s="1" t="s">
        <v>10354</v>
      </c>
      <c r="E1302" s="1">
        <v>2022.0</v>
      </c>
      <c r="F1302" s="1" t="s">
        <v>614</v>
      </c>
      <c r="G1302" s="1">
        <v>347.0</v>
      </c>
      <c r="J1302" s="1">
        <v>419.0</v>
      </c>
      <c r="K1302" s="1">
        <v>428.0</v>
      </c>
      <c r="L1302" s="1">
        <v>9.0</v>
      </c>
      <c r="M1302" s="1" t="s">
        <v>10355</v>
      </c>
      <c r="N1302" s="1" t="s">
        <v>10356</v>
      </c>
      <c r="O1302" s="1" t="s">
        <v>10357</v>
      </c>
      <c r="P1302" s="1" t="s">
        <v>10358</v>
      </c>
      <c r="Q1302" s="1" t="s">
        <v>74</v>
      </c>
      <c r="R1302" s="1" t="s">
        <v>619</v>
      </c>
      <c r="S1302" s="1" t="s">
        <v>76</v>
      </c>
    </row>
    <row r="1303" ht="14.25" customHeight="1">
      <c r="A1303" s="1" t="s">
        <v>10359</v>
      </c>
      <c r="B1303" s="1" t="s">
        <v>10360</v>
      </c>
      <c r="C1303" s="1" t="s">
        <v>10361</v>
      </c>
      <c r="D1303" s="1" t="s">
        <v>10362</v>
      </c>
      <c r="E1303" s="1">
        <v>2022.0</v>
      </c>
      <c r="F1303" s="1" t="s">
        <v>10363</v>
      </c>
      <c r="J1303" s="1">
        <v>925.0</v>
      </c>
      <c r="K1303" s="1">
        <v>931.0</v>
      </c>
      <c r="L1303" s="1">
        <v>6.0</v>
      </c>
      <c r="M1303" s="1" t="s">
        <v>10364</v>
      </c>
      <c r="N1303" s="1" t="s">
        <v>10365</v>
      </c>
      <c r="P1303" s="1" t="s">
        <v>10366</v>
      </c>
      <c r="Q1303" s="1" t="s">
        <v>74</v>
      </c>
      <c r="R1303" s="1" t="s">
        <v>103</v>
      </c>
      <c r="S1303" s="1" t="s">
        <v>76</v>
      </c>
    </row>
    <row r="1304" ht="14.25" customHeight="1">
      <c r="A1304" s="1" t="s">
        <v>10367</v>
      </c>
      <c r="B1304" s="1" t="s">
        <v>10368</v>
      </c>
      <c r="C1304" s="1" t="s">
        <v>10369</v>
      </c>
      <c r="D1304" s="1" t="s">
        <v>10370</v>
      </c>
      <c r="E1304" s="1">
        <v>2022.0</v>
      </c>
      <c r="F1304" s="1" t="s">
        <v>7628</v>
      </c>
      <c r="G1304" s="1" t="s">
        <v>10371</v>
      </c>
      <c r="J1304" s="1">
        <v>520.0</v>
      </c>
      <c r="K1304" s="1">
        <v>530.0</v>
      </c>
      <c r="L1304" s="1">
        <v>10.0</v>
      </c>
      <c r="M1304" s="1" t="s">
        <v>10372</v>
      </c>
      <c r="N1304" s="1" t="s">
        <v>10373</v>
      </c>
      <c r="O1304" s="1" t="s">
        <v>10374</v>
      </c>
      <c r="Q1304" s="1" t="s">
        <v>74</v>
      </c>
      <c r="S1304" s="1" t="s">
        <v>76</v>
      </c>
    </row>
    <row r="1305" ht="14.25" customHeight="1">
      <c r="A1305" s="1" t="s">
        <v>10375</v>
      </c>
      <c r="B1305" s="1" t="s">
        <v>10376</v>
      </c>
      <c r="C1305" s="1" t="s">
        <v>10377</v>
      </c>
      <c r="D1305" s="1" t="s">
        <v>10378</v>
      </c>
      <c r="E1305" s="1">
        <v>2022.0</v>
      </c>
      <c r="F1305" s="1" t="s">
        <v>10379</v>
      </c>
      <c r="G1305" s="1">
        <v>83.0</v>
      </c>
      <c r="J1305" s="1">
        <v>1293.0</v>
      </c>
      <c r="K1305" s="1">
        <v>1299.0</v>
      </c>
      <c r="L1305" s="1">
        <v>6.0</v>
      </c>
      <c r="M1305" s="1" t="s">
        <v>10380</v>
      </c>
      <c r="N1305" s="1" t="s">
        <v>10381</v>
      </c>
      <c r="O1305" s="1" t="s">
        <v>10382</v>
      </c>
      <c r="P1305" s="1" t="s">
        <v>10383</v>
      </c>
      <c r="Q1305" s="1" t="s">
        <v>74</v>
      </c>
      <c r="S1305" s="1" t="s">
        <v>76</v>
      </c>
    </row>
    <row r="1306" ht="14.25" customHeight="1">
      <c r="A1306" s="1" t="s">
        <v>10384</v>
      </c>
      <c r="B1306" s="1" t="s">
        <v>10385</v>
      </c>
      <c r="C1306" s="1" t="s">
        <v>10386</v>
      </c>
      <c r="D1306" s="1" t="s">
        <v>10387</v>
      </c>
      <c r="E1306" s="1">
        <v>2022.0</v>
      </c>
      <c r="F1306" s="1" t="s">
        <v>1710</v>
      </c>
      <c r="G1306" s="1" t="s">
        <v>10388</v>
      </c>
      <c r="J1306" s="1">
        <v>301.0</v>
      </c>
      <c r="K1306" s="1">
        <v>312.0</v>
      </c>
      <c r="L1306" s="1">
        <v>11.0</v>
      </c>
      <c r="M1306" s="1" t="s">
        <v>10389</v>
      </c>
      <c r="N1306" s="1" t="s">
        <v>10390</v>
      </c>
      <c r="O1306" s="1" t="s">
        <v>10391</v>
      </c>
      <c r="P1306" s="1" t="s">
        <v>10392</v>
      </c>
      <c r="Q1306" s="1" t="s">
        <v>74</v>
      </c>
      <c r="S1306" s="1" t="s">
        <v>76</v>
      </c>
    </row>
    <row r="1307" ht="14.25" customHeight="1">
      <c r="A1307" s="1" t="s">
        <v>10393</v>
      </c>
      <c r="B1307" s="1" t="s">
        <v>10394</v>
      </c>
      <c r="C1307" s="1" t="s">
        <v>10395</v>
      </c>
      <c r="D1307" s="1" t="s">
        <v>10396</v>
      </c>
      <c r="E1307" s="1">
        <v>2022.0</v>
      </c>
      <c r="F1307" s="1" t="s">
        <v>18</v>
      </c>
      <c r="J1307" s="1">
        <v>6372.0</v>
      </c>
      <c r="K1307" s="1">
        <v>6378.0</v>
      </c>
      <c r="L1307" s="1">
        <v>6.0</v>
      </c>
      <c r="M1307" s="1" t="s">
        <v>10397</v>
      </c>
      <c r="N1307" s="1" t="s">
        <v>10398</v>
      </c>
      <c r="P1307" s="1" t="s">
        <v>10399</v>
      </c>
      <c r="Q1307" s="1" t="s">
        <v>74</v>
      </c>
      <c r="R1307" s="1" t="s">
        <v>103</v>
      </c>
      <c r="S1307" s="1" t="s">
        <v>76</v>
      </c>
    </row>
    <row r="1308" ht="14.25" customHeight="1">
      <c r="A1308" s="1" t="s">
        <v>10400</v>
      </c>
      <c r="B1308" s="1" t="s">
        <v>10401</v>
      </c>
      <c r="C1308" s="1" t="s">
        <v>10402</v>
      </c>
      <c r="D1308" s="1" t="s">
        <v>10403</v>
      </c>
      <c r="E1308" s="1">
        <v>2022.0</v>
      </c>
      <c r="F1308" s="1" t="s">
        <v>10404</v>
      </c>
      <c r="G1308" s="1">
        <v>35.0</v>
      </c>
      <c r="L1308" s="1">
        <v>6.0</v>
      </c>
      <c r="M1308" s="1" t="s">
        <v>10405</v>
      </c>
      <c r="N1308" s="1" t="s">
        <v>10406</v>
      </c>
      <c r="O1308" s="1" t="s">
        <v>10407</v>
      </c>
      <c r="P1308" s="1" t="s">
        <v>10408</v>
      </c>
      <c r="Q1308" s="1" t="s">
        <v>74</v>
      </c>
      <c r="R1308" s="1" t="s">
        <v>619</v>
      </c>
      <c r="S1308" s="1" t="s">
        <v>76</v>
      </c>
    </row>
    <row r="1309" ht="14.25" customHeight="1">
      <c r="A1309" s="1" t="s">
        <v>10409</v>
      </c>
      <c r="B1309" s="1" t="s">
        <v>10410</v>
      </c>
      <c r="C1309" s="1" t="s">
        <v>10411</v>
      </c>
      <c r="D1309" s="1" t="s">
        <v>10412</v>
      </c>
      <c r="E1309" s="1">
        <v>2022.0</v>
      </c>
      <c r="F1309" s="1" t="s">
        <v>1710</v>
      </c>
      <c r="G1309" s="1" t="s">
        <v>10413</v>
      </c>
      <c r="J1309" s="1">
        <v>214.0</v>
      </c>
      <c r="K1309" s="1">
        <v>225.0</v>
      </c>
      <c r="L1309" s="1">
        <v>11.0</v>
      </c>
      <c r="M1309" s="1" t="s">
        <v>10414</v>
      </c>
      <c r="N1309" s="1" t="s">
        <v>10415</v>
      </c>
      <c r="O1309" s="1" t="s">
        <v>10416</v>
      </c>
      <c r="P1309" s="1" t="s">
        <v>10417</v>
      </c>
      <c r="Q1309" s="1" t="s">
        <v>74</v>
      </c>
      <c r="S1309" s="1" t="s">
        <v>76</v>
      </c>
    </row>
    <row r="1310" ht="14.25" customHeight="1">
      <c r="A1310" s="1" t="s">
        <v>10418</v>
      </c>
      <c r="B1310" s="1" t="s">
        <v>10419</v>
      </c>
      <c r="C1310" s="1" t="s">
        <v>10420</v>
      </c>
      <c r="D1310" s="1" t="s">
        <v>10421</v>
      </c>
      <c r="E1310" s="1">
        <v>2022.0</v>
      </c>
      <c r="F1310" s="1" t="s">
        <v>1710</v>
      </c>
      <c r="G1310" s="1" t="s">
        <v>10422</v>
      </c>
      <c r="J1310" s="1">
        <v>43.0</v>
      </c>
      <c r="K1310" s="1">
        <v>57.0</v>
      </c>
      <c r="L1310" s="1">
        <v>14.0</v>
      </c>
      <c r="M1310" s="1" t="s">
        <v>10423</v>
      </c>
      <c r="N1310" s="1" t="s">
        <v>10424</v>
      </c>
      <c r="O1310" s="1" t="s">
        <v>10425</v>
      </c>
      <c r="P1310" s="1" t="s">
        <v>10426</v>
      </c>
      <c r="Q1310" s="1" t="s">
        <v>74</v>
      </c>
      <c r="S1310" s="1" t="s">
        <v>76</v>
      </c>
    </row>
    <row r="1311" ht="14.25" customHeight="1">
      <c r="A1311" s="1" t="s">
        <v>10427</v>
      </c>
      <c r="B1311" s="1" t="s">
        <v>10428</v>
      </c>
      <c r="C1311" s="1" t="s">
        <v>10429</v>
      </c>
      <c r="D1311" s="1" t="s">
        <v>10430</v>
      </c>
      <c r="E1311" s="1">
        <v>2022.0</v>
      </c>
      <c r="F1311" s="1" t="s">
        <v>4105</v>
      </c>
      <c r="G1311" s="1">
        <v>200.0</v>
      </c>
      <c r="J1311" s="1">
        <v>1041.0</v>
      </c>
      <c r="K1311" s="1">
        <v>1047.0</v>
      </c>
      <c r="L1311" s="1">
        <v>6.0</v>
      </c>
      <c r="M1311" s="1" t="s">
        <v>10431</v>
      </c>
      <c r="N1311" s="1" t="s">
        <v>10432</v>
      </c>
      <c r="O1311" s="1" t="s">
        <v>10433</v>
      </c>
      <c r="P1311" s="1" t="s">
        <v>10434</v>
      </c>
      <c r="Q1311" s="1" t="s">
        <v>74</v>
      </c>
      <c r="R1311" s="1" t="s">
        <v>165</v>
      </c>
      <c r="S1311" s="1" t="s">
        <v>76</v>
      </c>
    </row>
    <row r="1312" ht="14.25" customHeight="1">
      <c r="A1312" s="1" t="s">
        <v>10435</v>
      </c>
      <c r="B1312" s="1" t="s">
        <v>10436</v>
      </c>
      <c r="C1312" s="1" t="s">
        <v>10437</v>
      </c>
      <c r="D1312" s="1" t="s">
        <v>10438</v>
      </c>
      <c r="E1312" s="1">
        <v>2022.0</v>
      </c>
      <c r="F1312" s="1" t="s">
        <v>10439</v>
      </c>
      <c r="J1312" s="1">
        <v>174.0</v>
      </c>
      <c r="K1312" s="1">
        <v>181.0</v>
      </c>
      <c r="L1312" s="1">
        <v>7.0</v>
      </c>
      <c r="M1312" s="1" t="s">
        <v>10440</v>
      </c>
      <c r="N1312" s="1" t="s">
        <v>10441</v>
      </c>
      <c r="O1312" s="1" t="s">
        <v>10442</v>
      </c>
      <c r="P1312" s="1" t="s">
        <v>10443</v>
      </c>
      <c r="Q1312" s="1" t="s">
        <v>74</v>
      </c>
      <c r="S1312" s="1" t="s">
        <v>76</v>
      </c>
    </row>
    <row r="1313" ht="14.25" customHeight="1">
      <c r="A1313" s="1" t="s">
        <v>10444</v>
      </c>
      <c r="B1313" s="1" t="s">
        <v>10445</v>
      </c>
      <c r="C1313" s="1" t="s">
        <v>10446</v>
      </c>
      <c r="D1313" s="1" t="s">
        <v>10447</v>
      </c>
      <c r="E1313" s="1">
        <v>2022.0</v>
      </c>
      <c r="F1313" s="1" t="s">
        <v>10448</v>
      </c>
      <c r="G1313" s="1" t="s">
        <v>2730</v>
      </c>
      <c r="J1313" s="1">
        <v>205.0</v>
      </c>
      <c r="K1313" s="1">
        <v>214.0</v>
      </c>
      <c r="L1313" s="1">
        <v>9.0</v>
      </c>
      <c r="M1313" s="1" t="s">
        <v>10449</v>
      </c>
      <c r="N1313" s="1" t="s">
        <v>10450</v>
      </c>
      <c r="P1313" s="1" t="s">
        <v>10451</v>
      </c>
      <c r="Q1313" s="1" t="s">
        <v>74</v>
      </c>
      <c r="S1313" s="1" t="s">
        <v>76</v>
      </c>
    </row>
    <row r="1314" ht="14.25" customHeight="1">
      <c r="A1314" s="1" t="s">
        <v>10452</v>
      </c>
      <c r="B1314" s="1" t="s">
        <v>10453</v>
      </c>
      <c r="C1314" s="1" t="s">
        <v>10454</v>
      </c>
      <c r="D1314" s="1" t="s">
        <v>10455</v>
      </c>
      <c r="E1314" s="1">
        <v>2022.0</v>
      </c>
      <c r="F1314" s="1" t="s">
        <v>10456</v>
      </c>
      <c r="J1314" s="1">
        <v>1098.0</v>
      </c>
      <c r="K1314" s="1">
        <v>1104.0</v>
      </c>
      <c r="L1314" s="1">
        <v>6.0</v>
      </c>
      <c r="M1314" s="1" t="s">
        <v>10457</v>
      </c>
      <c r="N1314" s="1" t="s">
        <v>10458</v>
      </c>
      <c r="O1314" s="1" t="s">
        <v>10459</v>
      </c>
      <c r="P1314" s="1" t="s">
        <v>10460</v>
      </c>
      <c r="Q1314" s="1" t="s">
        <v>74</v>
      </c>
      <c r="S1314" s="1" t="s">
        <v>76</v>
      </c>
    </row>
    <row r="1315" ht="14.25" customHeight="1">
      <c r="A1315" s="1" t="s">
        <v>10461</v>
      </c>
      <c r="B1315" s="1" t="s">
        <v>10462</v>
      </c>
      <c r="C1315" s="1" t="s">
        <v>10463</v>
      </c>
      <c r="D1315" s="1" t="s">
        <v>10464</v>
      </c>
      <c r="E1315" s="1">
        <v>2022.0</v>
      </c>
      <c r="F1315" s="1" t="s">
        <v>8756</v>
      </c>
      <c r="G1315" s="1" t="s">
        <v>10465</v>
      </c>
      <c r="J1315" s="1">
        <v>114.0</v>
      </c>
      <c r="K1315" s="1">
        <v>121.0</v>
      </c>
      <c r="L1315" s="1">
        <v>7.0</v>
      </c>
      <c r="M1315" s="1" t="s">
        <v>10466</v>
      </c>
      <c r="N1315" s="1" t="s">
        <v>10467</v>
      </c>
      <c r="O1315" s="1" t="s">
        <v>10468</v>
      </c>
      <c r="P1315" s="1" t="s">
        <v>10469</v>
      </c>
      <c r="Q1315" s="1" t="s">
        <v>74</v>
      </c>
      <c r="S1315" s="1" t="s">
        <v>76</v>
      </c>
    </row>
    <row r="1316" ht="14.25" customHeight="1">
      <c r="A1316" s="1" t="s">
        <v>10470</v>
      </c>
      <c r="B1316" s="1" t="s">
        <v>10471</v>
      </c>
      <c r="C1316" s="1" t="s">
        <v>10472</v>
      </c>
      <c r="D1316" s="1" t="s">
        <v>10473</v>
      </c>
      <c r="E1316" s="1">
        <v>2022.0</v>
      </c>
      <c r="F1316" s="1" t="s">
        <v>8756</v>
      </c>
      <c r="G1316" s="1" t="s">
        <v>10465</v>
      </c>
      <c r="J1316" s="1">
        <v>589.0</v>
      </c>
      <c r="K1316" s="1">
        <v>596.0</v>
      </c>
      <c r="L1316" s="1">
        <v>7.0</v>
      </c>
      <c r="M1316" s="1" t="s">
        <v>10474</v>
      </c>
      <c r="N1316" s="1" t="s">
        <v>10475</v>
      </c>
      <c r="P1316" s="1" t="s">
        <v>10476</v>
      </c>
      <c r="Q1316" s="1" t="s">
        <v>74</v>
      </c>
      <c r="S1316" s="1" t="s">
        <v>76</v>
      </c>
    </row>
    <row r="1317" ht="14.25" customHeight="1">
      <c r="A1317" s="1" t="s">
        <v>10477</v>
      </c>
      <c r="B1317" s="1" t="s">
        <v>10478</v>
      </c>
      <c r="C1317" s="1" t="s">
        <v>10479</v>
      </c>
      <c r="D1317" s="1" t="s">
        <v>10480</v>
      </c>
      <c r="E1317" s="1">
        <v>2022.0</v>
      </c>
      <c r="F1317" s="1" t="s">
        <v>9801</v>
      </c>
      <c r="G1317" s="1">
        <v>291.0</v>
      </c>
      <c r="J1317" s="1">
        <v>249.0</v>
      </c>
      <c r="K1317" s="1">
        <v>261.0</v>
      </c>
      <c r="L1317" s="1">
        <v>12.0</v>
      </c>
      <c r="M1317" s="1" t="s">
        <v>10481</v>
      </c>
      <c r="N1317" s="1" t="s">
        <v>10482</v>
      </c>
      <c r="P1317" s="1" t="s">
        <v>10483</v>
      </c>
      <c r="Q1317" s="1" t="s">
        <v>74</v>
      </c>
      <c r="S1317" s="1" t="s">
        <v>76</v>
      </c>
    </row>
    <row r="1318" ht="14.25" customHeight="1">
      <c r="A1318" s="1" t="s">
        <v>10484</v>
      </c>
      <c r="B1318" s="1" t="s">
        <v>10485</v>
      </c>
      <c r="C1318" s="1">
        <v>5.61214685E10</v>
      </c>
      <c r="D1318" s="1" t="s">
        <v>10486</v>
      </c>
      <c r="E1318" s="1">
        <v>2022.0</v>
      </c>
      <c r="F1318" s="1" t="s">
        <v>1710</v>
      </c>
      <c r="G1318" s="1" t="s">
        <v>10487</v>
      </c>
      <c r="J1318" s="1">
        <v>180.0</v>
      </c>
      <c r="K1318" s="1">
        <v>190.0</v>
      </c>
      <c r="L1318" s="1">
        <v>10.0</v>
      </c>
      <c r="M1318" s="1" t="s">
        <v>10488</v>
      </c>
      <c r="N1318" s="1" t="s">
        <v>10489</v>
      </c>
      <c r="O1318" s="1" t="s">
        <v>10490</v>
      </c>
      <c r="P1318" s="1" t="s">
        <v>10491</v>
      </c>
      <c r="Q1318" s="1" t="s">
        <v>74</v>
      </c>
      <c r="S1318" s="1" t="s">
        <v>76</v>
      </c>
    </row>
    <row r="1319" ht="14.25" customHeight="1">
      <c r="A1319" s="1" t="s">
        <v>10492</v>
      </c>
      <c r="B1319" s="1" t="s">
        <v>10493</v>
      </c>
      <c r="C1319" s="1" t="s">
        <v>10494</v>
      </c>
      <c r="D1319" s="1" t="s">
        <v>10495</v>
      </c>
      <c r="E1319" s="1">
        <v>2022.0</v>
      </c>
      <c r="F1319" s="1" t="s">
        <v>10496</v>
      </c>
      <c r="J1319" s="1">
        <v>9.0</v>
      </c>
      <c r="K1319" s="1">
        <v>15.0</v>
      </c>
      <c r="L1319" s="1">
        <v>6.0</v>
      </c>
      <c r="M1319" s="1" t="s">
        <v>10497</v>
      </c>
      <c r="N1319" s="1" t="s">
        <v>10498</v>
      </c>
      <c r="O1319" s="1" t="s">
        <v>10499</v>
      </c>
      <c r="P1319" s="1" t="s">
        <v>10500</v>
      </c>
      <c r="Q1319" s="1" t="s">
        <v>74</v>
      </c>
      <c r="S1319" s="1" t="s">
        <v>76</v>
      </c>
    </row>
    <row r="1320" ht="14.25" customHeight="1">
      <c r="A1320" s="1" t="s">
        <v>10501</v>
      </c>
      <c r="B1320" s="1" t="s">
        <v>10502</v>
      </c>
      <c r="C1320" s="1" t="s">
        <v>10503</v>
      </c>
      <c r="D1320" s="1" t="s">
        <v>10504</v>
      </c>
      <c r="E1320" s="1">
        <v>2022.0</v>
      </c>
      <c r="F1320" s="1" t="s">
        <v>10505</v>
      </c>
      <c r="J1320" s="1">
        <v>764.0</v>
      </c>
      <c r="K1320" s="1">
        <v>767.0</v>
      </c>
      <c r="L1320" s="1">
        <v>3.0</v>
      </c>
      <c r="M1320" s="1" t="s">
        <v>10506</v>
      </c>
      <c r="N1320" s="1" t="s">
        <v>10507</v>
      </c>
      <c r="O1320" s="1" t="s">
        <v>10508</v>
      </c>
      <c r="P1320" s="1" t="s">
        <v>10509</v>
      </c>
      <c r="Q1320" s="1" t="s">
        <v>74</v>
      </c>
      <c r="S1320" s="1" t="s">
        <v>76</v>
      </c>
    </row>
    <row r="1321" ht="14.25" customHeight="1">
      <c r="A1321" s="1" t="s">
        <v>10510</v>
      </c>
      <c r="B1321" s="1" t="s">
        <v>10511</v>
      </c>
      <c r="C1321" s="1" t="s">
        <v>10512</v>
      </c>
      <c r="D1321" s="1" t="s">
        <v>10513</v>
      </c>
      <c r="E1321" s="1">
        <v>2022.0</v>
      </c>
      <c r="F1321" s="1" t="s">
        <v>10514</v>
      </c>
      <c r="J1321" s="1">
        <v>15.0</v>
      </c>
      <c r="K1321" s="1">
        <v>18.0</v>
      </c>
      <c r="L1321" s="1">
        <v>3.0</v>
      </c>
      <c r="M1321" s="1" t="s">
        <v>10515</v>
      </c>
      <c r="N1321" s="1" t="s">
        <v>10516</v>
      </c>
      <c r="O1321" s="1" t="s">
        <v>10517</v>
      </c>
      <c r="P1321" s="1" t="s">
        <v>10518</v>
      </c>
      <c r="Q1321" s="1" t="s">
        <v>74</v>
      </c>
      <c r="S1321" s="1" t="s">
        <v>76</v>
      </c>
    </row>
    <row r="1322" ht="14.25" customHeight="1">
      <c r="A1322" s="1" t="s">
        <v>10519</v>
      </c>
      <c r="B1322" s="1" t="s">
        <v>10520</v>
      </c>
      <c r="C1322" s="1" t="s">
        <v>10521</v>
      </c>
      <c r="D1322" s="1" t="s">
        <v>10522</v>
      </c>
      <c r="E1322" s="1">
        <v>2022.0</v>
      </c>
      <c r="F1322" s="1" t="s">
        <v>10523</v>
      </c>
      <c r="G1322" s="1" t="s">
        <v>5686</v>
      </c>
      <c r="J1322" s="1">
        <v>547.0</v>
      </c>
      <c r="K1322" s="1">
        <v>552.0</v>
      </c>
      <c r="L1322" s="1">
        <v>5.0</v>
      </c>
      <c r="M1322" s="1" t="s">
        <v>10524</v>
      </c>
      <c r="N1322" s="1" t="s">
        <v>10525</v>
      </c>
      <c r="O1322" s="1" t="s">
        <v>10526</v>
      </c>
      <c r="P1322" s="1" t="s">
        <v>10527</v>
      </c>
      <c r="Q1322" s="1" t="s">
        <v>74</v>
      </c>
      <c r="S1322" s="1" t="s">
        <v>76</v>
      </c>
    </row>
    <row r="1323" ht="14.25" customHeight="1">
      <c r="A1323" s="1" t="s">
        <v>10528</v>
      </c>
      <c r="B1323" s="1" t="s">
        <v>10529</v>
      </c>
      <c r="C1323" s="1" t="s">
        <v>10530</v>
      </c>
      <c r="D1323" s="1" t="s">
        <v>10531</v>
      </c>
      <c r="E1323" s="1">
        <v>2022.0</v>
      </c>
      <c r="F1323" s="1" t="s">
        <v>10532</v>
      </c>
      <c r="M1323" s="1" t="s">
        <v>10533</v>
      </c>
      <c r="N1323" s="1" t="s">
        <v>10534</v>
      </c>
      <c r="O1323" s="1" t="s">
        <v>10535</v>
      </c>
      <c r="P1323" s="1" t="s">
        <v>10536</v>
      </c>
      <c r="Q1323" s="1" t="s">
        <v>74</v>
      </c>
      <c r="S1323" s="1" t="s">
        <v>76</v>
      </c>
    </row>
    <row r="1324" ht="14.25" customHeight="1">
      <c r="A1324" s="1" t="s">
        <v>3497</v>
      </c>
      <c r="B1324" s="1" t="s">
        <v>3498</v>
      </c>
      <c r="C1324" s="1" t="s">
        <v>3499</v>
      </c>
      <c r="D1324" s="1" t="s">
        <v>10537</v>
      </c>
      <c r="E1324" s="1">
        <v>2022.0</v>
      </c>
      <c r="F1324" s="1" t="s">
        <v>10538</v>
      </c>
      <c r="J1324" s="1">
        <v>1157.0</v>
      </c>
      <c r="K1324" s="1">
        <v>1162.0</v>
      </c>
      <c r="L1324" s="1">
        <v>5.0</v>
      </c>
      <c r="M1324" s="1" t="s">
        <v>10539</v>
      </c>
      <c r="N1324" s="1" t="s">
        <v>10540</v>
      </c>
      <c r="O1324" s="1" t="s">
        <v>10541</v>
      </c>
      <c r="P1324" s="1" t="s">
        <v>10542</v>
      </c>
      <c r="Q1324" s="1" t="s">
        <v>74</v>
      </c>
      <c r="S1324" s="1" t="s">
        <v>76</v>
      </c>
    </row>
    <row r="1325" ht="14.25" customHeight="1">
      <c r="A1325" s="1" t="s">
        <v>10543</v>
      </c>
      <c r="B1325" s="1" t="s">
        <v>10544</v>
      </c>
      <c r="C1325" s="1" t="s">
        <v>10545</v>
      </c>
      <c r="D1325" s="1" t="s">
        <v>10546</v>
      </c>
      <c r="E1325" s="1">
        <v>2022.0</v>
      </c>
      <c r="F1325" s="1" t="s">
        <v>4824</v>
      </c>
      <c r="G1325" s="1" t="s">
        <v>10547</v>
      </c>
      <c r="J1325" s="1">
        <v>113.0</v>
      </c>
      <c r="K1325" s="1">
        <v>133.0</v>
      </c>
      <c r="L1325" s="1">
        <v>20.0</v>
      </c>
      <c r="M1325" s="1" t="s">
        <v>10548</v>
      </c>
      <c r="N1325" s="1" t="s">
        <v>10549</v>
      </c>
      <c r="O1325" s="1" t="s">
        <v>10550</v>
      </c>
      <c r="P1325" s="1" t="s">
        <v>10551</v>
      </c>
      <c r="Q1325" s="1" t="s">
        <v>74</v>
      </c>
      <c r="S1325" s="1" t="s">
        <v>76</v>
      </c>
    </row>
    <row r="1326" ht="14.25" customHeight="1">
      <c r="A1326" s="1" t="s">
        <v>10552</v>
      </c>
      <c r="B1326" s="1" t="s">
        <v>10553</v>
      </c>
      <c r="C1326" s="1" t="s">
        <v>10554</v>
      </c>
      <c r="D1326" s="1" t="s">
        <v>10555</v>
      </c>
      <c r="E1326" s="1">
        <v>2022.0</v>
      </c>
      <c r="F1326" s="1" t="s">
        <v>10379</v>
      </c>
      <c r="G1326" s="1">
        <v>83.0</v>
      </c>
      <c r="J1326" s="1">
        <v>1399.0</v>
      </c>
      <c r="K1326" s="1">
        <v>1405.0</v>
      </c>
      <c r="L1326" s="1">
        <v>6.0</v>
      </c>
      <c r="M1326" s="1" t="s">
        <v>10556</v>
      </c>
      <c r="N1326" s="1" t="s">
        <v>10557</v>
      </c>
      <c r="O1326" s="1" t="s">
        <v>10558</v>
      </c>
      <c r="P1326" s="1" t="s">
        <v>10559</v>
      </c>
      <c r="Q1326" s="1" t="s">
        <v>74</v>
      </c>
      <c r="S1326" s="1" t="s">
        <v>76</v>
      </c>
    </row>
    <row r="1327" ht="14.25" customHeight="1">
      <c r="A1327" s="1" t="s">
        <v>10560</v>
      </c>
      <c r="B1327" s="1" t="s">
        <v>10561</v>
      </c>
      <c r="C1327" s="1" t="s">
        <v>10562</v>
      </c>
      <c r="D1327" s="1" t="s">
        <v>10563</v>
      </c>
      <c r="E1327" s="1">
        <v>2022.0</v>
      </c>
      <c r="F1327" s="1" t="s">
        <v>10564</v>
      </c>
      <c r="M1327" s="1" t="s">
        <v>10565</v>
      </c>
      <c r="N1327" s="1" t="s">
        <v>10566</v>
      </c>
      <c r="O1327" s="1" t="s">
        <v>10567</v>
      </c>
      <c r="P1327" s="1" t="s">
        <v>10568</v>
      </c>
      <c r="Q1327" s="1" t="s">
        <v>74</v>
      </c>
      <c r="S1327" s="1" t="s">
        <v>76</v>
      </c>
    </row>
    <row r="1328" ht="14.25" customHeight="1">
      <c r="A1328" s="1" t="s">
        <v>10569</v>
      </c>
      <c r="B1328" s="1" t="s">
        <v>10570</v>
      </c>
      <c r="C1328" s="1" t="s">
        <v>10571</v>
      </c>
      <c r="D1328" s="1" t="s">
        <v>10572</v>
      </c>
      <c r="E1328" s="1">
        <v>2022.0</v>
      </c>
      <c r="F1328" s="1" t="s">
        <v>10379</v>
      </c>
      <c r="G1328" s="1">
        <v>83.0</v>
      </c>
      <c r="J1328" s="1">
        <v>1319.0</v>
      </c>
      <c r="K1328" s="1">
        <v>1324.0</v>
      </c>
      <c r="L1328" s="1">
        <v>5.0</v>
      </c>
      <c r="M1328" s="1" t="s">
        <v>10573</v>
      </c>
      <c r="N1328" s="1" t="s">
        <v>10574</v>
      </c>
      <c r="O1328" s="1" t="s">
        <v>10575</v>
      </c>
      <c r="P1328" s="1" t="s">
        <v>10576</v>
      </c>
      <c r="Q1328" s="1" t="s">
        <v>74</v>
      </c>
      <c r="S1328" s="1" t="s">
        <v>76</v>
      </c>
    </row>
    <row r="1329" ht="14.25" customHeight="1">
      <c r="A1329" s="1" t="s">
        <v>10577</v>
      </c>
      <c r="B1329" s="1" t="s">
        <v>10578</v>
      </c>
      <c r="C1329" s="1" t="s">
        <v>10579</v>
      </c>
      <c r="D1329" s="1" t="s">
        <v>10580</v>
      </c>
      <c r="E1329" s="1">
        <v>2022.0</v>
      </c>
      <c r="F1329" s="1" t="s">
        <v>11</v>
      </c>
      <c r="G1329" s="1" t="s">
        <v>5686</v>
      </c>
      <c r="J1329" s="1">
        <v>588.0</v>
      </c>
      <c r="K1329" s="1">
        <v>597.0</v>
      </c>
      <c r="L1329" s="1">
        <v>9.0</v>
      </c>
      <c r="M1329" s="1" t="s">
        <v>10581</v>
      </c>
      <c r="N1329" s="1" t="s">
        <v>10582</v>
      </c>
      <c r="O1329" s="1" t="s">
        <v>10583</v>
      </c>
      <c r="P1329" s="1" t="s">
        <v>10584</v>
      </c>
      <c r="Q1329" s="1" t="s">
        <v>74</v>
      </c>
      <c r="S1329" s="1" t="s">
        <v>76</v>
      </c>
    </row>
    <row r="1330" ht="14.25" customHeight="1">
      <c r="A1330" s="1" t="s">
        <v>10585</v>
      </c>
      <c r="B1330" s="1" t="s">
        <v>10586</v>
      </c>
      <c r="C1330" s="1" t="s">
        <v>10587</v>
      </c>
      <c r="D1330" s="1" t="s">
        <v>10588</v>
      </c>
      <c r="E1330" s="1">
        <v>2022.0</v>
      </c>
      <c r="F1330" s="1" t="s">
        <v>2557</v>
      </c>
      <c r="G1330" s="1" t="s">
        <v>10589</v>
      </c>
      <c r="J1330" s="1">
        <v>37.0</v>
      </c>
      <c r="K1330" s="1">
        <v>52.0</v>
      </c>
      <c r="L1330" s="1">
        <v>15.0</v>
      </c>
      <c r="M1330" s="1" t="s">
        <v>10590</v>
      </c>
      <c r="N1330" s="1" t="s">
        <v>10591</v>
      </c>
      <c r="O1330" s="1" t="s">
        <v>10592</v>
      </c>
      <c r="P1330" s="1" t="s">
        <v>10593</v>
      </c>
      <c r="Q1330" s="1" t="s">
        <v>74</v>
      </c>
      <c r="S1330" s="1" t="s">
        <v>76</v>
      </c>
    </row>
    <row r="1331" ht="14.25" customHeight="1">
      <c r="A1331" s="1" t="s">
        <v>10594</v>
      </c>
      <c r="B1331" s="1" t="s">
        <v>10595</v>
      </c>
      <c r="C1331" s="1" t="s">
        <v>10596</v>
      </c>
      <c r="D1331" s="1" t="s">
        <v>10597</v>
      </c>
      <c r="E1331" s="1">
        <v>2022.0</v>
      </c>
      <c r="F1331" s="1" t="s">
        <v>4105</v>
      </c>
      <c r="G1331" s="1">
        <v>200.0</v>
      </c>
      <c r="J1331" s="1">
        <v>1875.0</v>
      </c>
      <c r="K1331" s="1">
        <v>1884.0</v>
      </c>
      <c r="L1331" s="1">
        <v>9.0</v>
      </c>
      <c r="M1331" s="1" t="s">
        <v>10598</v>
      </c>
      <c r="N1331" s="1" t="s">
        <v>10599</v>
      </c>
      <c r="O1331" s="1" t="s">
        <v>10600</v>
      </c>
      <c r="P1331" s="1" t="s">
        <v>10601</v>
      </c>
      <c r="Q1331" s="1" t="s">
        <v>74</v>
      </c>
      <c r="R1331" s="1" t="s">
        <v>165</v>
      </c>
      <c r="S1331" s="1" t="s">
        <v>76</v>
      </c>
    </row>
    <row r="1332" ht="14.25" customHeight="1">
      <c r="A1332" s="1" t="s">
        <v>10602</v>
      </c>
      <c r="B1332" s="1" t="s">
        <v>10603</v>
      </c>
      <c r="C1332" s="1" t="s">
        <v>10604</v>
      </c>
      <c r="D1332" s="1" t="s">
        <v>10605</v>
      </c>
      <c r="E1332" s="1">
        <v>2022.0</v>
      </c>
      <c r="F1332" s="1" t="s">
        <v>10606</v>
      </c>
      <c r="J1332" s="1">
        <v>311.0</v>
      </c>
      <c r="K1332" s="1">
        <v>320.0</v>
      </c>
      <c r="L1332" s="1">
        <v>9.0</v>
      </c>
      <c r="M1332" s="1" t="s">
        <v>10607</v>
      </c>
      <c r="N1332" s="1" t="s">
        <v>10608</v>
      </c>
      <c r="O1332" s="1" t="s">
        <v>10609</v>
      </c>
      <c r="P1332" s="1" t="s">
        <v>10610</v>
      </c>
      <c r="Q1332" s="1" t="s">
        <v>74</v>
      </c>
      <c r="S1332" s="1" t="s">
        <v>76</v>
      </c>
    </row>
    <row r="1333" ht="14.25" customHeight="1">
      <c r="A1333" s="1" t="s">
        <v>10611</v>
      </c>
      <c r="B1333" s="1" t="s">
        <v>10612</v>
      </c>
      <c r="C1333" s="1" t="s">
        <v>10613</v>
      </c>
      <c r="D1333" s="1" t="s">
        <v>10614</v>
      </c>
      <c r="E1333" s="1">
        <v>2022.0</v>
      </c>
      <c r="F1333" s="1" t="s">
        <v>8756</v>
      </c>
      <c r="G1333" s="1" t="s">
        <v>10465</v>
      </c>
      <c r="J1333" s="1">
        <v>496.0</v>
      </c>
      <c r="K1333" s="1">
        <v>503.0</v>
      </c>
      <c r="L1333" s="1">
        <v>7.0</v>
      </c>
      <c r="M1333" s="1" t="s">
        <v>10615</v>
      </c>
      <c r="N1333" s="1" t="s">
        <v>10616</v>
      </c>
      <c r="O1333" s="1" t="s">
        <v>10617</v>
      </c>
      <c r="P1333" s="1" t="s">
        <v>10618</v>
      </c>
      <c r="Q1333" s="1" t="s">
        <v>74</v>
      </c>
      <c r="S1333" s="1" t="s">
        <v>76</v>
      </c>
    </row>
    <row r="1334" ht="14.25" customHeight="1">
      <c r="A1334" s="1" t="s">
        <v>10619</v>
      </c>
      <c r="B1334" s="1" t="s">
        <v>10620</v>
      </c>
      <c r="C1334" s="1" t="s">
        <v>10621</v>
      </c>
      <c r="D1334" s="1" t="s">
        <v>10622</v>
      </c>
      <c r="E1334" s="1">
        <v>2022.0</v>
      </c>
      <c r="F1334" s="1" t="s">
        <v>10623</v>
      </c>
      <c r="J1334" s="1">
        <v>38.0</v>
      </c>
      <c r="K1334" s="1">
        <v>43.0</v>
      </c>
      <c r="L1334" s="1">
        <v>5.0</v>
      </c>
      <c r="M1334" s="1" t="s">
        <v>10624</v>
      </c>
      <c r="N1334" s="1" t="s">
        <v>10625</v>
      </c>
      <c r="O1334" s="1" t="s">
        <v>10626</v>
      </c>
      <c r="P1334" s="1" t="s">
        <v>10627</v>
      </c>
      <c r="Q1334" s="1" t="s">
        <v>74</v>
      </c>
      <c r="S1334" s="1" t="s">
        <v>76</v>
      </c>
    </row>
    <row r="1335" ht="14.25" customHeight="1">
      <c r="A1335" s="1" t="s">
        <v>10628</v>
      </c>
      <c r="B1335" s="1" t="s">
        <v>10629</v>
      </c>
      <c r="C1335" s="1" t="s">
        <v>10630</v>
      </c>
      <c r="D1335" s="1" t="s">
        <v>10631</v>
      </c>
      <c r="E1335" s="1">
        <v>2022.0</v>
      </c>
      <c r="F1335" s="1" t="s">
        <v>1000</v>
      </c>
      <c r="G1335" s="1">
        <v>3121.0</v>
      </c>
      <c r="N1335" s="1" t="s">
        <v>10632</v>
      </c>
      <c r="O1335" s="1" t="s">
        <v>10633</v>
      </c>
      <c r="P1335" s="1" t="s">
        <v>10634</v>
      </c>
      <c r="Q1335" s="1" t="s">
        <v>74</v>
      </c>
      <c r="S1335" s="1" t="s">
        <v>76</v>
      </c>
    </row>
    <row r="1336" ht="14.25" customHeight="1">
      <c r="A1336" s="1" t="s">
        <v>10635</v>
      </c>
      <c r="B1336" s="1" t="s">
        <v>10636</v>
      </c>
      <c r="C1336" s="1" t="s">
        <v>10637</v>
      </c>
      <c r="D1336" s="1" t="s">
        <v>10638</v>
      </c>
      <c r="E1336" s="1">
        <v>2022.0</v>
      </c>
      <c r="F1336" s="1" t="s">
        <v>10363</v>
      </c>
      <c r="J1336" s="1">
        <v>844.0</v>
      </c>
      <c r="K1336" s="1">
        <v>851.0</v>
      </c>
      <c r="L1336" s="1">
        <v>7.0</v>
      </c>
      <c r="M1336" s="1" t="s">
        <v>10639</v>
      </c>
      <c r="N1336" s="1" t="s">
        <v>10640</v>
      </c>
      <c r="P1336" s="1" t="s">
        <v>10641</v>
      </c>
      <c r="Q1336" s="1" t="s">
        <v>74</v>
      </c>
      <c r="R1336" s="1" t="s">
        <v>103</v>
      </c>
      <c r="S1336" s="1" t="s">
        <v>76</v>
      </c>
    </row>
    <row r="1337" ht="14.25" customHeight="1">
      <c r="A1337" s="1" t="s">
        <v>10642</v>
      </c>
      <c r="B1337" s="1" t="s">
        <v>10643</v>
      </c>
      <c r="C1337" s="1" t="s">
        <v>2403</v>
      </c>
      <c r="D1337" s="1" t="s">
        <v>10644</v>
      </c>
      <c r="E1337" s="1">
        <v>2022.0</v>
      </c>
      <c r="F1337" s="1" t="s">
        <v>10645</v>
      </c>
      <c r="G1337" s="1" t="s">
        <v>2200</v>
      </c>
      <c r="M1337" s="1" t="s">
        <v>10646</v>
      </c>
      <c r="N1337" s="1" t="s">
        <v>10647</v>
      </c>
      <c r="O1337" s="1" t="s">
        <v>10648</v>
      </c>
      <c r="P1337" s="1" t="s">
        <v>10649</v>
      </c>
      <c r="Q1337" s="1" t="s">
        <v>74</v>
      </c>
      <c r="S1337" s="1" t="s">
        <v>76</v>
      </c>
    </row>
    <row r="1338" ht="14.25" customHeight="1">
      <c r="A1338" s="1" t="s">
        <v>10650</v>
      </c>
      <c r="B1338" s="1" t="s">
        <v>10651</v>
      </c>
      <c r="C1338" s="1" t="s">
        <v>10652</v>
      </c>
      <c r="D1338" s="1" t="s">
        <v>10653</v>
      </c>
      <c r="E1338" s="1">
        <v>2022.0</v>
      </c>
      <c r="F1338" s="1" t="s">
        <v>1710</v>
      </c>
      <c r="G1338" s="1" t="s">
        <v>10413</v>
      </c>
      <c r="J1338" s="1">
        <v>327.0</v>
      </c>
      <c r="K1338" s="1">
        <v>339.0</v>
      </c>
      <c r="L1338" s="1">
        <v>12.0</v>
      </c>
      <c r="M1338" s="1" t="s">
        <v>10654</v>
      </c>
      <c r="N1338" s="1" t="s">
        <v>10655</v>
      </c>
      <c r="O1338" s="1" t="s">
        <v>10656</v>
      </c>
      <c r="P1338" s="1" t="s">
        <v>10657</v>
      </c>
      <c r="Q1338" s="1" t="s">
        <v>74</v>
      </c>
      <c r="S1338" s="1" t="s">
        <v>76</v>
      </c>
    </row>
    <row r="1339" ht="14.25" customHeight="1">
      <c r="A1339" s="1" t="s">
        <v>10658</v>
      </c>
      <c r="B1339" s="1" t="s">
        <v>10659</v>
      </c>
      <c r="C1339" s="1" t="s">
        <v>10660</v>
      </c>
      <c r="D1339" s="1" t="s">
        <v>10661</v>
      </c>
      <c r="E1339" s="1">
        <v>2022.0</v>
      </c>
      <c r="F1339" s="1" t="s">
        <v>10662</v>
      </c>
      <c r="G1339" s="1">
        <v>23.0</v>
      </c>
      <c r="J1339" s="1">
        <v>61.0</v>
      </c>
      <c r="K1339" s="1">
        <v>75.0</v>
      </c>
      <c r="L1339" s="1">
        <v>14.0</v>
      </c>
      <c r="M1339" s="1" t="s">
        <v>10663</v>
      </c>
      <c r="N1339" s="1" t="s">
        <v>10664</v>
      </c>
      <c r="O1339" s="1" t="s">
        <v>10665</v>
      </c>
      <c r="P1339" s="1" t="s">
        <v>10666</v>
      </c>
      <c r="Q1339" s="1" t="s">
        <v>74</v>
      </c>
      <c r="S1339" s="1" t="s">
        <v>76</v>
      </c>
    </row>
    <row r="1340" ht="14.25" customHeight="1">
      <c r="A1340" s="1" t="s">
        <v>10667</v>
      </c>
      <c r="B1340" s="1" t="s">
        <v>10668</v>
      </c>
      <c r="C1340" s="1">
        <v>7.006523955E9</v>
      </c>
      <c r="D1340" s="1" t="s">
        <v>10669</v>
      </c>
      <c r="E1340" s="1">
        <v>2022.0</v>
      </c>
      <c r="F1340" s="1" t="s">
        <v>7628</v>
      </c>
      <c r="G1340" s="1" t="s">
        <v>10371</v>
      </c>
      <c r="J1340" s="1">
        <v>508.0</v>
      </c>
      <c r="K1340" s="1">
        <v>519.0</v>
      </c>
      <c r="L1340" s="1">
        <v>11.0</v>
      </c>
      <c r="M1340" s="1" t="s">
        <v>10670</v>
      </c>
      <c r="N1340" s="1" t="s">
        <v>10671</v>
      </c>
      <c r="O1340" s="1" t="s">
        <v>10672</v>
      </c>
      <c r="Q1340" s="1" t="s">
        <v>74</v>
      </c>
      <c r="S1340" s="1" t="s">
        <v>76</v>
      </c>
    </row>
    <row r="1341" ht="14.25" customHeight="1">
      <c r="A1341" s="1" t="s">
        <v>10673</v>
      </c>
      <c r="B1341" s="1" t="s">
        <v>10674</v>
      </c>
      <c r="C1341" s="1" t="s">
        <v>10675</v>
      </c>
      <c r="D1341" s="1" t="s">
        <v>10676</v>
      </c>
      <c r="E1341" s="1">
        <v>2022.0</v>
      </c>
      <c r="F1341" s="1" t="s">
        <v>4105</v>
      </c>
      <c r="G1341" s="1">
        <v>200.0</v>
      </c>
      <c r="J1341" s="1">
        <v>1359.0</v>
      </c>
      <c r="K1341" s="1">
        <v>1367.0</v>
      </c>
      <c r="L1341" s="1">
        <v>8.0</v>
      </c>
      <c r="M1341" s="1" t="s">
        <v>10677</v>
      </c>
      <c r="N1341" s="1" t="s">
        <v>10678</v>
      </c>
      <c r="O1341" s="1" t="s">
        <v>10679</v>
      </c>
      <c r="P1341" s="1" t="s">
        <v>10680</v>
      </c>
      <c r="Q1341" s="1" t="s">
        <v>74</v>
      </c>
      <c r="R1341" s="1" t="s">
        <v>165</v>
      </c>
      <c r="S1341" s="1" t="s">
        <v>76</v>
      </c>
    </row>
    <row r="1342" ht="14.25" customHeight="1">
      <c r="A1342" s="1" t="s">
        <v>10681</v>
      </c>
      <c r="B1342" s="1" t="s">
        <v>10682</v>
      </c>
      <c r="C1342" s="1" t="s">
        <v>10683</v>
      </c>
      <c r="D1342" s="1" t="s">
        <v>10684</v>
      </c>
      <c r="E1342" s="1">
        <v>2022.0</v>
      </c>
      <c r="F1342" s="1" t="s">
        <v>8756</v>
      </c>
      <c r="G1342" s="1" t="s">
        <v>10465</v>
      </c>
      <c r="J1342" s="1">
        <v>176.0</v>
      </c>
      <c r="K1342" s="1">
        <v>183.0</v>
      </c>
      <c r="L1342" s="1">
        <v>7.0</v>
      </c>
      <c r="M1342" s="1" t="s">
        <v>10685</v>
      </c>
      <c r="N1342" s="1" t="s">
        <v>10686</v>
      </c>
      <c r="O1342" s="1" t="s">
        <v>10687</v>
      </c>
      <c r="P1342" s="1" t="s">
        <v>10688</v>
      </c>
      <c r="Q1342" s="1" t="s">
        <v>74</v>
      </c>
      <c r="S1342" s="1" t="s">
        <v>76</v>
      </c>
    </row>
    <row r="1343" ht="14.25" customHeight="1">
      <c r="A1343" s="1" t="s">
        <v>10689</v>
      </c>
      <c r="B1343" s="1" t="s">
        <v>10690</v>
      </c>
      <c r="C1343" s="1" t="s">
        <v>10691</v>
      </c>
      <c r="D1343" s="1" t="s">
        <v>10692</v>
      </c>
      <c r="E1343" s="1">
        <v>2022.0</v>
      </c>
      <c r="F1343" s="1" t="s">
        <v>1000</v>
      </c>
      <c r="G1343" s="1">
        <v>3124.0</v>
      </c>
      <c r="J1343" s="1">
        <v>213.0</v>
      </c>
      <c r="K1343" s="1">
        <v>216.0</v>
      </c>
      <c r="L1343" s="1">
        <v>3.0</v>
      </c>
      <c r="N1343" s="1" t="s">
        <v>10693</v>
      </c>
      <c r="O1343" s="1" t="s">
        <v>10694</v>
      </c>
      <c r="P1343" s="1" t="s">
        <v>10695</v>
      </c>
      <c r="Q1343" s="1" t="s">
        <v>74</v>
      </c>
      <c r="S1343" s="1" t="s">
        <v>76</v>
      </c>
    </row>
    <row r="1344" ht="14.25" customHeight="1">
      <c r="A1344" s="1" t="s">
        <v>10696</v>
      </c>
      <c r="B1344" s="1" t="s">
        <v>10697</v>
      </c>
      <c r="C1344" s="1" t="s">
        <v>10698</v>
      </c>
      <c r="D1344" s="1" t="s">
        <v>10699</v>
      </c>
      <c r="E1344" s="1">
        <v>2022.0</v>
      </c>
      <c r="F1344" s="1" t="s">
        <v>10700</v>
      </c>
      <c r="M1344" s="1" t="s">
        <v>10701</v>
      </c>
      <c r="N1344" s="1" t="s">
        <v>10702</v>
      </c>
      <c r="O1344" s="1" t="s">
        <v>10703</v>
      </c>
      <c r="P1344" s="1" t="s">
        <v>10704</v>
      </c>
      <c r="Q1344" s="1" t="s">
        <v>74</v>
      </c>
      <c r="S1344" s="1" t="s">
        <v>76</v>
      </c>
    </row>
    <row r="1345" ht="14.25" customHeight="1">
      <c r="A1345" s="1" t="s">
        <v>10705</v>
      </c>
      <c r="B1345" s="1" t="s">
        <v>10706</v>
      </c>
      <c r="C1345" s="1" t="s">
        <v>10707</v>
      </c>
      <c r="D1345" s="1" t="s">
        <v>10708</v>
      </c>
      <c r="E1345" s="1">
        <v>2022.0</v>
      </c>
      <c r="F1345" s="1" t="s">
        <v>11</v>
      </c>
      <c r="G1345" s="1" t="s">
        <v>5686</v>
      </c>
      <c r="J1345" s="1">
        <v>783.0</v>
      </c>
      <c r="K1345" s="1">
        <v>786.0</v>
      </c>
      <c r="L1345" s="1">
        <v>3.0</v>
      </c>
      <c r="M1345" s="1" t="s">
        <v>10709</v>
      </c>
      <c r="N1345" s="1" t="s">
        <v>10710</v>
      </c>
      <c r="O1345" s="1" t="s">
        <v>10711</v>
      </c>
      <c r="P1345" s="1" t="s">
        <v>10712</v>
      </c>
      <c r="Q1345" s="1" t="s">
        <v>74</v>
      </c>
      <c r="S1345" s="1" t="s">
        <v>76</v>
      </c>
    </row>
    <row r="1346" ht="14.25" customHeight="1">
      <c r="A1346" s="1" t="s">
        <v>10713</v>
      </c>
      <c r="B1346" s="1" t="s">
        <v>10714</v>
      </c>
      <c r="C1346" s="1" t="s">
        <v>10715</v>
      </c>
      <c r="D1346" s="1" t="s">
        <v>10716</v>
      </c>
      <c r="E1346" s="1">
        <v>2022.0</v>
      </c>
      <c r="F1346" s="1" t="s">
        <v>10379</v>
      </c>
      <c r="G1346" s="1">
        <v>83.0</v>
      </c>
      <c r="J1346" s="1">
        <v>1393.0</v>
      </c>
      <c r="K1346" s="1">
        <v>1398.0</v>
      </c>
      <c r="L1346" s="1">
        <v>5.0</v>
      </c>
      <c r="M1346" s="1" t="s">
        <v>10717</v>
      </c>
      <c r="N1346" s="1" t="s">
        <v>10718</v>
      </c>
      <c r="O1346" s="1" t="s">
        <v>10719</v>
      </c>
      <c r="P1346" s="1" t="s">
        <v>10720</v>
      </c>
      <c r="Q1346" s="1" t="s">
        <v>74</v>
      </c>
      <c r="S1346" s="1" t="s">
        <v>76</v>
      </c>
    </row>
    <row r="1347" ht="14.25" customHeight="1">
      <c r="A1347" s="1" t="s">
        <v>10721</v>
      </c>
      <c r="B1347" s="1" t="s">
        <v>10722</v>
      </c>
      <c r="C1347" s="1" t="s">
        <v>10723</v>
      </c>
      <c r="D1347" s="1" t="s">
        <v>10724</v>
      </c>
      <c r="E1347" s="1">
        <v>2022.0</v>
      </c>
      <c r="F1347" s="1" t="s">
        <v>4824</v>
      </c>
      <c r="G1347" s="1" t="s">
        <v>10547</v>
      </c>
      <c r="J1347" s="1">
        <v>398.0</v>
      </c>
      <c r="K1347" s="1">
        <v>415.0</v>
      </c>
      <c r="L1347" s="1">
        <v>17.0</v>
      </c>
      <c r="M1347" s="1" t="s">
        <v>10725</v>
      </c>
      <c r="N1347" s="1" t="s">
        <v>10726</v>
      </c>
      <c r="O1347" s="1" t="s">
        <v>10727</v>
      </c>
      <c r="P1347" s="1" t="s">
        <v>10728</v>
      </c>
      <c r="Q1347" s="1" t="s">
        <v>74</v>
      </c>
      <c r="S1347" s="1" t="s">
        <v>76</v>
      </c>
    </row>
    <row r="1348" ht="14.25" customHeight="1">
      <c r="A1348" s="1" t="s">
        <v>10729</v>
      </c>
      <c r="B1348" s="1" t="s">
        <v>10730</v>
      </c>
      <c r="C1348" s="1" t="s">
        <v>10731</v>
      </c>
      <c r="D1348" s="1" t="s">
        <v>10732</v>
      </c>
      <c r="E1348" s="1">
        <v>2022.0</v>
      </c>
      <c r="F1348" s="1" t="s">
        <v>10733</v>
      </c>
      <c r="M1348" s="1" t="s">
        <v>10734</v>
      </c>
      <c r="N1348" s="1" t="s">
        <v>10735</v>
      </c>
      <c r="O1348" s="1" t="s">
        <v>10736</v>
      </c>
      <c r="P1348" s="1" t="s">
        <v>10737</v>
      </c>
      <c r="Q1348" s="1" t="s">
        <v>74</v>
      </c>
      <c r="S1348" s="1" t="s">
        <v>76</v>
      </c>
    </row>
    <row r="1349" ht="14.25" customHeight="1">
      <c r="A1349" s="1" t="s">
        <v>10738</v>
      </c>
      <c r="B1349" s="1" t="s">
        <v>10739</v>
      </c>
      <c r="C1349" s="1" t="s">
        <v>10740</v>
      </c>
      <c r="D1349" s="1" t="s">
        <v>10741</v>
      </c>
      <c r="E1349" s="1">
        <v>2022.0</v>
      </c>
      <c r="F1349" s="1" t="s">
        <v>10742</v>
      </c>
      <c r="G1349" s="1" t="s">
        <v>10743</v>
      </c>
      <c r="J1349" s="1">
        <v>631.0</v>
      </c>
      <c r="K1349" s="1">
        <v>640.0</v>
      </c>
      <c r="L1349" s="1">
        <v>9.0</v>
      </c>
      <c r="M1349" s="1" t="s">
        <v>10744</v>
      </c>
      <c r="N1349" s="1" t="s">
        <v>10745</v>
      </c>
      <c r="P1349" s="1" t="s">
        <v>10746</v>
      </c>
      <c r="Q1349" s="1" t="s">
        <v>74</v>
      </c>
      <c r="S1349" s="1" t="s">
        <v>76</v>
      </c>
    </row>
    <row r="1350" ht="14.25" customHeight="1">
      <c r="A1350" s="1" t="s">
        <v>10747</v>
      </c>
      <c r="B1350" s="1" t="s">
        <v>10748</v>
      </c>
      <c r="C1350" s="1" t="s">
        <v>10749</v>
      </c>
      <c r="D1350" s="1" t="s">
        <v>10750</v>
      </c>
      <c r="E1350" s="1">
        <v>2022.0</v>
      </c>
      <c r="F1350" s="1" t="s">
        <v>10363</v>
      </c>
      <c r="J1350" s="1">
        <v>201.0</v>
      </c>
      <c r="K1350" s="1">
        <v>208.0</v>
      </c>
      <c r="L1350" s="1">
        <v>7.0</v>
      </c>
      <c r="M1350" s="1" t="s">
        <v>10751</v>
      </c>
      <c r="N1350" s="1" t="s">
        <v>10752</v>
      </c>
      <c r="O1350" s="1" t="s">
        <v>10753</v>
      </c>
      <c r="P1350" s="1" t="s">
        <v>10754</v>
      </c>
      <c r="Q1350" s="1" t="s">
        <v>74</v>
      </c>
      <c r="R1350" s="1" t="s">
        <v>103</v>
      </c>
      <c r="S1350" s="1" t="s">
        <v>76</v>
      </c>
    </row>
    <row r="1351" ht="14.25" customHeight="1">
      <c r="A1351" s="1" t="s">
        <v>10755</v>
      </c>
      <c r="B1351" s="1" t="s">
        <v>10756</v>
      </c>
      <c r="C1351" s="1" t="s">
        <v>10757</v>
      </c>
      <c r="D1351" s="1" t="s">
        <v>10758</v>
      </c>
      <c r="E1351" s="1">
        <v>2022.0</v>
      </c>
      <c r="F1351" s="1" t="s">
        <v>1710</v>
      </c>
      <c r="G1351" s="1" t="s">
        <v>10759</v>
      </c>
      <c r="J1351" s="1">
        <v>230.0</v>
      </c>
      <c r="K1351" s="1">
        <v>241.0</v>
      </c>
      <c r="L1351" s="1">
        <v>11.0</v>
      </c>
      <c r="M1351" s="1" t="s">
        <v>10760</v>
      </c>
      <c r="N1351" s="1" t="s">
        <v>10761</v>
      </c>
      <c r="O1351" s="1" t="s">
        <v>10762</v>
      </c>
      <c r="P1351" s="1" t="s">
        <v>10763</v>
      </c>
      <c r="Q1351" s="1" t="s">
        <v>74</v>
      </c>
      <c r="S1351" s="1" t="s">
        <v>76</v>
      </c>
    </row>
    <row r="1352" ht="14.25" customHeight="1">
      <c r="A1352" s="1" t="s">
        <v>10764</v>
      </c>
      <c r="B1352" s="1" t="s">
        <v>10765</v>
      </c>
      <c r="C1352" s="1" t="s">
        <v>10766</v>
      </c>
      <c r="D1352" s="1" t="s">
        <v>10767</v>
      </c>
      <c r="E1352" s="1">
        <v>2022.0</v>
      </c>
      <c r="F1352" s="1" t="s">
        <v>10700</v>
      </c>
      <c r="M1352" s="1" t="s">
        <v>10768</v>
      </c>
      <c r="N1352" s="1" t="s">
        <v>10769</v>
      </c>
      <c r="O1352" s="1" t="s">
        <v>10770</v>
      </c>
      <c r="P1352" s="1" t="s">
        <v>10771</v>
      </c>
      <c r="Q1352" s="1" t="s">
        <v>74</v>
      </c>
      <c r="S1352" s="1" t="s">
        <v>76</v>
      </c>
    </row>
    <row r="1353" ht="14.25" customHeight="1">
      <c r="A1353" s="1" t="s">
        <v>10772</v>
      </c>
      <c r="B1353" s="1" t="s">
        <v>10773</v>
      </c>
      <c r="C1353" s="1" t="s">
        <v>10774</v>
      </c>
      <c r="D1353" s="1" t="s">
        <v>10775</v>
      </c>
      <c r="E1353" s="1">
        <v>2022.0</v>
      </c>
      <c r="F1353" s="1" t="s">
        <v>1710</v>
      </c>
      <c r="G1353" s="1" t="s">
        <v>10388</v>
      </c>
      <c r="J1353" s="1">
        <v>205.0</v>
      </c>
      <c r="K1353" s="1">
        <v>217.0</v>
      </c>
      <c r="L1353" s="1">
        <v>12.0</v>
      </c>
      <c r="M1353" s="1" t="s">
        <v>10776</v>
      </c>
      <c r="N1353" s="1" t="s">
        <v>10777</v>
      </c>
      <c r="O1353" s="1" t="s">
        <v>10778</v>
      </c>
      <c r="P1353" s="1" t="s">
        <v>10779</v>
      </c>
      <c r="Q1353" s="1" t="s">
        <v>74</v>
      </c>
      <c r="S1353" s="1" t="s">
        <v>76</v>
      </c>
    </row>
    <row r="1354" ht="14.25" customHeight="1">
      <c r="A1354" s="1" t="s">
        <v>10780</v>
      </c>
      <c r="B1354" s="1" t="s">
        <v>10781</v>
      </c>
      <c r="C1354" s="1" t="s">
        <v>10782</v>
      </c>
      <c r="D1354" s="1" t="s">
        <v>10783</v>
      </c>
      <c r="E1354" s="1">
        <v>2022.0</v>
      </c>
      <c r="F1354" s="1" t="s">
        <v>7628</v>
      </c>
      <c r="G1354" s="1" t="s">
        <v>10371</v>
      </c>
      <c r="J1354" s="1">
        <v>498.0</v>
      </c>
      <c r="K1354" s="1">
        <v>507.0</v>
      </c>
      <c r="L1354" s="1">
        <v>9.0</v>
      </c>
      <c r="M1354" s="1" t="s">
        <v>10784</v>
      </c>
      <c r="N1354" s="1" t="s">
        <v>10785</v>
      </c>
      <c r="O1354" s="1" t="s">
        <v>10786</v>
      </c>
      <c r="Q1354" s="1" t="s">
        <v>74</v>
      </c>
      <c r="S1354" s="1" t="s">
        <v>76</v>
      </c>
    </row>
    <row r="1355" ht="14.25" customHeight="1">
      <c r="A1355" s="1" t="s">
        <v>10787</v>
      </c>
      <c r="B1355" s="1" t="s">
        <v>10788</v>
      </c>
      <c r="C1355" s="1" t="s">
        <v>10789</v>
      </c>
      <c r="D1355" s="1" t="s">
        <v>10790</v>
      </c>
      <c r="E1355" s="1">
        <v>2022.0</v>
      </c>
      <c r="F1355" s="1" t="s">
        <v>10439</v>
      </c>
      <c r="J1355" s="1">
        <v>106.0</v>
      </c>
      <c r="K1355" s="1">
        <v>111.0</v>
      </c>
      <c r="L1355" s="1">
        <v>5.0</v>
      </c>
      <c r="M1355" s="1" t="s">
        <v>10791</v>
      </c>
      <c r="N1355" s="1" t="s">
        <v>10792</v>
      </c>
      <c r="O1355" s="1" t="s">
        <v>10793</v>
      </c>
      <c r="P1355" s="1" t="s">
        <v>10794</v>
      </c>
      <c r="Q1355" s="1" t="s">
        <v>74</v>
      </c>
      <c r="S1355" s="1" t="s">
        <v>76</v>
      </c>
    </row>
    <row r="1356" ht="14.25" customHeight="1">
      <c r="A1356" s="1" t="s">
        <v>10795</v>
      </c>
      <c r="B1356" s="1" t="s">
        <v>10796</v>
      </c>
      <c r="C1356" s="1" t="s">
        <v>10797</v>
      </c>
      <c r="D1356" s="1" t="s">
        <v>10798</v>
      </c>
      <c r="E1356" s="1">
        <v>2022.0</v>
      </c>
      <c r="F1356" s="1" t="s">
        <v>1000</v>
      </c>
      <c r="G1356" s="1">
        <v>3124.0</v>
      </c>
      <c r="J1356" s="1">
        <v>222.0</v>
      </c>
      <c r="K1356" s="1">
        <v>226.0</v>
      </c>
      <c r="L1356" s="1">
        <v>4.0</v>
      </c>
      <c r="N1356" s="1" t="s">
        <v>10799</v>
      </c>
      <c r="O1356" s="1" t="s">
        <v>10800</v>
      </c>
      <c r="P1356" s="1" t="s">
        <v>10801</v>
      </c>
      <c r="Q1356" s="1" t="s">
        <v>74</v>
      </c>
      <c r="S1356" s="1" t="s">
        <v>76</v>
      </c>
    </row>
    <row r="1357" ht="14.25" customHeight="1">
      <c r="A1357" s="1" t="s">
        <v>10802</v>
      </c>
      <c r="B1357" s="1" t="s">
        <v>10803</v>
      </c>
      <c r="C1357" s="1" t="s">
        <v>10804</v>
      </c>
      <c r="D1357" s="1" t="s">
        <v>10805</v>
      </c>
      <c r="E1357" s="1">
        <v>2022.0</v>
      </c>
      <c r="F1357" s="1" t="s">
        <v>10806</v>
      </c>
      <c r="J1357" s="1">
        <v>858.0</v>
      </c>
      <c r="K1357" s="1">
        <v>863.0</v>
      </c>
      <c r="L1357" s="1">
        <v>5.0</v>
      </c>
      <c r="M1357" s="1" t="s">
        <v>10807</v>
      </c>
      <c r="N1357" s="1" t="s">
        <v>10808</v>
      </c>
      <c r="O1357" s="1" t="s">
        <v>10809</v>
      </c>
      <c r="P1357" s="1" t="s">
        <v>10810</v>
      </c>
      <c r="Q1357" s="1" t="s">
        <v>74</v>
      </c>
      <c r="S1357" s="1" t="s">
        <v>76</v>
      </c>
    </row>
    <row r="1358" ht="14.25" customHeight="1">
      <c r="A1358" s="1" t="s">
        <v>10811</v>
      </c>
      <c r="B1358" s="1" t="s">
        <v>10812</v>
      </c>
      <c r="C1358" s="1" t="s">
        <v>10813</v>
      </c>
      <c r="D1358" s="1" t="s">
        <v>10814</v>
      </c>
      <c r="E1358" s="1">
        <v>2022.0</v>
      </c>
      <c r="F1358" s="1" t="s">
        <v>8756</v>
      </c>
      <c r="G1358" s="1" t="s">
        <v>10465</v>
      </c>
      <c r="J1358" s="1">
        <v>564.0</v>
      </c>
      <c r="K1358" s="1">
        <v>570.0</v>
      </c>
      <c r="L1358" s="1">
        <v>6.0</v>
      </c>
      <c r="M1358" s="1" t="s">
        <v>10815</v>
      </c>
      <c r="N1358" s="1" t="s">
        <v>10816</v>
      </c>
      <c r="O1358" s="1" t="s">
        <v>10817</v>
      </c>
      <c r="P1358" s="1" t="s">
        <v>10818</v>
      </c>
      <c r="Q1358" s="1" t="s">
        <v>74</v>
      </c>
      <c r="S1358" s="1" t="s">
        <v>76</v>
      </c>
    </row>
    <row r="1359" ht="14.25" customHeight="1">
      <c r="A1359" s="1" t="s">
        <v>10819</v>
      </c>
      <c r="B1359" s="1" t="s">
        <v>10820</v>
      </c>
      <c r="C1359" s="1" t="s">
        <v>10821</v>
      </c>
      <c r="D1359" s="1" t="s">
        <v>10822</v>
      </c>
      <c r="E1359" s="1">
        <v>2022.0</v>
      </c>
      <c r="F1359" s="1" t="s">
        <v>10742</v>
      </c>
      <c r="G1359" s="1" t="s">
        <v>10743</v>
      </c>
      <c r="J1359" s="1">
        <v>422.0</v>
      </c>
      <c r="K1359" s="1">
        <v>430.0</v>
      </c>
      <c r="L1359" s="1">
        <v>8.0</v>
      </c>
      <c r="M1359" s="1" t="s">
        <v>10823</v>
      </c>
      <c r="N1359" s="1" t="s">
        <v>10824</v>
      </c>
      <c r="P1359" s="1" t="s">
        <v>10825</v>
      </c>
      <c r="Q1359" s="1" t="s">
        <v>74</v>
      </c>
      <c r="S1359" s="1" t="s">
        <v>76</v>
      </c>
    </row>
    <row r="1360" ht="14.25" customHeight="1">
      <c r="A1360" s="1" t="s">
        <v>10826</v>
      </c>
      <c r="B1360" s="1" t="s">
        <v>10827</v>
      </c>
      <c r="C1360" s="1" t="s">
        <v>10828</v>
      </c>
      <c r="D1360" s="1" t="s">
        <v>10829</v>
      </c>
      <c r="E1360" s="1">
        <v>2022.0</v>
      </c>
      <c r="F1360" s="1" t="s">
        <v>11</v>
      </c>
      <c r="G1360" s="1" t="s">
        <v>5686</v>
      </c>
      <c r="J1360" s="1">
        <v>284.0</v>
      </c>
      <c r="K1360" s="1">
        <v>293.0</v>
      </c>
      <c r="L1360" s="1">
        <v>9.0</v>
      </c>
      <c r="M1360" s="1" t="s">
        <v>10830</v>
      </c>
      <c r="N1360" s="1" t="s">
        <v>10831</v>
      </c>
      <c r="O1360" s="1" t="s">
        <v>10832</v>
      </c>
      <c r="P1360" s="1" t="s">
        <v>10833</v>
      </c>
      <c r="Q1360" s="1" t="s">
        <v>74</v>
      </c>
      <c r="S1360" s="1" t="s">
        <v>76</v>
      </c>
    </row>
    <row r="1361" ht="14.25" customHeight="1">
      <c r="A1361" s="1" t="s">
        <v>10834</v>
      </c>
      <c r="B1361" s="1" t="s">
        <v>10835</v>
      </c>
      <c r="C1361" s="1" t="s">
        <v>10836</v>
      </c>
      <c r="D1361" s="1" t="s">
        <v>10837</v>
      </c>
      <c r="E1361" s="1">
        <v>2022.0</v>
      </c>
      <c r="F1361" s="1" t="s">
        <v>10838</v>
      </c>
      <c r="N1361" s="1" t="s">
        <v>10839</v>
      </c>
      <c r="O1361" s="1" t="s">
        <v>10840</v>
      </c>
      <c r="P1361" s="1" t="s">
        <v>10841</v>
      </c>
      <c r="Q1361" s="1" t="s">
        <v>74</v>
      </c>
      <c r="S1361" s="1" t="s">
        <v>76</v>
      </c>
    </row>
    <row r="1362" ht="14.25" customHeight="1">
      <c r="A1362" s="1" t="s">
        <v>10842</v>
      </c>
      <c r="B1362" s="1" t="s">
        <v>10843</v>
      </c>
      <c r="C1362" s="1" t="s">
        <v>10844</v>
      </c>
      <c r="D1362" s="1" t="s">
        <v>10845</v>
      </c>
      <c r="E1362" s="1">
        <v>2022.0</v>
      </c>
      <c r="F1362" s="1" t="s">
        <v>10846</v>
      </c>
      <c r="J1362" s="1">
        <v>586.0</v>
      </c>
      <c r="K1362" s="1">
        <v>591.0</v>
      </c>
      <c r="L1362" s="1">
        <v>5.0</v>
      </c>
      <c r="M1362" s="1" t="s">
        <v>10847</v>
      </c>
      <c r="N1362" s="1" t="s">
        <v>10848</v>
      </c>
      <c r="O1362" s="1" t="s">
        <v>10849</v>
      </c>
      <c r="P1362" s="1" t="s">
        <v>10850</v>
      </c>
      <c r="Q1362" s="1" t="s">
        <v>74</v>
      </c>
      <c r="S1362" s="1" t="s">
        <v>76</v>
      </c>
    </row>
    <row r="1363" ht="14.25" customHeight="1">
      <c r="A1363" s="1" t="s">
        <v>10851</v>
      </c>
      <c r="B1363" s="1" t="s">
        <v>10852</v>
      </c>
      <c r="C1363" s="1" t="s">
        <v>10853</v>
      </c>
      <c r="D1363" s="1" t="s">
        <v>10854</v>
      </c>
      <c r="E1363" s="1">
        <v>2022.0</v>
      </c>
      <c r="F1363" s="1" t="s">
        <v>11</v>
      </c>
      <c r="G1363" s="1" t="s">
        <v>5686</v>
      </c>
      <c r="J1363" s="1">
        <v>412.0</v>
      </c>
      <c r="K1363" s="1">
        <v>421.0</v>
      </c>
      <c r="L1363" s="1">
        <v>9.0</v>
      </c>
      <c r="M1363" s="1" t="s">
        <v>10855</v>
      </c>
      <c r="N1363" s="1" t="s">
        <v>10856</v>
      </c>
      <c r="O1363" s="1" t="s">
        <v>10857</v>
      </c>
      <c r="P1363" s="1" t="s">
        <v>10858</v>
      </c>
      <c r="Q1363" s="1" t="s">
        <v>74</v>
      </c>
      <c r="S1363" s="1" t="s">
        <v>76</v>
      </c>
    </row>
    <row r="1364" ht="14.25" customHeight="1">
      <c r="A1364" s="1" t="s">
        <v>10859</v>
      </c>
      <c r="B1364" s="1" t="s">
        <v>10860</v>
      </c>
      <c r="C1364" s="1" t="s">
        <v>10861</v>
      </c>
      <c r="D1364" s="1" t="s">
        <v>10862</v>
      </c>
      <c r="E1364" s="1">
        <v>2022.0</v>
      </c>
      <c r="F1364" s="1" t="s">
        <v>4920</v>
      </c>
      <c r="G1364" s="1">
        <v>875.0</v>
      </c>
      <c r="J1364" s="1">
        <v>491.0</v>
      </c>
      <c r="K1364" s="1">
        <v>503.0</v>
      </c>
      <c r="L1364" s="1">
        <v>12.0</v>
      </c>
      <c r="M1364" s="1" t="s">
        <v>10863</v>
      </c>
      <c r="N1364" s="1" t="s">
        <v>10864</v>
      </c>
      <c r="O1364" s="1" t="s">
        <v>10865</v>
      </c>
      <c r="P1364" s="1" t="s">
        <v>10866</v>
      </c>
      <c r="Q1364" s="1" t="s">
        <v>74</v>
      </c>
      <c r="S1364" s="1" t="s">
        <v>76</v>
      </c>
    </row>
    <row r="1365" ht="14.25" customHeight="1">
      <c r="A1365" s="1" t="s">
        <v>4473</v>
      </c>
      <c r="B1365" s="1" t="s">
        <v>4474</v>
      </c>
      <c r="C1365" s="1" t="s">
        <v>4475</v>
      </c>
      <c r="D1365" s="1" t="s">
        <v>10867</v>
      </c>
      <c r="E1365" s="1">
        <v>2022.0</v>
      </c>
      <c r="F1365" s="1" t="s">
        <v>11</v>
      </c>
      <c r="G1365" s="1" t="s">
        <v>5686</v>
      </c>
      <c r="J1365" s="1">
        <v>922.0</v>
      </c>
      <c r="K1365" s="1">
        <v>926.0</v>
      </c>
      <c r="L1365" s="1">
        <v>4.0</v>
      </c>
      <c r="M1365" s="1" t="s">
        <v>10868</v>
      </c>
      <c r="N1365" s="1" t="s">
        <v>10869</v>
      </c>
      <c r="O1365" s="1" t="s">
        <v>4479</v>
      </c>
      <c r="P1365" s="1" t="s">
        <v>10870</v>
      </c>
      <c r="Q1365" s="1" t="s">
        <v>74</v>
      </c>
      <c r="R1365" s="1" t="s">
        <v>103</v>
      </c>
      <c r="S1365" s="1" t="s">
        <v>76</v>
      </c>
    </row>
    <row r="1366" ht="14.25" customHeight="1">
      <c r="A1366" s="1" t="s">
        <v>10871</v>
      </c>
      <c r="B1366" s="1" t="s">
        <v>10872</v>
      </c>
      <c r="C1366" s="1" t="s">
        <v>10873</v>
      </c>
      <c r="D1366" s="1" t="s">
        <v>10874</v>
      </c>
      <c r="E1366" s="1">
        <v>2022.0</v>
      </c>
      <c r="F1366" s="1" t="s">
        <v>10875</v>
      </c>
      <c r="M1366" s="1" t="s">
        <v>10876</v>
      </c>
      <c r="N1366" s="1" t="s">
        <v>10877</v>
      </c>
      <c r="P1366" s="1" t="s">
        <v>10878</v>
      </c>
      <c r="Q1366" s="1" t="s">
        <v>74</v>
      </c>
      <c r="S1366" s="1" t="s">
        <v>76</v>
      </c>
    </row>
    <row r="1367" ht="14.25" customHeight="1">
      <c r="A1367" s="1" t="s">
        <v>10879</v>
      </c>
      <c r="B1367" s="1" t="s">
        <v>10880</v>
      </c>
      <c r="C1367" s="1" t="s">
        <v>10881</v>
      </c>
      <c r="D1367" s="1" t="s">
        <v>10882</v>
      </c>
      <c r="E1367" s="1">
        <v>2022.0</v>
      </c>
      <c r="F1367" s="1" t="s">
        <v>9991</v>
      </c>
      <c r="G1367" s="1" t="s">
        <v>9536</v>
      </c>
      <c r="J1367" s="1">
        <v>9152.0</v>
      </c>
      <c r="K1367" s="1">
        <v>9155.0</v>
      </c>
      <c r="L1367" s="1">
        <v>3.0</v>
      </c>
      <c r="M1367" s="1" t="s">
        <v>10883</v>
      </c>
      <c r="N1367" s="1" t="s">
        <v>10884</v>
      </c>
      <c r="O1367" s="1" t="s">
        <v>10885</v>
      </c>
      <c r="P1367" s="1" t="s">
        <v>10886</v>
      </c>
      <c r="Q1367" s="1" t="s">
        <v>74</v>
      </c>
      <c r="R1367" s="1" t="s">
        <v>103</v>
      </c>
      <c r="S1367" s="1" t="s">
        <v>76</v>
      </c>
    </row>
    <row r="1368" ht="14.25" customHeight="1">
      <c r="A1368" s="1" t="s">
        <v>10887</v>
      </c>
      <c r="B1368" s="1" t="s">
        <v>10888</v>
      </c>
      <c r="C1368" s="1" t="s">
        <v>10889</v>
      </c>
      <c r="D1368" s="1" t="s">
        <v>10890</v>
      </c>
      <c r="E1368" s="1">
        <v>2022.0</v>
      </c>
      <c r="F1368" s="1" t="s">
        <v>10363</v>
      </c>
      <c r="J1368" s="1">
        <v>823.0</v>
      </c>
      <c r="K1368" s="1">
        <v>830.0</v>
      </c>
      <c r="L1368" s="1">
        <v>7.0</v>
      </c>
      <c r="M1368" s="1" t="s">
        <v>10891</v>
      </c>
      <c r="N1368" s="1" t="s">
        <v>10892</v>
      </c>
      <c r="P1368" s="1" t="s">
        <v>10893</v>
      </c>
      <c r="Q1368" s="1" t="s">
        <v>74</v>
      </c>
      <c r="R1368" s="1" t="s">
        <v>103</v>
      </c>
      <c r="S1368" s="1" t="s">
        <v>76</v>
      </c>
    </row>
    <row r="1369" ht="14.25" customHeight="1">
      <c r="A1369" s="1" t="s">
        <v>10894</v>
      </c>
      <c r="B1369" s="1" t="s">
        <v>10895</v>
      </c>
      <c r="C1369" s="1" t="s">
        <v>10896</v>
      </c>
      <c r="D1369" s="1" t="s">
        <v>10897</v>
      </c>
      <c r="E1369" s="1">
        <v>2022.0</v>
      </c>
      <c r="F1369" s="1" t="s">
        <v>8756</v>
      </c>
      <c r="G1369" s="1" t="s">
        <v>10465</v>
      </c>
      <c r="J1369" s="1">
        <v>11.0</v>
      </c>
      <c r="K1369" s="1">
        <v>18.0</v>
      </c>
      <c r="L1369" s="1">
        <v>7.0</v>
      </c>
      <c r="M1369" s="1" t="s">
        <v>10898</v>
      </c>
      <c r="N1369" s="1" t="s">
        <v>10899</v>
      </c>
      <c r="O1369" s="1" t="s">
        <v>10900</v>
      </c>
      <c r="P1369" s="1" t="s">
        <v>10901</v>
      </c>
      <c r="Q1369" s="1" t="s">
        <v>74</v>
      </c>
      <c r="S1369" s="1" t="s">
        <v>76</v>
      </c>
    </row>
    <row r="1370" ht="14.25" customHeight="1">
      <c r="A1370" s="1" t="s">
        <v>10902</v>
      </c>
      <c r="B1370" s="1" t="s">
        <v>10903</v>
      </c>
      <c r="C1370" s="1">
        <v>5.7215349313E10</v>
      </c>
      <c r="D1370" s="1" t="s">
        <v>10904</v>
      </c>
      <c r="E1370" s="1">
        <v>2022.0</v>
      </c>
      <c r="F1370" s="1" t="s">
        <v>10905</v>
      </c>
      <c r="J1370" s="1">
        <v>536.0</v>
      </c>
      <c r="K1370" s="1">
        <v>539.0</v>
      </c>
      <c r="L1370" s="1">
        <v>3.0</v>
      </c>
      <c r="M1370" s="1" t="s">
        <v>10906</v>
      </c>
      <c r="N1370" s="1" t="s">
        <v>10907</v>
      </c>
      <c r="O1370" s="1" t="s">
        <v>10908</v>
      </c>
      <c r="P1370" s="1" t="s">
        <v>10909</v>
      </c>
      <c r="Q1370" s="1" t="s">
        <v>74</v>
      </c>
      <c r="S1370" s="1" t="s">
        <v>76</v>
      </c>
    </row>
    <row r="1371" ht="14.25" customHeight="1">
      <c r="A1371" s="1" t="s">
        <v>10910</v>
      </c>
      <c r="B1371" s="1" t="s">
        <v>10911</v>
      </c>
      <c r="C1371" s="1" t="s">
        <v>10912</v>
      </c>
      <c r="D1371" s="1" t="s">
        <v>10913</v>
      </c>
      <c r="E1371" s="1">
        <v>2022.0</v>
      </c>
      <c r="F1371" s="1" t="s">
        <v>7628</v>
      </c>
      <c r="G1371" s="1" t="s">
        <v>10914</v>
      </c>
      <c r="J1371" s="1">
        <v>580.0</v>
      </c>
      <c r="K1371" s="1">
        <v>593.0</v>
      </c>
      <c r="L1371" s="1">
        <v>13.0</v>
      </c>
      <c r="M1371" s="1" t="s">
        <v>10915</v>
      </c>
      <c r="N1371" s="1" t="s">
        <v>10916</v>
      </c>
      <c r="O1371" s="1" t="s">
        <v>10917</v>
      </c>
      <c r="Q1371" s="1" t="s">
        <v>74</v>
      </c>
      <c r="S1371" s="1" t="s">
        <v>76</v>
      </c>
    </row>
    <row r="1372" ht="14.25" customHeight="1">
      <c r="A1372" s="1" t="s">
        <v>10918</v>
      </c>
      <c r="B1372" s="1" t="s">
        <v>10919</v>
      </c>
      <c r="C1372" s="1" t="s">
        <v>10920</v>
      </c>
      <c r="D1372" s="1" t="s">
        <v>10921</v>
      </c>
      <c r="E1372" s="1">
        <v>2022.0</v>
      </c>
      <c r="F1372" s="1" t="s">
        <v>10404</v>
      </c>
      <c r="G1372" s="1">
        <v>35.0</v>
      </c>
      <c r="L1372" s="1">
        <v>6.0</v>
      </c>
      <c r="M1372" s="1" t="s">
        <v>10922</v>
      </c>
      <c r="N1372" s="1" t="s">
        <v>10923</v>
      </c>
      <c r="P1372" s="1" t="s">
        <v>10924</v>
      </c>
      <c r="Q1372" s="1" t="s">
        <v>74</v>
      </c>
      <c r="R1372" s="1" t="s">
        <v>268</v>
      </c>
      <c r="S1372" s="1" t="s">
        <v>76</v>
      </c>
    </row>
    <row r="1373" ht="14.25" customHeight="1">
      <c r="A1373" s="1" t="s">
        <v>10925</v>
      </c>
      <c r="B1373" s="1" t="s">
        <v>10926</v>
      </c>
      <c r="C1373" s="1" t="s">
        <v>10927</v>
      </c>
      <c r="D1373" s="1" t="s">
        <v>10928</v>
      </c>
      <c r="E1373" s="1">
        <v>2022.0</v>
      </c>
      <c r="F1373" s="1" t="s">
        <v>10379</v>
      </c>
      <c r="G1373" s="1">
        <v>83.0</v>
      </c>
      <c r="J1373" s="1">
        <v>653.0</v>
      </c>
      <c r="K1373" s="1">
        <v>660.0</v>
      </c>
      <c r="L1373" s="1">
        <v>7.0</v>
      </c>
      <c r="M1373" s="1" t="s">
        <v>10929</v>
      </c>
      <c r="N1373" s="1" t="s">
        <v>10930</v>
      </c>
      <c r="O1373" s="1" t="s">
        <v>10931</v>
      </c>
      <c r="P1373" s="1" t="s">
        <v>10932</v>
      </c>
      <c r="Q1373" s="1" t="s">
        <v>74</v>
      </c>
      <c r="S1373" s="1" t="s">
        <v>76</v>
      </c>
    </row>
    <row r="1374" ht="14.25" customHeight="1">
      <c r="A1374" s="1" t="s">
        <v>10933</v>
      </c>
      <c r="B1374" s="1" t="s">
        <v>10934</v>
      </c>
      <c r="C1374" s="1" t="s">
        <v>10935</v>
      </c>
      <c r="D1374" s="1" t="s">
        <v>10936</v>
      </c>
      <c r="E1374" s="1">
        <v>2022.0</v>
      </c>
      <c r="F1374" s="1" t="s">
        <v>10937</v>
      </c>
      <c r="J1374" s="1">
        <v>273.0</v>
      </c>
      <c r="K1374" s="1">
        <v>279.0</v>
      </c>
      <c r="L1374" s="1">
        <v>6.0</v>
      </c>
      <c r="M1374" s="1" t="s">
        <v>10938</v>
      </c>
      <c r="N1374" s="1" t="s">
        <v>10939</v>
      </c>
      <c r="O1374" s="1" t="s">
        <v>10940</v>
      </c>
      <c r="P1374" s="1" t="s">
        <v>10941</v>
      </c>
      <c r="Q1374" s="1" t="s">
        <v>74</v>
      </c>
      <c r="S1374" s="1" t="s">
        <v>76</v>
      </c>
    </row>
    <row r="1375" ht="14.25" customHeight="1">
      <c r="A1375" s="1" t="s">
        <v>10942</v>
      </c>
      <c r="B1375" s="1" t="s">
        <v>10943</v>
      </c>
      <c r="C1375" s="1" t="s">
        <v>10944</v>
      </c>
      <c r="D1375" s="1" t="s">
        <v>10945</v>
      </c>
      <c r="E1375" s="1">
        <v>2022.0</v>
      </c>
      <c r="F1375" s="1" t="s">
        <v>1710</v>
      </c>
      <c r="G1375" s="1" t="s">
        <v>10946</v>
      </c>
      <c r="J1375" s="1">
        <v>301.0</v>
      </c>
      <c r="K1375" s="1">
        <v>309.0</v>
      </c>
      <c r="L1375" s="1">
        <v>8.0</v>
      </c>
      <c r="M1375" s="1" t="s">
        <v>10947</v>
      </c>
      <c r="N1375" s="1" t="s">
        <v>10948</v>
      </c>
      <c r="O1375" s="1" t="s">
        <v>10949</v>
      </c>
      <c r="P1375" s="1" t="s">
        <v>10950</v>
      </c>
      <c r="Q1375" s="1" t="s">
        <v>74</v>
      </c>
      <c r="R1375" s="1" t="s">
        <v>268</v>
      </c>
      <c r="S1375" s="1" t="s">
        <v>76</v>
      </c>
    </row>
    <row r="1376" ht="14.25" customHeight="1">
      <c r="A1376" s="1" t="s">
        <v>10951</v>
      </c>
      <c r="B1376" s="1" t="s">
        <v>10952</v>
      </c>
      <c r="C1376" s="1" t="s">
        <v>10953</v>
      </c>
      <c r="D1376" s="1" t="s">
        <v>10954</v>
      </c>
      <c r="E1376" s="1">
        <v>2022.0</v>
      </c>
      <c r="F1376" s="1" t="s">
        <v>10742</v>
      </c>
      <c r="G1376" s="1" t="s">
        <v>10743</v>
      </c>
      <c r="J1376" s="1">
        <v>70.0</v>
      </c>
      <c r="K1376" s="1">
        <v>80.0</v>
      </c>
      <c r="L1376" s="1">
        <v>10.0</v>
      </c>
      <c r="M1376" s="1" t="s">
        <v>10955</v>
      </c>
      <c r="N1376" s="1" t="s">
        <v>10956</v>
      </c>
      <c r="P1376" s="1" t="s">
        <v>10957</v>
      </c>
      <c r="Q1376" s="1" t="s">
        <v>74</v>
      </c>
      <c r="S1376" s="1" t="s">
        <v>76</v>
      </c>
    </row>
    <row r="1377" ht="14.25" customHeight="1">
      <c r="A1377" s="1" t="s">
        <v>10958</v>
      </c>
      <c r="B1377" s="1" t="s">
        <v>10959</v>
      </c>
      <c r="C1377" s="1" t="s">
        <v>10960</v>
      </c>
      <c r="D1377" s="1" t="s">
        <v>10961</v>
      </c>
      <c r="E1377" s="1">
        <v>2022.0</v>
      </c>
      <c r="F1377" s="1" t="s">
        <v>4267</v>
      </c>
      <c r="G1377" s="1">
        <v>12162.0</v>
      </c>
      <c r="I1377" s="1" t="s">
        <v>10962</v>
      </c>
      <c r="M1377" s="1" t="s">
        <v>10963</v>
      </c>
      <c r="N1377" s="1" t="s">
        <v>10964</v>
      </c>
      <c r="O1377" s="1" t="s">
        <v>10965</v>
      </c>
      <c r="P1377" s="1" t="s">
        <v>10966</v>
      </c>
      <c r="Q1377" s="1" t="s">
        <v>74</v>
      </c>
      <c r="S1377" s="1" t="s">
        <v>76</v>
      </c>
    </row>
    <row r="1378" ht="14.25" customHeight="1">
      <c r="A1378" s="1" t="s">
        <v>10967</v>
      </c>
      <c r="B1378" s="1" t="s">
        <v>10968</v>
      </c>
      <c r="C1378" s="1" t="s">
        <v>10969</v>
      </c>
      <c r="D1378" s="1" t="s">
        <v>10970</v>
      </c>
      <c r="E1378" s="1">
        <v>2022.0</v>
      </c>
      <c r="F1378" s="1" t="s">
        <v>4105</v>
      </c>
      <c r="G1378" s="1">
        <v>200.0</v>
      </c>
      <c r="J1378" s="1">
        <v>1788.0</v>
      </c>
      <c r="K1378" s="1">
        <v>1795.0</v>
      </c>
      <c r="L1378" s="1">
        <v>7.0</v>
      </c>
      <c r="M1378" s="1" t="s">
        <v>10971</v>
      </c>
      <c r="N1378" s="1" t="s">
        <v>10972</v>
      </c>
      <c r="O1378" s="1" t="s">
        <v>10973</v>
      </c>
      <c r="P1378" s="1" t="s">
        <v>10974</v>
      </c>
      <c r="Q1378" s="1" t="s">
        <v>74</v>
      </c>
      <c r="R1378" s="1" t="s">
        <v>165</v>
      </c>
      <c r="S1378" s="1" t="s">
        <v>76</v>
      </c>
    </row>
    <row r="1379" ht="14.25" customHeight="1">
      <c r="A1379" s="1" t="s">
        <v>10975</v>
      </c>
      <c r="B1379" s="1" t="s">
        <v>10976</v>
      </c>
      <c r="C1379" s="1" t="s">
        <v>10977</v>
      </c>
      <c r="D1379" s="1" t="s">
        <v>10978</v>
      </c>
      <c r="E1379" s="1">
        <v>2022.0</v>
      </c>
      <c r="F1379" s="1" t="s">
        <v>9801</v>
      </c>
      <c r="G1379" s="1">
        <v>273.0</v>
      </c>
      <c r="J1379" s="1">
        <v>380.0</v>
      </c>
      <c r="K1379" s="1">
        <v>389.0</v>
      </c>
      <c r="L1379" s="1">
        <v>9.0</v>
      </c>
      <c r="M1379" s="1" t="s">
        <v>10979</v>
      </c>
      <c r="N1379" s="1" t="s">
        <v>10980</v>
      </c>
      <c r="O1379" s="1" t="s">
        <v>10981</v>
      </c>
      <c r="P1379" s="1" t="s">
        <v>10982</v>
      </c>
      <c r="Q1379" s="1" t="s">
        <v>74</v>
      </c>
      <c r="S1379" s="1" t="s">
        <v>76</v>
      </c>
    </row>
    <row r="1380" ht="14.25" customHeight="1">
      <c r="A1380" s="1" t="s">
        <v>10983</v>
      </c>
      <c r="B1380" s="1" t="s">
        <v>10984</v>
      </c>
      <c r="C1380" s="1" t="s">
        <v>10985</v>
      </c>
      <c r="D1380" s="1" t="s">
        <v>10986</v>
      </c>
      <c r="E1380" s="1">
        <v>2022.0</v>
      </c>
      <c r="F1380" s="1" t="s">
        <v>10523</v>
      </c>
      <c r="G1380" s="1" t="s">
        <v>5686</v>
      </c>
      <c r="J1380" s="1">
        <v>1264.0</v>
      </c>
      <c r="K1380" s="1">
        <v>1268.0</v>
      </c>
      <c r="L1380" s="1">
        <v>4.0</v>
      </c>
      <c r="M1380" s="1" t="s">
        <v>10987</v>
      </c>
      <c r="N1380" s="1" t="s">
        <v>10988</v>
      </c>
      <c r="O1380" s="1" t="s">
        <v>10989</v>
      </c>
      <c r="P1380" s="1" t="s">
        <v>10990</v>
      </c>
      <c r="Q1380" s="1" t="s">
        <v>74</v>
      </c>
      <c r="R1380" s="1" t="s">
        <v>103</v>
      </c>
      <c r="S1380" s="1" t="s">
        <v>76</v>
      </c>
    </row>
    <row r="1381" ht="14.25" customHeight="1">
      <c r="A1381" s="1" t="s">
        <v>10991</v>
      </c>
      <c r="B1381" s="1" t="s">
        <v>10992</v>
      </c>
      <c r="C1381" s="1" t="s">
        <v>10993</v>
      </c>
      <c r="D1381" s="1" t="s">
        <v>10994</v>
      </c>
      <c r="E1381" s="1">
        <v>2022.0</v>
      </c>
      <c r="F1381" s="1" t="s">
        <v>11</v>
      </c>
      <c r="G1381" s="1" t="s">
        <v>5686</v>
      </c>
      <c r="J1381" s="1">
        <v>904.0</v>
      </c>
      <c r="K1381" s="1">
        <v>908.0</v>
      </c>
      <c r="L1381" s="1">
        <v>4.0</v>
      </c>
      <c r="M1381" s="1" t="s">
        <v>10995</v>
      </c>
      <c r="N1381" s="1" t="s">
        <v>10996</v>
      </c>
      <c r="O1381" s="1" t="s">
        <v>10997</v>
      </c>
      <c r="P1381" s="1" t="s">
        <v>10998</v>
      </c>
      <c r="Q1381" s="1" t="s">
        <v>74</v>
      </c>
      <c r="S1381" s="1" t="s">
        <v>76</v>
      </c>
    </row>
    <row r="1382" ht="14.25" customHeight="1">
      <c r="A1382" s="1" t="s">
        <v>10999</v>
      </c>
      <c r="B1382" s="1" t="s">
        <v>11000</v>
      </c>
      <c r="C1382" s="1" t="s">
        <v>11001</v>
      </c>
      <c r="D1382" s="1" t="s">
        <v>11002</v>
      </c>
      <c r="E1382" s="1">
        <v>2022.0</v>
      </c>
      <c r="F1382" s="1" t="s">
        <v>11003</v>
      </c>
      <c r="M1382" s="1" t="s">
        <v>11004</v>
      </c>
      <c r="N1382" s="1" t="s">
        <v>11005</v>
      </c>
      <c r="O1382" s="1" t="s">
        <v>11006</v>
      </c>
      <c r="P1382" s="1" t="s">
        <v>11007</v>
      </c>
      <c r="Q1382" s="1" t="s">
        <v>74</v>
      </c>
      <c r="S1382" s="1" t="s">
        <v>76</v>
      </c>
    </row>
    <row r="1383" ht="14.25" customHeight="1">
      <c r="A1383" s="1" t="s">
        <v>7884</v>
      </c>
      <c r="B1383" s="1" t="s">
        <v>7885</v>
      </c>
      <c r="C1383" s="1" t="s">
        <v>7886</v>
      </c>
      <c r="D1383" s="1" t="s">
        <v>11008</v>
      </c>
      <c r="E1383" s="1">
        <v>2022.0</v>
      </c>
      <c r="F1383" s="1" t="s">
        <v>11009</v>
      </c>
      <c r="J1383" s="1">
        <v>246.0</v>
      </c>
      <c r="K1383" s="1">
        <v>247.0</v>
      </c>
      <c r="L1383" s="1">
        <v>1.0</v>
      </c>
      <c r="M1383" s="1" t="s">
        <v>11010</v>
      </c>
      <c r="N1383" s="1" t="s">
        <v>11011</v>
      </c>
      <c r="O1383" s="1" t="s">
        <v>11012</v>
      </c>
      <c r="P1383" s="1" t="s">
        <v>11013</v>
      </c>
      <c r="Q1383" s="1" t="s">
        <v>74</v>
      </c>
      <c r="S1383" s="1" t="s">
        <v>76</v>
      </c>
    </row>
    <row r="1384" ht="14.25" customHeight="1">
      <c r="A1384" s="1" t="s">
        <v>11014</v>
      </c>
      <c r="B1384" s="1" t="s">
        <v>11015</v>
      </c>
      <c r="C1384" s="1" t="s">
        <v>11016</v>
      </c>
      <c r="D1384" s="1" t="s">
        <v>11017</v>
      </c>
      <c r="E1384" s="1">
        <v>2022.0</v>
      </c>
      <c r="F1384" s="1" t="s">
        <v>10514</v>
      </c>
      <c r="J1384" s="1">
        <v>121.0</v>
      </c>
      <c r="K1384" s="1">
        <v>125.0</v>
      </c>
      <c r="L1384" s="1">
        <v>4.0</v>
      </c>
      <c r="M1384" s="1" t="s">
        <v>11018</v>
      </c>
      <c r="N1384" s="1" t="s">
        <v>11019</v>
      </c>
      <c r="O1384" s="1" t="s">
        <v>11020</v>
      </c>
      <c r="P1384" s="1" t="s">
        <v>11021</v>
      </c>
      <c r="Q1384" s="1" t="s">
        <v>74</v>
      </c>
      <c r="S1384" s="1" t="s">
        <v>76</v>
      </c>
    </row>
    <row r="1385" ht="14.25" customHeight="1">
      <c r="A1385" s="1" t="s">
        <v>11022</v>
      </c>
      <c r="B1385" s="1" t="s">
        <v>11023</v>
      </c>
      <c r="C1385" s="1" t="s">
        <v>11024</v>
      </c>
      <c r="D1385" s="1" t="s">
        <v>11025</v>
      </c>
      <c r="E1385" s="1">
        <v>2022.0</v>
      </c>
      <c r="F1385" s="1" t="s">
        <v>7628</v>
      </c>
      <c r="G1385" s="1" t="s">
        <v>10914</v>
      </c>
      <c r="J1385" s="1">
        <v>506.0</v>
      </c>
      <c r="K1385" s="1">
        <v>517.0</v>
      </c>
      <c r="L1385" s="1">
        <v>11.0</v>
      </c>
      <c r="M1385" s="1" t="s">
        <v>11026</v>
      </c>
      <c r="N1385" s="1" t="s">
        <v>11027</v>
      </c>
      <c r="O1385" s="1" t="s">
        <v>11028</v>
      </c>
      <c r="Q1385" s="1" t="s">
        <v>74</v>
      </c>
      <c r="S1385" s="1" t="s">
        <v>76</v>
      </c>
    </row>
    <row r="1386" ht="14.25" customHeight="1">
      <c r="A1386" s="1" t="s">
        <v>11029</v>
      </c>
      <c r="B1386" s="1" t="s">
        <v>11030</v>
      </c>
      <c r="C1386" s="1" t="s">
        <v>11031</v>
      </c>
      <c r="D1386" s="1" t="s">
        <v>11032</v>
      </c>
      <c r="E1386" s="1">
        <v>2022.0</v>
      </c>
      <c r="F1386" s="1" t="s">
        <v>1710</v>
      </c>
      <c r="G1386" s="1" t="s">
        <v>10388</v>
      </c>
      <c r="J1386" s="1">
        <v>520.0</v>
      </c>
      <c r="K1386" s="1">
        <v>533.0</v>
      </c>
      <c r="L1386" s="1">
        <v>13.0</v>
      </c>
      <c r="M1386" s="1" t="s">
        <v>11033</v>
      </c>
      <c r="N1386" s="1" t="s">
        <v>11034</v>
      </c>
      <c r="O1386" s="1" t="s">
        <v>11035</v>
      </c>
      <c r="P1386" s="1" t="s">
        <v>11036</v>
      </c>
      <c r="Q1386" s="1" t="s">
        <v>74</v>
      </c>
      <c r="S1386" s="1" t="s">
        <v>76</v>
      </c>
    </row>
    <row r="1387" ht="14.25" customHeight="1">
      <c r="A1387" s="1" t="s">
        <v>11037</v>
      </c>
      <c r="B1387" s="1" t="s">
        <v>11038</v>
      </c>
      <c r="C1387" s="1" t="s">
        <v>11039</v>
      </c>
      <c r="D1387" s="1" t="s">
        <v>11040</v>
      </c>
      <c r="E1387" s="1">
        <v>2022.0</v>
      </c>
      <c r="F1387" s="1" t="s">
        <v>1710</v>
      </c>
      <c r="G1387" s="1" t="s">
        <v>11041</v>
      </c>
      <c r="J1387" s="1">
        <v>369.0</v>
      </c>
      <c r="K1387" s="1">
        <v>386.0</v>
      </c>
      <c r="L1387" s="1">
        <v>17.0</v>
      </c>
      <c r="M1387" s="1" t="s">
        <v>11042</v>
      </c>
      <c r="N1387" s="1" t="s">
        <v>11043</v>
      </c>
      <c r="O1387" s="1" t="s">
        <v>11044</v>
      </c>
      <c r="P1387" s="1" t="s">
        <v>11045</v>
      </c>
      <c r="Q1387" s="1" t="s">
        <v>74</v>
      </c>
      <c r="S1387" s="1" t="s">
        <v>76</v>
      </c>
    </row>
    <row r="1388" ht="14.25" customHeight="1">
      <c r="A1388" s="1" t="s">
        <v>11046</v>
      </c>
      <c r="B1388" s="1" t="s">
        <v>11047</v>
      </c>
      <c r="C1388" s="1" t="s">
        <v>11048</v>
      </c>
      <c r="D1388" s="1" t="s">
        <v>11049</v>
      </c>
      <c r="E1388" s="1">
        <v>2022.0</v>
      </c>
      <c r="F1388" s="1" t="s">
        <v>1710</v>
      </c>
      <c r="G1388" s="1" t="s">
        <v>10413</v>
      </c>
      <c r="J1388" s="1">
        <v>275.0</v>
      </c>
      <c r="K1388" s="1">
        <v>282.0</v>
      </c>
      <c r="L1388" s="1">
        <v>7.0</v>
      </c>
      <c r="M1388" s="1" t="s">
        <v>11050</v>
      </c>
      <c r="N1388" s="1" t="s">
        <v>11051</v>
      </c>
      <c r="O1388" s="1" t="s">
        <v>11052</v>
      </c>
      <c r="P1388" s="1" t="s">
        <v>11053</v>
      </c>
      <c r="Q1388" s="1" t="s">
        <v>74</v>
      </c>
      <c r="S1388" s="1" t="s">
        <v>76</v>
      </c>
    </row>
    <row r="1389" ht="14.25" customHeight="1">
      <c r="A1389" s="1" t="s">
        <v>11054</v>
      </c>
      <c r="B1389" s="1" t="s">
        <v>11055</v>
      </c>
      <c r="C1389" s="1">
        <v>5.7216352508E10</v>
      </c>
      <c r="D1389" s="1" t="s">
        <v>11056</v>
      </c>
      <c r="E1389" s="1">
        <v>2022.0</v>
      </c>
      <c r="F1389" s="1" t="s">
        <v>11057</v>
      </c>
      <c r="G1389" s="1">
        <v>107.0</v>
      </c>
      <c r="H1389" s="1">
        <v>1.0</v>
      </c>
      <c r="J1389" s="1">
        <v>12389.0</v>
      </c>
      <c r="K1389" s="1">
        <v>12403.0</v>
      </c>
      <c r="L1389" s="1">
        <v>14.0</v>
      </c>
      <c r="M1389" s="1" t="s">
        <v>11058</v>
      </c>
      <c r="N1389" s="1" t="s">
        <v>11059</v>
      </c>
      <c r="P1389" s="1" t="s">
        <v>11060</v>
      </c>
      <c r="Q1389" s="1" t="s">
        <v>74</v>
      </c>
      <c r="S1389" s="1" t="s">
        <v>76</v>
      </c>
    </row>
    <row r="1390" ht="14.25" customHeight="1">
      <c r="A1390" s="1" t="s">
        <v>11061</v>
      </c>
      <c r="B1390" s="1" t="s">
        <v>11062</v>
      </c>
      <c r="C1390" s="1" t="s">
        <v>11063</v>
      </c>
      <c r="D1390" s="1" t="s">
        <v>11064</v>
      </c>
      <c r="E1390" s="1">
        <v>2022.0</v>
      </c>
      <c r="F1390" s="1" t="s">
        <v>1710</v>
      </c>
      <c r="G1390" s="1" t="s">
        <v>11041</v>
      </c>
      <c r="J1390" s="1">
        <v>69.0</v>
      </c>
      <c r="K1390" s="1">
        <v>79.0</v>
      </c>
      <c r="L1390" s="1">
        <v>10.0</v>
      </c>
      <c r="M1390" s="1" t="s">
        <v>11065</v>
      </c>
      <c r="N1390" s="1" t="s">
        <v>11066</v>
      </c>
      <c r="O1390" s="1" t="s">
        <v>11067</v>
      </c>
      <c r="P1390" s="1" t="s">
        <v>11068</v>
      </c>
      <c r="Q1390" s="1" t="s">
        <v>74</v>
      </c>
      <c r="S1390" s="1" t="s">
        <v>76</v>
      </c>
    </row>
    <row r="1391" ht="14.25" customHeight="1">
      <c r="A1391" s="1" t="s">
        <v>11069</v>
      </c>
      <c r="B1391" s="1" t="s">
        <v>11070</v>
      </c>
      <c r="C1391" s="1" t="s">
        <v>11071</v>
      </c>
      <c r="D1391" s="1" t="s">
        <v>11072</v>
      </c>
      <c r="E1391" s="1">
        <v>2022.0</v>
      </c>
      <c r="F1391" s="1" t="s">
        <v>7628</v>
      </c>
      <c r="G1391" s="1" t="s">
        <v>10914</v>
      </c>
      <c r="J1391" s="1">
        <v>123.0</v>
      </c>
      <c r="K1391" s="1">
        <v>140.0</v>
      </c>
      <c r="L1391" s="1">
        <v>17.0</v>
      </c>
      <c r="M1391" s="1" t="s">
        <v>11073</v>
      </c>
      <c r="N1391" s="1" t="s">
        <v>11074</v>
      </c>
      <c r="O1391" s="1" t="s">
        <v>11075</v>
      </c>
      <c r="Q1391" s="1" t="s">
        <v>74</v>
      </c>
      <c r="S1391" s="1" t="s">
        <v>76</v>
      </c>
    </row>
    <row r="1392" ht="14.25" customHeight="1">
      <c r="A1392" s="1" t="s">
        <v>11076</v>
      </c>
      <c r="B1392" s="1" t="s">
        <v>11077</v>
      </c>
      <c r="C1392" s="1" t="s">
        <v>11078</v>
      </c>
      <c r="D1392" s="1" t="s">
        <v>11079</v>
      </c>
      <c r="E1392" s="1">
        <v>2022.0</v>
      </c>
      <c r="F1392" s="1" t="s">
        <v>5352</v>
      </c>
      <c r="G1392" s="1">
        <v>106.0</v>
      </c>
      <c r="J1392" s="1">
        <v>120.0</v>
      </c>
      <c r="K1392" s="1">
        <v>125.0</v>
      </c>
      <c r="L1392" s="1">
        <v>5.0</v>
      </c>
      <c r="M1392" s="1" t="s">
        <v>11080</v>
      </c>
      <c r="N1392" s="1" t="s">
        <v>11081</v>
      </c>
      <c r="O1392" s="1" t="s">
        <v>11082</v>
      </c>
      <c r="P1392" s="1" t="s">
        <v>11083</v>
      </c>
      <c r="Q1392" s="1" t="s">
        <v>74</v>
      </c>
      <c r="R1392" s="1" t="s">
        <v>165</v>
      </c>
      <c r="S1392" s="1" t="s">
        <v>76</v>
      </c>
    </row>
    <row r="1393" ht="14.25" customHeight="1">
      <c r="A1393" s="1" t="s">
        <v>11084</v>
      </c>
      <c r="B1393" s="1" t="s">
        <v>11085</v>
      </c>
      <c r="C1393" s="1" t="s">
        <v>11086</v>
      </c>
      <c r="D1393" s="1" t="s">
        <v>11087</v>
      </c>
      <c r="E1393" s="1">
        <v>2022.0</v>
      </c>
      <c r="F1393" s="1" t="s">
        <v>11088</v>
      </c>
      <c r="J1393" s="1">
        <v>141.0</v>
      </c>
      <c r="K1393" s="1">
        <v>144.0</v>
      </c>
      <c r="L1393" s="1">
        <v>3.0</v>
      </c>
      <c r="M1393" s="1" t="s">
        <v>11089</v>
      </c>
      <c r="N1393" s="1" t="s">
        <v>11090</v>
      </c>
      <c r="O1393" s="1" t="s">
        <v>11091</v>
      </c>
      <c r="P1393" s="1" t="s">
        <v>11092</v>
      </c>
      <c r="Q1393" s="1" t="s">
        <v>74</v>
      </c>
      <c r="S1393" s="1" t="s">
        <v>76</v>
      </c>
    </row>
    <row r="1394" ht="14.25" customHeight="1">
      <c r="A1394" s="1" t="s">
        <v>11093</v>
      </c>
      <c r="B1394" s="1" t="s">
        <v>11094</v>
      </c>
      <c r="C1394" s="1" t="s">
        <v>11095</v>
      </c>
      <c r="D1394" s="1" t="s">
        <v>11096</v>
      </c>
      <c r="E1394" s="1">
        <v>2022.0</v>
      </c>
      <c r="F1394" s="1" t="s">
        <v>10379</v>
      </c>
      <c r="G1394" s="1">
        <v>83.0</v>
      </c>
      <c r="J1394" s="1">
        <v>1431.0</v>
      </c>
      <c r="K1394" s="1">
        <v>1437.0</v>
      </c>
      <c r="L1394" s="1">
        <v>6.0</v>
      </c>
      <c r="M1394" s="1" t="s">
        <v>11097</v>
      </c>
      <c r="N1394" s="1" t="s">
        <v>11098</v>
      </c>
      <c r="O1394" s="1" t="s">
        <v>11099</v>
      </c>
      <c r="P1394" s="1" t="s">
        <v>11100</v>
      </c>
      <c r="Q1394" s="1" t="s">
        <v>74</v>
      </c>
      <c r="S1394" s="1" t="s">
        <v>76</v>
      </c>
    </row>
    <row r="1395" ht="14.25" customHeight="1">
      <c r="A1395" s="1" t="s">
        <v>11101</v>
      </c>
      <c r="B1395" s="1" t="s">
        <v>11102</v>
      </c>
      <c r="C1395" s="1" t="s">
        <v>11103</v>
      </c>
      <c r="D1395" s="1" t="s">
        <v>11104</v>
      </c>
      <c r="E1395" s="1">
        <v>2022.0</v>
      </c>
      <c r="F1395" s="1" t="s">
        <v>7628</v>
      </c>
      <c r="G1395" s="1" t="s">
        <v>11105</v>
      </c>
      <c r="J1395" s="1">
        <v>239.0</v>
      </c>
      <c r="K1395" s="1">
        <v>244.0</v>
      </c>
      <c r="L1395" s="1">
        <v>5.0</v>
      </c>
      <c r="M1395" s="1" t="s">
        <v>11106</v>
      </c>
      <c r="N1395" s="1" t="s">
        <v>11107</v>
      </c>
      <c r="O1395" s="1" t="s">
        <v>11108</v>
      </c>
      <c r="Q1395" s="1" t="s">
        <v>74</v>
      </c>
      <c r="S1395" s="1" t="s">
        <v>76</v>
      </c>
    </row>
    <row r="1396" ht="14.25" customHeight="1">
      <c r="A1396" s="1" t="s">
        <v>11109</v>
      </c>
      <c r="B1396" s="1" t="s">
        <v>11110</v>
      </c>
      <c r="C1396" s="1" t="s">
        <v>11111</v>
      </c>
      <c r="D1396" s="1" t="s">
        <v>11112</v>
      </c>
      <c r="E1396" s="1">
        <v>2022.0</v>
      </c>
      <c r="F1396" s="1" t="s">
        <v>4267</v>
      </c>
      <c r="G1396" s="1">
        <v>12013.0</v>
      </c>
      <c r="I1396" s="1">
        <v>1201304.0</v>
      </c>
      <c r="M1396" s="1" t="s">
        <v>11113</v>
      </c>
      <c r="N1396" s="1" t="s">
        <v>11114</v>
      </c>
      <c r="P1396" s="1" t="s">
        <v>11115</v>
      </c>
      <c r="Q1396" s="1" t="s">
        <v>74</v>
      </c>
      <c r="S1396" s="1" t="s">
        <v>76</v>
      </c>
    </row>
    <row r="1397" ht="14.25" customHeight="1">
      <c r="A1397" s="1" t="s">
        <v>11116</v>
      </c>
      <c r="B1397" s="1" t="s">
        <v>11117</v>
      </c>
      <c r="C1397" s="1" t="s">
        <v>11118</v>
      </c>
      <c r="D1397" s="1" t="s">
        <v>11119</v>
      </c>
      <c r="E1397" s="1">
        <v>2022.0</v>
      </c>
      <c r="F1397" s="1" t="s">
        <v>7628</v>
      </c>
      <c r="G1397" s="1" t="s">
        <v>10914</v>
      </c>
      <c r="J1397" s="1">
        <v>314.0</v>
      </c>
      <c r="K1397" s="1">
        <v>325.0</v>
      </c>
      <c r="L1397" s="1">
        <v>11.0</v>
      </c>
      <c r="M1397" s="1" t="s">
        <v>11120</v>
      </c>
      <c r="N1397" s="1" t="s">
        <v>11121</v>
      </c>
      <c r="O1397" s="1" t="s">
        <v>11122</v>
      </c>
      <c r="Q1397" s="1" t="s">
        <v>74</v>
      </c>
      <c r="S1397" s="1" t="s">
        <v>76</v>
      </c>
    </row>
    <row r="1398" ht="14.25" customHeight="1">
      <c r="A1398" s="1" t="s">
        <v>11123</v>
      </c>
      <c r="B1398" s="1" t="s">
        <v>11124</v>
      </c>
      <c r="C1398" s="1" t="s">
        <v>11125</v>
      </c>
      <c r="D1398" s="1" t="s">
        <v>11126</v>
      </c>
      <c r="E1398" s="1">
        <v>2022.0</v>
      </c>
      <c r="F1398" s="1" t="s">
        <v>1710</v>
      </c>
      <c r="G1398" s="1" t="s">
        <v>10388</v>
      </c>
      <c r="J1398" s="1">
        <v>313.0</v>
      </c>
      <c r="K1398" s="1">
        <v>324.0</v>
      </c>
      <c r="L1398" s="1">
        <v>11.0</v>
      </c>
      <c r="M1398" s="1" t="s">
        <v>11127</v>
      </c>
      <c r="N1398" s="1" t="s">
        <v>11128</v>
      </c>
      <c r="O1398" s="1" t="s">
        <v>11129</v>
      </c>
      <c r="P1398" s="1" t="s">
        <v>11130</v>
      </c>
      <c r="Q1398" s="1" t="s">
        <v>74</v>
      </c>
      <c r="S1398" s="1" t="s">
        <v>76</v>
      </c>
    </row>
    <row r="1399" ht="14.25" customHeight="1">
      <c r="A1399" s="1" t="s">
        <v>11131</v>
      </c>
      <c r="B1399" s="1" t="s">
        <v>11132</v>
      </c>
      <c r="C1399" s="1">
        <v>5.70077416E10</v>
      </c>
      <c r="D1399" s="1" t="s">
        <v>11133</v>
      </c>
      <c r="E1399" s="1">
        <v>2022.0</v>
      </c>
      <c r="F1399" s="1" t="s">
        <v>2557</v>
      </c>
      <c r="G1399" s="1" t="s">
        <v>11134</v>
      </c>
      <c r="J1399" s="1">
        <v>378.0</v>
      </c>
      <c r="K1399" s="1">
        <v>402.0</v>
      </c>
      <c r="L1399" s="1">
        <v>24.0</v>
      </c>
      <c r="M1399" s="1" t="s">
        <v>11135</v>
      </c>
      <c r="N1399" s="1" t="s">
        <v>11136</v>
      </c>
      <c r="O1399" s="1" t="s">
        <v>11137</v>
      </c>
      <c r="P1399" s="1" t="s">
        <v>11138</v>
      </c>
      <c r="Q1399" s="1" t="s">
        <v>74</v>
      </c>
      <c r="S1399" s="1" t="s">
        <v>76</v>
      </c>
    </row>
    <row r="1400" ht="14.25" customHeight="1">
      <c r="A1400" s="1" t="s">
        <v>11139</v>
      </c>
      <c r="B1400" s="1" t="s">
        <v>11140</v>
      </c>
      <c r="C1400" s="1" t="s">
        <v>11141</v>
      </c>
      <c r="D1400" s="1" t="s">
        <v>11142</v>
      </c>
      <c r="E1400" s="1">
        <v>2022.0</v>
      </c>
      <c r="F1400" s="1" t="s">
        <v>7628</v>
      </c>
      <c r="G1400" s="1" t="s">
        <v>10371</v>
      </c>
      <c r="J1400" s="1">
        <v>531.0</v>
      </c>
      <c r="K1400" s="1">
        <v>542.0</v>
      </c>
      <c r="L1400" s="1">
        <v>11.0</v>
      </c>
      <c r="M1400" s="1" t="s">
        <v>11143</v>
      </c>
      <c r="N1400" s="1" t="s">
        <v>11144</v>
      </c>
      <c r="O1400" s="1" t="s">
        <v>11145</v>
      </c>
      <c r="Q1400" s="1" t="s">
        <v>74</v>
      </c>
      <c r="S1400" s="1" t="s">
        <v>76</v>
      </c>
    </row>
    <row r="1401" ht="14.25" customHeight="1">
      <c r="A1401" s="1" t="s">
        <v>11146</v>
      </c>
      <c r="B1401" s="1" t="s">
        <v>11147</v>
      </c>
      <c r="C1401" s="1" t="s">
        <v>11148</v>
      </c>
      <c r="D1401" s="1" t="s">
        <v>11149</v>
      </c>
      <c r="E1401" s="1">
        <v>2022.0</v>
      </c>
      <c r="F1401" s="1" t="s">
        <v>10439</v>
      </c>
      <c r="J1401" s="1">
        <v>79.0</v>
      </c>
      <c r="K1401" s="1">
        <v>83.0</v>
      </c>
      <c r="L1401" s="1">
        <v>4.0</v>
      </c>
      <c r="M1401" s="1" t="s">
        <v>11150</v>
      </c>
      <c r="N1401" s="1" t="s">
        <v>11151</v>
      </c>
      <c r="O1401" s="1" t="s">
        <v>11152</v>
      </c>
      <c r="P1401" s="1" t="s">
        <v>11153</v>
      </c>
      <c r="Q1401" s="1" t="s">
        <v>74</v>
      </c>
      <c r="S1401" s="1" t="s">
        <v>76</v>
      </c>
    </row>
    <row r="1402" ht="14.25" customHeight="1">
      <c r="A1402" s="1" t="s">
        <v>11154</v>
      </c>
      <c r="B1402" s="1" t="s">
        <v>11155</v>
      </c>
      <c r="C1402" s="1" t="s">
        <v>11156</v>
      </c>
      <c r="D1402" s="1" t="s">
        <v>11157</v>
      </c>
      <c r="E1402" s="1">
        <v>2022.0</v>
      </c>
      <c r="F1402" s="1" t="s">
        <v>11158</v>
      </c>
      <c r="M1402" s="1" t="s">
        <v>11159</v>
      </c>
      <c r="N1402" s="1" t="s">
        <v>11160</v>
      </c>
      <c r="O1402" s="1" t="s">
        <v>11161</v>
      </c>
      <c r="P1402" s="1" t="s">
        <v>11162</v>
      </c>
      <c r="Q1402" s="1" t="s">
        <v>74</v>
      </c>
      <c r="S1402" s="1" t="s">
        <v>76</v>
      </c>
    </row>
    <row r="1403" ht="14.25" customHeight="1">
      <c r="A1403" s="1" t="s">
        <v>11163</v>
      </c>
      <c r="B1403" s="1" t="s">
        <v>11164</v>
      </c>
      <c r="C1403" s="1" t="s">
        <v>11165</v>
      </c>
      <c r="D1403" s="1" t="s">
        <v>11166</v>
      </c>
      <c r="E1403" s="1">
        <v>2022.0</v>
      </c>
      <c r="F1403" s="1" t="s">
        <v>11167</v>
      </c>
      <c r="J1403" s="1">
        <v>1072.0</v>
      </c>
      <c r="K1403" s="1">
        <v>1077.0</v>
      </c>
      <c r="L1403" s="1">
        <v>5.0</v>
      </c>
      <c r="M1403" s="1" t="s">
        <v>11168</v>
      </c>
      <c r="N1403" s="1" t="s">
        <v>11169</v>
      </c>
      <c r="P1403" s="1" t="s">
        <v>11170</v>
      </c>
      <c r="Q1403" s="1" t="s">
        <v>74</v>
      </c>
      <c r="S1403" s="1" t="s">
        <v>76</v>
      </c>
    </row>
    <row r="1404" ht="14.25" customHeight="1">
      <c r="A1404" s="1" t="s">
        <v>11171</v>
      </c>
      <c r="B1404" s="1" t="s">
        <v>11172</v>
      </c>
      <c r="C1404" s="1" t="s">
        <v>11173</v>
      </c>
      <c r="D1404" s="1" t="s">
        <v>11174</v>
      </c>
      <c r="E1404" s="1">
        <v>2022.0</v>
      </c>
      <c r="F1404" s="1" t="s">
        <v>1710</v>
      </c>
      <c r="G1404" s="1" t="s">
        <v>11175</v>
      </c>
      <c r="J1404" s="1">
        <v>1.0</v>
      </c>
      <c r="K1404" s="1">
        <v>14.0</v>
      </c>
      <c r="L1404" s="1">
        <v>13.0</v>
      </c>
      <c r="M1404" s="1" t="s">
        <v>11176</v>
      </c>
      <c r="N1404" s="1" t="s">
        <v>11177</v>
      </c>
      <c r="O1404" s="1" t="s">
        <v>11178</v>
      </c>
      <c r="P1404" s="1" t="s">
        <v>11179</v>
      </c>
      <c r="Q1404" s="1" t="s">
        <v>74</v>
      </c>
      <c r="R1404" s="1" t="s">
        <v>103</v>
      </c>
      <c r="S1404" s="1" t="s">
        <v>76</v>
      </c>
    </row>
    <row r="1405" ht="14.25" customHeight="1">
      <c r="A1405" s="1" t="s">
        <v>11180</v>
      </c>
      <c r="B1405" s="1" t="s">
        <v>11181</v>
      </c>
      <c r="C1405" s="1" t="s">
        <v>11182</v>
      </c>
      <c r="D1405" s="1" t="s">
        <v>11183</v>
      </c>
      <c r="E1405" s="1">
        <v>2022.0</v>
      </c>
      <c r="F1405" s="1" t="s">
        <v>11184</v>
      </c>
      <c r="J1405" s="1">
        <v>319.0</v>
      </c>
      <c r="K1405" s="1">
        <v>332.0</v>
      </c>
      <c r="L1405" s="1">
        <v>13.0</v>
      </c>
      <c r="M1405" s="1" t="s">
        <v>11185</v>
      </c>
      <c r="N1405" s="1" t="s">
        <v>11186</v>
      </c>
      <c r="O1405" s="1" t="s">
        <v>11187</v>
      </c>
      <c r="P1405" s="1" t="s">
        <v>11188</v>
      </c>
      <c r="Q1405" s="1" t="s">
        <v>74</v>
      </c>
      <c r="S1405" s="1" t="s">
        <v>76</v>
      </c>
    </row>
    <row r="1406" ht="14.25" customHeight="1">
      <c r="A1406" s="1" t="s">
        <v>11189</v>
      </c>
      <c r="B1406" s="1" t="s">
        <v>11190</v>
      </c>
      <c r="C1406" s="1" t="s">
        <v>11191</v>
      </c>
      <c r="D1406" s="1" t="s">
        <v>11192</v>
      </c>
      <c r="E1406" s="1">
        <v>2022.0</v>
      </c>
      <c r="F1406" s="1" t="s">
        <v>11193</v>
      </c>
      <c r="G1406" s="1" t="s">
        <v>11194</v>
      </c>
      <c r="J1406" s="1">
        <v>319.0</v>
      </c>
      <c r="K1406" s="1">
        <v>331.0</v>
      </c>
      <c r="L1406" s="1">
        <v>12.0</v>
      </c>
      <c r="M1406" s="1" t="s">
        <v>11195</v>
      </c>
      <c r="N1406" s="1" t="s">
        <v>11196</v>
      </c>
      <c r="O1406" s="1" t="s">
        <v>11197</v>
      </c>
      <c r="P1406" s="1" t="s">
        <v>11198</v>
      </c>
      <c r="Q1406" s="1" t="s">
        <v>74</v>
      </c>
      <c r="S1406" s="1" t="s">
        <v>76</v>
      </c>
    </row>
    <row r="1407" ht="14.25" customHeight="1">
      <c r="A1407" s="1" t="s">
        <v>11199</v>
      </c>
      <c r="B1407" s="1" t="s">
        <v>11200</v>
      </c>
      <c r="C1407" s="1" t="s">
        <v>11201</v>
      </c>
      <c r="D1407" s="1" t="s">
        <v>11202</v>
      </c>
      <c r="E1407" s="1">
        <v>2022.0</v>
      </c>
      <c r="F1407" s="1" t="s">
        <v>7628</v>
      </c>
      <c r="G1407" s="1" t="s">
        <v>11203</v>
      </c>
      <c r="J1407" s="1">
        <v>266.0</v>
      </c>
      <c r="K1407" s="1">
        <v>273.0</v>
      </c>
      <c r="L1407" s="1">
        <v>7.0</v>
      </c>
      <c r="M1407" s="1" t="s">
        <v>11204</v>
      </c>
      <c r="N1407" s="1" t="s">
        <v>11205</v>
      </c>
      <c r="O1407" s="1" t="s">
        <v>11206</v>
      </c>
      <c r="Q1407" s="1" t="s">
        <v>74</v>
      </c>
      <c r="S1407" s="1" t="s">
        <v>76</v>
      </c>
    </row>
    <row r="1408" ht="14.25" customHeight="1">
      <c r="A1408" s="1" t="s">
        <v>11207</v>
      </c>
      <c r="B1408" s="1" t="s">
        <v>11208</v>
      </c>
      <c r="C1408" s="1">
        <v>5.73980474E10</v>
      </c>
      <c r="D1408" s="1" t="s">
        <v>11209</v>
      </c>
      <c r="E1408" s="1">
        <v>2022.0</v>
      </c>
      <c r="F1408" s="1" t="s">
        <v>4920</v>
      </c>
      <c r="G1408" s="1" t="s">
        <v>11210</v>
      </c>
      <c r="J1408" s="1">
        <v>1116.0</v>
      </c>
      <c r="K1408" s="1">
        <v>1124.0</v>
      </c>
      <c r="L1408" s="1">
        <v>8.0</v>
      </c>
      <c r="M1408" s="1" t="s">
        <v>11211</v>
      </c>
      <c r="N1408" s="1" t="s">
        <v>11212</v>
      </c>
      <c r="O1408" s="1" t="s">
        <v>11213</v>
      </c>
      <c r="P1408" s="1" t="s">
        <v>11214</v>
      </c>
      <c r="Q1408" s="1" t="s">
        <v>74</v>
      </c>
      <c r="S1408" s="1" t="s">
        <v>76</v>
      </c>
    </row>
    <row r="1409" ht="14.25" customHeight="1">
      <c r="A1409" s="1" t="s">
        <v>11215</v>
      </c>
      <c r="B1409" s="1" t="s">
        <v>11216</v>
      </c>
      <c r="C1409" s="1" t="s">
        <v>11217</v>
      </c>
      <c r="D1409" s="1" t="s">
        <v>11218</v>
      </c>
      <c r="E1409" s="1">
        <v>2022.0</v>
      </c>
      <c r="F1409" s="1" t="s">
        <v>10662</v>
      </c>
      <c r="G1409" s="1" t="s">
        <v>11219</v>
      </c>
      <c r="J1409" s="1">
        <v>906.0</v>
      </c>
      <c r="K1409" s="1">
        <v>921.0</v>
      </c>
      <c r="L1409" s="1">
        <v>15.0</v>
      </c>
      <c r="M1409" s="1" t="s">
        <v>11220</v>
      </c>
      <c r="N1409" s="1" t="s">
        <v>11221</v>
      </c>
      <c r="O1409" s="1" t="s">
        <v>11222</v>
      </c>
      <c r="P1409" s="1" t="s">
        <v>11223</v>
      </c>
      <c r="Q1409" s="1" t="s">
        <v>74</v>
      </c>
      <c r="S1409" s="1" t="s">
        <v>76</v>
      </c>
    </row>
    <row r="1410" ht="14.25" customHeight="1">
      <c r="A1410" s="1" t="s">
        <v>11224</v>
      </c>
      <c r="B1410" s="1" t="s">
        <v>11225</v>
      </c>
      <c r="C1410" s="1" t="s">
        <v>11226</v>
      </c>
      <c r="D1410" s="1" t="s">
        <v>11227</v>
      </c>
      <c r="E1410" s="1">
        <v>2022.0</v>
      </c>
      <c r="F1410" s="1" t="s">
        <v>9801</v>
      </c>
      <c r="G1410" s="1">
        <v>251.0</v>
      </c>
      <c r="J1410" s="1">
        <v>79.0</v>
      </c>
      <c r="K1410" s="1">
        <v>87.0</v>
      </c>
      <c r="L1410" s="1">
        <v>8.0</v>
      </c>
      <c r="M1410" s="1" t="s">
        <v>11228</v>
      </c>
      <c r="N1410" s="1" t="s">
        <v>11229</v>
      </c>
      <c r="O1410" s="1" t="s">
        <v>11230</v>
      </c>
      <c r="P1410" s="1" t="s">
        <v>11231</v>
      </c>
      <c r="Q1410" s="1" t="s">
        <v>74</v>
      </c>
      <c r="S1410" s="1" t="s">
        <v>76</v>
      </c>
    </row>
    <row r="1411" ht="14.25" customHeight="1">
      <c r="A1411" s="1" t="s">
        <v>11232</v>
      </c>
      <c r="B1411" s="1" t="s">
        <v>11233</v>
      </c>
      <c r="C1411" s="1" t="s">
        <v>11234</v>
      </c>
      <c r="D1411" s="1" t="s">
        <v>11235</v>
      </c>
      <c r="E1411" s="1">
        <v>2022.0</v>
      </c>
      <c r="F1411" s="1" t="s">
        <v>4920</v>
      </c>
      <c r="G1411" s="1">
        <v>820.0</v>
      </c>
      <c r="J1411" s="1">
        <v>251.0</v>
      </c>
      <c r="K1411" s="1">
        <v>259.0</v>
      </c>
      <c r="L1411" s="1">
        <v>8.0</v>
      </c>
      <c r="M1411" s="1" t="s">
        <v>11236</v>
      </c>
      <c r="N1411" s="1" t="s">
        <v>11237</v>
      </c>
      <c r="O1411" s="1" t="s">
        <v>11238</v>
      </c>
      <c r="P1411" s="1" t="s">
        <v>11239</v>
      </c>
      <c r="Q1411" s="1" t="s">
        <v>74</v>
      </c>
      <c r="S1411" s="1" t="s">
        <v>76</v>
      </c>
    </row>
    <row r="1412" ht="14.25" customHeight="1">
      <c r="A1412" s="1" t="s">
        <v>11240</v>
      </c>
      <c r="B1412" s="1" t="s">
        <v>11241</v>
      </c>
      <c r="C1412" s="1" t="s">
        <v>11242</v>
      </c>
      <c r="D1412" s="1" t="s">
        <v>11243</v>
      </c>
      <c r="E1412" s="1">
        <v>2022.0</v>
      </c>
      <c r="F1412" s="1" t="s">
        <v>4920</v>
      </c>
      <c r="G1412" s="1">
        <v>791.0</v>
      </c>
      <c r="J1412" s="1">
        <v>23.0</v>
      </c>
      <c r="K1412" s="1">
        <v>31.0</v>
      </c>
      <c r="L1412" s="1">
        <v>8.0</v>
      </c>
      <c r="M1412" s="1" t="s">
        <v>11244</v>
      </c>
      <c r="N1412" s="1" t="s">
        <v>11245</v>
      </c>
      <c r="O1412" s="1" t="s">
        <v>11246</v>
      </c>
      <c r="P1412" s="1" t="s">
        <v>11247</v>
      </c>
      <c r="Q1412" s="1" t="s">
        <v>74</v>
      </c>
      <c r="S1412" s="1" t="s">
        <v>76</v>
      </c>
    </row>
    <row r="1413" ht="14.25" customHeight="1">
      <c r="A1413" s="1" t="s">
        <v>11248</v>
      </c>
      <c r="B1413" s="1" t="s">
        <v>11249</v>
      </c>
      <c r="C1413" s="1" t="s">
        <v>11250</v>
      </c>
      <c r="D1413" s="1" t="s">
        <v>11251</v>
      </c>
      <c r="E1413" s="1">
        <v>2022.0</v>
      </c>
      <c r="F1413" s="1" t="s">
        <v>11167</v>
      </c>
      <c r="J1413" s="1">
        <v>238.0</v>
      </c>
      <c r="K1413" s="1">
        <v>243.0</v>
      </c>
      <c r="L1413" s="1">
        <v>5.0</v>
      </c>
      <c r="M1413" s="1" t="s">
        <v>11252</v>
      </c>
      <c r="N1413" s="1" t="s">
        <v>11253</v>
      </c>
      <c r="P1413" s="1" t="s">
        <v>11254</v>
      </c>
      <c r="Q1413" s="1" t="s">
        <v>74</v>
      </c>
      <c r="S1413" s="1" t="s">
        <v>76</v>
      </c>
    </row>
    <row r="1414" ht="14.25" customHeight="1">
      <c r="A1414" s="1" t="s">
        <v>11255</v>
      </c>
      <c r="B1414" s="1" t="s">
        <v>11256</v>
      </c>
      <c r="C1414" s="1" t="s">
        <v>11257</v>
      </c>
      <c r="D1414" s="1" t="s">
        <v>11258</v>
      </c>
      <c r="E1414" s="1">
        <v>2022.0</v>
      </c>
      <c r="F1414" s="1" t="s">
        <v>11167</v>
      </c>
      <c r="J1414" s="1">
        <v>83.0</v>
      </c>
      <c r="K1414" s="1">
        <v>89.0</v>
      </c>
      <c r="L1414" s="1">
        <v>6.0</v>
      </c>
      <c r="M1414" s="1" t="s">
        <v>11259</v>
      </c>
      <c r="N1414" s="1" t="s">
        <v>11260</v>
      </c>
      <c r="P1414" s="1" t="s">
        <v>11261</v>
      </c>
      <c r="Q1414" s="1" t="s">
        <v>74</v>
      </c>
      <c r="S1414" s="1" t="s">
        <v>76</v>
      </c>
    </row>
    <row r="1415" ht="14.25" customHeight="1">
      <c r="A1415" s="1" t="s">
        <v>11262</v>
      </c>
      <c r="B1415" s="1" t="s">
        <v>11263</v>
      </c>
      <c r="C1415" s="1" t="s">
        <v>11264</v>
      </c>
      <c r="D1415" s="1" t="s">
        <v>11265</v>
      </c>
      <c r="E1415" s="1">
        <v>2022.0</v>
      </c>
      <c r="F1415" s="1" t="s">
        <v>9569</v>
      </c>
      <c r="J1415" s="1">
        <v>683.0</v>
      </c>
      <c r="K1415" s="1">
        <v>690.0</v>
      </c>
      <c r="L1415" s="1">
        <v>7.0</v>
      </c>
      <c r="M1415" s="1" t="s">
        <v>11266</v>
      </c>
      <c r="N1415" s="1" t="s">
        <v>11267</v>
      </c>
      <c r="O1415" s="1" t="s">
        <v>11268</v>
      </c>
      <c r="P1415" s="1" t="s">
        <v>11269</v>
      </c>
      <c r="Q1415" s="1" t="s">
        <v>74</v>
      </c>
      <c r="S1415" s="1" t="s">
        <v>76</v>
      </c>
    </row>
    <row r="1416" ht="14.25" customHeight="1">
      <c r="A1416" s="1" t="s">
        <v>11270</v>
      </c>
      <c r="B1416" s="1" t="s">
        <v>11271</v>
      </c>
      <c r="C1416" s="1" t="s">
        <v>11272</v>
      </c>
      <c r="D1416" s="1" t="s">
        <v>11273</v>
      </c>
      <c r="E1416" s="1">
        <v>2022.0</v>
      </c>
      <c r="F1416" s="1" t="s">
        <v>9801</v>
      </c>
      <c r="G1416" s="1">
        <v>232.0</v>
      </c>
      <c r="J1416" s="1">
        <v>109.0</v>
      </c>
      <c r="K1416" s="1">
        <v>119.0</v>
      </c>
      <c r="L1416" s="1">
        <v>10.0</v>
      </c>
      <c r="M1416" s="1" t="s">
        <v>11274</v>
      </c>
      <c r="N1416" s="1" t="s">
        <v>11275</v>
      </c>
      <c r="O1416" s="1" t="s">
        <v>11276</v>
      </c>
      <c r="P1416" s="1" t="s">
        <v>11277</v>
      </c>
      <c r="Q1416" s="1" t="s">
        <v>74</v>
      </c>
      <c r="S1416" s="1" t="s">
        <v>76</v>
      </c>
    </row>
    <row r="1417" ht="14.25" customHeight="1">
      <c r="A1417" s="1" t="s">
        <v>11278</v>
      </c>
      <c r="B1417" s="1" t="s">
        <v>11279</v>
      </c>
      <c r="C1417" s="1" t="s">
        <v>11280</v>
      </c>
      <c r="D1417" s="1" t="s">
        <v>11281</v>
      </c>
      <c r="E1417" s="1">
        <v>2022.0</v>
      </c>
      <c r="F1417" s="1" t="s">
        <v>4920</v>
      </c>
      <c r="G1417" s="1">
        <v>730.0</v>
      </c>
      <c r="J1417" s="1">
        <v>275.0</v>
      </c>
      <c r="K1417" s="1">
        <v>287.0</v>
      </c>
      <c r="L1417" s="1">
        <v>12.0</v>
      </c>
      <c r="M1417" s="1" t="s">
        <v>11282</v>
      </c>
      <c r="N1417" s="1" t="s">
        <v>11283</v>
      </c>
      <c r="O1417" s="1" t="s">
        <v>11284</v>
      </c>
      <c r="P1417" s="1" t="s">
        <v>11285</v>
      </c>
      <c r="Q1417" s="1" t="s">
        <v>74</v>
      </c>
      <c r="R1417" s="1" t="s">
        <v>103</v>
      </c>
      <c r="S1417" s="1" t="s">
        <v>76</v>
      </c>
    </row>
    <row r="1418" ht="14.25" customHeight="1">
      <c r="A1418" s="1" t="s">
        <v>11286</v>
      </c>
      <c r="B1418" s="1" t="s">
        <v>11287</v>
      </c>
      <c r="C1418" s="1" t="s">
        <v>11288</v>
      </c>
      <c r="D1418" s="1" t="s">
        <v>11289</v>
      </c>
      <c r="E1418" s="1">
        <v>2022.0</v>
      </c>
      <c r="F1418" s="1" t="s">
        <v>10662</v>
      </c>
      <c r="G1418" s="1" t="s">
        <v>11219</v>
      </c>
      <c r="J1418" s="1">
        <v>360.0</v>
      </c>
      <c r="K1418" s="1">
        <v>375.0</v>
      </c>
      <c r="L1418" s="1">
        <v>15.0</v>
      </c>
      <c r="M1418" s="1" t="s">
        <v>11290</v>
      </c>
      <c r="N1418" s="1" t="s">
        <v>11291</v>
      </c>
      <c r="O1418" s="1" t="s">
        <v>11292</v>
      </c>
      <c r="P1418" s="1" t="s">
        <v>11293</v>
      </c>
      <c r="Q1418" s="1" t="s">
        <v>74</v>
      </c>
      <c r="R1418" s="1" t="s">
        <v>103</v>
      </c>
      <c r="S1418" s="1" t="s">
        <v>76</v>
      </c>
    </row>
    <row r="1419" ht="14.25" customHeight="1">
      <c r="A1419" s="1" t="s">
        <v>11294</v>
      </c>
      <c r="B1419" s="1" t="s">
        <v>11295</v>
      </c>
      <c r="C1419" s="1" t="s">
        <v>11296</v>
      </c>
      <c r="D1419" s="1" t="s">
        <v>11297</v>
      </c>
      <c r="E1419" s="1">
        <v>2022.0</v>
      </c>
      <c r="F1419" s="1" t="s">
        <v>2557</v>
      </c>
      <c r="G1419" s="1" t="s">
        <v>11298</v>
      </c>
      <c r="J1419" s="1">
        <v>507.0</v>
      </c>
      <c r="K1419" s="1">
        <v>529.0</v>
      </c>
      <c r="L1419" s="1">
        <v>22.0</v>
      </c>
      <c r="M1419" s="1" t="s">
        <v>11299</v>
      </c>
      <c r="N1419" s="1" t="s">
        <v>11300</v>
      </c>
      <c r="O1419" s="1" t="s">
        <v>11301</v>
      </c>
      <c r="P1419" s="1" t="s">
        <v>11302</v>
      </c>
      <c r="Q1419" s="1" t="s">
        <v>74</v>
      </c>
      <c r="S1419" s="1" t="s">
        <v>76</v>
      </c>
    </row>
    <row r="1420" ht="14.25" customHeight="1">
      <c r="A1420" s="1" t="s">
        <v>11303</v>
      </c>
      <c r="B1420" s="1" t="s">
        <v>11304</v>
      </c>
      <c r="C1420" s="1">
        <v>5.73765481E10</v>
      </c>
      <c r="D1420" s="1" t="s">
        <v>11305</v>
      </c>
      <c r="E1420" s="1">
        <v>2022.0</v>
      </c>
      <c r="F1420" s="1" t="s">
        <v>11306</v>
      </c>
      <c r="G1420" s="1">
        <v>102.0</v>
      </c>
      <c r="J1420" s="1">
        <v>21.0</v>
      </c>
      <c r="K1420" s="1">
        <v>28.0</v>
      </c>
      <c r="L1420" s="1">
        <v>7.0</v>
      </c>
      <c r="M1420" s="1" t="s">
        <v>11307</v>
      </c>
      <c r="N1420" s="1" t="s">
        <v>11308</v>
      </c>
      <c r="O1420" s="1" t="s">
        <v>11309</v>
      </c>
      <c r="P1420" s="1" t="s">
        <v>11310</v>
      </c>
      <c r="Q1420" s="1" t="s">
        <v>74</v>
      </c>
      <c r="S1420" s="1" t="s">
        <v>76</v>
      </c>
    </row>
    <row r="1421" ht="14.25" customHeight="1">
      <c r="A1421" s="1" t="s">
        <v>11311</v>
      </c>
      <c r="B1421" s="1" t="s">
        <v>11312</v>
      </c>
      <c r="C1421" s="1" t="s">
        <v>11313</v>
      </c>
      <c r="D1421" s="1" t="s">
        <v>11314</v>
      </c>
      <c r="E1421" s="1">
        <v>2022.0</v>
      </c>
      <c r="F1421" s="1" t="s">
        <v>9801</v>
      </c>
      <c r="G1421" s="1">
        <v>232.0</v>
      </c>
      <c r="J1421" s="1">
        <v>61.0</v>
      </c>
      <c r="K1421" s="1">
        <v>71.0</v>
      </c>
      <c r="L1421" s="1">
        <v>10.0</v>
      </c>
      <c r="M1421" s="1" t="s">
        <v>11315</v>
      </c>
      <c r="N1421" s="1" t="s">
        <v>11316</v>
      </c>
      <c r="O1421" s="1" t="s">
        <v>11317</v>
      </c>
      <c r="P1421" s="1" t="s">
        <v>11318</v>
      </c>
      <c r="Q1421" s="1" t="s">
        <v>74</v>
      </c>
      <c r="S1421" s="1" t="s">
        <v>76</v>
      </c>
    </row>
    <row r="1422" ht="14.25" customHeight="1">
      <c r="A1422" s="1" t="s">
        <v>11319</v>
      </c>
      <c r="B1422" s="1" t="s">
        <v>11320</v>
      </c>
      <c r="C1422" s="1" t="s">
        <v>11321</v>
      </c>
      <c r="D1422" s="1" t="s">
        <v>11322</v>
      </c>
      <c r="E1422" s="1">
        <v>2022.0</v>
      </c>
      <c r="F1422" s="1" t="s">
        <v>4920</v>
      </c>
      <c r="G1422" s="1">
        <v>813.0</v>
      </c>
      <c r="J1422" s="1">
        <v>1133.0</v>
      </c>
      <c r="K1422" s="1">
        <v>1143.0</v>
      </c>
      <c r="L1422" s="1">
        <v>10.0</v>
      </c>
      <c r="M1422" s="1" t="s">
        <v>11323</v>
      </c>
      <c r="N1422" s="1" t="s">
        <v>11324</v>
      </c>
      <c r="O1422" s="1" t="s">
        <v>11325</v>
      </c>
      <c r="P1422" s="1" t="s">
        <v>11326</v>
      </c>
      <c r="Q1422" s="1" t="s">
        <v>74</v>
      </c>
      <c r="S1422" s="1" t="s">
        <v>76</v>
      </c>
    </row>
    <row r="1423" ht="14.25" customHeight="1">
      <c r="A1423" s="1" t="s">
        <v>11327</v>
      </c>
      <c r="B1423" s="1" t="s">
        <v>11328</v>
      </c>
      <c r="C1423" s="1" t="s">
        <v>11329</v>
      </c>
      <c r="D1423" s="1" t="s">
        <v>11330</v>
      </c>
      <c r="E1423" s="1">
        <v>2022.0</v>
      </c>
      <c r="F1423" s="1" t="s">
        <v>11167</v>
      </c>
      <c r="J1423" s="1">
        <v>797.0</v>
      </c>
      <c r="K1423" s="1">
        <v>802.0</v>
      </c>
      <c r="L1423" s="1">
        <v>5.0</v>
      </c>
      <c r="M1423" s="1" t="s">
        <v>11331</v>
      </c>
      <c r="N1423" s="1" t="s">
        <v>11332</v>
      </c>
      <c r="P1423" s="1" t="s">
        <v>11333</v>
      </c>
      <c r="Q1423" s="1" t="s">
        <v>74</v>
      </c>
      <c r="S1423" s="1" t="s">
        <v>76</v>
      </c>
    </row>
    <row r="1424" ht="14.25" customHeight="1">
      <c r="A1424" s="1" t="s">
        <v>11334</v>
      </c>
      <c r="B1424" s="1" t="s">
        <v>11335</v>
      </c>
      <c r="C1424" s="1" t="s">
        <v>11336</v>
      </c>
      <c r="D1424" s="1" t="s">
        <v>11337</v>
      </c>
      <c r="E1424" s="1">
        <v>2022.0</v>
      </c>
      <c r="F1424" s="1" t="s">
        <v>4267</v>
      </c>
      <c r="G1424" s="1">
        <v>12161.0</v>
      </c>
      <c r="I1424" s="1" t="s">
        <v>11338</v>
      </c>
      <c r="M1424" s="1" t="s">
        <v>11339</v>
      </c>
      <c r="N1424" s="1" t="s">
        <v>11340</v>
      </c>
      <c r="O1424" s="1" t="s">
        <v>11341</v>
      </c>
      <c r="P1424" s="1" t="s">
        <v>11342</v>
      </c>
      <c r="Q1424" s="1" t="s">
        <v>74</v>
      </c>
      <c r="S1424" s="1" t="s">
        <v>76</v>
      </c>
    </row>
    <row r="1425" ht="14.25" customHeight="1">
      <c r="A1425" s="1" t="s">
        <v>11343</v>
      </c>
      <c r="B1425" s="1" t="s">
        <v>11344</v>
      </c>
      <c r="C1425" s="1" t="s">
        <v>11345</v>
      </c>
      <c r="D1425" s="1" t="s">
        <v>11346</v>
      </c>
      <c r="E1425" s="1">
        <v>2022.0</v>
      </c>
      <c r="F1425" s="1" t="s">
        <v>8756</v>
      </c>
      <c r="G1425" s="1" t="s">
        <v>11347</v>
      </c>
      <c r="J1425" s="1">
        <v>174.0</v>
      </c>
      <c r="K1425" s="1">
        <v>181.0</v>
      </c>
      <c r="L1425" s="1">
        <v>7.0</v>
      </c>
      <c r="M1425" s="1" t="s">
        <v>11348</v>
      </c>
      <c r="N1425" s="1" t="s">
        <v>11349</v>
      </c>
      <c r="O1425" s="1" t="s">
        <v>11350</v>
      </c>
      <c r="P1425" s="1" t="s">
        <v>11351</v>
      </c>
      <c r="Q1425" s="1" t="s">
        <v>74</v>
      </c>
      <c r="S1425" s="1" t="s">
        <v>76</v>
      </c>
    </row>
    <row r="1426" ht="14.25" customHeight="1">
      <c r="A1426" s="1" t="s">
        <v>11352</v>
      </c>
      <c r="B1426" s="1" t="s">
        <v>11353</v>
      </c>
      <c r="C1426" s="1" t="s">
        <v>11354</v>
      </c>
      <c r="D1426" s="1" t="s">
        <v>11355</v>
      </c>
      <c r="E1426" s="1">
        <v>2022.0</v>
      </c>
      <c r="F1426" s="1" t="s">
        <v>11167</v>
      </c>
      <c r="J1426" s="1">
        <v>375.0</v>
      </c>
      <c r="K1426" s="1">
        <v>382.0</v>
      </c>
      <c r="L1426" s="1">
        <v>7.0</v>
      </c>
      <c r="M1426" s="1" t="s">
        <v>11356</v>
      </c>
      <c r="N1426" s="1" t="s">
        <v>11357</v>
      </c>
      <c r="P1426" s="1" t="s">
        <v>11358</v>
      </c>
      <c r="Q1426" s="1" t="s">
        <v>74</v>
      </c>
      <c r="S1426" s="1" t="s">
        <v>76</v>
      </c>
    </row>
    <row r="1427" ht="14.25" customHeight="1">
      <c r="A1427" s="1" t="s">
        <v>11359</v>
      </c>
      <c r="B1427" s="1" t="s">
        <v>11360</v>
      </c>
      <c r="C1427" s="1" t="s">
        <v>11361</v>
      </c>
      <c r="D1427" s="1" t="s">
        <v>11362</v>
      </c>
      <c r="E1427" s="1">
        <v>2022.0</v>
      </c>
      <c r="F1427" s="1" t="s">
        <v>7628</v>
      </c>
      <c r="G1427" s="1" t="s">
        <v>11363</v>
      </c>
      <c r="J1427" s="1">
        <v>476.0</v>
      </c>
      <c r="K1427" s="1">
        <v>495.0</v>
      </c>
      <c r="L1427" s="1">
        <v>19.0</v>
      </c>
      <c r="M1427" s="1" t="s">
        <v>11364</v>
      </c>
      <c r="N1427" s="1" t="s">
        <v>11365</v>
      </c>
      <c r="O1427" s="1" t="s">
        <v>11366</v>
      </c>
      <c r="Q1427" s="1" t="s">
        <v>74</v>
      </c>
      <c r="S1427" s="1" t="s">
        <v>76</v>
      </c>
    </row>
    <row r="1428" ht="14.25" customHeight="1">
      <c r="A1428" s="1" t="s">
        <v>11367</v>
      </c>
      <c r="B1428" s="1" t="s">
        <v>11368</v>
      </c>
      <c r="C1428" s="1" t="s">
        <v>11369</v>
      </c>
      <c r="D1428" s="1" t="s">
        <v>11370</v>
      </c>
      <c r="E1428" s="1">
        <v>2022.0</v>
      </c>
      <c r="F1428" s="1" t="s">
        <v>4920</v>
      </c>
      <c r="G1428" s="1" t="s">
        <v>11371</v>
      </c>
      <c r="J1428" s="1">
        <v>621.0</v>
      </c>
      <c r="K1428" s="1">
        <v>633.0</v>
      </c>
      <c r="L1428" s="1">
        <v>12.0</v>
      </c>
      <c r="M1428" s="1" t="s">
        <v>11372</v>
      </c>
      <c r="N1428" s="1" t="s">
        <v>11373</v>
      </c>
      <c r="O1428" s="1" t="s">
        <v>11374</v>
      </c>
      <c r="P1428" s="1" t="s">
        <v>11375</v>
      </c>
      <c r="Q1428" s="1" t="s">
        <v>74</v>
      </c>
      <c r="S1428" s="1" t="s">
        <v>76</v>
      </c>
    </row>
    <row r="1429" ht="14.25" customHeight="1">
      <c r="A1429" s="1" t="s">
        <v>11376</v>
      </c>
      <c r="B1429" s="1" t="s">
        <v>11377</v>
      </c>
      <c r="C1429" s="1" t="s">
        <v>11378</v>
      </c>
      <c r="D1429" s="1" t="s">
        <v>11379</v>
      </c>
      <c r="E1429" s="1">
        <v>2022.0</v>
      </c>
      <c r="F1429" s="1" t="s">
        <v>10379</v>
      </c>
      <c r="G1429" s="1">
        <v>88.0</v>
      </c>
      <c r="J1429" s="1">
        <v>308.0</v>
      </c>
      <c r="K1429" s="1">
        <v>320.0</v>
      </c>
      <c r="L1429" s="1">
        <v>12.0</v>
      </c>
      <c r="M1429" s="1" t="s">
        <v>11380</v>
      </c>
      <c r="N1429" s="1" t="s">
        <v>11381</v>
      </c>
      <c r="O1429" s="1" t="s">
        <v>11382</v>
      </c>
      <c r="P1429" s="1" t="s">
        <v>11383</v>
      </c>
      <c r="Q1429" s="1" t="s">
        <v>74</v>
      </c>
      <c r="S1429" s="1" t="s">
        <v>76</v>
      </c>
    </row>
    <row r="1430" ht="14.25" customHeight="1">
      <c r="A1430" s="1" t="s">
        <v>11384</v>
      </c>
      <c r="B1430" s="1" t="s">
        <v>11385</v>
      </c>
      <c r="C1430" s="1" t="s">
        <v>11386</v>
      </c>
      <c r="D1430" s="1" t="s">
        <v>11387</v>
      </c>
      <c r="E1430" s="1">
        <v>2022.0</v>
      </c>
      <c r="F1430" s="1" t="s">
        <v>11388</v>
      </c>
      <c r="J1430" s="1">
        <v>433.0</v>
      </c>
      <c r="K1430" s="1">
        <v>435.0</v>
      </c>
      <c r="L1430" s="1">
        <v>2.0</v>
      </c>
      <c r="M1430" s="1" t="s">
        <v>11389</v>
      </c>
      <c r="N1430" s="1" t="s">
        <v>11390</v>
      </c>
      <c r="O1430" s="1" t="s">
        <v>11391</v>
      </c>
      <c r="P1430" s="1" t="s">
        <v>11392</v>
      </c>
      <c r="Q1430" s="1" t="s">
        <v>74</v>
      </c>
      <c r="S1430" s="1" t="s">
        <v>76</v>
      </c>
    </row>
    <row r="1431" ht="14.25" customHeight="1">
      <c r="A1431" s="1" t="s">
        <v>11393</v>
      </c>
      <c r="B1431" s="1" t="s">
        <v>11394</v>
      </c>
      <c r="C1431" s="1" t="s">
        <v>11395</v>
      </c>
      <c r="D1431" s="1" t="s">
        <v>11396</v>
      </c>
      <c r="E1431" s="1">
        <v>2022.0</v>
      </c>
      <c r="F1431" s="1" t="s">
        <v>4920</v>
      </c>
      <c r="G1431" s="1">
        <v>793.0</v>
      </c>
      <c r="J1431" s="1">
        <v>291.0</v>
      </c>
      <c r="K1431" s="1">
        <v>315.0</v>
      </c>
      <c r="L1431" s="1">
        <v>24.0</v>
      </c>
      <c r="M1431" s="1" t="s">
        <v>11397</v>
      </c>
      <c r="N1431" s="1" t="s">
        <v>11398</v>
      </c>
      <c r="O1431" s="1" t="s">
        <v>11399</v>
      </c>
      <c r="P1431" s="1" t="s">
        <v>11400</v>
      </c>
      <c r="Q1431" s="1" t="s">
        <v>74</v>
      </c>
      <c r="S1431" s="1" t="s">
        <v>76</v>
      </c>
    </row>
    <row r="1432" ht="14.25" customHeight="1">
      <c r="A1432" s="1" t="s">
        <v>11401</v>
      </c>
      <c r="B1432" s="1" t="s">
        <v>11402</v>
      </c>
      <c r="C1432" s="1" t="s">
        <v>11403</v>
      </c>
      <c r="D1432" s="1" t="s">
        <v>11404</v>
      </c>
      <c r="E1432" s="1">
        <v>2022.0</v>
      </c>
      <c r="F1432" s="1" t="s">
        <v>4920</v>
      </c>
      <c r="G1432" s="1" t="s">
        <v>11405</v>
      </c>
      <c r="J1432" s="1">
        <v>664.0</v>
      </c>
      <c r="K1432" s="1">
        <v>669.0</v>
      </c>
      <c r="L1432" s="1">
        <v>5.0</v>
      </c>
      <c r="M1432" s="1" t="s">
        <v>11406</v>
      </c>
      <c r="N1432" s="1" t="s">
        <v>11407</v>
      </c>
      <c r="O1432" s="1" t="s">
        <v>11408</v>
      </c>
      <c r="P1432" s="1" t="s">
        <v>11409</v>
      </c>
      <c r="Q1432" s="1" t="s">
        <v>74</v>
      </c>
      <c r="S1432" s="1" t="s">
        <v>76</v>
      </c>
    </row>
    <row r="1433" ht="14.25" customHeight="1">
      <c r="A1433" s="1" t="s">
        <v>11410</v>
      </c>
      <c r="B1433" s="1" t="s">
        <v>11411</v>
      </c>
      <c r="C1433" s="1" t="s">
        <v>11412</v>
      </c>
      <c r="D1433" s="1" t="s">
        <v>11413</v>
      </c>
      <c r="E1433" s="1">
        <v>2022.0</v>
      </c>
      <c r="F1433" s="1" t="s">
        <v>9801</v>
      </c>
      <c r="G1433" s="1">
        <v>232.0</v>
      </c>
      <c r="J1433" s="1">
        <v>259.0</v>
      </c>
      <c r="K1433" s="1">
        <v>270.0</v>
      </c>
      <c r="L1433" s="1">
        <v>11.0</v>
      </c>
      <c r="M1433" s="1" t="s">
        <v>11414</v>
      </c>
      <c r="N1433" s="1" t="s">
        <v>11415</v>
      </c>
      <c r="O1433" s="1" t="s">
        <v>11416</v>
      </c>
      <c r="P1433" s="1" t="s">
        <v>11417</v>
      </c>
      <c r="Q1433" s="1" t="s">
        <v>74</v>
      </c>
      <c r="S1433" s="1" t="s">
        <v>76</v>
      </c>
    </row>
    <row r="1434" ht="14.25" customHeight="1">
      <c r="A1434" s="1" t="s">
        <v>11418</v>
      </c>
      <c r="B1434" s="1" t="s">
        <v>11419</v>
      </c>
      <c r="C1434" s="1" t="s">
        <v>11420</v>
      </c>
      <c r="D1434" s="1" t="s">
        <v>11421</v>
      </c>
      <c r="E1434" s="1">
        <v>2022.0</v>
      </c>
      <c r="F1434" s="1" t="s">
        <v>1710</v>
      </c>
      <c r="G1434" s="1" t="s">
        <v>11422</v>
      </c>
      <c r="J1434" s="1">
        <v>72.0</v>
      </c>
      <c r="K1434" s="1">
        <v>78.0</v>
      </c>
      <c r="L1434" s="1">
        <v>6.0</v>
      </c>
      <c r="M1434" s="1" t="s">
        <v>11423</v>
      </c>
      <c r="N1434" s="1" t="s">
        <v>11424</v>
      </c>
      <c r="O1434" s="1" t="s">
        <v>11425</v>
      </c>
      <c r="P1434" s="1" t="s">
        <v>11426</v>
      </c>
      <c r="Q1434" s="1" t="s">
        <v>74</v>
      </c>
      <c r="S1434" s="1" t="s">
        <v>76</v>
      </c>
    </row>
    <row r="1435" ht="14.25" customHeight="1">
      <c r="A1435" s="1" t="s">
        <v>11427</v>
      </c>
      <c r="B1435" s="1" t="s">
        <v>11428</v>
      </c>
      <c r="C1435" s="1" t="s">
        <v>11429</v>
      </c>
      <c r="D1435" s="1" t="s">
        <v>11430</v>
      </c>
      <c r="E1435" s="1">
        <v>2022.0</v>
      </c>
      <c r="F1435" s="1" t="s">
        <v>11431</v>
      </c>
      <c r="I1435" s="1" t="s">
        <v>11432</v>
      </c>
      <c r="M1435" s="1" t="s">
        <v>11433</v>
      </c>
      <c r="N1435" s="1" t="s">
        <v>11434</v>
      </c>
      <c r="P1435" s="1" t="s">
        <v>11435</v>
      </c>
      <c r="Q1435" s="1" t="s">
        <v>74</v>
      </c>
      <c r="S1435" s="1" t="s">
        <v>76</v>
      </c>
    </row>
    <row r="1436" ht="14.25" customHeight="1">
      <c r="A1436" s="1" t="s">
        <v>11436</v>
      </c>
      <c r="B1436" s="1" t="s">
        <v>11437</v>
      </c>
      <c r="C1436" s="1" t="s">
        <v>11438</v>
      </c>
      <c r="D1436" s="1" t="s">
        <v>11439</v>
      </c>
      <c r="E1436" s="1">
        <v>2022.0</v>
      </c>
      <c r="F1436" s="1" t="s">
        <v>8890</v>
      </c>
      <c r="G1436" s="1">
        <v>3.0</v>
      </c>
      <c r="J1436" s="1">
        <v>1604.0</v>
      </c>
      <c r="K1436" s="1">
        <v>1606.0</v>
      </c>
      <c r="L1436" s="1">
        <v>2.0</v>
      </c>
      <c r="N1436" s="1" t="s">
        <v>11440</v>
      </c>
      <c r="O1436" s="1" t="s">
        <v>11441</v>
      </c>
      <c r="P1436" s="1" t="s">
        <v>11442</v>
      </c>
      <c r="Q1436" s="1" t="s">
        <v>74</v>
      </c>
      <c r="S1436" s="1" t="s">
        <v>76</v>
      </c>
    </row>
    <row r="1437" ht="14.25" customHeight="1">
      <c r="A1437" s="1" t="s">
        <v>11443</v>
      </c>
      <c r="B1437" s="1" t="s">
        <v>11444</v>
      </c>
      <c r="C1437" s="1" t="s">
        <v>11445</v>
      </c>
      <c r="D1437" s="1" t="s">
        <v>11446</v>
      </c>
      <c r="E1437" s="1">
        <v>2022.0</v>
      </c>
      <c r="F1437" s="1" t="s">
        <v>11167</v>
      </c>
      <c r="J1437" s="1">
        <v>827.0</v>
      </c>
      <c r="K1437" s="1">
        <v>832.0</v>
      </c>
      <c r="L1437" s="1">
        <v>5.0</v>
      </c>
      <c r="M1437" s="1" t="s">
        <v>11447</v>
      </c>
      <c r="N1437" s="1" t="s">
        <v>11448</v>
      </c>
      <c r="P1437" s="1" t="s">
        <v>11449</v>
      </c>
      <c r="Q1437" s="1" t="s">
        <v>74</v>
      </c>
      <c r="S1437" s="1" t="s">
        <v>76</v>
      </c>
    </row>
    <row r="1438" ht="14.25" customHeight="1">
      <c r="A1438" s="1" t="s">
        <v>11450</v>
      </c>
      <c r="B1438" s="1" t="s">
        <v>11451</v>
      </c>
      <c r="C1438" s="1" t="s">
        <v>11452</v>
      </c>
      <c r="D1438" s="1" t="s">
        <v>11453</v>
      </c>
      <c r="E1438" s="1">
        <v>2022.0</v>
      </c>
      <c r="F1438" s="1" t="s">
        <v>10379</v>
      </c>
      <c r="G1438" s="1">
        <v>88.0</v>
      </c>
      <c r="J1438" s="1">
        <v>301.0</v>
      </c>
      <c r="K1438" s="1">
        <v>307.0</v>
      </c>
      <c r="L1438" s="1">
        <v>6.0</v>
      </c>
      <c r="M1438" s="1" t="s">
        <v>11454</v>
      </c>
      <c r="N1438" s="1" t="s">
        <v>11455</v>
      </c>
      <c r="O1438" s="1" t="s">
        <v>11456</v>
      </c>
      <c r="P1438" s="1" t="s">
        <v>11457</v>
      </c>
      <c r="Q1438" s="1" t="s">
        <v>74</v>
      </c>
      <c r="S1438" s="1" t="s">
        <v>76</v>
      </c>
    </row>
    <row r="1439" ht="14.25" customHeight="1">
      <c r="A1439" s="1" t="s">
        <v>11458</v>
      </c>
      <c r="B1439" s="1" t="s">
        <v>11459</v>
      </c>
      <c r="C1439" s="1" t="s">
        <v>11460</v>
      </c>
      <c r="D1439" s="1" t="s">
        <v>11461</v>
      </c>
      <c r="E1439" s="1">
        <v>2022.0</v>
      </c>
      <c r="F1439" s="1" t="s">
        <v>7628</v>
      </c>
      <c r="G1439" s="1">
        <v>296.0</v>
      </c>
      <c r="J1439" s="1">
        <v>450.0</v>
      </c>
      <c r="K1439" s="1">
        <v>464.0</v>
      </c>
      <c r="L1439" s="1">
        <v>14.0</v>
      </c>
      <c r="M1439" s="1" t="s">
        <v>11462</v>
      </c>
      <c r="N1439" s="1" t="s">
        <v>11463</v>
      </c>
      <c r="O1439" s="1" t="s">
        <v>11464</v>
      </c>
      <c r="Q1439" s="1" t="s">
        <v>74</v>
      </c>
      <c r="S1439" s="1" t="s">
        <v>76</v>
      </c>
    </row>
    <row r="1440" ht="14.25" customHeight="1">
      <c r="A1440" s="1" t="s">
        <v>11465</v>
      </c>
      <c r="B1440" s="1" t="s">
        <v>11466</v>
      </c>
      <c r="C1440" s="1" t="s">
        <v>11467</v>
      </c>
      <c r="D1440" s="1" t="s">
        <v>11468</v>
      </c>
      <c r="E1440" s="1">
        <v>2022.0</v>
      </c>
      <c r="F1440" s="1" t="s">
        <v>7628</v>
      </c>
      <c r="G1440" s="1" t="s">
        <v>11203</v>
      </c>
      <c r="J1440" s="1">
        <v>282.0</v>
      </c>
      <c r="K1440" s="1">
        <v>290.0</v>
      </c>
      <c r="L1440" s="1">
        <v>8.0</v>
      </c>
      <c r="M1440" s="1" t="s">
        <v>11469</v>
      </c>
      <c r="N1440" s="1" t="s">
        <v>11470</v>
      </c>
      <c r="O1440" s="1" t="s">
        <v>11471</v>
      </c>
      <c r="Q1440" s="1" t="s">
        <v>74</v>
      </c>
      <c r="S1440" s="1" t="s">
        <v>76</v>
      </c>
    </row>
    <row r="1441" ht="14.25" customHeight="1">
      <c r="A1441" s="1" t="s">
        <v>11472</v>
      </c>
      <c r="B1441" s="1" t="s">
        <v>11473</v>
      </c>
      <c r="C1441" s="1" t="s">
        <v>11474</v>
      </c>
      <c r="D1441" s="1" t="s">
        <v>11475</v>
      </c>
      <c r="E1441" s="1">
        <v>2022.0</v>
      </c>
      <c r="F1441" s="1" t="s">
        <v>2557</v>
      </c>
      <c r="G1441" s="1" t="s">
        <v>11298</v>
      </c>
      <c r="J1441" s="1">
        <v>83.0</v>
      </c>
      <c r="K1441" s="1">
        <v>102.0</v>
      </c>
      <c r="L1441" s="1">
        <v>19.0</v>
      </c>
      <c r="M1441" s="1" t="s">
        <v>11476</v>
      </c>
      <c r="N1441" s="1" t="s">
        <v>11477</v>
      </c>
      <c r="O1441" s="1" t="s">
        <v>11478</v>
      </c>
      <c r="P1441" s="1" t="s">
        <v>11479</v>
      </c>
      <c r="Q1441" s="1" t="s">
        <v>74</v>
      </c>
      <c r="S1441" s="1" t="s">
        <v>76</v>
      </c>
    </row>
    <row r="1442" ht="14.25" customHeight="1">
      <c r="A1442" s="1" t="s">
        <v>11480</v>
      </c>
      <c r="B1442" s="1" t="s">
        <v>11481</v>
      </c>
      <c r="C1442" s="1" t="s">
        <v>11482</v>
      </c>
      <c r="D1442" s="1" t="s">
        <v>11483</v>
      </c>
      <c r="E1442" s="1">
        <v>2022.0</v>
      </c>
      <c r="F1442" s="1" t="s">
        <v>4920</v>
      </c>
      <c r="G1442" s="1" t="s">
        <v>11484</v>
      </c>
      <c r="J1442" s="1">
        <v>492.0</v>
      </c>
      <c r="K1442" s="1">
        <v>501.0</v>
      </c>
      <c r="L1442" s="1">
        <v>9.0</v>
      </c>
      <c r="M1442" s="1" t="s">
        <v>11485</v>
      </c>
      <c r="N1442" s="1" t="s">
        <v>11486</v>
      </c>
      <c r="O1442" s="1" t="s">
        <v>11487</v>
      </c>
      <c r="P1442" s="1" t="s">
        <v>11488</v>
      </c>
      <c r="Q1442" s="1" t="s">
        <v>74</v>
      </c>
      <c r="S1442" s="1" t="s">
        <v>76</v>
      </c>
    </row>
    <row r="1443" ht="14.25" customHeight="1">
      <c r="A1443" s="1" t="s">
        <v>11489</v>
      </c>
      <c r="B1443" s="1" t="s">
        <v>11490</v>
      </c>
      <c r="C1443" s="1" t="s">
        <v>11491</v>
      </c>
      <c r="D1443" s="1" t="s">
        <v>11492</v>
      </c>
      <c r="E1443" s="1">
        <v>2022.0</v>
      </c>
      <c r="F1443" s="1" t="s">
        <v>11493</v>
      </c>
      <c r="J1443" s="1">
        <v>837.0</v>
      </c>
      <c r="K1443" s="1">
        <v>845.0</v>
      </c>
      <c r="L1443" s="1">
        <v>8.0</v>
      </c>
      <c r="M1443" s="1" t="s">
        <v>11494</v>
      </c>
      <c r="N1443" s="1" t="s">
        <v>11495</v>
      </c>
      <c r="O1443" s="1" t="s">
        <v>11496</v>
      </c>
      <c r="P1443" s="1" t="s">
        <v>11497</v>
      </c>
      <c r="Q1443" s="1" t="s">
        <v>74</v>
      </c>
      <c r="R1443" s="1" t="s">
        <v>103</v>
      </c>
      <c r="S1443" s="1" t="s">
        <v>76</v>
      </c>
    </row>
    <row r="1444" ht="14.25" customHeight="1">
      <c r="A1444" s="1" t="s">
        <v>11498</v>
      </c>
      <c r="B1444" s="1" t="s">
        <v>11499</v>
      </c>
      <c r="C1444" s="1" t="s">
        <v>11500</v>
      </c>
      <c r="D1444" s="1" t="s">
        <v>11501</v>
      </c>
      <c r="E1444" s="1">
        <v>2022.0</v>
      </c>
      <c r="F1444" s="1" t="s">
        <v>7628</v>
      </c>
      <c r="G1444" s="1">
        <v>283.0</v>
      </c>
      <c r="J1444" s="1">
        <v>737.0</v>
      </c>
      <c r="K1444" s="1">
        <v>756.0</v>
      </c>
      <c r="L1444" s="1">
        <v>19.0</v>
      </c>
      <c r="M1444" s="1" t="s">
        <v>11502</v>
      </c>
      <c r="N1444" s="1" t="s">
        <v>11503</v>
      </c>
      <c r="O1444" s="1" t="s">
        <v>11504</v>
      </c>
      <c r="Q1444" s="1" t="s">
        <v>74</v>
      </c>
      <c r="S1444" s="1" t="s">
        <v>76</v>
      </c>
    </row>
    <row r="1445" ht="14.25" customHeight="1">
      <c r="A1445" s="1" t="s">
        <v>11505</v>
      </c>
      <c r="B1445" s="1" t="s">
        <v>11506</v>
      </c>
      <c r="C1445" s="1" t="s">
        <v>11507</v>
      </c>
      <c r="D1445" s="1" t="s">
        <v>11508</v>
      </c>
      <c r="E1445" s="1">
        <v>2022.0</v>
      </c>
      <c r="F1445" s="1" t="s">
        <v>4920</v>
      </c>
      <c r="G1445" s="1" t="s">
        <v>11371</v>
      </c>
      <c r="J1445" s="1">
        <v>677.0</v>
      </c>
      <c r="K1445" s="1">
        <v>688.0</v>
      </c>
      <c r="L1445" s="1">
        <v>11.0</v>
      </c>
      <c r="M1445" s="1" t="s">
        <v>11509</v>
      </c>
      <c r="N1445" s="1" t="s">
        <v>11510</v>
      </c>
      <c r="O1445" s="1" t="s">
        <v>11511</v>
      </c>
      <c r="P1445" s="1" t="s">
        <v>11512</v>
      </c>
      <c r="Q1445" s="1" t="s">
        <v>74</v>
      </c>
      <c r="S1445" s="1" t="s">
        <v>76</v>
      </c>
    </row>
    <row r="1446" ht="14.25" customHeight="1">
      <c r="A1446" s="1" t="s">
        <v>11513</v>
      </c>
      <c r="B1446" s="1" t="s">
        <v>11514</v>
      </c>
      <c r="C1446" s="1" t="s">
        <v>11515</v>
      </c>
      <c r="D1446" s="1" t="s">
        <v>11516</v>
      </c>
      <c r="E1446" s="1">
        <v>2022.0</v>
      </c>
      <c r="F1446" s="1" t="s">
        <v>8756</v>
      </c>
      <c r="G1446" s="1">
        <v>109.0</v>
      </c>
      <c r="J1446" s="1">
        <v>69.0</v>
      </c>
      <c r="K1446" s="1">
        <v>76.0</v>
      </c>
      <c r="L1446" s="1">
        <v>7.0</v>
      </c>
      <c r="M1446" s="1" t="s">
        <v>11517</v>
      </c>
      <c r="N1446" s="1" t="s">
        <v>11518</v>
      </c>
      <c r="O1446" s="1" t="s">
        <v>11519</v>
      </c>
      <c r="P1446" s="1" t="s">
        <v>11520</v>
      </c>
      <c r="Q1446" s="1" t="s">
        <v>74</v>
      </c>
      <c r="S1446" s="1" t="s">
        <v>76</v>
      </c>
    </row>
    <row r="1447" ht="14.25" customHeight="1">
      <c r="A1447" s="1" t="s">
        <v>11521</v>
      </c>
      <c r="B1447" s="1" t="s">
        <v>11522</v>
      </c>
      <c r="C1447" s="1" t="s">
        <v>11523</v>
      </c>
      <c r="D1447" s="1" t="s">
        <v>11524</v>
      </c>
      <c r="E1447" s="1">
        <v>2022.0</v>
      </c>
      <c r="F1447" s="1" t="s">
        <v>7628</v>
      </c>
      <c r="G1447" s="1">
        <v>319.0</v>
      </c>
      <c r="J1447" s="1">
        <v>386.0</v>
      </c>
      <c r="K1447" s="1">
        <v>393.0</v>
      </c>
      <c r="L1447" s="1">
        <v>7.0</v>
      </c>
      <c r="M1447" s="1" t="s">
        <v>11525</v>
      </c>
      <c r="N1447" s="1" t="s">
        <v>11526</v>
      </c>
      <c r="O1447" s="1" t="s">
        <v>11527</v>
      </c>
      <c r="Q1447" s="1" t="s">
        <v>74</v>
      </c>
      <c r="S1447" s="1" t="s">
        <v>76</v>
      </c>
    </row>
    <row r="1448" ht="14.25" customHeight="1">
      <c r="A1448" s="1" t="s">
        <v>11528</v>
      </c>
      <c r="B1448" s="1" t="s">
        <v>11529</v>
      </c>
      <c r="C1448" s="1" t="s">
        <v>11530</v>
      </c>
      <c r="D1448" s="1" t="s">
        <v>11531</v>
      </c>
      <c r="E1448" s="1">
        <v>2022.0</v>
      </c>
      <c r="F1448" s="1" t="s">
        <v>7628</v>
      </c>
      <c r="G1448" s="1" t="s">
        <v>11203</v>
      </c>
      <c r="J1448" s="1">
        <v>343.0</v>
      </c>
      <c r="K1448" s="1">
        <v>346.0</v>
      </c>
      <c r="L1448" s="1">
        <v>3.0</v>
      </c>
      <c r="M1448" s="1" t="s">
        <v>11532</v>
      </c>
      <c r="N1448" s="1" t="s">
        <v>11533</v>
      </c>
      <c r="O1448" s="1" t="s">
        <v>11534</v>
      </c>
      <c r="Q1448" s="1" t="s">
        <v>74</v>
      </c>
      <c r="S1448" s="1" t="s">
        <v>76</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8.71"/>
    <col customWidth="1" min="3" max="7" width="12.29"/>
    <col customWidth="1" min="8" max="8" width="13.29"/>
    <col customWidth="1" min="9" max="11" width="12.71"/>
    <col customWidth="1" min="12" max="12" width="8.71"/>
    <col customWidth="1" min="13" max="13" width="18.29"/>
    <col customWidth="1" min="14" max="14" width="16.71"/>
    <col customWidth="1" min="15" max="30" width="8.71"/>
  </cols>
  <sheetData>
    <row r="1" ht="14.25" customHeight="1">
      <c r="A1" s="7" t="str">
        <f>IFERROR(__xludf.DUMMYFUNCTION("ARRAY_CONSTRAIN(ARRAYFORMULA(UNIQUE(scopus!F:F)), 353, 1)"),"Source title")</f>
        <v>Source title</v>
      </c>
      <c r="B1" s="7" t="s">
        <v>5</v>
      </c>
      <c r="C1" s="7" t="s">
        <v>11535</v>
      </c>
      <c r="D1" s="8" t="s">
        <v>11536</v>
      </c>
      <c r="E1" s="8" t="s">
        <v>11537</v>
      </c>
      <c r="F1" s="7" t="s">
        <v>11538</v>
      </c>
      <c r="G1" s="7" t="s">
        <v>11539</v>
      </c>
      <c r="H1" s="7" t="s">
        <v>11540</v>
      </c>
      <c r="I1" s="8" t="s">
        <v>11541</v>
      </c>
      <c r="J1" s="8" t="s">
        <v>11542</v>
      </c>
      <c r="K1" s="8" t="s">
        <v>6</v>
      </c>
      <c r="L1" s="8" t="s">
        <v>11543</v>
      </c>
      <c r="M1" s="7"/>
      <c r="N1" s="7"/>
      <c r="O1" s="7"/>
      <c r="P1" s="7"/>
      <c r="Q1" s="7"/>
      <c r="R1" s="7"/>
      <c r="S1" s="7"/>
      <c r="T1" s="7"/>
      <c r="U1" s="7"/>
      <c r="V1" s="7"/>
      <c r="W1" s="7"/>
      <c r="X1" s="7"/>
      <c r="Y1" s="7"/>
      <c r="Z1" s="7"/>
      <c r="AA1" s="7"/>
      <c r="AB1" s="7"/>
      <c r="AC1" s="7"/>
      <c r="AD1" s="7"/>
    </row>
    <row r="2" ht="14.25" customHeight="1">
      <c r="A2" s="1" t="str">
        <f>IFERROR(__xludf.DUMMYFUNCTION("""COMPUTED_VALUE"""),"HAI 2022 - Proceedings of the 10th Conference on Human-Agent Interaction")</f>
        <v>HAI 2022 - Proceedings of the 10th Conference on Human-Agent Interaction</v>
      </c>
      <c r="B2" s="9">
        <f>COUNTIF(scopus!F:F,sources!A2)</f>
        <v>20</v>
      </c>
      <c r="C2" s="1">
        <f t="shared" ref="C2:C352" si="1">IF(B2&gt;3,1,0)</f>
        <v>1</v>
      </c>
      <c r="D2" s="1">
        <f t="shared" ref="D2:D352" si="2">IF(B2&gt;5,1,0)</f>
        <v>1</v>
      </c>
      <c r="E2" s="1">
        <f t="shared" ref="E2:E352" si="3">IF(B2&gt;6.5,1,0)</f>
        <v>1</v>
      </c>
      <c r="F2" s="1">
        <f t="shared" ref="F2:F352" si="4">IF(B2&gt;7,1,0)</f>
        <v>1</v>
      </c>
      <c r="G2" s="1">
        <f t="shared" ref="G2:G352" si="5">IF(B2&gt;9,1,0)</f>
        <v>1</v>
      </c>
      <c r="H2" s="1">
        <f t="shared" ref="H2:H352" si="6">IF(B2&gt;19,1,0)</f>
        <v>1</v>
      </c>
      <c r="I2" s="2">
        <v>1.0</v>
      </c>
      <c r="J2" s="2" t="s">
        <v>11544</v>
      </c>
      <c r="K2" s="2" t="s">
        <v>23</v>
      </c>
      <c r="L2" s="10" t="s">
        <v>11545</v>
      </c>
      <c r="N2" s="1" t="s">
        <v>11535</v>
      </c>
      <c r="O2" s="1">
        <f>COUNTIF(C:C,1)</f>
        <v>60</v>
      </c>
      <c r="P2" s="11" t="s">
        <v>11546</v>
      </c>
    </row>
    <row r="3" ht="14.25" hidden="1" customHeight="1">
      <c r="A3" s="1" t="str">
        <f>IFERROR(__xludf.DUMMYFUNCTION("""COMPUTED_VALUE"""),"IFAC-PapersOnLine")</f>
        <v>IFAC-PapersOnLine</v>
      </c>
      <c r="B3" s="9">
        <f>COUNTIF(scopus!F:F,sources!A3)</f>
        <v>17</v>
      </c>
      <c r="C3" s="1">
        <f t="shared" si="1"/>
        <v>1</v>
      </c>
      <c r="D3" s="1">
        <f t="shared" si="2"/>
        <v>1</v>
      </c>
      <c r="E3" s="1">
        <f t="shared" si="3"/>
        <v>1</v>
      </c>
      <c r="F3" s="1">
        <f t="shared" si="4"/>
        <v>1</v>
      </c>
      <c r="G3" s="1">
        <f t="shared" si="5"/>
        <v>1</v>
      </c>
      <c r="H3" s="1">
        <f t="shared" si="6"/>
        <v>0</v>
      </c>
      <c r="I3" s="2">
        <v>0.0</v>
      </c>
      <c r="J3" s="2"/>
      <c r="K3" s="2"/>
      <c r="L3" s="2" t="s">
        <v>11547</v>
      </c>
      <c r="N3" s="1" t="s">
        <v>11539</v>
      </c>
      <c r="O3" s="1">
        <f>COUNTIF(G:G,1)</f>
        <v>22</v>
      </c>
    </row>
    <row r="4" ht="15.0" hidden="1" customHeight="1">
      <c r="A4" s="1" t="str">
        <f>IFERROR(__xludf.DUMMYFUNCTION("""COMPUTED_VALUE"""),"ACM International Conference Proceeding Series")</f>
        <v>ACM International Conference Proceeding Series</v>
      </c>
      <c r="B4" s="9">
        <f>COUNTIF(scopus!F:F,sources!A4)</f>
        <v>48</v>
      </c>
      <c r="C4" s="1">
        <f t="shared" si="1"/>
        <v>1</v>
      </c>
      <c r="D4" s="1">
        <f t="shared" si="2"/>
        <v>1</v>
      </c>
      <c r="E4" s="1">
        <f t="shared" si="3"/>
        <v>1</v>
      </c>
      <c r="F4" s="1">
        <f t="shared" si="4"/>
        <v>1</v>
      </c>
      <c r="G4" s="1">
        <f t="shared" si="5"/>
        <v>1</v>
      </c>
      <c r="H4" s="1">
        <f t="shared" si="6"/>
        <v>1</v>
      </c>
      <c r="I4" s="2">
        <v>0.0</v>
      </c>
      <c r="J4" s="2"/>
      <c r="K4" s="2"/>
      <c r="L4" s="2" t="s">
        <v>11548</v>
      </c>
      <c r="N4" s="1" t="s">
        <v>11540</v>
      </c>
      <c r="O4" s="1">
        <f>COUNTIF(H:H,1)</f>
        <v>10</v>
      </c>
    </row>
    <row r="5" ht="14.25" hidden="1" customHeight="1">
      <c r="A5" s="1" t="str">
        <f>IFERROR(__xludf.DUMMYFUNCTION("""COMPUTED_VALUE"""),"IVA 2022 - Proceedings of the 22nd ACM International Conference on Intelligent Virtual Agents")</f>
        <v>IVA 2022 - Proceedings of the 22nd ACM International Conference on Intelligent Virtual Agents</v>
      </c>
      <c r="B5" s="9">
        <f>COUNTIF(scopus!F:F,sources!A5)</f>
        <v>2</v>
      </c>
      <c r="C5" s="1">
        <f t="shared" si="1"/>
        <v>0</v>
      </c>
      <c r="D5" s="1">
        <f t="shared" si="2"/>
        <v>0</v>
      </c>
      <c r="E5" s="1">
        <f t="shared" si="3"/>
        <v>0</v>
      </c>
      <c r="F5" s="1">
        <f t="shared" si="4"/>
        <v>0</v>
      </c>
      <c r="G5" s="1">
        <f t="shared" si="5"/>
        <v>0</v>
      </c>
      <c r="H5" s="1">
        <f t="shared" si="6"/>
        <v>0</v>
      </c>
      <c r="N5" s="1" t="s">
        <v>11538</v>
      </c>
      <c r="O5" s="1">
        <f>COUNTIF(F:F,1)</f>
        <v>28</v>
      </c>
    </row>
    <row r="6" ht="14.25" hidden="1" customHeight="1">
      <c r="A6" s="1" t="str">
        <f>IFERROR(__xludf.DUMMYFUNCTION("""COMPUTED_VALUE"""),"Proceedings - SIGGRAPH 2022 Emerging Technologies")</f>
        <v>Proceedings - SIGGRAPH 2022 Emerging Technologies</v>
      </c>
      <c r="B6" s="9">
        <f>COUNTIF(scopus!F:F,sources!A6)</f>
        <v>1</v>
      </c>
      <c r="C6" s="1">
        <f t="shared" si="1"/>
        <v>0</v>
      </c>
      <c r="D6" s="1">
        <f t="shared" si="2"/>
        <v>0</v>
      </c>
      <c r="E6" s="1">
        <f t="shared" si="3"/>
        <v>0</v>
      </c>
      <c r="F6" s="1">
        <f t="shared" si="4"/>
        <v>0</v>
      </c>
      <c r="G6" s="1">
        <f t="shared" si="5"/>
        <v>0</v>
      </c>
      <c r="H6" s="1">
        <f t="shared" si="6"/>
        <v>0</v>
      </c>
      <c r="N6" s="2" t="s">
        <v>11549</v>
      </c>
      <c r="O6" s="1">
        <f>COUNTIF(D:D,1)</f>
        <v>35</v>
      </c>
    </row>
    <row r="7" ht="14.25" hidden="1" customHeight="1">
      <c r="A7" s="1" t="str">
        <f>IFERROR(__xludf.DUMMYFUNCTION("""COMPUTED_VALUE"""),"UbiComp/ISWC 2022 Adjunct - Proceedings of the 2022 ACM International Joint Conference on Pervasive and Ubiquitous Computing and Proceedings of the 2022 ACM International Symposium on Wearable Computers")</f>
        <v>UbiComp/ISWC 2022 Adjunct - Proceedings of the 2022 ACM International Joint Conference on Pervasive and Ubiquitous Computing and Proceedings of the 2022 ACM International Symposium on Wearable Computers</v>
      </c>
      <c r="B7" s="9">
        <f>COUNTIF(scopus!F:F,sources!A7)</f>
        <v>3</v>
      </c>
      <c r="C7" s="1">
        <f t="shared" si="1"/>
        <v>0</v>
      </c>
      <c r="D7" s="1">
        <f t="shared" si="2"/>
        <v>0</v>
      </c>
      <c r="E7" s="1">
        <f t="shared" si="3"/>
        <v>0</v>
      </c>
      <c r="F7" s="1">
        <f t="shared" si="4"/>
        <v>0</v>
      </c>
      <c r="G7" s="1">
        <f t="shared" si="5"/>
        <v>0</v>
      </c>
      <c r="H7" s="1">
        <f t="shared" si="6"/>
        <v>0</v>
      </c>
      <c r="N7" s="2" t="s">
        <v>11550</v>
      </c>
      <c r="O7" s="1">
        <f>COUNTIF(E:E,1)</f>
        <v>30</v>
      </c>
    </row>
    <row r="8" ht="14.25" hidden="1" customHeight="1">
      <c r="A8" s="1" t="str">
        <f>IFERROR(__xludf.DUMMYFUNCTION("""COMPUTED_VALUE"""),"Wearable Technologies")</f>
        <v>Wearable Technologies</v>
      </c>
      <c r="B8" s="9">
        <f>COUNTIF(scopus!F:F,sources!A8)</f>
        <v>1</v>
      </c>
      <c r="C8" s="1">
        <f t="shared" si="1"/>
        <v>0</v>
      </c>
      <c r="D8" s="1">
        <f t="shared" si="2"/>
        <v>0</v>
      </c>
      <c r="E8" s="1">
        <f t="shared" si="3"/>
        <v>0</v>
      </c>
      <c r="F8" s="1">
        <f t="shared" si="4"/>
        <v>0</v>
      </c>
      <c r="G8" s="1">
        <f t="shared" si="5"/>
        <v>0</v>
      </c>
      <c r="H8" s="1">
        <f t="shared" si="6"/>
        <v>0</v>
      </c>
    </row>
    <row r="9" ht="14.25" hidden="1" customHeight="1">
      <c r="A9" s="1" t="str">
        <f>IFERROR(__xludf.DUMMYFUNCTION("""COMPUTED_VALUE"""),"MM 2022 - Proceedings of the 30th ACM International Conference on Multimedia")</f>
        <v>MM 2022 - Proceedings of the 30th ACM International Conference on Multimedia</v>
      </c>
      <c r="B9" s="9">
        <f>COUNTIF(scopus!F:F,sources!A9)</f>
        <v>4</v>
      </c>
      <c r="C9" s="1">
        <f t="shared" si="1"/>
        <v>1</v>
      </c>
      <c r="D9" s="1">
        <f t="shared" si="2"/>
        <v>0</v>
      </c>
      <c r="E9" s="1">
        <f t="shared" si="3"/>
        <v>0</v>
      </c>
      <c r="F9" s="1">
        <f t="shared" si="4"/>
        <v>0</v>
      </c>
      <c r="G9" s="1">
        <f t="shared" si="5"/>
        <v>0</v>
      </c>
      <c r="H9" s="1">
        <f t="shared" si="6"/>
        <v>0</v>
      </c>
      <c r="N9" s="1" t="s">
        <v>11551</v>
      </c>
      <c r="O9" s="9">
        <f>AVERAGE(B2:B456)</f>
        <v>7.50505437</v>
      </c>
    </row>
    <row r="10" ht="14.25" hidden="1" customHeight="1">
      <c r="A10" s="1" t="str">
        <f>IFERROR(__xludf.DUMMYFUNCTION("""COMPUTED_VALUE"""),"UIST 2022 - Proceedings of the 35th Annual ACM Symposium on User Interface Software and Technology")</f>
        <v>UIST 2022 - Proceedings of the 35th Annual ACM Symposium on User Interface Software and Technology</v>
      </c>
      <c r="B10" s="9">
        <f>COUNTIF(scopus!F:F,sources!A10)</f>
        <v>1</v>
      </c>
      <c r="C10" s="1">
        <f t="shared" si="1"/>
        <v>0</v>
      </c>
      <c r="D10" s="1">
        <f t="shared" si="2"/>
        <v>0</v>
      </c>
      <c r="E10" s="1">
        <f t="shared" si="3"/>
        <v>0</v>
      </c>
      <c r="F10" s="1">
        <f t="shared" si="4"/>
        <v>0</v>
      </c>
      <c r="G10" s="1">
        <f t="shared" si="5"/>
        <v>0</v>
      </c>
      <c r="H10" s="1">
        <f t="shared" si="6"/>
        <v>0</v>
      </c>
    </row>
    <row r="11" ht="14.25" hidden="1" customHeight="1">
      <c r="A11" s="1" t="str">
        <f>IFERROR(__xludf.DUMMYFUNCTION("""COMPUTED_VALUE"""),"MCFR 2022 - Proceedings of the 1st Workshop on Multimedia Computing towards Fashion Recommendation")</f>
        <v>MCFR 2022 - Proceedings of the 1st Workshop on Multimedia Computing towards Fashion Recommendation</v>
      </c>
      <c r="B11" s="9">
        <f>COUNTIF(scopus!F:F,sources!A11)</f>
        <v>1</v>
      </c>
      <c r="C11" s="1">
        <f t="shared" si="1"/>
        <v>0</v>
      </c>
      <c r="D11" s="1">
        <f t="shared" si="2"/>
        <v>0</v>
      </c>
      <c r="E11" s="1">
        <f t="shared" si="3"/>
        <v>0</v>
      </c>
      <c r="F11" s="1">
        <f t="shared" si="4"/>
        <v>0</v>
      </c>
      <c r="G11" s="1">
        <f t="shared" si="5"/>
        <v>0</v>
      </c>
      <c r="H11" s="1">
        <f t="shared" si="6"/>
        <v>0</v>
      </c>
    </row>
    <row r="12" ht="14.25" hidden="1" customHeight="1">
      <c r="A12" s="1" t="str">
        <f>IFERROR(__xludf.DUMMYFUNCTION("""COMPUTED_VALUE"""),"Proceedings of the ACM Conference on Computer Supported Cooperative Work, CSCW")</f>
        <v>Proceedings of the ACM Conference on Computer Supported Cooperative Work, CSCW</v>
      </c>
      <c r="B12" s="9">
        <f>COUNTIF(scopus!F:F,sources!A12)</f>
        <v>1</v>
      </c>
      <c r="C12" s="1">
        <f t="shared" si="1"/>
        <v>0</v>
      </c>
      <c r="D12" s="1">
        <f t="shared" si="2"/>
        <v>0</v>
      </c>
      <c r="E12" s="1">
        <f t="shared" si="3"/>
        <v>0</v>
      </c>
      <c r="F12" s="1">
        <f t="shared" si="4"/>
        <v>0</v>
      </c>
      <c r="G12" s="1">
        <f t="shared" si="5"/>
        <v>0</v>
      </c>
      <c r="H12" s="1">
        <f t="shared" si="6"/>
        <v>0</v>
      </c>
    </row>
    <row r="13" ht="14.25" customHeight="1">
      <c r="A13" s="1" t="str">
        <f>IFERROR(__xludf.DUMMYFUNCTION("""COMPUTED_VALUE"""),"UMAP2022 - Adjunct Proceedings of the 30th ACM Conference on User Modeling, Adaptation and Personalization")</f>
        <v>UMAP2022 - Adjunct Proceedings of the 30th ACM Conference on User Modeling, Adaptation and Personalization</v>
      </c>
      <c r="B13" s="9">
        <f>COUNTIF(scopus!F:F,sources!A13)</f>
        <v>8</v>
      </c>
      <c r="C13" s="1">
        <f t="shared" si="1"/>
        <v>1</v>
      </c>
      <c r="D13" s="1">
        <f t="shared" si="2"/>
        <v>1</v>
      </c>
      <c r="E13" s="1">
        <f t="shared" si="3"/>
        <v>1</v>
      </c>
      <c r="F13" s="1">
        <f t="shared" si="4"/>
        <v>1</v>
      </c>
      <c r="G13" s="1">
        <f t="shared" si="5"/>
        <v>0</v>
      </c>
      <c r="H13" s="1">
        <f t="shared" si="6"/>
        <v>0</v>
      </c>
      <c r="I13" s="2">
        <v>1.0</v>
      </c>
      <c r="J13" s="2" t="s">
        <v>11544</v>
      </c>
      <c r="K13" s="2" t="s">
        <v>39</v>
      </c>
      <c r="L13" s="10" t="s">
        <v>11552</v>
      </c>
      <c r="N13" s="2" t="s">
        <v>11538</v>
      </c>
      <c r="O13" s="1">
        <f>COUNTIF(F:F,1)</f>
        <v>28</v>
      </c>
    </row>
    <row r="14" ht="14.25" hidden="1" customHeight="1">
      <c r="A14" s="1" t="str">
        <f>IFERROR(__xludf.DUMMYFUNCTION("""COMPUTED_VALUE"""),"International Journal of Semantic Computing")</f>
        <v>International Journal of Semantic Computing</v>
      </c>
      <c r="B14" s="9">
        <f>COUNTIF(scopus!F:F,sources!A14)</f>
        <v>1</v>
      </c>
      <c r="C14" s="1">
        <f t="shared" si="1"/>
        <v>0</v>
      </c>
      <c r="D14" s="1">
        <f t="shared" si="2"/>
        <v>0</v>
      </c>
      <c r="E14" s="1">
        <f t="shared" si="3"/>
        <v>0</v>
      </c>
      <c r="F14" s="1">
        <f t="shared" si="4"/>
        <v>0</v>
      </c>
      <c r="G14" s="1">
        <f t="shared" si="5"/>
        <v>0</v>
      </c>
      <c r="H14" s="1">
        <f t="shared" si="6"/>
        <v>0</v>
      </c>
    </row>
    <row r="15" ht="14.25" hidden="1" customHeight="1">
      <c r="A15" s="1" t="str">
        <f>IFERROR(__xludf.DUMMYFUNCTION("""COMPUTED_VALUE"""),"Studies in Health Technology and Informatics")</f>
        <v>Studies in Health Technology and Informatics</v>
      </c>
      <c r="B15" s="9">
        <f>COUNTIF(scopus!F:F,sources!A15)</f>
        <v>3</v>
      </c>
      <c r="C15" s="1">
        <f t="shared" si="1"/>
        <v>0</v>
      </c>
      <c r="D15" s="1">
        <f t="shared" si="2"/>
        <v>0</v>
      </c>
      <c r="E15" s="1">
        <f t="shared" si="3"/>
        <v>0</v>
      </c>
      <c r="F15" s="1">
        <f t="shared" si="4"/>
        <v>0</v>
      </c>
      <c r="G15" s="1">
        <f t="shared" si="5"/>
        <v>0</v>
      </c>
      <c r="H15" s="1">
        <f t="shared" si="6"/>
        <v>0</v>
      </c>
    </row>
    <row r="16" ht="14.25" hidden="1" customHeight="1">
      <c r="A16" s="1" t="str">
        <f>IFERROR(__xludf.DUMMYFUNCTION("""COMPUTED_VALUE"""),"Computer Animation and Virtual Worlds")</f>
        <v>Computer Animation and Virtual Worlds</v>
      </c>
      <c r="B16" s="9">
        <f>COUNTIF(scopus!F:F,sources!A16)</f>
        <v>2</v>
      </c>
      <c r="C16" s="1">
        <f t="shared" si="1"/>
        <v>0</v>
      </c>
      <c r="D16" s="1">
        <f t="shared" si="2"/>
        <v>0</v>
      </c>
      <c r="E16" s="1">
        <f t="shared" si="3"/>
        <v>0</v>
      </c>
      <c r="F16" s="1">
        <f t="shared" si="4"/>
        <v>0</v>
      </c>
      <c r="G16" s="1">
        <f t="shared" si="5"/>
        <v>0</v>
      </c>
      <c r="H16" s="1">
        <f t="shared" si="6"/>
        <v>0</v>
      </c>
    </row>
    <row r="17" ht="14.25" hidden="1" customHeight="1">
      <c r="A17" s="1" t="str">
        <f>IFERROR(__xludf.DUMMYFUNCTION("""COMPUTED_VALUE"""),"Proceedings - SIGGRAPH 2022 Educator's Forum")</f>
        <v>Proceedings - SIGGRAPH 2022 Educator's Forum</v>
      </c>
      <c r="B17" s="9">
        <f>COUNTIF(scopus!F:F,sources!A17)</f>
        <v>1</v>
      </c>
      <c r="C17" s="1">
        <f t="shared" si="1"/>
        <v>0</v>
      </c>
      <c r="D17" s="1">
        <f t="shared" si="2"/>
        <v>0</v>
      </c>
      <c r="E17" s="1">
        <f t="shared" si="3"/>
        <v>0</v>
      </c>
      <c r="F17" s="1">
        <f t="shared" si="4"/>
        <v>0</v>
      </c>
      <c r="G17" s="1">
        <f t="shared" si="5"/>
        <v>0</v>
      </c>
      <c r="H17" s="1">
        <f t="shared" si="6"/>
        <v>0</v>
      </c>
    </row>
    <row r="18" ht="14.25" hidden="1" customHeight="1">
      <c r="A18" s="1" t="str">
        <f>IFERROR(__xludf.DUMMYFUNCTION("""COMPUTED_VALUE"""),"AIES 2022 - Proceedings of the 2022 AAAI/ACM Conference on AI, Ethics, and Society")</f>
        <v>AIES 2022 - Proceedings of the 2022 AAAI/ACM Conference on AI, Ethics, and Society</v>
      </c>
      <c r="B18" s="9">
        <f>COUNTIF(scopus!F:F,sources!A18)</f>
        <v>1</v>
      </c>
      <c r="C18" s="1">
        <f t="shared" si="1"/>
        <v>0</v>
      </c>
      <c r="D18" s="1">
        <f t="shared" si="2"/>
        <v>0</v>
      </c>
      <c r="E18" s="1">
        <f t="shared" si="3"/>
        <v>0</v>
      </c>
      <c r="F18" s="1">
        <f t="shared" si="4"/>
        <v>0</v>
      </c>
      <c r="G18" s="1">
        <f t="shared" si="5"/>
        <v>0</v>
      </c>
      <c r="H18" s="1">
        <f t="shared" si="6"/>
        <v>0</v>
      </c>
    </row>
    <row r="19" ht="14.25" hidden="1" customHeight="1">
      <c r="A19" s="1" t="str">
        <f>IFERROR(__xludf.DUMMYFUNCTION("""COMPUTED_VALUE"""),"UIST 2022 Adjunct - Adjunct Proceedings of the 35th Annual ACM Symposium on User Interface Software and Technology")</f>
        <v>UIST 2022 Adjunct - Adjunct Proceedings of the 35th Annual ACM Symposium on User Interface Software and Technology</v>
      </c>
      <c r="B19" s="9">
        <f>COUNTIF(scopus!F:F,sources!A19)</f>
        <v>1</v>
      </c>
      <c r="C19" s="1">
        <f t="shared" si="1"/>
        <v>0</v>
      </c>
      <c r="D19" s="1">
        <f t="shared" si="2"/>
        <v>0</v>
      </c>
      <c r="E19" s="1">
        <f t="shared" si="3"/>
        <v>0</v>
      </c>
      <c r="F19" s="1">
        <f t="shared" si="4"/>
        <v>0</v>
      </c>
      <c r="G19" s="1">
        <f t="shared" si="5"/>
        <v>0</v>
      </c>
      <c r="H19" s="1">
        <f t="shared" si="6"/>
        <v>0</v>
      </c>
    </row>
    <row r="20" ht="14.25" hidden="1" customHeight="1">
      <c r="A20" s="1" t="str">
        <f>IFERROR(__xludf.DUMMYFUNCTION("""COMPUTED_VALUE"""),"BuildSys 2022 - Proceedings of the 2022 9th ACM International Conference on Systems for Energy-Efficient Buildings, Cities, and Transportation")</f>
        <v>BuildSys 2022 - Proceedings of the 2022 9th ACM International Conference on Systems for Energy-Efficient Buildings, Cities, and Transportation</v>
      </c>
      <c r="B20" s="9">
        <f>COUNTIF(scopus!F:F,sources!A20)</f>
        <v>1</v>
      </c>
      <c r="C20" s="1">
        <f t="shared" si="1"/>
        <v>0</v>
      </c>
      <c r="D20" s="1">
        <f t="shared" si="2"/>
        <v>0</v>
      </c>
      <c r="E20" s="1">
        <f t="shared" si="3"/>
        <v>0</v>
      </c>
      <c r="F20" s="1">
        <f t="shared" si="4"/>
        <v>0</v>
      </c>
      <c r="G20" s="1">
        <f t="shared" si="5"/>
        <v>0</v>
      </c>
      <c r="H20" s="1">
        <f t="shared" si="6"/>
        <v>0</v>
      </c>
    </row>
    <row r="21" ht="14.25" hidden="1" customHeight="1">
      <c r="A21" s="1" t="str">
        <f>IFERROR(__xludf.DUMMYFUNCTION("""COMPUTED_VALUE"""),"Proceedings - SIGGRAPH 2022 Art Gallery")</f>
        <v>Proceedings - SIGGRAPH 2022 Art Gallery</v>
      </c>
      <c r="B21" s="9">
        <f>COUNTIF(scopus!F:F,sources!A21)</f>
        <v>1</v>
      </c>
      <c r="C21" s="1">
        <f t="shared" si="1"/>
        <v>0</v>
      </c>
      <c r="D21" s="1">
        <f t="shared" si="2"/>
        <v>0</v>
      </c>
      <c r="E21" s="1">
        <f t="shared" si="3"/>
        <v>0</v>
      </c>
      <c r="F21" s="1">
        <f t="shared" si="4"/>
        <v>0</v>
      </c>
      <c r="G21" s="1">
        <f t="shared" si="5"/>
        <v>0</v>
      </c>
      <c r="H21" s="1">
        <f t="shared" si="6"/>
        <v>0</v>
      </c>
    </row>
    <row r="22" ht="14.25" hidden="1" customHeight="1">
      <c r="A22" s="1" t="str">
        <f>IFERROR(__xludf.DUMMYFUNCTION("""COMPUTED_VALUE"""),"Proceedings - SCF 2022 - 7th Annual ACM Symposium on Computational Fabrication")</f>
        <v>Proceedings - SCF 2022 - 7th Annual ACM Symposium on Computational Fabrication</v>
      </c>
      <c r="B22" s="9">
        <f>COUNTIF(scopus!F:F,sources!A22)</f>
        <v>1</v>
      </c>
      <c r="C22" s="1">
        <f t="shared" si="1"/>
        <v>0</v>
      </c>
      <c r="D22" s="1">
        <f t="shared" si="2"/>
        <v>0</v>
      </c>
      <c r="E22" s="1">
        <f t="shared" si="3"/>
        <v>0</v>
      </c>
      <c r="F22" s="1">
        <f t="shared" si="4"/>
        <v>0</v>
      </c>
      <c r="G22" s="1">
        <f t="shared" si="5"/>
        <v>0</v>
      </c>
      <c r="H22" s="1">
        <f t="shared" si="6"/>
        <v>0</v>
      </c>
    </row>
    <row r="23" ht="14.25" hidden="1" customHeight="1">
      <c r="A23" s="1" t="str">
        <f>IFERROR(__xludf.DUMMYFUNCTION("""COMPUTED_VALUE"""),"30th International Conference on Computers in Education Conference, ICCE 2022 - Proceedings")</f>
        <v>30th International Conference on Computers in Education Conference, ICCE 2022 - Proceedings</v>
      </c>
      <c r="B23" s="9">
        <f>COUNTIF(scopus!F:F,sources!A23)</f>
        <v>1</v>
      </c>
      <c r="C23" s="1">
        <f t="shared" si="1"/>
        <v>0</v>
      </c>
      <c r="D23" s="1">
        <f t="shared" si="2"/>
        <v>0</v>
      </c>
      <c r="E23" s="1">
        <f t="shared" si="3"/>
        <v>0</v>
      </c>
      <c r="F23" s="1">
        <f t="shared" si="4"/>
        <v>0</v>
      </c>
      <c r="G23" s="1">
        <f t="shared" si="5"/>
        <v>0</v>
      </c>
      <c r="H23" s="1">
        <f t="shared" si="6"/>
        <v>0</v>
      </c>
    </row>
    <row r="24" ht="14.25" hidden="1" customHeight="1">
      <c r="A24" s="1" t="str">
        <f>IFERROR(__xludf.DUMMYFUNCTION("""COMPUTED_VALUE"""),"Frontiers in Artificial Intelligence and Applications")</f>
        <v>Frontiers in Artificial Intelligence and Applications</v>
      </c>
      <c r="B24" s="9">
        <f>COUNTIF(scopus!F:F,sources!A24)</f>
        <v>2</v>
      </c>
      <c r="C24" s="1">
        <f t="shared" si="1"/>
        <v>0</v>
      </c>
      <c r="D24" s="1">
        <f t="shared" si="2"/>
        <v>0</v>
      </c>
      <c r="E24" s="1">
        <f t="shared" si="3"/>
        <v>0</v>
      </c>
      <c r="F24" s="1">
        <f t="shared" si="4"/>
        <v>0</v>
      </c>
      <c r="G24" s="1">
        <f t="shared" si="5"/>
        <v>0</v>
      </c>
      <c r="H24" s="1">
        <f t="shared" si="6"/>
        <v>0</v>
      </c>
    </row>
    <row r="25" ht="14.25" hidden="1" customHeight="1">
      <c r="A25" s="1" t="str">
        <f>IFERROR(__xludf.DUMMYFUNCTION("""COMPUTED_VALUE"""),"MuSe 2022 - Proceedings of the 3rd International Multimodal Sentiment Analysis Workshop and Challenge")</f>
        <v>MuSe 2022 - Proceedings of the 3rd International Multimodal Sentiment Analysis Workshop and Challenge</v>
      </c>
      <c r="B25" s="9">
        <f>COUNTIF(scopus!F:F,sources!A25)</f>
        <v>1</v>
      </c>
      <c r="C25" s="1">
        <f t="shared" si="1"/>
        <v>0</v>
      </c>
      <c r="D25" s="1">
        <f t="shared" si="2"/>
        <v>0</v>
      </c>
      <c r="E25" s="1">
        <f t="shared" si="3"/>
        <v>0</v>
      </c>
      <c r="F25" s="1">
        <f t="shared" si="4"/>
        <v>0</v>
      </c>
      <c r="G25" s="1">
        <f t="shared" si="5"/>
        <v>0</v>
      </c>
      <c r="H25" s="1">
        <f t="shared" si="6"/>
        <v>0</v>
      </c>
    </row>
    <row r="26" ht="14.25" hidden="1" customHeight="1">
      <c r="A26" s="1" t="str">
        <f>IFERROR(__xludf.DUMMYFUNCTION("""COMPUTED_VALUE"""),"GECCO 2022 - Proceedings of the 2022 Genetic and Evolutionary Computation Conference")</f>
        <v>GECCO 2022 - Proceedings of the 2022 Genetic and Evolutionary Computation Conference</v>
      </c>
      <c r="B26" s="9">
        <f>COUNTIF(scopus!F:F,sources!A26)</f>
        <v>1</v>
      </c>
      <c r="C26" s="1">
        <f t="shared" si="1"/>
        <v>0</v>
      </c>
      <c r="D26" s="1">
        <f t="shared" si="2"/>
        <v>0</v>
      </c>
      <c r="E26" s="1">
        <f t="shared" si="3"/>
        <v>0</v>
      </c>
      <c r="F26" s="1">
        <f t="shared" si="4"/>
        <v>0</v>
      </c>
      <c r="G26" s="1">
        <f t="shared" si="5"/>
        <v>0</v>
      </c>
      <c r="H26" s="1">
        <f t="shared" si="6"/>
        <v>0</v>
      </c>
    </row>
    <row r="27" ht="14.25" hidden="1" customHeight="1">
      <c r="A27" s="1" t="str">
        <f>IFERROR(__xludf.DUMMYFUNCTION("""COMPUTED_VALUE"""),"Proceedings - VRCAI 2022: 18th ACM SIGGRAPH International Conference on Virtual-Reality Continuum and its Applications in Industry")</f>
        <v>Proceedings - VRCAI 2022: 18th ACM SIGGRAPH International Conference on Virtual-Reality Continuum and its Applications in Industry</v>
      </c>
      <c r="B27" s="9">
        <f>COUNTIF(scopus!F:F,sources!A27)</f>
        <v>1</v>
      </c>
      <c r="C27" s="1">
        <f t="shared" si="1"/>
        <v>0</v>
      </c>
      <c r="D27" s="1">
        <f t="shared" si="2"/>
        <v>0</v>
      </c>
      <c r="E27" s="1">
        <f t="shared" si="3"/>
        <v>0</v>
      </c>
      <c r="F27" s="1">
        <f t="shared" si="4"/>
        <v>0</v>
      </c>
      <c r="G27" s="1">
        <f t="shared" si="5"/>
        <v>0</v>
      </c>
      <c r="H27" s="1">
        <f t="shared" si="6"/>
        <v>0</v>
      </c>
    </row>
    <row r="28" ht="14.25" hidden="1" customHeight="1">
      <c r="A28" s="1" t="str">
        <f>IFERROR(__xludf.DUMMYFUNCTION("""COMPUTED_VALUE"""),"35th British HCI Conference Towards a Human-Centred Digital Society, HCI 2022")</f>
        <v>35th British HCI Conference Towards a Human-Centred Digital Society, HCI 2022</v>
      </c>
      <c r="B28" s="9">
        <f>COUNTIF(scopus!F:F,sources!A28)</f>
        <v>1</v>
      </c>
      <c r="C28" s="1">
        <f t="shared" si="1"/>
        <v>0</v>
      </c>
      <c r="D28" s="1">
        <f t="shared" si="2"/>
        <v>0</v>
      </c>
      <c r="E28" s="1">
        <f t="shared" si="3"/>
        <v>0</v>
      </c>
      <c r="F28" s="1">
        <f t="shared" si="4"/>
        <v>0</v>
      </c>
      <c r="G28" s="1">
        <f t="shared" si="5"/>
        <v>0</v>
      </c>
      <c r="H28" s="1">
        <f t="shared" si="6"/>
        <v>0</v>
      </c>
    </row>
    <row r="29" ht="14.25" hidden="1" customHeight="1">
      <c r="A29" s="1" t="str">
        <f>IFERROR(__xludf.DUMMYFUNCTION("""COMPUTED_VALUE"""),"Proceedings - AAAI Artificial Intelligence and Interactive Digital Entertainment Conference, AIIDE")</f>
        <v>Proceedings - AAAI Artificial Intelligence and Interactive Digital Entertainment Conference, AIIDE</v>
      </c>
      <c r="B29" s="9">
        <f>COUNTIF(scopus!F:F,sources!A29)</f>
        <v>1</v>
      </c>
      <c r="C29" s="1">
        <f t="shared" si="1"/>
        <v>0</v>
      </c>
      <c r="D29" s="1">
        <f t="shared" si="2"/>
        <v>0</v>
      </c>
      <c r="E29" s="1">
        <f t="shared" si="3"/>
        <v>0</v>
      </c>
      <c r="F29" s="1">
        <f t="shared" si="4"/>
        <v>0</v>
      </c>
      <c r="G29" s="1">
        <f t="shared" si="5"/>
        <v>0</v>
      </c>
      <c r="H29" s="1">
        <f t="shared" si="6"/>
        <v>0</v>
      </c>
    </row>
    <row r="30" ht="14.25" hidden="1" customHeight="1">
      <c r="A30" s="1" t="str">
        <f>IFERROR(__xludf.DUMMYFUNCTION("""COMPUTED_VALUE"""),"Advances in Transdisciplinary Engineering")</f>
        <v>Advances in Transdisciplinary Engineering</v>
      </c>
      <c r="B30" s="9">
        <f>COUNTIF(scopus!F:F,sources!A30)</f>
        <v>1</v>
      </c>
      <c r="C30" s="1">
        <f t="shared" si="1"/>
        <v>0</v>
      </c>
      <c r="D30" s="1">
        <f t="shared" si="2"/>
        <v>0</v>
      </c>
      <c r="E30" s="1">
        <f t="shared" si="3"/>
        <v>0</v>
      </c>
      <c r="F30" s="1">
        <f t="shared" si="4"/>
        <v>0</v>
      </c>
      <c r="G30" s="1">
        <f t="shared" si="5"/>
        <v>0</v>
      </c>
      <c r="H30" s="1">
        <f t="shared" si="6"/>
        <v>0</v>
      </c>
    </row>
    <row r="31" ht="14.25" hidden="1" customHeight="1">
      <c r="A31" s="1" t="str">
        <f>IFERROR(__xludf.DUMMYFUNCTION("""COMPUTED_VALUE"""),"Proceedings - SUI 2022: ACM Conference on Spatial User Interaction")</f>
        <v>Proceedings - SUI 2022: ACM Conference on Spatial User Interaction</v>
      </c>
      <c r="B31" s="9">
        <f>COUNTIF(scopus!F:F,sources!A31)</f>
        <v>1</v>
      </c>
      <c r="C31" s="1">
        <f t="shared" si="1"/>
        <v>0</v>
      </c>
      <c r="D31" s="1">
        <f t="shared" si="2"/>
        <v>0</v>
      </c>
      <c r="E31" s="1">
        <f t="shared" si="3"/>
        <v>0</v>
      </c>
      <c r="F31" s="1">
        <f t="shared" si="4"/>
        <v>0</v>
      </c>
      <c r="G31" s="1">
        <f t="shared" si="5"/>
        <v>0</v>
      </c>
      <c r="H31" s="1">
        <f t="shared" si="6"/>
        <v>0</v>
      </c>
    </row>
    <row r="32" ht="14.25" hidden="1" customHeight="1">
      <c r="A32" s="1" t="str">
        <f>IFERROR(__xludf.DUMMYFUNCTION("""COMPUTED_VALUE"""),"UMAP2022 - Proceedings of the 30th ACM Conference on User Modeling, Adaptation and Personalization")</f>
        <v>UMAP2022 - Proceedings of the 30th ACM Conference on User Modeling, Adaptation and Personalization</v>
      </c>
      <c r="B32" s="9">
        <f>COUNTIF(scopus!F:F,sources!A32)</f>
        <v>2</v>
      </c>
      <c r="C32" s="1">
        <f t="shared" si="1"/>
        <v>0</v>
      </c>
      <c r="D32" s="1">
        <f t="shared" si="2"/>
        <v>0</v>
      </c>
      <c r="E32" s="1">
        <f t="shared" si="3"/>
        <v>0</v>
      </c>
      <c r="F32" s="1">
        <f t="shared" si="4"/>
        <v>0</v>
      </c>
      <c r="G32" s="1">
        <f t="shared" si="5"/>
        <v>0</v>
      </c>
      <c r="H32" s="1">
        <f t="shared" si="6"/>
        <v>0</v>
      </c>
    </row>
    <row r="33" ht="14.25" hidden="1" customHeight="1">
      <c r="A33" s="1" t="str">
        <f>IFERROR(__xludf.DUMMYFUNCTION("""COMPUTED_VALUE"""),"Proceedings - 16th International Conference on Signal-Image Technology and Internet-Based Systems, SITIS 2022")</f>
        <v>Proceedings - 16th International Conference on Signal-Image Technology and Internet-Based Systems, SITIS 2022</v>
      </c>
      <c r="B33" s="9">
        <f>COUNTIF(scopus!F:F,sources!A33)</f>
        <v>1</v>
      </c>
      <c r="C33" s="1">
        <f t="shared" si="1"/>
        <v>0</v>
      </c>
      <c r="D33" s="1">
        <f t="shared" si="2"/>
        <v>0</v>
      </c>
      <c r="E33" s="1">
        <f t="shared" si="3"/>
        <v>0</v>
      </c>
      <c r="F33" s="1">
        <f t="shared" si="4"/>
        <v>0</v>
      </c>
      <c r="G33" s="1">
        <f t="shared" si="5"/>
        <v>0</v>
      </c>
      <c r="H33" s="1">
        <f t="shared" si="6"/>
        <v>0</v>
      </c>
    </row>
    <row r="34" ht="14.25" hidden="1" customHeight="1">
      <c r="A34" s="1" t="str">
        <f>IFERROR(__xludf.DUMMYFUNCTION("""COMPUTED_VALUE"""),"Proceedings of the ACM on Human-Computer Interaction")</f>
        <v>Proceedings of the ACM on Human-Computer Interaction</v>
      </c>
      <c r="B34" s="9">
        <f>COUNTIF(scopus!F:F,sources!A34)</f>
        <v>1</v>
      </c>
      <c r="C34" s="1">
        <f t="shared" si="1"/>
        <v>0</v>
      </c>
      <c r="D34" s="1">
        <f t="shared" si="2"/>
        <v>0</v>
      </c>
      <c r="E34" s="1">
        <f t="shared" si="3"/>
        <v>0</v>
      </c>
      <c r="F34" s="1">
        <f t="shared" si="4"/>
        <v>0</v>
      </c>
      <c r="G34" s="1">
        <f t="shared" si="5"/>
        <v>0</v>
      </c>
      <c r="H34" s="1">
        <f t="shared" si="6"/>
        <v>0</v>
      </c>
    </row>
    <row r="35" ht="14.25" hidden="1" customHeight="1">
      <c r="A35" s="1" t="str">
        <f>IFERROR(__xludf.DUMMYFUNCTION("""COMPUTED_VALUE"""),"Journal of Physics: Conference Series")</f>
        <v>Journal of Physics: Conference Series</v>
      </c>
      <c r="B35" s="9">
        <f>COUNTIF(scopus!F:F,sources!A35)</f>
        <v>6</v>
      </c>
      <c r="C35" s="1">
        <f t="shared" si="1"/>
        <v>1</v>
      </c>
      <c r="D35" s="1">
        <f t="shared" si="2"/>
        <v>1</v>
      </c>
      <c r="E35" s="1">
        <f t="shared" si="3"/>
        <v>0</v>
      </c>
      <c r="F35" s="1">
        <f t="shared" si="4"/>
        <v>0</v>
      </c>
      <c r="G35" s="1">
        <f t="shared" si="5"/>
        <v>0</v>
      </c>
      <c r="H35" s="1">
        <f t="shared" si="6"/>
        <v>0</v>
      </c>
    </row>
    <row r="36" ht="14.25" customHeight="1">
      <c r="A36" s="1" t="str">
        <f>IFERROR(__xludf.DUMMYFUNCTION("""COMPUTED_VALUE"""),"Conference on Human Factors in Computing Systems - Proceedings")</f>
        <v>Conference on Human Factors in Computing Systems - Proceedings</v>
      </c>
      <c r="B36" s="9">
        <f>COUNTIF(scopus!F:F,sources!A36)</f>
        <v>25</v>
      </c>
      <c r="C36" s="1">
        <f t="shared" si="1"/>
        <v>1</v>
      </c>
      <c r="D36" s="1">
        <f t="shared" si="2"/>
        <v>1</v>
      </c>
      <c r="E36" s="1">
        <f t="shared" si="3"/>
        <v>1</v>
      </c>
      <c r="F36" s="1">
        <f t="shared" si="4"/>
        <v>1</v>
      </c>
      <c r="G36" s="1">
        <f t="shared" si="5"/>
        <v>1</v>
      </c>
      <c r="H36" s="1">
        <f t="shared" si="6"/>
        <v>1</v>
      </c>
      <c r="I36" s="2">
        <v>1.0</v>
      </c>
      <c r="J36" s="2" t="s">
        <v>11544</v>
      </c>
      <c r="K36" s="2" t="s">
        <v>21</v>
      </c>
      <c r="L36" s="10" t="s">
        <v>11553</v>
      </c>
      <c r="N36" s="11" t="s">
        <v>11554</v>
      </c>
      <c r="O36" s="12" t="s">
        <v>11555</v>
      </c>
    </row>
    <row r="37" ht="14.25" hidden="1" customHeight="1">
      <c r="A37" s="1" t="str">
        <f>IFERROR(__xludf.DUMMYFUNCTION("""COMPUTED_VALUE"""),"AIP Conference Proceedings")</f>
        <v>AIP Conference Proceedings</v>
      </c>
      <c r="B37" s="9">
        <f>COUNTIF(scopus!F:F,sources!A37)</f>
        <v>1</v>
      </c>
      <c r="C37" s="1">
        <f t="shared" si="1"/>
        <v>0</v>
      </c>
      <c r="D37" s="1">
        <f t="shared" si="2"/>
        <v>0</v>
      </c>
      <c r="E37" s="1">
        <f t="shared" si="3"/>
        <v>0</v>
      </c>
      <c r="F37" s="1">
        <f t="shared" si="4"/>
        <v>0</v>
      </c>
      <c r="G37" s="1">
        <f t="shared" si="5"/>
        <v>0</v>
      </c>
      <c r="H37" s="1">
        <f t="shared" si="6"/>
        <v>0</v>
      </c>
    </row>
    <row r="38" ht="14.25" hidden="1" customHeight="1">
      <c r="A38" s="1" t="str">
        <f>IFERROR(__xludf.DUMMYFUNCTION("""COMPUTED_VALUE"""),"CEUR Workshop Proceedings")</f>
        <v>CEUR Workshop Proceedings</v>
      </c>
      <c r="B38" s="9">
        <f>COUNTIF(scopus!F:F,sources!A38)</f>
        <v>34</v>
      </c>
      <c r="C38" s="1">
        <f t="shared" si="1"/>
        <v>1</v>
      </c>
      <c r="D38" s="1">
        <f t="shared" si="2"/>
        <v>1</v>
      </c>
      <c r="E38" s="1">
        <f t="shared" si="3"/>
        <v>1</v>
      </c>
      <c r="F38" s="1">
        <f t="shared" si="4"/>
        <v>1</v>
      </c>
      <c r="G38" s="1">
        <f t="shared" si="5"/>
        <v>1</v>
      </c>
      <c r="H38" s="1">
        <f t="shared" si="6"/>
        <v>1</v>
      </c>
      <c r="I38" s="2">
        <v>0.0</v>
      </c>
      <c r="J38" s="2"/>
      <c r="K38" s="2"/>
    </row>
    <row r="39" ht="14.25" customHeight="1">
      <c r="A39" s="1" t="str">
        <f>IFERROR(__xludf.DUMMYFUNCTION("""COMPUTED_VALUE"""),"Proceedings of Interaction Design and Children, IDC 2022")</f>
        <v>Proceedings of Interaction Design and Children, IDC 2022</v>
      </c>
      <c r="B39" s="9">
        <f>COUNTIF(scopus!F:F,sources!A39)</f>
        <v>8</v>
      </c>
      <c r="C39" s="1">
        <f t="shared" si="1"/>
        <v>1</v>
      </c>
      <c r="D39" s="1">
        <f t="shared" si="2"/>
        <v>1</v>
      </c>
      <c r="E39" s="1">
        <f t="shared" si="3"/>
        <v>1</v>
      </c>
      <c r="F39" s="1">
        <f t="shared" si="4"/>
        <v>1</v>
      </c>
      <c r="G39" s="1">
        <f t="shared" si="5"/>
        <v>0</v>
      </c>
      <c r="H39" s="1">
        <f t="shared" si="6"/>
        <v>0</v>
      </c>
      <c r="I39" s="2">
        <v>1.0</v>
      </c>
      <c r="J39" s="2" t="s">
        <v>11556</v>
      </c>
      <c r="K39" s="2" t="s">
        <v>41</v>
      </c>
      <c r="L39" s="10" t="s">
        <v>11557</v>
      </c>
    </row>
    <row r="40" ht="14.25" hidden="1" customHeight="1">
      <c r="A40" s="1" t="str">
        <f>IFERROR(__xludf.DUMMYFUNCTION("""COMPUTED_VALUE"""),"DIS 2022 - Proceedings of the 2022 ACM Designing Interactive Systems Conference: Digital Wellbeing")</f>
        <v>DIS 2022 - Proceedings of the 2022 ACM Designing Interactive Systems Conference: Digital Wellbeing</v>
      </c>
      <c r="B40" s="9">
        <f>COUNTIF(scopus!F:F,sources!A40)</f>
        <v>5</v>
      </c>
      <c r="C40" s="1">
        <f t="shared" si="1"/>
        <v>1</v>
      </c>
      <c r="D40" s="1">
        <f t="shared" si="2"/>
        <v>0</v>
      </c>
      <c r="E40" s="1">
        <f t="shared" si="3"/>
        <v>0</v>
      </c>
      <c r="F40" s="1">
        <f t="shared" si="4"/>
        <v>0</v>
      </c>
      <c r="G40" s="1">
        <f t="shared" si="5"/>
        <v>0</v>
      </c>
      <c r="H40" s="1">
        <f t="shared" si="6"/>
        <v>0</v>
      </c>
    </row>
    <row r="41" ht="14.25" hidden="1" customHeight="1">
      <c r="A41" s="1" t="str">
        <f>IFERROR(__xludf.DUMMYFUNCTION("""COMPUTED_VALUE"""),"Proceedings of the Design Society")</f>
        <v>Proceedings of the Design Society</v>
      </c>
      <c r="B41" s="9">
        <f>COUNTIF(scopus!F:F,sources!A41)</f>
        <v>1</v>
      </c>
      <c r="C41" s="1">
        <f t="shared" si="1"/>
        <v>0</v>
      </c>
      <c r="D41" s="1">
        <f t="shared" si="2"/>
        <v>0</v>
      </c>
      <c r="E41" s="1">
        <f t="shared" si="3"/>
        <v>0</v>
      </c>
      <c r="F41" s="1">
        <f t="shared" si="4"/>
        <v>0</v>
      </c>
      <c r="G41" s="1">
        <f t="shared" si="5"/>
        <v>0</v>
      </c>
      <c r="H41" s="1">
        <f t="shared" si="6"/>
        <v>0</v>
      </c>
    </row>
    <row r="42" ht="14.25" hidden="1" customHeight="1">
      <c r="A42" s="1" t="str">
        <f>IFERROR(__xludf.DUMMYFUNCTION("""COMPUTED_VALUE"""),"MMSys 2022 - Proceedings of the 13th ACM Multimedia Systems Conference")</f>
        <v>MMSys 2022 - Proceedings of the 13th ACM Multimedia Systems Conference</v>
      </c>
      <c r="B42" s="9">
        <f>COUNTIF(scopus!F:F,sources!A42)</f>
        <v>1</v>
      </c>
      <c r="C42" s="1">
        <f t="shared" si="1"/>
        <v>0</v>
      </c>
      <c r="D42" s="1">
        <f t="shared" si="2"/>
        <v>0</v>
      </c>
      <c r="E42" s="1">
        <f t="shared" si="3"/>
        <v>0</v>
      </c>
      <c r="F42" s="1">
        <f t="shared" si="4"/>
        <v>0</v>
      </c>
      <c r="G42" s="1">
        <f t="shared" si="5"/>
        <v>0</v>
      </c>
      <c r="H42" s="1">
        <f t="shared" si="6"/>
        <v>0</v>
      </c>
    </row>
    <row r="43" ht="14.25" hidden="1" customHeight="1">
      <c r="A43" s="1" t="str">
        <f>IFERROR(__xludf.DUMMYFUNCTION("""COMPUTED_VALUE"""),"Proceedings - 2022 International Conference on Computational Modelling, Simulation and Optimization, ICCMSO 2022")</f>
        <v>Proceedings - 2022 International Conference on Computational Modelling, Simulation and Optimization, ICCMSO 2022</v>
      </c>
      <c r="B43" s="9">
        <f>COUNTIF(scopus!F:F,sources!A43)</f>
        <v>1</v>
      </c>
      <c r="C43" s="1">
        <f t="shared" si="1"/>
        <v>0</v>
      </c>
      <c r="D43" s="1">
        <f t="shared" si="2"/>
        <v>0</v>
      </c>
      <c r="E43" s="1">
        <f t="shared" si="3"/>
        <v>0</v>
      </c>
      <c r="F43" s="1">
        <f t="shared" si="4"/>
        <v>0</v>
      </c>
      <c r="G43" s="1">
        <f t="shared" si="5"/>
        <v>0</v>
      </c>
      <c r="H43" s="1">
        <f t="shared" si="6"/>
        <v>0</v>
      </c>
    </row>
    <row r="44" ht="14.25" hidden="1" customHeight="1">
      <c r="A44" s="1" t="str">
        <f>IFERROR(__xludf.DUMMYFUNCTION("""COMPUTED_VALUE"""),"2022 7th International Conference on Mechanical Engineering and Robotics Research, ICMERR 2022")</f>
        <v>2022 7th International Conference on Mechanical Engineering and Robotics Research, ICMERR 2022</v>
      </c>
      <c r="B44" s="9">
        <f>COUNTIF(scopus!F:F,sources!A44)</f>
        <v>1</v>
      </c>
      <c r="C44" s="1">
        <f t="shared" si="1"/>
        <v>0</v>
      </c>
      <c r="D44" s="1">
        <f t="shared" si="2"/>
        <v>0</v>
      </c>
      <c r="E44" s="1">
        <f t="shared" si="3"/>
        <v>0</v>
      </c>
      <c r="F44" s="1">
        <f t="shared" si="4"/>
        <v>0</v>
      </c>
      <c r="G44" s="1">
        <f t="shared" si="5"/>
        <v>0</v>
      </c>
      <c r="H44" s="1">
        <f t="shared" si="6"/>
        <v>0</v>
      </c>
    </row>
    <row r="45" ht="14.25" hidden="1" customHeight="1">
      <c r="A45" s="1" t="str">
        <f>IFERROR(__xludf.DUMMYFUNCTION("""COMPUTED_VALUE"""),"Proceedings - 2022 International Conference on Service Robotics, ICoSR 2022")</f>
        <v>Proceedings - 2022 International Conference on Service Robotics, ICoSR 2022</v>
      </c>
      <c r="B45" s="9">
        <f>COUNTIF(scopus!F:F,sources!A45)</f>
        <v>2</v>
      </c>
      <c r="C45" s="1">
        <f t="shared" si="1"/>
        <v>0</v>
      </c>
      <c r="D45" s="1">
        <f t="shared" si="2"/>
        <v>0</v>
      </c>
      <c r="E45" s="1">
        <f t="shared" si="3"/>
        <v>0</v>
      </c>
      <c r="F45" s="1">
        <f t="shared" si="4"/>
        <v>0</v>
      </c>
      <c r="G45" s="1">
        <f t="shared" si="5"/>
        <v>0</v>
      </c>
      <c r="H45" s="1">
        <f t="shared" si="6"/>
        <v>0</v>
      </c>
    </row>
    <row r="46" ht="14.25" hidden="1" customHeight="1">
      <c r="A46" s="1" t="str">
        <f>IFERROR(__xludf.DUMMYFUNCTION("""COMPUTED_VALUE"""),"Proceedings of the 36th AAAI Conference on Artificial Intelligence, AAAI 2022")</f>
        <v>Proceedings of the 36th AAAI Conference on Artificial Intelligence, AAAI 2022</v>
      </c>
      <c r="B46" s="9">
        <f>COUNTIF(scopus!F:F,sources!A46)</f>
        <v>5</v>
      </c>
      <c r="C46" s="1">
        <f t="shared" si="1"/>
        <v>1</v>
      </c>
      <c r="D46" s="1">
        <f t="shared" si="2"/>
        <v>0</v>
      </c>
      <c r="E46" s="1">
        <f t="shared" si="3"/>
        <v>0</v>
      </c>
      <c r="F46" s="1">
        <f t="shared" si="4"/>
        <v>0</v>
      </c>
      <c r="G46" s="1">
        <f t="shared" si="5"/>
        <v>0</v>
      </c>
      <c r="H46" s="1">
        <f t="shared" si="6"/>
        <v>0</v>
      </c>
    </row>
    <row r="47" ht="14.25" hidden="1" customHeight="1">
      <c r="A47" s="1" t="str">
        <f>IFERROR(__xludf.DUMMYFUNCTION("""COMPUTED_VALUE"""),"2022 International Conference on Digital Image Computing: Techniques and Applications, DICTA 2022")</f>
        <v>2022 International Conference on Digital Image Computing: Techniques and Applications, DICTA 2022</v>
      </c>
      <c r="B47" s="9">
        <f>COUNTIF(scopus!F:F,sources!A47)</f>
        <v>1</v>
      </c>
      <c r="C47" s="1">
        <f t="shared" si="1"/>
        <v>0</v>
      </c>
      <c r="D47" s="1">
        <f t="shared" si="2"/>
        <v>0</v>
      </c>
      <c r="E47" s="1">
        <f t="shared" si="3"/>
        <v>0</v>
      </c>
      <c r="F47" s="1">
        <f t="shared" si="4"/>
        <v>0</v>
      </c>
      <c r="G47" s="1">
        <f t="shared" si="5"/>
        <v>0</v>
      </c>
      <c r="H47" s="1">
        <f t="shared" si="6"/>
        <v>0</v>
      </c>
    </row>
    <row r="48" ht="14.25" hidden="1" customHeight="1">
      <c r="A48" s="1" t="str">
        <f>IFERROR(__xludf.DUMMYFUNCTION("""COMPUTED_VALUE"""),"DIS 2022 - Companion Proceedings of the 2022 ACM Designing Interactive Systems Conference: Digital Wellbeing")</f>
        <v>DIS 2022 - Companion Proceedings of the 2022 ACM Designing Interactive Systems Conference: Digital Wellbeing</v>
      </c>
      <c r="B48" s="9">
        <f>COUNTIF(scopus!F:F,sources!A48)</f>
        <v>1</v>
      </c>
      <c r="C48" s="1">
        <f t="shared" si="1"/>
        <v>0</v>
      </c>
      <c r="D48" s="1">
        <f t="shared" si="2"/>
        <v>0</v>
      </c>
      <c r="E48" s="1">
        <f t="shared" si="3"/>
        <v>0</v>
      </c>
      <c r="F48" s="1">
        <f t="shared" si="4"/>
        <v>0</v>
      </c>
      <c r="G48" s="1">
        <f t="shared" si="5"/>
        <v>0</v>
      </c>
      <c r="H48" s="1">
        <f t="shared" si="6"/>
        <v>0</v>
      </c>
    </row>
    <row r="49" ht="14.25" hidden="1" customHeight="1">
      <c r="A49" s="1" t="str">
        <f>IFERROR(__xludf.DUMMYFUNCTION("""COMPUTED_VALUE"""),"Tehnicki Glasnik")</f>
        <v>Tehnicki Glasnik</v>
      </c>
      <c r="B49" s="9">
        <f>COUNTIF(scopus!F:F,sources!A49)</f>
        <v>1</v>
      </c>
      <c r="C49" s="1">
        <f t="shared" si="1"/>
        <v>0</v>
      </c>
      <c r="D49" s="1">
        <f t="shared" si="2"/>
        <v>0</v>
      </c>
      <c r="E49" s="1">
        <f t="shared" si="3"/>
        <v>0</v>
      </c>
      <c r="F49" s="1">
        <f t="shared" si="4"/>
        <v>0</v>
      </c>
      <c r="G49" s="1">
        <f t="shared" si="5"/>
        <v>0</v>
      </c>
      <c r="H49" s="1">
        <f t="shared" si="6"/>
        <v>0</v>
      </c>
    </row>
    <row r="50" ht="14.25" hidden="1" customHeight="1">
      <c r="A50" s="1" t="str">
        <f>IFERROR(__xludf.DUMMYFUNCTION("""COMPUTED_VALUE"""),"Advances in Neural Information Processing Systems")</f>
        <v>Advances in Neural Information Processing Systems</v>
      </c>
      <c r="B50" s="9">
        <f>COUNTIF(scopus!F:F,sources!A50)</f>
        <v>2</v>
      </c>
      <c r="C50" s="1">
        <f t="shared" si="1"/>
        <v>0</v>
      </c>
      <c r="D50" s="1">
        <f t="shared" si="2"/>
        <v>0</v>
      </c>
      <c r="E50" s="1">
        <f t="shared" si="3"/>
        <v>0</v>
      </c>
      <c r="F50" s="1">
        <f t="shared" si="4"/>
        <v>0</v>
      </c>
      <c r="G50" s="1">
        <f t="shared" si="5"/>
        <v>0</v>
      </c>
      <c r="H50" s="1">
        <f t="shared" si="6"/>
        <v>0</v>
      </c>
    </row>
    <row r="51" ht="14.25" hidden="1" customHeight="1">
      <c r="A51" s="1" t="str">
        <f>IFERROR(__xludf.DUMMYFUNCTION("""COMPUTED_VALUE"""),"Proceedings - 2022 IEEE SmartWorld, Ubiquitous Intelligence and Computing, Autonomous and Trusted Vehicles, Scalable Computing and Communications, Digital Twin, Privacy Computing, Metaverse, SmartWorld/UIC/ATC/ScalCom/DigitalTwin/PriComp/Metaverse 2022")</f>
        <v>Proceedings - 2022 IEEE SmartWorld, Ubiquitous Intelligence and Computing, Autonomous and Trusted Vehicles, Scalable Computing and Communications, Digital Twin, Privacy Computing, Metaverse, SmartWorld/UIC/ATC/ScalCom/DigitalTwin/PriComp/Metaverse 2022</v>
      </c>
      <c r="B51" s="9">
        <f>COUNTIF(scopus!F:F,sources!A51)</f>
        <v>1</v>
      </c>
      <c r="C51" s="1">
        <f t="shared" si="1"/>
        <v>0</v>
      </c>
      <c r="D51" s="1">
        <f t="shared" si="2"/>
        <v>0</v>
      </c>
      <c r="E51" s="1">
        <f t="shared" si="3"/>
        <v>0</v>
      </c>
      <c r="F51" s="1">
        <f t="shared" si="4"/>
        <v>0</v>
      </c>
      <c r="G51" s="1">
        <f t="shared" si="5"/>
        <v>0</v>
      </c>
      <c r="H51" s="1">
        <f t="shared" si="6"/>
        <v>0</v>
      </c>
    </row>
    <row r="52" ht="14.25" hidden="1" customHeight="1">
      <c r="A52" s="1" t="str">
        <f>IFERROR(__xludf.DUMMYFUNCTION("""COMPUTED_VALUE"""),"Proceedings of ACM Symposium on Access Control Models and Technologies, SACMAT")</f>
        <v>Proceedings of ACM Symposium on Access Control Models and Technologies, SACMAT</v>
      </c>
      <c r="B52" s="9">
        <f>COUNTIF(scopus!F:F,sources!A52)</f>
        <v>1</v>
      </c>
      <c r="C52" s="1">
        <f t="shared" si="1"/>
        <v>0</v>
      </c>
      <c r="D52" s="1">
        <f t="shared" si="2"/>
        <v>0</v>
      </c>
      <c r="E52" s="1">
        <f t="shared" si="3"/>
        <v>0</v>
      </c>
      <c r="F52" s="1">
        <f t="shared" si="4"/>
        <v>0</v>
      </c>
      <c r="G52" s="1">
        <f t="shared" si="5"/>
        <v>0</v>
      </c>
      <c r="H52" s="1">
        <f t="shared" si="6"/>
        <v>0</v>
      </c>
    </row>
    <row r="53" ht="14.25" hidden="1" customHeight="1">
      <c r="A53" s="1" t="str">
        <f>IFERROR(__xludf.DUMMYFUNCTION("""COMPUTED_VALUE"""),"MobiSys 2022 - Proceedings of the 2022 20th Annual International Conference on Mobile Systems, Applications and Services")</f>
        <v>MobiSys 2022 - Proceedings of the 2022 20th Annual International Conference on Mobile Systems, Applications and Services</v>
      </c>
      <c r="B53" s="9">
        <f>COUNTIF(scopus!F:F,sources!A53)</f>
        <v>1</v>
      </c>
      <c r="C53" s="1">
        <f t="shared" si="1"/>
        <v>0</v>
      </c>
      <c r="D53" s="1">
        <f t="shared" si="2"/>
        <v>0</v>
      </c>
      <c r="E53" s="1">
        <f t="shared" si="3"/>
        <v>0</v>
      </c>
      <c r="F53" s="1">
        <f t="shared" si="4"/>
        <v>0</v>
      </c>
      <c r="G53" s="1">
        <f t="shared" si="5"/>
        <v>0</v>
      </c>
      <c r="H53" s="1">
        <f t="shared" si="6"/>
        <v>0</v>
      </c>
    </row>
    <row r="54" ht="14.25" hidden="1" customHeight="1">
      <c r="A54" s="1" t="str">
        <f>IFERROR(__xludf.DUMMYFUNCTION("""COMPUTED_VALUE"""),"SAE Technical Papers")</f>
        <v>SAE Technical Papers</v>
      </c>
      <c r="B54" s="9">
        <f>COUNTIF(scopus!F:F,sources!A54)</f>
        <v>1</v>
      </c>
      <c r="C54" s="1">
        <f t="shared" si="1"/>
        <v>0</v>
      </c>
      <c r="D54" s="1">
        <f t="shared" si="2"/>
        <v>0</v>
      </c>
      <c r="E54" s="1">
        <f t="shared" si="3"/>
        <v>0</v>
      </c>
      <c r="F54" s="1">
        <f t="shared" si="4"/>
        <v>0</v>
      </c>
      <c r="G54" s="1">
        <f t="shared" si="5"/>
        <v>0</v>
      </c>
      <c r="H54" s="1">
        <f t="shared" si="6"/>
        <v>0</v>
      </c>
    </row>
    <row r="55" ht="14.25" hidden="1" customHeight="1">
      <c r="A55" s="1" t="str">
        <f>IFERROR(__xludf.DUMMYFUNCTION("""COMPUTED_VALUE"""),"2022 2nd International Conference on Robotics, Automation and Artificial Intelligence, RAAI 2022")</f>
        <v>2022 2nd International Conference on Robotics, Automation and Artificial Intelligence, RAAI 2022</v>
      </c>
      <c r="B55" s="9">
        <f>COUNTIF(scopus!F:F,sources!A55)</f>
        <v>1</v>
      </c>
      <c r="C55" s="1">
        <f t="shared" si="1"/>
        <v>0</v>
      </c>
      <c r="D55" s="1">
        <f t="shared" si="2"/>
        <v>0</v>
      </c>
      <c r="E55" s="1">
        <f t="shared" si="3"/>
        <v>0</v>
      </c>
      <c r="F55" s="1">
        <f t="shared" si="4"/>
        <v>0</v>
      </c>
      <c r="G55" s="1">
        <f t="shared" si="5"/>
        <v>0</v>
      </c>
      <c r="H55" s="1">
        <f t="shared" si="6"/>
        <v>0</v>
      </c>
    </row>
    <row r="56" ht="14.25" hidden="1" customHeight="1">
      <c r="A56" s="1" t="str">
        <f>IFERROR(__xludf.DUMMYFUNCTION("""COMPUTED_VALUE"""),"Proceedings - 2022 2nd International Symposium on Artificial Intelligence and its Application on Media, ISAIAM 2022")</f>
        <v>Proceedings - 2022 2nd International Symposium on Artificial Intelligence and its Application on Media, ISAIAM 2022</v>
      </c>
      <c r="B56" s="9">
        <f>COUNTIF(scopus!F:F,sources!A56)</f>
        <v>1</v>
      </c>
      <c r="C56" s="1">
        <f t="shared" si="1"/>
        <v>0</v>
      </c>
      <c r="D56" s="1">
        <f t="shared" si="2"/>
        <v>0</v>
      </c>
      <c r="E56" s="1">
        <f t="shared" si="3"/>
        <v>0</v>
      </c>
      <c r="F56" s="1">
        <f t="shared" si="4"/>
        <v>0</v>
      </c>
      <c r="G56" s="1">
        <f t="shared" si="5"/>
        <v>0</v>
      </c>
      <c r="H56" s="1">
        <f t="shared" si="6"/>
        <v>0</v>
      </c>
    </row>
    <row r="57" ht="14.25" hidden="1" customHeight="1">
      <c r="A57" s="1" t="str">
        <f>IFERROR(__xludf.DUMMYFUNCTION("""COMPUTED_VALUE"""),"Modelling and Simulation 2022 - European Simulation and Modelling Conference, ESM 2022")</f>
        <v>Modelling and Simulation 2022 - European Simulation and Modelling Conference, ESM 2022</v>
      </c>
      <c r="B57" s="9">
        <f>COUNTIF(scopus!F:F,sources!A57)</f>
        <v>1</v>
      </c>
      <c r="C57" s="1">
        <f t="shared" si="1"/>
        <v>0</v>
      </c>
      <c r="D57" s="1">
        <f t="shared" si="2"/>
        <v>0</v>
      </c>
      <c r="E57" s="1">
        <f t="shared" si="3"/>
        <v>0</v>
      </c>
      <c r="F57" s="1">
        <f t="shared" si="4"/>
        <v>0</v>
      </c>
      <c r="G57" s="1">
        <f t="shared" si="5"/>
        <v>0</v>
      </c>
      <c r="H57" s="1">
        <f t="shared" si="6"/>
        <v>0</v>
      </c>
    </row>
    <row r="58" ht="14.25" hidden="1" customHeight="1">
      <c r="A58" s="1" t="str">
        <f>IFERROR(__xludf.DUMMYFUNCTION("""COMPUTED_VALUE"""),"International Conference on Intelligent User Interfaces, Proceedings IUI")</f>
        <v>International Conference on Intelligent User Interfaces, Proceedings IUI</v>
      </c>
      <c r="B58" s="9">
        <f>COUNTIF(scopus!F:F,sources!A58)</f>
        <v>1</v>
      </c>
      <c r="C58" s="1">
        <f t="shared" si="1"/>
        <v>0</v>
      </c>
      <c r="D58" s="1">
        <f t="shared" si="2"/>
        <v>0</v>
      </c>
      <c r="E58" s="1">
        <f t="shared" si="3"/>
        <v>0</v>
      </c>
      <c r="F58" s="1">
        <f t="shared" si="4"/>
        <v>0</v>
      </c>
      <c r="G58" s="1">
        <f t="shared" si="5"/>
        <v>0</v>
      </c>
      <c r="H58" s="1">
        <f t="shared" si="6"/>
        <v>0</v>
      </c>
    </row>
    <row r="59" ht="14.25" hidden="1" customHeight="1">
      <c r="A59" s="1" t="str">
        <f>IFERROR(__xludf.DUMMYFUNCTION("""COMPUTED_VALUE"""),"2022 IEEE 14th International Conference on Humanoid, Nanotechnology, Information Technology, Communication and Control, Environment, and Management, HNICEM 2022")</f>
        <v>2022 IEEE 14th International Conference on Humanoid, Nanotechnology, Information Technology, Communication and Control, Environment, and Management, HNICEM 2022</v>
      </c>
      <c r="B59" s="9">
        <f>COUNTIF(scopus!F:F,sources!A59)</f>
        <v>2</v>
      </c>
      <c r="C59" s="1">
        <f t="shared" si="1"/>
        <v>0</v>
      </c>
      <c r="D59" s="1">
        <f t="shared" si="2"/>
        <v>0</v>
      </c>
      <c r="E59" s="1">
        <f t="shared" si="3"/>
        <v>0</v>
      </c>
      <c r="F59" s="1">
        <f t="shared" si="4"/>
        <v>0</v>
      </c>
      <c r="G59" s="1">
        <f t="shared" si="5"/>
        <v>0</v>
      </c>
      <c r="H59" s="1">
        <f t="shared" si="6"/>
        <v>0</v>
      </c>
    </row>
    <row r="60" ht="14.25" hidden="1" customHeight="1">
      <c r="A60" s="1" t="str">
        <f>IFERROR(__xludf.DUMMYFUNCTION("""COMPUTED_VALUE"""),"Proceedings of the International Astronautical Congress, IAC")</f>
        <v>Proceedings of the International Astronautical Congress, IAC</v>
      </c>
      <c r="B60" s="9">
        <f>COUNTIF(scopus!F:F,sources!A60)</f>
        <v>1</v>
      </c>
      <c r="C60" s="1">
        <f t="shared" si="1"/>
        <v>0</v>
      </c>
      <c r="D60" s="1">
        <f t="shared" si="2"/>
        <v>0</v>
      </c>
      <c r="E60" s="1">
        <f t="shared" si="3"/>
        <v>0</v>
      </c>
      <c r="F60" s="1">
        <f t="shared" si="4"/>
        <v>0</v>
      </c>
      <c r="G60" s="1">
        <f t="shared" si="5"/>
        <v>0</v>
      </c>
      <c r="H60" s="1">
        <f t="shared" si="6"/>
        <v>0</v>
      </c>
    </row>
    <row r="61" ht="14.25" hidden="1" customHeight="1">
      <c r="A61" s="1" t="str">
        <f>IFERROR(__xludf.DUMMYFUNCTION("""COMPUTED_VALUE"""),"Australasian Conference on Robotics and Automation, ACRA")</f>
        <v>Australasian Conference on Robotics and Automation, ACRA</v>
      </c>
      <c r="B61" s="9">
        <f>COUNTIF(scopus!F:F,sources!A61)</f>
        <v>2</v>
      </c>
      <c r="C61" s="1">
        <f t="shared" si="1"/>
        <v>0</v>
      </c>
      <c r="D61" s="1">
        <f t="shared" si="2"/>
        <v>0</v>
      </c>
      <c r="E61" s="1">
        <f t="shared" si="3"/>
        <v>0</v>
      </c>
      <c r="F61" s="1">
        <f t="shared" si="4"/>
        <v>0</v>
      </c>
      <c r="G61" s="1">
        <f t="shared" si="5"/>
        <v>0</v>
      </c>
      <c r="H61" s="1">
        <f t="shared" si="6"/>
        <v>0</v>
      </c>
    </row>
    <row r="62" ht="14.25" customHeight="1">
      <c r="A62" s="1" t="str">
        <f>IFERROR(__xludf.DUMMYFUNCTION("""COMPUTED_VALUE"""),"2022 10th International Conference on Affective Computing and Intelligent Interaction Workshops and Demos, ACIIW 2022")</f>
        <v>2022 10th International Conference on Affective Computing and Intelligent Interaction Workshops and Demos, ACIIW 2022</v>
      </c>
      <c r="B62" s="9">
        <f>COUNTIF(scopus!F:F,sources!A62)</f>
        <v>10</v>
      </c>
      <c r="C62" s="1">
        <f t="shared" si="1"/>
        <v>1</v>
      </c>
      <c r="D62" s="1">
        <f t="shared" si="2"/>
        <v>1</v>
      </c>
      <c r="E62" s="1">
        <f t="shared" si="3"/>
        <v>1</v>
      </c>
      <c r="F62" s="1">
        <f t="shared" si="4"/>
        <v>1</v>
      </c>
      <c r="G62" s="1">
        <f t="shared" si="5"/>
        <v>1</v>
      </c>
      <c r="H62" s="1">
        <f t="shared" si="6"/>
        <v>0</v>
      </c>
      <c r="I62" s="2">
        <v>1.0</v>
      </c>
      <c r="J62" s="2" t="s">
        <v>11544</v>
      </c>
      <c r="K62" s="2" t="s">
        <v>35</v>
      </c>
      <c r="L62" s="10" t="s">
        <v>11558</v>
      </c>
    </row>
    <row r="63" ht="14.25" hidden="1" customHeight="1">
      <c r="A63" s="1" t="str">
        <f>IFERROR(__xludf.DUMMYFUNCTION("""COMPUTED_VALUE"""),"Proceedings - 2022 4th International Conference on Advances in Computing, Communication Control and Networking, ICAC3N 2022")</f>
        <v>Proceedings - 2022 4th International Conference on Advances in Computing, Communication Control and Networking, ICAC3N 2022</v>
      </c>
      <c r="B63" s="9">
        <f>COUNTIF(scopus!F:F,sources!A63)</f>
        <v>2</v>
      </c>
      <c r="C63" s="1">
        <f t="shared" si="1"/>
        <v>0</v>
      </c>
      <c r="D63" s="1">
        <f t="shared" si="2"/>
        <v>0</v>
      </c>
      <c r="E63" s="1">
        <f t="shared" si="3"/>
        <v>0</v>
      </c>
      <c r="F63" s="1">
        <f t="shared" si="4"/>
        <v>0</v>
      </c>
      <c r="G63" s="1">
        <f t="shared" si="5"/>
        <v>0</v>
      </c>
      <c r="H63" s="1">
        <f t="shared" si="6"/>
        <v>0</v>
      </c>
    </row>
    <row r="64" ht="14.25" hidden="1" customHeight="1">
      <c r="A64" s="1" t="str">
        <f>IFERROR(__xludf.DUMMYFUNCTION("""COMPUTED_VALUE"""),"Lecture Notes in Computer Science (including subseries Lecture Notes in Artificial Intelligence and Lecture Notes in Bioinformatics)")</f>
        <v>Lecture Notes in Computer Science (including subseries Lecture Notes in Artificial Intelligence and Lecture Notes in Bioinformatics)</v>
      </c>
      <c r="B64" s="9">
        <f>COUNTIF(scopus!F:F,sources!A64)</f>
        <v>182</v>
      </c>
      <c r="C64" s="1">
        <f t="shared" si="1"/>
        <v>1</v>
      </c>
      <c r="D64" s="1">
        <f t="shared" si="2"/>
        <v>1</v>
      </c>
      <c r="E64" s="1">
        <f t="shared" si="3"/>
        <v>1</v>
      </c>
      <c r="F64" s="1">
        <f t="shared" si="4"/>
        <v>1</v>
      </c>
      <c r="G64" s="1">
        <f t="shared" si="5"/>
        <v>1</v>
      </c>
      <c r="H64" s="1">
        <f t="shared" si="6"/>
        <v>1</v>
      </c>
      <c r="I64" s="2">
        <v>0.0</v>
      </c>
      <c r="J64" s="2"/>
      <c r="K64" s="2"/>
    </row>
    <row r="65" ht="14.25" hidden="1" customHeight="1">
      <c r="A65" s="1" t="str">
        <f>IFERROR(__xludf.DUMMYFUNCTION("""COMPUTED_VALUE"""),"2022 International Conference on Automation, Robotics and Computer Engineering, ICARCE 2022")</f>
        <v>2022 International Conference on Automation, Robotics and Computer Engineering, ICARCE 2022</v>
      </c>
      <c r="B65" s="9">
        <f>COUNTIF(scopus!F:F,sources!A65)</f>
        <v>2</v>
      </c>
      <c r="C65" s="1">
        <f t="shared" si="1"/>
        <v>0</v>
      </c>
      <c r="D65" s="1">
        <f t="shared" si="2"/>
        <v>0</v>
      </c>
      <c r="E65" s="1">
        <f t="shared" si="3"/>
        <v>0</v>
      </c>
      <c r="F65" s="1">
        <f t="shared" si="4"/>
        <v>0</v>
      </c>
      <c r="G65" s="1">
        <f t="shared" si="5"/>
        <v>0</v>
      </c>
      <c r="H65" s="1">
        <f t="shared" si="6"/>
        <v>0</v>
      </c>
    </row>
    <row r="66" ht="14.25" hidden="1" customHeight="1">
      <c r="A66" s="1" t="str">
        <f>IFERROR(__xludf.DUMMYFUNCTION("""COMPUTED_VALUE"""),"Proceedings - 2022 IEEE 22nd International Conference on Software Quality, Reliability and Security Companion, QRS-C 2022")</f>
        <v>Proceedings - 2022 IEEE 22nd International Conference on Software Quality, Reliability and Security Companion, QRS-C 2022</v>
      </c>
      <c r="B66" s="9">
        <f>COUNTIF(scopus!F:F,sources!A66)</f>
        <v>1</v>
      </c>
      <c r="C66" s="1">
        <f t="shared" si="1"/>
        <v>0</v>
      </c>
      <c r="D66" s="1">
        <f t="shared" si="2"/>
        <v>0</v>
      </c>
      <c r="E66" s="1">
        <f t="shared" si="3"/>
        <v>0</v>
      </c>
      <c r="F66" s="1">
        <f t="shared" si="4"/>
        <v>0</v>
      </c>
      <c r="G66" s="1">
        <f t="shared" si="5"/>
        <v>0</v>
      </c>
      <c r="H66" s="1">
        <f t="shared" si="6"/>
        <v>0</v>
      </c>
    </row>
    <row r="67" ht="14.25" hidden="1" customHeight="1">
      <c r="A67" s="1" t="str">
        <f>IFERROR(__xludf.DUMMYFUNCTION("""COMPUTED_VALUE"""),"Proceedings of the 4th IEEE Eurasia Conference on IoT, Communication and Engineering 2022, ECICE 2022")</f>
        <v>Proceedings of the 4th IEEE Eurasia Conference on IoT, Communication and Engineering 2022, ECICE 2022</v>
      </c>
      <c r="B67" s="9">
        <f>COUNTIF(scopus!F:F,sources!A67)</f>
        <v>1</v>
      </c>
      <c r="C67" s="1">
        <f t="shared" si="1"/>
        <v>0</v>
      </c>
      <c r="D67" s="1">
        <f t="shared" si="2"/>
        <v>0</v>
      </c>
      <c r="E67" s="1">
        <f t="shared" si="3"/>
        <v>0</v>
      </c>
      <c r="F67" s="1">
        <f t="shared" si="4"/>
        <v>0</v>
      </c>
      <c r="G67" s="1">
        <f t="shared" si="5"/>
        <v>0</v>
      </c>
      <c r="H67" s="1">
        <f t="shared" si="6"/>
        <v>0</v>
      </c>
    </row>
    <row r="68" ht="14.25" hidden="1" customHeight="1">
      <c r="A68" s="1" t="str">
        <f>IFERROR(__xludf.DUMMYFUNCTION("""COMPUTED_VALUE"""),"2022 4th International Conference on Control and Robotics, ICCR 2022")</f>
        <v>2022 4th International Conference on Control and Robotics, ICCR 2022</v>
      </c>
      <c r="B68" s="9">
        <f>COUNTIF(scopus!F:F,sources!A68)</f>
        <v>1</v>
      </c>
      <c r="C68" s="1">
        <f t="shared" si="1"/>
        <v>0</v>
      </c>
      <c r="D68" s="1">
        <f t="shared" si="2"/>
        <v>0</v>
      </c>
      <c r="E68" s="1">
        <f t="shared" si="3"/>
        <v>0</v>
      </c>
      <c r="F68" s="1">
        <f t="shared" si="4"/>
        <v>0</v>
      </c>
      <c r="G68" s="1">
        <f t="shared" si="5"/>
        <v>0</v>
      </c>
      <c r="H68" s="1">
        <f t="shared" si="6"/>
        <v>0</v>
      </c>
    </row>
    <row r="69" ht="14.25" hidden="1" customHeight="1">
      <c r="A69" s="1" t="str">
        <f>IFERROR(__xludf.DUMMYFUNCTION("""COMPUTED_VALUE"""),"Proceedings of the 34th Chinese Control and Decision Conference, CCDC 2022")</f>
        <v>Proceedings of the 34th Chinese Control and Decision Conference, CCDC 2022</v>
      </c>
      <c r="B69" s="9">
        <f>COUNTIF(scopus!F:F,sources!A69)</f>
        <v>2</v>
      </c>
      <c r="C69" s="1">
        <f t="shared" si="1"/>
        <v>0</v>
      </c>
      <c r="D69" s="1">
        <f t="shared" si="2"/>
        <v>0</v>
      </c>
      <c r="E69" s="1">
        <f t="shared" si="3"/>
        <v>0</v>
      </c>
      <c r="F69" s="1">
        <f t="shared" si="4"/>
        <v>0</v>
      </c>
      <c r="G69" s="1">
        <f t="shared" si="5"/>
        <v>0</v>
      </c>
      <c r="H69" s="1">
        <f t="shared" si="6"/>
        <v>0</v>
      </c>
    </row>
    <row r="70" ht="14.25" hidden="1" customHeight="1">
      <c r="A70" s="1" t="str">
        <f>IFERROR(__xludf.DUMMYFUNCTION("""COMPUTED_VALUE"""),"ICLR 2022 - 10th International Conference on Learning Representations")</f>
        <v>ICLR 2022 - 10th International Conference on Learning Representations</v>
      </c>
      <c r="B70" s="9">
        <f>COUNTIF(scopus!F:F,sources!A70)</f>
        <v>1</v>
      </c>
      <c r="C70" s="1">
        <f t="shared" si="1"/>
        <v>0</v>
      </c>
      <c r="D70" s="1">
        <f t="shared" si="2"/>
        <v>0</v>
      </c>
      <c r="E70" s="1">
        <f t="shared" si="3"/>
        <v>0</v>
      </c>
      <c r="F70" s="1">
        <f t="shared" si="4"/>
        <v>0</v>
      </c>
      <c r="G70" s="1">
        <f t="shared" si="5"/>
        <v>0</v>
      </c>
      <c r="H70" s="1">
        <f t="shared" si="6"/>
        <v>0</v>
      </c>
    </row>
    <row r="71" ht="14.25" hidden="1" customHeight="1">
      <c r="A71" s="1" t="str">
        <f>IFERROR(__xludf.DUMMYFUNCTION("""COMPUTED_VALUE"""),"Proceedings from the International Congress on Project Management and Engineering")</f>
        <v>Proceedings from the International Congress on Project Management and Engineering</v>
      </c>
      <c r="B71" s="9">
        <f>COUNTIF(scopus!F:F,sources!A71)</f>
        <v>1</v>
      </c>
      <c r="C71" s="1">
        <f t="shared" si="1"/>
        <v>0</v>
      </c>
      <c r="D71" s="1">
        <f t="shared" si="2"/>
        <v>0</v>
      </c>
      <c r="E71" s="1">
        <f t="shared" si="3"/>
        <v>0</v>
      </c>
      <c r="F71" s="1">
        <f t="shared" si="4"/>
        <v>0</v>
      </c>
      <c r="G71" s="1">
        <f t="shared" si="5"/>
        <v>0</v>
      </c>
      <c r="H71" s="1">
        <f t="shared" si="6"/>
        <v>0</v>
      </c>
    </row>
    <row r="72" ht="14.25" hidden="1" customHeight="1">
      <c r="A72" s="1" t="str">
        <f>IFERROR(__xludf.DUMMYFUNCTION("""COMPUTED_VALUE"""),"2022 7th International Conference on Robotics and Automation Engineering, ICRAE 2022")</f>
        <v>2022 7th International Conference on Robotics and Automation Engineering, ICRAE 2022</v>
      </c>
      <c r="B72" s="9">
        <f>COUNTIF(scopus!F:F,sources!A72)</f>
        <v>3</v>
      </c>
      <c r="C72" s="1">
        <f t="shared" si="1"/>
        <v>0</v>
      </c>
      <c r="D72" s="1">
        <f t="shared" si="2"/>
        <v>0</v>
      </c>
      <c r="E72" s="1">
        <f t="shared" si="3"/>
        <v>0</v>
      </c>
      <c r="F72" s="1">
        <f t="shared" si="4"/>
        <v>0</v>
      </c>
      <c r="G72" s="1">
        <f t="shared" si="5"/>
        <v>0</v>
      </c>
      <c r="H72" s="1">
        <f t="shared" si="6"/>
        <v>0</v>
      </c>
    </row>
    <row r="73" ht="14.25" hidden="1" customHeight="1">
      <c r="A73" s="1" t="str">
        <f>IFERROR(__xludf.DUMMYFUNCTION("""COMPUTED_VALUE"""),"7th IEEE-EMBS Conference on Biomedical Engineering and Sciences, IECBES 2022 - Proceedings")</f>
        <v>7th IEEE-EMBS Conference on Biomedical Engineering and Sciences, IECBES 2022 - Proceedings</v>
      </c>
      <c r="B73" s="9">
        <f>COUNTIF(scopus!F:F,sources!A73)</f>
        <v>1</v>
      </c>
      <c r="C73" s="1">
        <f t="shared" si="1"/>
        <v>0</v>
      </c>
      <c r="D73" s="1">
        <f t="shared" si="2"/>
        <v>0</v>
      </c>
      <c r="E73" s="1">
        <f t="shared" si="3"/>
        <v>0</v>
      </c>
      <c r="F73" s="1">
        <f t="shared" si="4"/>
        <v>0</v>
      </c>
      <c r="G73" s="1">
        <f t="shared" si="5"/>
        <v>0</v>
      </c>
      <c r="H73" s="1">
        <f t="shared" si="6"/>
        <v>0</v>
      </c>
    </row>
    <row r="74" ht="14.25" hidden="1" customHeight="1">
      <c r="A74" s="1" t="str">
        <f>IFERROR(__xludf.DUMMYFUNCTION("""COMPUTED_VALUE"""),"2022 International Conference on Smart Generation Computing, Communication and Networking, SMART GENCON 2022")</f>
        <v>2022 International Conference on Smart Generation Computing, Communication and Networking, SMART GENCON 2022</v>
      </c>
      <c r="B74" s="9">
        <f>COUNTIF(scopus!F:F,sources!A74)</f>
        <v>2</v>
      </c>
      <c r="C74" s="1">
        <f t="shared" si="1"/>
        <v>0</v>
      </c>
      <c r="D74" s="1">
        <f t="shared" si="2"/>
        <v>0</v>
      </c>
      <c r="E74" s="1">
        <f t="shared" si="3"/>
        <v>0</v>
      </c>
      <c r="F74" s="1">
        <f t="shared" si="4"/>
        <v>0</v>
      </c>
      <c r="G74" s="1">
        <f t="shared" si="5"/>
        <v>0</v>
      </c>
      <c r="H74" s="1">
        <f t="shared" si="6"/>
        <v>0</v>
      </c>
    </row>
    <row r="75" ht="14.25" hidden="1" customHeight="1">
      <c r="A75" s="1" t="str">
        <f>IFERROR(__xludf.DUMMYFUNCTION("""COMPUTED_VALUE"""),"Proceedings of the 2022 Conference on Empirical Methods in Natural Language Processing, EMNLP 2022")</f>
        <v>Proceedings of the 2022 Conference on Empirical Methods in Natural Language Processing, EMNLP 2022</v>
      </c>
      <c r="B75" s="9">
        <f>COUNTIF(scopus!F:F,sources!A75)</f>
        <v>1</v>
      </c>
      <c r="C75" s="1">
        <f t="shared" si="1"/>
        <v>0</v>
      </c>
      <c r="D75" s="1">
        <f t="shared" si="2"/>
        <v>0</v>
      </c>
      <c r="E75" s="1">
        <f t="shared" si="3"/>
        <v>0</v>
      </c>
      <c r="F75" s="1">
        <f t="shared" si="4"/>
        <v>0</v>
      </c>
      <c r="G75" s="1">
        <f t="shared" si="5"/>
        <v>0</v>
      </c>
      <c r="H75" s="1">
        <f t="shared" si="6"/>
        <v>0</v>
      </c>
    </row>
    <row r="76" ht="14.25" hidden="1" customHeight="1">
      <c r="A76" s="1" t="str">
        <f>IFERROR(__xludf.DUMMYFUNCTION("""COMPUTED_VALUE"""),"2022 28th International Conference on Mechatronics and Machine Vision in Practice, M2VIP 2022")</f>
        <v>2022 28th International Conference on Mechatronics and Machine Vision in Practice, M2VIP 2022</v>
      </c>
      <c r="B76" s="9">
        <f>COUNTIF(scopus!F:F,sources!A76)</f>
        <v>1</v>
      </c>
      <c r="C76" s="1">
        <f t="shared" si="1"/>
        <v>0</v>
      </c>
      <c r="D76" s="1">
        <f t="shared" si="2"/>
        <v>0</v>
      </c>
      <c r="E76" s="1">
        <f t="shared" si="3"/>
        <v>0</v>
      </c>
      <c r="F76" s="1">
        <f t="shared" si="4"/>
        <v>0</v>
      </c>
      <c r="G76" s="1">
        <f t="shared" si="5"/>
        <v>0</v>
      </c>
      <c r="H76" s="1">
        <f t="shared" si="6"/>
        <v>0</v>
      </c>
    </row>
    <row r="77" ht="14.25" hidden="1" customHeight="1">
      <c r="A77" s="1" t="str">
        <f>IFERROR(__xludf.DUMMYFUNCTION("""COMPUTED_VALUE"""),"2022 International Conference on Sensing, Measurement and Data Analytics in the Era of Artificial Intelligence, ICSMD 2022 - Proceedings")</f>
        <v>2022 International Conference on Sensing, Measurement and Data Analytics in the Era of Artificial Intelligence, ICSMD 2022 - Proceedings</v>
      </c>
      <c r="B77" s="9">
        <f>COUNTIF(scopus!F:F,sources!A77)</f>
        <v>2</v>
      </c>
      <c r="C77" s="1">
        <f t="shared" si="1"/>
        <v>0</v>
      </c>
      <c r="D77" s="1">
        <f t="shared" si="2"/>
        <v>0</v>
      </c>
      <c r="E77" s="1">
        <f t="shared" si="3"/>
        <v>0</v>
      </c>
      <c r="F77" s="1">
        <f t="shared" si="4"/>
        <v>0</v>
      </c>
      <c r="G77" s="1">
        <f t="shared" si="5"/>
        <v>0</v>
      </c>
      <c r="H77" s="1">
        <f t="shared" si="6"/>
        <v>0</v>
      </c>
    </row>
    <row r="78" ht="14.25" hidden="1" customHeight="1">
      <c r="A78" s="1" t="str">
        <f>IFERROR(__xludf.DUMMYFUNCTION("""COMPUTED_VALUE"""),"IEIR 2022 - IEEE International Conference on Intelligent Education and Intelligent Research")</f>
        <v>IEIR 2022 - IEEE International Conference on Intelligent Education and Intelligent Research</v>
      </c>
      <c r="B78" s="9">
        <f>COUNTIF(scopus!F:F,sources!A78)</f>
        <v>1</v>
      </c>
      <c r="C78" s="1">
        <f t="shared" si="1"/>
        <v>0</v>
      </c>
      <c r="D78" s="1">
        <f t="shared" si="2"/>
        <v>0</v>
      </c>
      <c r="E78" s="1">
        <f t="shared" si="3"/>
        <v>0</v>
      </c>
      <c r="F78" s="1">
        <f t="shared" si="4"/>
        <v>0</v>
      </c>
      <c r="G78" s="1">
        <f t="shared" si="5"/>
        <v>0</v>
      </c>
      <c r="H78" s="1">
        <f t="shared" si="6"/>
        <v>0</v>
      </c>
    </row>
    <row r="79" ht="14.25" hidden="1" customHeight="1">
      <c r="A79" s="1" t="str">
        <f>IFERROR(__xludf.DUMMYFUNCTION("""COMPUTED_VALUE"""),"2022 9th International Conference on Soft Computing and Machine Intelligence, ISCMI 2022")</f>
        <v>2022 9th International Conference on Soft Computing and Machine Intelligence, ISCMI 2022</v>
      </c>
      <c r="B79" s="9">
        <f>COUNTIF(scopus!F:F,sources!A79)</f>
        <v>1</v>
      </c>
      <c r="C79" s="1">
        <f t="shared" si="1"/>
        <v>0</v>
      </c>
      <c r="D79" s="1">
        <f t="shared" si="2"/>
        <v>0</v>
      </c>
      <c r="E79" s="1">
        <f t="shared" si="3"/>
        <v>0</v>
      </c>
      <c r="F79" s="1">
        <f t="shared" si="4"/>
        <v>0</v>
      </c>
      <c r="G79" s="1">
        <f t="shared" si="5"/>
        <v>0</v>
      </c>
      <c r="H79" s="1">
        <f t="shared" si="6"/>
        <v>0</v>
      </c>
    </row>
    <row r="80" ht="14.25" hidden="1" customHeight="1">
      <c r="A80" s="1" t="str">
        <f>IFERROR(__xludf.DUMMYFUNCTION("""COMPUTED_VALUE"""),"Proceedings of 2022 6th International Conference on Condition Assessment Techniques in Electrical Systems, CATCON 2022")</f>
        <v>Proceedings of 2022 6th International Conference on Condition Assessment Techniques in Electrical Systems, CATCON 2022</v>
      </c>
      <c r="B80" s="9">
        <f>COUNTIF(scopus!F:F,sources!A80)</f>
        <v>2</v>
      </c>
      <c r="C80" s="1">
        <f t="shared" si="1"/>
        <v>0</v>
      </c>
      <c r="D80" s="1">
        <f t="shared" si="2"/>
        <v>0</v>
      </c>
      <c r="E80" s="1">
        <f t="shared" si="3"/>
        <v>0</v>
      </c>
      <c r="F80" s="1">
        <f t="shared" si="4"/>
        <v>0</v>
      </c>
      <c r="G80" s="1">
        <f t="shared" si="5"/>
        <v>0</v>
      </c>
      <c r="H80" s="1">
        <f t="shared" si="6"/>
        <v>0</v>
      </c>
    </row>
    <row r="81" ht="14.25" hidden="1" customHeight="1">
      <c r="A81" s="1" t="str">
        <f>IFERROR(__xludf.DUMMYFUNCTION("""COMPUTED_VALUE"""),"Proceedings - 2022 3rd International Conference on Electronics, Communications and Information Technology, CECIT 2022")</f>
        <v>Proceedings - 2022 3rd International Conference on Electronics, Communications and Information Technology, CECIT 2022</v>
      </c>
      <c r="B81" s="9">
        <f>COUNTIF(scopus!F:F,sources!A81)</f>
        <v>1</v>
      </c>
      <c r="C81" s="1">
        <f t="shared" si="1"/>
        <v>0</v>
      </c>
      <c r="D81" s="1">
        <f t="shared" si="2"/>
        <v>0</v>
      </c>
      <c r="E81" s="1">
        <f t="shared" si="3"/>
        <v>0</v>
      </c>
      <c r="F81" s="1">
        <f t="shared" si="4"/>
        <v>0</v>
      </c>
      <c r="G81" s="1">
        <f t="shared" si="5"/>
        <v>0</v>
      </c>
      <c r="H81" s="1">
        <f t="shared" si="6"/>
        <v>0</v>
      </c>
    </row>
    <row r="82" ht="14.25" hidden="1" customHeight="1">
      <c r="A82" s="1" t="str">
        <f>IFERROR(__xludf.DUMMYFUNCTION("""COMPUTED_VALUE"""),"Proceedings - 2022 Chinese Automation Congress, CAC 2022")</f>
        <v>Proceedings - 2022 Chinese Automation Congress, CAC 2022</v>
      </c>
      <c r="B82" s="9">
        <f>COUNTIF(scopus!F:F,sources!A82)</f>
        <v>1</v>
      </c>
      <c r="C82" s="1">
        <f t="shared" si="1"/>
        <v>0</v>
      </c>
      <c r="D82" s="1">
        <f t="shared" si="2"/>
        <v>0</v>
      </c>
      <c r="E82" s="1">
        <f t="shared" si="3"/>
        <v>0</v>
      </c>
      <c r="F82" s="1">
        <f t="shared" si="4"/>
        <v>0</v>
      </c>
      <c r="G82" s="1">
        <f t="shared" si="5"/>
        <v>0</v>
      </c>
      <c r="H82" s="1">
        <f t="shared" si="6"/>
        <v>0</v>
      </c>
    </row>
    <row r="83" ht="14.25" hidden="1" customHeight="1">
      <c r="A83" s="1" t="str">
        <f>IFERROR(__xludf.DUMMYFUNCTION("""COMPUTED_VALUE"""),"3rd International Conference on Power, Energy, Control and Transmission Systems, ICPECTS 2022 - Proceedings")</f>
        <v>3rd International Conference on Power, Energy, Control and Transmission Systems, ICPECTS 2022 - Proceedings</v>
      </c>
      <c r="B83" s="9">
        <f>COUNTIF(scopus!F:F,sources!A83)</f>
        <v>1</v>
      </c>
      <c r="C83" s="1">
        <f t="shared" si="1"/>
        <v>0</v>
      </c>
      <c r="D83" s="1">
        <f t="shared" si="2"/>
        <v>0</v>
      </c>
      <c r="E83" s="1">
        <f t="shared" si="3"/>
        <v>0</v>
      </c>
      <c r="F83" s="1">
        <f t="shared" si="4"/>
        <v>0</v>
      </c>
      <c r="G83" s="1">
        <f t="shared" si="5"/>
        <v>0</v>
      </c>
      <c r="H83" s="1">
        <f t="shared" si="6"/>
        <v>0</v>
      </c>
    </row>
    <row r="84" ht="14.25" hidden="1" customHeight="1">
      <c r="A84" s="1" t="str">
        <f>IFERROR(__xludf.DUMMYFUNCTION("""COMPUTED_VALUE"""),"ICETECC 2022 - International Conference on Emerging Technologies in Electronics, Computing and Communication")</f>
        <v>ICETECC 2022 - International Conference on Emerging Technologies in Electronics, Computing and Communication</v>
      </c>
      <c r="B84" s="9">
        <f>COUNTIF(scopus!F:F,sources!A84)</f>
        <v>1</v>
      </c>
      <c r="C84" s="1">
        <f t="shared" si="1"/>
        <v>0</v>
      </c>
      <c r="D84" s="1">
        <f t="shared" si="2"/>
        <v>0</v>
      </c>
      <c r="E84" s="1">
        <f t="shared" si="3"/>
        <v>0</v>
      </c>
      <c r="F84" s="1">
        <f t="shared" si="4"/>
        <v>0</v>
      </c>
      <c r="G84" s="1">
        <f t="shared" si="5"/>
        <v>0</v>
      </c>
      <c r="H84" s="1">
        <f t="shared" si="6"/>
        <v>0</v>
      </c>
    </row>
    <row r="85" ht="14.25" customHeight="1">
      <c r="A85" s="1" t="str">
        <f>IFERROR(__xludf.DUMMYFUNCTION("""COMPUTED_VALUE"""),"Proceedings of the Annual Hawaii International Conference on System Sciences")</f>
        <v>Proceedings of the Annual Hawaii International Conference on System Sciences</v>
      </c>
      <c r="B85" s="9">
        <f>COUNTIF(scopus!F:F,sources!A85)</f>
        <v>7</v>
      </c>
      <c r="C85" s="1">
        <f t="shared" si="1"/>
        <v>1</v>
      </c>
      <c r="D85" s="1">
        <f t="shared" si="2"/>
        <v>1</v>
      </c>
      <c r="E85" s="1">
        <f t="shared" si="3"/>
        <v>1</v>
      </c>
      <c r="F85" s="1">
        <f t="shared" si="4"/>
        <v>0</v>
      </c>
      <c r="G85" s="1">
        <f t="shared" si="5"/>
        <v>0</v>
      </c>
      <c r="H85" s="1">
        <f t="shared" si="6"/>
        <v>0</v>
      </c>
      <c r="I85" s="2">
        <v>1.0</v>
      </c>
      <c r="J85" s="2" t="s">
        <v>11544</v>
      </c>
      <c r="K85" s="2" t="s">
        <v>45</v>
      </c>
      <c r="L85" s="10" t="s">
        <v>11559</v>
      </c>
    </row>
    <row r="86" ht="14.25" hidden="1" customHeight="1">
      <c r="A86" s="1" t="str">
        <f>IFERROR(__xludf.DUMMYFUNCTION("""COMPUTED_VALUE"""),"Proceedings - 2022 2nd International Conference on Computer Graphics, Image and Virtualization, ICCGIV 2022")</f>
        <v>Proceedings - 2022 2nd International Conference on Computer Graphics, Image and Virtualization, ICCGIV 2022</v>
      </c>
      <c r="B86" s="9">
        <f>COUNTIF(scopus!F:F,sources!A86)</f>
        <v>1</v>
      </c>
      <c r="C86" s="1">
        <f t="shared" si="1"/>
        <v>0</v>
      </c>
      <c r="D86" s="1">
        <f t="shared" si="2"/>
        <v>0</v>
      </c>
      <c r="E86" s="1">
        <f t="shared" si="3"/>
        <v>0</v>
      </c>
      <c r="F86" s="1">
        <f t="shared" si="4"/>
        <v>0</v>
      </c>
      <c r="G86" s="1">
        <f t="shared" si="5"/>
        <v>0</v>
      </c>
      <c r="H86" s="1">
        <f t="shared" si="6"/>
        <v>0</v>
      </c>
    </row>
    <row r="87" ht="14.25" hidden="1" customHeight="1">
      <c r="A87" s="1" t="str">
        <f>IFERROR(__xludf.DUMMYFUNCTION("""COMPUTED_VALUE"""),"Proceedings - 21st IEEE International Conference on Machine Learning and Applications, ICMLA 2022")</f>
        <v>Proceedings - 21st IEEE International Conference on Machine Learning and Applications, ICMLA 2022</v>
      </c>
      <c r="B87" s="9">
        <f>COUNTIF(scopus!F:F,sources!A87)</f>
        <v>1</v>
      </c>
      <c r="C87" s="1">
        <f t="shared" si="1"/>
        <v>0</v>
      </c>
      <c r="D87" s="1">
        <f t="shared" si="2"/>
        <v>0</v>
      </c>
      <c r="E87" s="1">
        <f t="shared" si="3"/>
        <v>0</v>
      </c>
      <c r="F87" s="1">
        <f t="shared" si="4"/>
        <v>0</v>
      </c>
      <c r="G87" s="1">
        <f t="shared" si="5"/>
        <v>0</v>
      </c>
      <c r="H87" s="1">
        <f t="shared" si="6"/>
        <v>0</v>
      </c>
    </row>
    <row r="88" ht="14.25" hidden="1" customHeight="1">
      <c r="A88" s="1" t="str">
        <f>IFERROR(__xludf.DUMMYFUNCTION("""COMPUTED_VALUE"""),"Proceedings - 2022 International Conference on 3D Vision, 3DV 2022")</f>
        <v>Proceedings - 2022 International Conference on 3D Vision, 3DV 2022</v>
      </c>
      <c r="B88" s="9">
        <f>COUNTIF(scopus!F:F,sources!A88)</f>
        <v>1</v>
      </c>
      <c r="C88" s="1">
        <f t="shared" si="1"/>
        <v>0</v>
      </c>
      <c r="D88" s="1">
        <f t="shared" si="2"/>
        <v>0</v>
      </c>
      <c r="E88" s="1">
        <f t="shared" si="3"/>
        <v>0</v>
      </c>
      <c r="F88" s="1">
        <f t="shared" si="4"/>
        <v>0</v>
      </c>
      <c r="G88" s="1">
        <f t="shared" si="5"/>
        <v>0</v>
      </c>
      <c r="H88" s="1">
        <f t="shared" si="6"/>
        <v>0</v>
      </c>
    </row>
    <row r="89" ht="14.25" hidden="1" customHeight="1">
      <c r="A89" s="1" t="str">
        <f>IFERROR(__xludf.DUMMYFUNCTION("""COMPUTED_VALUE"""),"Proceedings - 2022 International Conference on Artificial Intelligence, Information Processing and Cloud Computing, AIIPCC 2022")</f>
        <v>Proceedings - 2022 International Conference on Artificial Intelligence, Information Processing and Cloud Computing, AIIPCC 2022</v>
      </c>
      <c r="B89" s="9">
        <f>COUNTIF(scopus!F:F,sources!A89)</f>
        <v>1</v>
      </c>
      <c r="C89" s="1">
        <f t="shared" si="1"/>
        <v>0</v>
      </c>
      <c r="D89" s="1">
        <f t="shared" si="2"/>
        <v>0</v>
      </c>
      <c r="E89" s="1">
        <f t="shared" si="3"/>
        <v>0</v>
      </c>
      <c r="F89" s="1">
        <f t="shared" si="4"/>
        <v>0</v>
      </c>
      <c r="G89" s="1">
        <f t="shared" si="5"/>
        <v>0</v>
      </c>
      <c r="H89" s="1">
        <f t="shared" si="6"/>
        <v>0</v>
      </c>
    </row>
    <row r="90" ht="14.25" hidden="1" customHeight="1">
      <c r="A90" s="1" t="str">
        <f>IFERROR(__xludf.DUMMYFUNCTION("""COMPUTED_VALUE"""),"Proceedings - 2022 8th International Engineering, Sciences and Technology Conference, IESTEC 2022")</f>
        <v>Proceedings - 2022 8th International Engineering, Sciences and Technology Conference, IESTEC 2022</v>
      </c>
      <c r="B90" s="9">
        <f>COUNTIF(scopus!F:F,sources!A90)</f>
        <v>1</v>
      </c>
      <c r="C90" s="1">
        <f t="shared" si="1"/>
        <v>0</v>
      </c>
      <c r="D90" s="1">
        <f t="shared" si="2"/>
        <v>0</v>
      </c>
      <c r="E90" s="1">
        <f t="shared" si="3"/>
        <v>0</v>
      </c>
      <c r="F90" s="1">
        <f t="shared" si="4"/>
        <v>0</v>
      </c>
      <c r="G90" s="1">
        <f t="shared" si="5"/>
        <v>0</v>
      </c>
      <c r="H90" s="1">
        <f t="shared" si="6"/>
        <v>0</v>
      </c>
    </row>
    <row r="91" ht="14.25" hidden="1" customHeight="1">
      <c r="A91" s="1" t="str">
        <f>IFERROR(__xludf.DUMMYFUNCTION("""COMPUTED_VALUE"""),"Proceedings of the Conference on Production Systems and Logistics")</f>
        <v>Proceedings of the Conference on Production Systems and Logistics</v>
      </c>
      <c r="B91" s="9">
        <f>COUNTIF(scopus!F:F,sources!A91)</f>
        <v>1</v>
      </c>
      <c r="C91" s="1">
        <f t="shared" si="1"/>
        <v>0</v>
      </c>
      <c r="D91" s="1">
        <f t="shared" si="2"/>
        <v>0</v>
      </c>
      <c r="E91" s="1">
        <f t="shared" si="3"/>
        <v>0</v>
      </c>
      <c r="F91" s="1">
        <f t="shared" si="4"/>
        <v>0</v>
      </c>
      <c r="G91" s="1">
        <f t="shared" si="5"/>
        <v>0</v>
      </c>
      <c r="H91" s="1">
        <f t="shared" si="6"/>
        <v>0</v>
      </c>
    </row>
    <row r="92" ht="14.25" hidden="1" customHeight="1">
      <c r="A92" s="1" t="str">
        <f>IFERROR(__xludf.DUMMYFUNCTION("""COMPUTED_VALUE"""),"ICIEA 2022 - Proceedings of the 17th IEEE Conference on Industrial Electronics and Applications")</f>
        <v>ICIEA 2022 - Proceedings of the 17th IEEE Conference on Industrial Electronics and Applications</v>
      </c>
      <c r="B92" s="9">
        <f>COUNTIF(scopus!F:F,sources!A92)</f>
        <v>4</v>
      </c>
      <c r="C92" s="1">
        <f t="shared" si="1"/>
        <v>1</v>
      </c>
      <c r="D92" s="1">
        <f t="shared" si="2"/>
        <v>0</v>
      </c>
      <c r="E92" s="1">
        <f t="shared" si="3"/>
        <v>0</v>
      </c>
      <c r="F92" s="1">
        <f t="shared" si="4"/>
        <v>0</v>
      </c>
      <c r="G92" s="1">
        <f t="shared" si="5"/>
        <v>0</v>
      </c>
      <c r="H92" s="1">
        <f t="shared" si="6"/>
        <v>0</v>
      </c>
    </row>
    <row r="93" ht="14.25" hidden="1" customHeight="1">
      <c r="A93" s="1" t="str">
        <f>IFERROR(__xludf.DUMMYFUNCTION("""COMPUTED_VALUE"""),"10th RSI International Conference on Robotics and Mechatronics, ICRoM 2022")</f>
        <v>10th RSI International Conference on Robotics and Mechatronics, ICRoM 2022</v>
      </c>
      <c r="B93" s="9">
        <f>COUNTIF(scopus!F:F,sources!A93)</f>
        <v>4</v>
      </c>
      <c r="C93" s="1">
        <f t="shared" si="1"/>
        <v>1</v>
      </c>
      <c r="D93" s="1">
        <f t="shared" si="2"/>
        <v>0</v>
      </c>
      <c r="E93" s="1">
        <f t="shared" si="3"/>
        <v>0</v>
      </c>
      <c r="F93" s="1">
        <f t="shared" si="4"/>
        <v>0</v>
      </c>
      <c r="G93" s="1">
        <f t="shared" si="5"/>
        <v>0</v>
      </c>
      <c r="H93" s="1">
        <f t="shared" si="6"/>
        <v>0</v>
      </c>
    </row>
    <row r="94" ht="14.25" hidden="1" customHeight="1">
      <c r="A94" s="1" t="str">
        <f>IFERROR(__xludf.DUMMYFUNCTION("""COMPUTED_VALUE"""),"Proceedings - 2022 23rd International Arab Conference on Information Technology, ACIT 2022")</f>
        <v>Proceedings - 2022 23rd International Arab Conference on Information Technology, ACIT 2022</v>
      </c>
      <c r="B94" s="9">
        <f>COUNTIF(scopus!F:F,sources!A94)</f>
        <v>1</v>
      </c>
      <c r="C94" s="1">
        <f t="shared" si="1"/>
        <v>0</v>
      </c>
      <c r="D94" s="1">
        <f t="shared" si="2"/>
        <v>0</v>
      </c>
      <c r="E94" s="1">
        <f t="shared" si="3"/>
        <v>0</v>
      </c>
      <c r="F94" s="1">
        <f t="shared" si="4"/>
        <v>0</v>
      </c>
      <c r="G94" s="1">
        <f t="shared" si="5"/>
        <v>0</v>
      </c>
      <c r="H94" s="1">
        <f t="shared" si="6"/>
        <v>0</v>
      </c>
    </row>
    <row r="95" ht="14.25" hidden="1" customHeight="1">
      <c r="A95" s="1" t="str">
        <f>IFERROR(__xludf.DUMMYFUNCTION("""COMPUTED_VALUE"""),"2022 IEEE Games, Entertainment, Media Conference, GEM 2022")</f>
        <v>2022 IEEE Games, Entertainment, Media Conference, GEM 2022</v>
      </c>
      <c r="B95" s="9">
        <f>COUNTIF(scopus!F:F,sources!A95)</f>
        <v>3</v>
      </c>
      <c r="C95" s="1">
        <f t="shared" si="1"/>
        <v>0</v>
      </c>
      <c r="D95" s="1">
        <f t="shared" si="2"/>
        <v>0</v>
      </c>
      <c r="E95" s="1">
        <f t="shared" si="3"/>
        <v>0</v>
      </c>
      <c r="F95" s="1">
        <f t="shared" si="4"/>
        <v>0</v>
      </c>
      <c r="G95" s="1">
        <f t="shared" si="5"/>
        <v>0</v>
      </c>
      <c r="H95" s="1">
        <f t="shared" si="6"/>
        <v>0</v>
      </c>
    </row>
    <row r="96" ht="14.25" hidden="1" customHeight="1">
      <c r="A96" s="1" t="str">
        <f>IFERROR(__xludf.DUMMYFUNCTION("""COMPUTED_VALUE"""),"2022 International Siberian Conference on Control and Communications, SIBCON 2022 - Proceedings")</f>
        <v>2022 International Siberian Conference on Control and Communications, SIBCON 2022 - Proceedings</v>
      </c>
      <c r="B96" s="9">
        <f>COUNTIF(scopus!F:F,sources!A96)</f>
        <v>3</v>
      </c>
      <c r="C96" s="1">
        <f t="shared" si="1"/>
        <v>0</v>
      </c>
      <c r="D96" s="1">
        <f t="shared" si="2"/>
        <v>0</v>
      </c>
      <c r="E96" s="1">
        <f t="shared" si="3"/>
        <v>0</v>
      </c>
      <c r="F96" s="1">
        <f t="shared" si="4"/>
        <v>0</v>
      </c>
      <c r="G96" s="1">
        <f t="shared" si="5"/>
        <v>0</v>
      </c>
      <c r="H96" s="1">
        <f t="shared" si="6"/>
        <v>0</v>
      </c>
    </row>
    <row r="97" ht="14.25" hidden="1" customHeight="1">
      <c r="A97" s="1" t="str">
        <f>IFERROR(__xludf.DUMMYFUNCTION("""COMPUTED_VALUE"""),"Communications in Computer and Information Science")</f>
        <v>Communications in Computer and Information Science</v>
      </c>
      <c r="B97" s="9">
        <f>COUNTIF(scopus!F:F,sources!A97)</f>
        <v>22</v>
      </c>
      <c r="C97" s="1">
        <f t="shared" si="1"/>
        <v>1</v>
      </c>
      <c r="D97" s="1">
        <f t="shared" si="2"/>
        <v>1</v>
      </c>
      <c r="E97" s="1">
        <f t="shared" si="3"/>
        <v>1</v>
      </c>
      <c r="F97" s="1">
        <f t="shared" si="4"/>
        <v>1</v>
      </c>
      <c r="G97" s="1">
        <f t="shared" si="5"/>
        <v>1</v>
      </c>
      <c r="H97" s="1">
        <f t="shared" si="6"/>
        <v>1</v>
      </c>
      <c r="I97" s="2">
        <v>0.0</v>
      </c>
      <c r="J97" s="2"/>
      <c r="K97" s="2"/>
    </row>
    <row r="98" ht="14.25" hidden="1" customHeight="1">
      <c r="A98" s="1" t="str">
        <f>IFERROR(__xludf.DUMMYFUNCTION("""COMPUTED_VALUE"""),"Proceedings - 2022 6th IEEE International Conference on Robotic Computing, IRC 2022")</f>
        <v>Proceedings - 2022 6th IEEE International Conference on Robotic Computing, IRC 2022</v>
      </c>
      <c r="B98" s="9">
        <f>COUNTIF(scopus!F:F,sources!A98)</f>
        <v>4</v>
      </c>
      <c r="C98" s="1">
        <f t="shared" si="1"/>
        <v>1</v>
      </c>
      <c r="D98" s="1">
        <f t="shared" si="2"/>
        <v>0</v>
      </c>
      <c r="E98" s="1">
        <f t="shared" si="3"/>
        <v>0</v>
      </c>
      <c r="F98" s="1">
        <f t="shared" si="4"/>
        <v>0</v>
      </c>
      <c r="G98" s="1">
        <f t="shared" si="5"/>
        <v>0</v>
      </c>
      <c r="H98" s="1">
        <f t="shared" si="6"/>
        <v>0</v>
      </c>
    </row>
    <row r="99" ht="14.25" hidden="1" customHeight="1">
      <c r="A99" s="1" t="str">
        <f>IFERROR(__xludf.DUMMYFUNCTION("""COMPUTED_VALUE"""),"Proceedings of the IEEE Conference on Decision and Control")</f>
        <v>Proceedings of the IEEE Conference on Decision and Control</v>
      </c>
      <c r="B99" s="9">
        <f>COUNTIF(scopus!F:F,sources!A99)</f>
        <v>2</v>
      </c>
      <c r="C99" s="1">
        <f t="shared" si="1"/>
        <v>0</v>
      </c>
      <c r="D99" s="1">
        <f t="shared" si="2"/>
        <v>0</v>
      </c>
      <c r="E99" s="1">
        <f t="shared" si="3"/>
        <v>0</v>
      </c>
      <c r="F99" s="1">
        <f t="shared" si="4"/>
        <v>0</v>
      </c>
      <c r="G99" s="1">
        <f t="shared" si="5"/>
        <v>0</v>
      </c>
      <c r="H99" s="1">
        <f t="shared" si="6"/>
        <v>0</v>
      </c>
    </row>
    <row r="100" ht="14.25" hidden="1" customHeight="1">
      <c r="A100" s="1" t="str">
        <f>IFERROR(__xludf.DUMMYFUNCTION("""COMPUTED_VALUE"""),"2022 17th International Conference on Emerging Technologies, ICET 2022")</f>
        <v>2022 17th International Conference on Emerging Technologies, ICET 2022</v>
      </c>
      <c r="B100" s="9">
        <f>COUNTIF(scopus!F:F,sources!A100)</f>
        <v>1</v>
      </c>
      <c r="C100" s="1">
        <f t="shared" si="1"/>
        <v>0</v>
      </c>
      <c r="D100" s="1">
        <f t="shared" si="2"/>
        <v>0</v>
      </c>
      <c r="E100" s="1">
        <f t="shared" si="3"/>
        <v>0</v>
      </c>
      <c r="F100" s="1">
        <f t="shared" si="4"/>
        <v>0</v>
      </c>
      <c r="G100" s="1">
        <f t="shared" si="5"/>
        <v>0</v>
      </c>
      <c r="H100" s="1">
        <f t="shared" si="6"/>
        <v>0</v>
      </c>
    </row>
    <row r="101" ht="14.25" hidden="1" customHeight="1">
      <c r="A101" s="1" t="str">
        <f>IFERROR(__xludf.DUMMYFUNCTION("""COMPUTED_VALUE"""),"Proceedings - 2022 37th Youth Academic Annual Conference of Chinese Association of Automation, YAC 2022")</f>
        <v>Proceedings - 2022 37th Youth Academic Annual Conference of Chinese Association of Automation, YAC 2022</v>
      </c>
      <c r="B101" s="9">
        <f>COUNTIF(scopus!F:F,sources!A101)</f>
        <v>5</v>
      </c>
      <c r="C101" s="1">
        <f t="shared" si="1"/>
        <v>1</v>
      </c>
      <c r="D101" s="1">
        <f t="shared" si="2"/>
        <v>0</v>
      </c>
      <c r="E101" s="1">
        <f t="shared" si="3"/>
        <v>0</v>
      </c>
      <c r="F101" s="1">
        <f t="shared" si="4"/>
        <v>0</v>
      </c>
      <c r="G101" s="1">
        <f t="shared" si="5"/>
        <v>0</v>
      </c>
      <c r="H101" s="1">
        <f t="shared" si="6"/>
        <v>0</v>
      </c>
    </row>
    <row r="102" ht="14.25" customHeight="1">
      <c r="A102" s="1" t="str">
        <f>IFERROR(__xludf.DUMMYFUNCTION("""COMPUTED_VALUE"""),"2022 IEEE International Conference on Robotics and Biomimetics, ROBIO 2022")</f>
        <v>2022 IEEE International Conference on Robotics and Biomimetics, ROBIO 2022</v>
      </c>
      <c r="B102" s="9">
        <f>COUNTIF(scopus!F:F,sources!A102)</f>
        <v>12</v>
      </c>
      <c r="C102" s="1">
        <f t="shared" si="1"/>
        <v>1</v>
      </c>
      <c r="D102" s="1">
        <f t="shared" si="2"/>
        <v>1</v>
      </c>
      <c r="E102" s="1">
        <f t="shared" si="3"/>
        <v>1</v>
      </c>
      <c r="F102" s="1">
        <f t="shared" si="4"/>
        <v>1</v>
      </c>
      <c r="G102" s="1">
        <f t="shared" si="5"/>
        <v>1</v>
      </c>
      <c r="H102" s="1">
        <f t="shared" si="6"/>
        <v>0</v>
      </c>
      <c r="I102" s="2">
        <v>1.0</v>
      </c>
      <c r="J102" s="2" t="s">
        <v>11556</v>
      </c>
      <c r="K102" s="2" t="s">
        <v>27</v>
      </c>
      <c r="L102" s="10" t="s">
        <v>11560</v>
      </c>
    </row>
    <row r="103" ht="14.25" hidden="1" customHeight="1">
      <c r="A103" s="1" t="str">
        <f>IFERROR(__xludf.DUMMYFUNCTION("""COMPUTED_VALUE"""),"2022 IEEE Global Communications Conference, GLOBECOM 2022 - Proceedings")</f>
        <v>2022 IEEE Global Communications Conference, GLOBECOM 2022 - Proceedings</v>
      </c>
      <c r="B103" s="9">
        <f>COUNTIF(scopus!F:F,sources!A103)</f>
        <v>2</v>
      </c>
      <c r="C103" s="1">
        <f t="shared" si="1"/>
        <v>0</v>
      </c>
      <c r="D103" s="1">
        <f t="shared" si="2"/>
        <v>0</v>
      </c>
      <c r="E103" s="1">
        <f t="shared" si="3"/>
        <v>0</v>
      </c>
      <c r="F103" s="1">
        <f t="shared" si="4"/>
        <v>0</v>
      </c>
      <c r="G103" s="1">
        <f t="shared" si="5"/>
        <v>0</v>
      </c>
      <c r="H103" s="1">
        <f t="shared" si="6"/>
        <v>0</v>
      </c>
    </row>
    <row r="104" ht="14.25" hidden="1" customHeight="1">
      <c r="A104" s="1" t="str">
        <f>IFERROR(__xludf.DUMMYFUNCTION("""COMPUTED_VALUE"""),"ASME International Mechanical Engineering Congress and Exposition, Proceedings (IMECE)")</f>
        <v>ASME International Mechanical Engineering Congress and Exposition, Proceedings (IMECE)</v>
      </c>
      <c r="B104" s="9">
        <f>COUNTIF(scopus!F:F,sources!A104)</f>
        <v>5</v>
      </c>
      <c r="C104" s="1">
        <f t="shared" si="1"/>
        <v>1</v>
      </c>
      <c r="D104" s="1">
        <f t="shared" si="2"/>
        <v>0</v>
      </c>
      <c r="E104" s="1">
        <f t="shared" si="3"/>
        <v>0</v>
      </c>
      <c r="F104" s="1">
        <f t="shared" si="4"/>
        <v>0</v>
      </c>
      <c r="G104" s="1">
        <f t="shared" si="5"/>
        <v>0</v>
      </c>
      <c r="H104" s="1">
        <f t="shared" si="6"/>
        <v>0</v>
      </c>
    </row>
    <row r="105" ht="14.25" hidden="1" customHeight="1">
      <c r="A105" s="1" t="str">
        <f>IFERROR(__xludf.DUMMYFUNCTION("""COMPUTED_VALUE"""),"Proceedings - 2022 IEEE International Conference on Artificial Intelligence and Virtual Reality, AIVR 2022")</f>
        <v>Proceedings - 2022 IEEE International Conference on Artificial Intelligence and Virtual Reality, AIVR 2022</v>
      </c>
      <c r="B105" s="9">
        <f>COUNTIF(scopus!F:F,sources!A105)</f>
        <v>1</v>
      </c>
      <c r="C105" s="1">
        <f t="shared" si="1"/>
        <v>0</v>
      </c>
      <c r="D105" s="1">
        <f t="shared" si="2"/>
        <v>0</v>
      </c>
      <c r="E105" s="1">
        <f t="shared" si="3"/>
        <v>0</v>
      </c>
      <c r="F105" s="1">
        <f t="shared" si="4"/>
        <v>0</v>
      </c>
      <c r="G105" s="1">
        <f t="shared" si="5"/>
        <v>0</v>
      </c>
      <c r="H105" s="1">
        <f t="shared" si="6"/>
        <v>0</v>
      </c>
    </row>
    <row r="106" ht="14.25" hidden="1" customHeight="1">
      <c r="A106" s="1" t="str">
        <f>IFERROR(__xludf.DUMMYFUNCTION("""COMPUTED_VALUE"""),"Proceedings - 2022 2nd International Conference on Electronic and Electrical Engineering and Intelligent System, ICE3IS 2022")</f>
        <v>Proceedings - 2022 2nd International Conference on Electronic and Electrical Engineering and Intelligent System, ICE3IS 2022</v>
      </c>
      <c r="B106" s="9">
        <f>COUNTIF(scopus!F:F,sources!A106)</f>
        <v>1</v>
      </c>
      <c r="C106" s="1">
        <f t="shared" si="1"/>
        <v>0</v>
      </c>
      <c r="D106" s="1">
        <f t="shared" si="2"/>
        <v>0</v>
      </c>
      <c r="E106" s="1">
        <f t="shared" si="3"/>
        <v>0</v>
      </c>
      <c r="F106" s="1">
        <f t="shared" si="4"/>
        <v>0</v>
      </c>
      <c r="G106" s="1">
        <f t="shared" si="5"/>
        <v>0</v>
      </c>
      <c r="H106" s="1">
        <f t="shared" si="6"/>
        <v>0</v>
      </c>
    </row>
    <row r="107" ht="14.25" hidden="1" customHeight="1">
      <c r="A107" s="1" t="str">
        <f>IFERROR(__xludf.DUMMYFUNCTION("""COMPUTED_VALUE"""),"2022 6th International Conference on Computing, Communication, Control and Automation, ICCUBEA 2022")</f>
        <v>2022 6th International Conference on Computing, Communication, Control and Automation, ICCUBEA 2022</v>
      </c>
      <c r="B107" s="9">
        <f>COUNTIF(scopus!F:F,sources!A107)</f>
        <v>1</v>
      </c>
      <c r="C107" s="1">
        <f t="shared" si="1"/>
        <v>0</v>
      </c>
      <c r="D107" s="1">
        <f t="shared" si="2"/>
        <v>0</v>
      </c>
      <c r="E107" s="1">
        <f t="shared" si="3"/>
        <v>0</v>
      </c>
      <c r="F107" s="1">
        <f t="shared" si="4"/>
        <v>0</v>
      </c>
      <c r="G107" s="1">
        <f t="shared" si="5"/>
        <v>0</v>
      </c>
      <c r="H107" s="1">
        <f t="shared" si="6"/>
        <v>0</v>
      </c>
    </row>
    <row r="108" ht="14.25" hidden="1" customHeight="1">
      <c r="A108" s="1" t="str">
        <f>IFERROR(__xludf.DUMMYFUNCTION("""COMPUTED_VALUE"""),"6th IEEE International Conference on Computational System and Information Technology for Sustainable Solutions, CSITSS 2022")</f>
        <v>6th IEEE International Conference on Computational System and Information Technology for Sustainable Solutions, CSITSS 2022</v>
      </c>
      <c r="B108" s="9">
        <f>COUNTIF(scopus!F:F,sources!A108)</f>
        <v>1</v>
      </c>
      <c r="C108" s="1">
        <f t="shared" si="1"/>
        <v>0</v>
      </c>
      <c r="D108" s="1">
        <f t="shared" si="2"/>
        <v>0</v>
      </c>
      <c r="E108" s="1">
        <f t="shared" si="3"/>
        <v>0</v>
      </c>
      <c r="F108" s="1">
        <f t="shared" si="4"/>
        <v>0</v>
      </c>
      <c r="G108" s="1">
        <f t="shared" si="5"/>
        <v>0</v>
      </c>
      <c r="H108" s="1">
        <f t="shared" si="6"/>
        <v>0</v>
      </c>
    </row>
    <row r="109" ht="14.25" hidden="1" customHeight="1">
      <c r="A109" s="1" t="str">
        <f>IFERROR(__xludf.DUMMYFUNCTION("""COMPUTED_VALUE"""),"2022 IEEE International Autumn Meeting on Power, Electronics and Computing, ROPEC 2022")</f>
        <v>2022 IEEE International Autumn Meeting on Power, Electronics and Computing, ROPEC 2022</v>
      </c>
      <c r="B109" s="9">
        <f>COUNTIF(scopus!F:F,sources!A109)</f>
        <v>1</v>
      </c>
      <c r="C109" s="1">
        <f t="shared" si="1"/>
        <v>0</v>
      </c>
      <c r="D109" s="1">
        <f t="shared" si="2"/>
        <v>0</v>
      </c>
      <c r="E109" s="1">
        <f t="shared" si="3"/>
        <v>0</v>
      </c>
      <c r="F109" s="1">
        <f t="shared" si="4"/>
        <v>0</v>
      </c>
      <c r="G109" s="1">
        <f t="shared" si="5"/>
        <v>0</v>
      </c>
      <c r="H109" s="1">
        <f t="shared" si="6"/>
        <v>0</v>
      </c>
    </row>
    <row r="110" ht="14.25" hidden="1" customHeight="1">
      <c r="A110" s="1" t="str">
        <f>IFERROR(__xludf.DUMMYFUNCTION("""COMPUTED_VALUE"""),"SSRR 2022 - IEEE International Symposium on Safety, Security, and Rescue Robotics")</f>
        <v>SSRR 2022 - IEEE International Symposium on Safety, Security, and Rescue Robotics</v>
      </c>
      <c r="B110" s="9">
        <f>COUNTIF(scopus!F:F,sources!A110)</f>
        <v>1</v>
      </c>
      <c r="C110" s="1">
        <f t="shared" si="1"/>
        <v>0</v>
      </c>
      <c r="D110" s="1">
        <f t="shared" si="2"/>
        <v>0</v>
      </c>
      <c r="E110" s="1">
        <f t="shared" si="3"/>
        <v>0</v>
      </c>
      <c r="F110" s="1">
        <f t="shared" si="4"/>
        <v>0</v>
      </c>
      <c r="G110" s="1">
        <f t="shared" si="5"/>
        <v>0</v>
      </c>
      <c r="H110" s="1">
        <f t="shared" si="6"/>
        <v>0</v>
      </c>
    </row>
    <row r="111" ht="14.25" hidden="1" customHeight="1">
      <c r="A111" s="1" t="str">
        <f>IFERROR(__xludf.DUMMYFUNCTION("""COMPUTED_VALUE"""),"Proceedings of the 19th International Conference on Cognition and Exploratory Learning in the Digital Age, CELDA 2022")</f>
        <v>Proceedings of the 19th International Conference on Cognition and Exploratory Learning in the Digital Age, CELDA 2022</v>
      </c>
      <c r="B111" s="9">
        <f>COUNTIF(scopus!F:F,sources!A111)</f>
        <v>3</v>
      </c>
      <c r="C111" s="1">
        <f t="shared" si="1"/>
        <v>0</v>
      </c>
      <c r="D111" s="1">
        <f t="shared" si="2"/>
        <v>0</v>
      </c>
      <c r="E111" s="1">
        <f t="shared" si="3"/>
        <v>0</v>
      </c>
      <c r="F111" s="1">
        <f t="shared" si="4"/>
        <v>0</v>
      </c>
      <c r="G111" s="1">
        <f t="shared" si="5"/>
        <v>0</v>
      </c>
      <c r="H111" s="1">
        <f t="shared" si="6"/>
        <v>0</v>
      </c>
    </row>
    <row r="112" ht="14.25" hidden="1" customHeight="1">
      <c r="A112" s="1" t="str">
        <f>IFERROR(__xludf.DUMMYFUNCTION("""COMPUTED_VALUE"""),"Proceedings - 2nd International Conference on Smart Technologies, Communication and Robotics 2022, STCR 2022")</f>
        <v>Proceedings - 2nd International Conference on Smart Technologies, Communication and Robotics 2022, STCR 2022</v>
      </c>
      <c r="B112" s="9">
        <f>COUNTIF(scopus!F:F,sources!A112)</f>
        <v>1</v>
      </c>
      <c r="C112" s="1">
        <f t="shared" si="1"/>
        <v>0</v>
      </c>
      <c r="D112" s="1">
        <f t="shared" si="2"/>
        <v>0</v>
      </c>
      <c r="E112" s="1">
        <f t="shared" si="3"/>
        <v>0</v>
      </c>
      <c r="F112" s="1">
        <f t="shared" si="4"/>
        <v>0</v>
      </c>
      <c r="G112" s="1">
        <f t="shared" si="5"/>
        <v>0</v>
      </c>
      <c r="H112" s="1">
        <f t="shared" si="6"/>
        <v>0</v>
      </c>
    </row>
    <row r="113" ht="14.25" hidden="1" customHeight="1">
      <c r="A113" s="1" t="str">
        <f>IFERROR(__xludf.DUMMYFUNCTION("""COMPUTED_VALUE"""),"2022 5th World Conference on Mechanical Engineering and Intelligent Manufacturing, WCMEIM 2022")</f>
        <v>2022 5th World Conference on Mechanical Engineering and Intelligent Manufacturing, WCMEIM 2022</v>
      </c>
      <c r="B113" s="9">
        <f>COUNTIF(scopus!F:F,sources!A113)</f>
        <v>2</v>
      </c>
      <c r="C113" s="1">
        <f t="shared" si="1"/>
        <v>0</v>
      </c>
      <c r="D113" s="1">
        <f t="shared" si="2"/>
        <v>0</v>
      </c>
      <c r="E113" s="1">
        <f t="shared" si="3"/>
        <v>0</v>
      </c>
      <c r="F113" s="1">
        <f t="shared" si="4"/>
        <v>0</v>
      </c>
      <c r="G113" s="1">
        <f t="shared" si="5"/>
        <v>0</v>
      </c>
      <c r="H113" s="1">
        <f t="shared" si="6"/>
        <v>0</v>
      </c>
    </row>
    <row r="114" ht="14.25" hidden="1" customHeight="1">
      <c r="A114" s="1" t="str">
        <f>IFERROR(__xludf.DUMMYFUNCTION("""COMPUTED_VALUE"""),"Proceedings of the 2022 1st International Conference on Big Data, IoT, Web Intelligence and Applications, BIWA 2022")</f>
        <v>Proceedings of the 2022 1st International Conference on Big Data, IoT, Web Intelligence and Applications, BIWA 2022</v>
      </c>
      <c r="B114" s="9">
        <f>COUNTIF(scopus!F:F,sources!A114)</f>
        <v>1</v>
      </c>
      <c r="C114" s="1">
        <f t="shared" si="1"/>
        <v>0</v>
      </c>
      <c r="D114" s="1">
        <f t="shared" si="2"/>
        <v>0</v>
      </c>
      <c r="E114" s="1">
        <f t="shared" si="3"/>
        <v>0</v>
      </c>
      <c r="F114" s="1">
        <f t="shared" si="4"/>
        <v>0</v>
      </c>
      <c r="G114" s="1">
        <f t="shared" si="5"/>
        <v>0</v>
      </c>
      <c r="H114" s="1">
        <f t="shared" si="6"/>
        <v>0</v>
      </c>
    </row>
    <row r="115" ht="14.25" hidden="1" customHeight="1">
      <c r="A115" s="1" t="str">
        <f>IFERROR(__xludf.DUMMYFUNCTION("""COMPUTED_VALUE"""),"Proceedings - 2022 IEEE International Conference on Big Data, Big Data 2022")</f>
        <v>Proceedings - 2022 IEEE International Conference on Big Data, Big Data 2022</v>
      </c>
      <c r="B115" s="9">
        <f>COUNTIF(scopus!F:F,sources!A115)</f>
        <v>1</v>
      </c>
      <c r="C115" s="1">
        <f t="shared" si="1"/>
        <v>0</v>
      </c>
      <c r="D115" s="1">
        <f t="shared" si="2"/>
        <v>0</v>
      </c>
      <c r="E115" s="1">
        <f t="shared" si="3"/>
        <v>0</v>
      </c>
      <c r="F115" s="1">
        <f t="shared" si="4"/>
        <v>0</v>
      </c>
      <c r="G115" s="1">
        <f t="shared" si="5"/>
        <v>0</v>
      </c>
      <c r="H115" s="1">
        <f t="shared" si="6"/>
        <v>0</v>
      </c>
    </row>
    <row r="116" ht="14.25" hidden="1" customHeight="1">
      <c r="A116" s="1" t="str">
        <f>IFERROR(__xludf.DUMMYFUNCTION("""COMPUTED_VALUE"""),"Simulation Series")</f>
        <v>Simulation Series</v>
      </c>
      <c r="B116" s="9">
        <f>COUNTIF(scopus!F:F,sources!A116)</f>
        <v>1</v>
      </c>
      <c r="C116" s="1">
        <f t="shared" si="1"/>
        <v>0</v>
      </c>
      <c r="D116" s="1">
        <f t="shared" si="2"/>
        <v>0</v>
      </c>
      <c r="E116" s="1">
        <f t="shared" si="3"/>
        <v>0</v>
      </c>
      <c r="F116" s="1">
        <f t="shared" si="4"/>
        <v>0</v>
      </c>
      <c r="G116" s="1">
        <f t="shared" si="5"/>
        <v>0</v>
      </c>
      <c r="H116" s="1">
        <f t="shared" si="6"/>
        <v>0</v>
      </c>
    </row>
    <row r="117" ht="14.25" hidden="1" customHeight="1">
      <c r="A117" s="1" t="str">
        <f>IFERROR(__xludf.DUMMYFUNCTION("""COMPUTED_VALUE"""),"2022 IEEE International Conference on Blockchain, Smart Healthcare and Emerging Technologies, SmartBlock4Health 2022")</f>
        <v>2022 IEEE International Conference on Blockchain, Smart Healthcare and Emerging Technologies, SmartBlock4Health 2022</v>
      </c>
      <c r="B117" s="9">
        <f>COUNTIF(scopus!F:F,sources!A117)</f>
        <v>1</v>
      </c>
      <c r="C117" s="1">
        <f t="shared" si="1"/>
        <v>0</v>
      </c>
      <c r="D117" s="1">
        <f t="shared" si="2"/>
        <v>0</v>
      </c>
      <c r="E117" s="1">
        <f t="shared" si="3"/>
        <v>0</v>
      </c>
      <c r="F117" s="1">
        <f t="shared" si="4"/>
        <v>0</v>
      </c>
      <c r="G117" s="1">
        <f t="shared" si="5"/>
        <v>0</v>
      </c>
      <c r="H117" s="1">
        <f t="shared" si="6"/>
        <v>0</v>
      </c>
    </row>
    <row r="118" ht="14.25" hidden="1" customHeight="1">
      <c r="A118" s="1" t="str">
        <f>IFERROR(__xludf.DUMMYFUNCTION("""COMPUTED_VALUE"""),"2022 10th International Conference on Orange Technology, ICOT 2022")</f>
        <v>2022 10th International Conference on Orange Technology, ICOT 2022</v>
      </c>
      <c r="B118" s="9">
        <f>COUNTIF(scopus!F:F,sources!A118)</f>
        <v>1</v>
      </c>
      <c r="C118" s="1">
        <f t="shared" si="1"/>
        <v>0</v>
      </c>
      <c r="D118" s="1">
        <f t="shared" si="2"/>
        <v>0</v>
      </c>
      <c r="E118" s="1">
        <f t="shared" si="3"/>
        <v>0</v>
      </c>
      <c r="F118" s="1">
        <f t="shared" si="4"/>
        <v>0</v>
      </c>
      <c r="G118" s="1">
        <f t="shared" si="5"/>
        <v>0</v>
      </c>
      <c r="H118" s="1">
        <f t="shared" si="6"/>
        <v>0</v>
      </c>
    </row>
    <row r="119" ht="14.25" hidden="1" customHeight="1">
      <c r="A119" s="1" t="str">
        <f>IFERROR(__xludf.DUMMYFUNCTION("""COMPUTED_VALUE"""),"2022 IEEE Conference on Telecommunications, Optics and Computer Science, TOCS 2022")</f>
        <v>2022 IEEE Conference on Telecommunications, Optics and Computer Science, TOCS 2022</v>
      </c>
      <c r="B119" s="9">
        <f>COUNTIF(scopus!F:F,sources!A119)</f>
        <v>1</v>
      </c>
      <c r="C119" s="1">
        <f t="shared" si="1"/>
        <v>0</v>
      </c>
      <c r="D119" s="1">
        <f t="shared" si="2"/>
        <v>0</v>
      </c>
      <c r="E119" s="1">
        <f t="shared" si="3"/>
        <v>0</v>
      </c>
      <c r="F119" s="1">
        <f t="shared" si="4"/>
        <v>0</v>
      </c>
      <c r="G119" s="1">
        <f t="shared" si="5"/>
        <v>0</v>
      </c>
      <c r="H119" s="1">
        <f t="shared" si="6"/>
        <v>0</v>
      </c>
    </row>
    <row r="120" ht="14.25" hidden="1" customHeight="1">
      <c r="A120" s="1" t="str">
        <f>IFERROR(__xludf.DUMMYFUNCTION("""COMPUTED_VALUE"""),"Proceedings of the International Conference on Information Visualisation")</f>
        <v>Proceedings of the International Conference on Information Visualisation</v>
      </c>
      <c r="B120" s="9">
        <f>COUNTIF(scopus!F:F,sources!A120)</f>
        <v>1</v>
      </c>
      <c r="C120" s="1">
        <f t="shared" si="1"/>
        <v>0</v>
      </c>
      <c r="D120" s="1">
        <f t="shared" si="2"/>
        <v>0</v>
      </c>
      <c r="E120" s="1">
        <f t="shared" si="3"/>
        <v>0</v>
      </c>
      <c r="F120" s="1">
        <f t="shared" si="4"/>
        <v>0</v>
      </c>
      <c r="G120" s="1">
        <f t="shared" si="5"/>
        <v>0</v>
      </c>
      <c r="H120" s="1">
        <f t="shared" si="6"/>
        <v>0</v>
      </c>
    </row>
    <row r="121" ht="14.25" customHeight="1">
      <c r="A121" s="1" t="str">
        <f>IFERROR(__xludf.DUMMYFUNCTION("""COMPUTED_VALUE"""),"IEEE-RAS International Conference on Humanoid Robots")</f>
        <v>IEEE-RAS International Conference on Humanoid Robots</v>
      </c>
      <c r="B121" s="9">
        <f>COUNTIF(scopus!F:F,sources!A121)</f>
        <v>16</v>
      </c>
      <c r="C121" s="1">
        <f t="shared" si="1"/>
        <v>1</v>
      </c>
      <c r="D121" s="1">
        <f t="shared" si="2"/>
        <v>1</v>
      </c>
      <c r="E121" s="1">
        <f t="shared" si="3"/>
        <v>1</v>
      </c>
      <c r="F121" s="1">
        <f t="shared" si="4"/>
        <v>1</v>
      </c>
      <c r="G121" s="1">
        <f t="shared" si="5"/>
        <v>1</v>
      </c>
      <c r="H121" s="1">
        <f t="shared" si="6"/>
        <v>0</v>
      </c>
      <c r="I121" s="2">
        <v>1.0</v>
      </c>
      <c r="J121" s="2" t="s">
        <v>11556</v>
      </c>
      <c r="K121" s="2" t="s">
        <v>25</v>
      </c>
      <c r="L121" s="10" t="s">
        <v>11561</v>
      </c>
    </row>
    <row r="122" ht="14.25" customHeight="1">
      <c r="A122" s="1" t="str">
        <f>IFERROR(__xludf.DUMMYFUNCTION("""COMPUTED_VALUE"""),"IEEE International Conference on Intelligent Robots and Systems")</f>
        <v>IEEE International Conference on Intelligent Robots and Systems</v>
      </c>
      <c r="B122" s="9">
        <f>COUNTIF(scopus!F:F,sources!A122)</f>
        <v>41</v>
      </c>
      <c r="C122" s="1">
        <f t="shared" si="1"/>
        <v>1</v>
      </c>
      <c r="D122" s="1">
        <f t="shared" si="2"/>
        <v>1</v>
      </c>
      <c r="E122" s="1">
        <f t="shared" si="3"/>
        <v>1</v>
      </c>
      <c r="F122" s="1">
        <f t="shared" si="4"/>
        <v>1</v>
      </c>
      <c r="G122" s="1">
        <f t="shared" si="5"/>
        <v>1</v>
      </c>
      <c r="H122" s="1">
        <f t="shared" si="6"/>
        <v>1</v>
      </c>
      <c r="I122" s="2">
        <v>1.0</v>
      </c>
      <c r="J122" s="2" t="s">
        <v>11556</v>
      </c>
      <c r="K122" s="2" t="s">
        <v>17</v>
      </c>
      <c r="L122" s="10" t="s">
        <v>11562</v>
      </c>
    </row>
    <row r="123" ht="14.25" hidden="1" customHeight="1">
      <c r="A123" s="1" t="str">
        <f>IFERROR(__xludf.DUMMYFUNCTION("""COMPUTED_VALUE"""),"2022 International Conference on Communications, Information, Electronic and Energy Systems, CIEES 2022 - Proceedings")</f>
        <v>2022 International Conference on Communications, Information, Electronic and Energy Systems, CIEES 2022 - Proceedings</v>
      </c>
      <c r="B123" s="9">
        <f>COUNTIF(scopus!F:F,sources!A123)</f>
        <v>1</v>
      </c>
      <c r="C123" s="1">
        <f t="shared" si="1"/>
        <v>0</v>
      </c>
      <c r="D123" s="1">
        <f t="shared" si="2"/>
        <v>0</v>
      </c>
      <c r="E123" s="1">
        <f t="shared" si="3"/>
        <v>0</v>
      </c>
      <c r="F123" s="1">
        <f t="shared" si="4"/>
        <v>0</v>
      </c>
      <c r="G123" s="1">
        <f t="shared" si="5"/>
        <v>0</v>
      </c>
      <c r="H123" s="1">
        <f t="shared" si="6"/>
        <v>0</v>
      </c>
    </row>
    <row r="124" ht="14.25" hidden="1" customHeight="1">
      <c r="A124" s="1" t="str">
        <f>IFERROR(__xludf.DUMMYFUNCTION("""COMPUTED_VALUE"""),"2022 Joint 12th International Conference on Soft Computing and Intelligent Systems and 23rd International Symposium on Advanced Intelligent Systems, SCIS and ISIS 2022")</f>
        <v>2022 Joint 12th International Conference on Soft Computing and Intelligent Systems and 23rd International Symposium on Advanced Intelligent Systems, SCIS and ISIS 2022</v>
      </c>
      <c r="B124" s="9">
        <f>COUNTIF(scopus!F:F,sources!A124)</f>
        <v>3</v>
      </c>
      <c r="C124" s="1">
        <f t="shared" si="1"/>
        <v>0</v>
      </c>
      <c r="D124" s="1">
        <f t="shared" si="2"/>
        <v>0</v>
      </c>
      <c r="E124" s="1">
        <f t="shared" si="3"/>
        <v>0</v>
      </c>
      <c r="F124" s="1">
        <f t="shared" si="4"/>
        <v>0</v>
      </c>
      <c r="G124" s="1">
        <f t="shared" si="5"/>
        <v>0</v>
      </c>
      <c r="H124" s="1">
        <f t="shared" si="6"/>
        <v>0</v>
      </c>
    </row>
    <row r="125" ht="14.25" hidden="1" customHeight="1">
      <c r="A125" s="1" t="str">
        <f>IFERROR(__xludf.DUMMYFUNCTION("""COMPUTED_VALUE"""),"2022 19th Latin American Robotics Symposium, 2022 14th Brazilian Symposium on Robotics and 2022 13th Workshop on Robotics in Education, LARS-SBR-WRE 2022")</f>
        <v>2022 19th Latin American Robotics Symposium, 2022 14th Brazilian Symposium on Robotics and 2022 13th Workshop on Robotics in Education, LARS-SBR-WRE 2022</v>
      </c>
      <c r="B125" s="9">
        <f>COUNTIF(scopus!F:F,sources!A125)</f>
        <v>2</v>
      </c>
      <c r="C125" s="1">
        <f t="shared" si="1"/>
        <v>0</v>
      </c>
      <c r="D125" s="1">
        <f t="shared" si="2"/>
        <v>0</v>
      </c>
      <c r="E125" s="1">
        <f t="shared" si="3"/>
        <v>0</v>
      </c>
      <c r="F125" s="1">
        <f t="shared" si="4"/>
        <v>0</v>
      </c>
      <c r="G125" s="1">
        <f t="shared" si="5"/>
        <v>0</v>
      </c>
      <c r="H125" s="1">
        <f t="shared" si="6"/>
        <v>0</v>
      </c>
    </row>
    <row r="126" ht="14.25" hidden="1" customHeight="1">
      <c r="A126" s="1" t="str">
        <f>IFERROR(__xludf.DUMMYFUNCTION("""COMPUTED_VALUE"""),"Proceedings - 2022 International Conference on Electronics and Devices, Computational Science, ICEDCS 2022")</f>
        <v>Proceedings - 2022 International Conference on Electronics and Devices, Computational Science, ICEDCS 2022</v>
      </c>
      <c r="B126" s="9">
        <f>COUNTIF(scopus!F:F,sources!A126)</f>
        <v>1</v>
      </c>
      <c r="C126" s="1">
        <f t="shared" si="1"/>
        <v>0</v>
      </c>
      <c r="D126" s="1">
        <f t="shared" si="2"/>
        <v>0</v>
      </c>
      <c r="E126" s="1">
        <f t="shared" si="3"/>
        <v>0</v>
      </c>
      <c r="F126" s="1">
        <f t="shared" si="4"/>
        <v>0</v>
      </c>
      <c r="G126" s="1">
        <f t="shared" si="5"/>
        <v>0</v>
      </c>
      <c r="H126" s="1">
        <f t="shared" si="6"/>
        <v>0</v>
      </c>
    </row>
    <row r="127" ht="14.25" hidden="1" customHeight="1">
      <c r="A127" s="1" t="str">
        <f>IFERROR(__xludf.DUMMYFUNCTION("""COMPUTED_VALUE"""),"2022 17th International Conference on Control, Automation, Robotics and Vision, ICARCV 2022")</f>
        <v>2022 17th International Conference on Control, Automation, Robotics and Vision, ICARCV 2022</v>
      </c>
      <c r="B127" s="9">
        <f>COUNTIF(scopus!F:F,sources!A127)</f>
        <v>4</v>
      </c>
      <c r="C127" s="1">
        <f t="shared" si="1"/>
        <v>1</v>
      </c>
      <c r="D127" s="1">
        <f t="shared" si="2"/>
        <v>0</v>
      </c>
      <c r="E127" s="1">
        <f t="shared" si="3"/>
        <v>0</v>
      </c>
      <c r="F127" s="1">
        <f t="shared" si="4"/>
        <v>0</v>
      </c>
      <c r="G127" s="1">
        <f t="shared" si="5"/>
        <v>0</v>
      </c>
      <c r="H127" s="1">
        <f t="shared" si="6"/>
        <v>0</v>
      </c>
    </row>
    <row r="128" ht="14.25" hidden="1" customHeight="1">
      <c r="A128" s="1" t="str">
        <f>IFERROR(__xludf.DUMMYFUNCTION("""COMPUTED_VALUE"""),"2022 International Conference on Electrical and Computing Technologies and Applications, ICECTA 2022")</f>
        <v>2022 International Conference on Electrical and Computing Technologies and Applications, ICECTA 2022</v>
      </c>
      <c r="B128" s="9">
        <f>COUNTIF(scopus!F:F,sources!A128)</f>
        <v>2</v>
      </c>
      <c r="C128" s="1">
        <f t="shared" si="1"/>
        <v>0</v>
      </c>
      <c r="D128" s="1">
        <f t="shared" si="2"/>
        <v>0</v>
      </c>
      <c r="E128" s="1">
        <f t="shared" si="3"/>
        <v>0</v>
      </c>
      <c r="F128" s="1">
        <f t="shared" si="4"/>
        <v>0</v>
      </c>
      <c r="G128" s="1">
        <f t="shared" si="5"/>
        <v>0</v>
      </c>
      <c r="H128" s="1">
        <f t="shared" si="6"/>
        <v>0</v>
      </c>
    </row>
    <row r="129" ht="14.25" hidden="1" customHeight="1">
      <c r="A129" s="1" t="str">
        <f>IFERROR(__xludf.DUMMYFUNCTION("""COMPUTED_VALUE"""),"7th International Conference on Information Technology Research: Digital Resilience and Reinvention, ICITR 2022 - Proceedings")</f>
        <v>7th International Conference on Information Technology Research: Digital Resilience and Reinvention, ICITR 2022 - Proceedings</v>
      </c>
      <c r="B129" s="9">
        <f>COUNTIF(scopus!F:F,sources!A129)</f>
        <v>1</v>
      </c>
      <c r="C129" s="1">
        <f t="shared" si="1"/>
        <v>0</v>
      </c>
      <c r="D129" s="1">
        <f t="shared" si="2"/>
        <v>0</v>
      </c>
      <c r="E129" s="1">
        <f t="shared" si="3"/>
        <v>0</v>
      </c>
      <c r="F129" s="1">
        <f t="shared" si="4"/>
        <v>0</v>
      </c>
      <c r="G129" s="1">
        <f t="shared" si="5"/>
        <v>0</v>
      </c>
      <c r="H129" s="1">
        <f t="shared" si="6"/>
        <v>0</v>
      </c>
    </row>
    <row r="130" ht="14.25" hidden="1" customHeight="1">
      <c r="A130" s="1" t="str">
        <f>IFERROR(__xludf.DUMMYFUNCTION("""COMPUTED_VALUE"""),"International Conference on Electrical, Computer, Communications and Mechatronics Engineering, ICECCME 2022")</f>
        <v>International Conference on Electrical, Computer, Communications and Mechatronics Engineering, ICECCME 2022</v>
      </c>
      <c r="B130" s="9">
        <f>COUNTIF(scopus!F:F,sources!A130)</f>
        <v>5</v>
      </c>
      <c r="C130" s="1">
        <f t="shared" si="1"/>
        <v>1</v>
      </c>
      <c r="D130" s="1">
        <f t="shared" si="2"/>
        <v>0</v>
      </c>
      <c r="E130" s="1">
        <f t="shared" si="3"/>
        <v>0</v>
      </c>
      <c r="F130" s="1">
        <f t="shared" si="4"/>
        <v>0</v>
      </c>
      <c r="G130" s="1">
        <f t="shared" si="5"/>
        <v>0</v>
      </c>
      <c r="H130" s="1">
        <f t="shared" si="6"/>
        <v>0</v>
      </c>
    </row>
    <row r="131" ht="14.25" hidden="1" customHeight="1">
      <c r="A131" s="1" t="str">
        <f>IFERROR(__xludf.DUMMYFUNCTION("""COMPUTED_VALUE"""),"6th International Conference on I-SMAC (IoT in Social, Mobile, Analytics and Cloud), I-SMAC 2022 - Proceedings")</f>
        <v>6th International Conference on I-SMAC (IoT in Social, Mobile, Analytics and Cloud), I-SMAC 2022 - Proceedings</v>
      </c>
      <c r="B131" s="9">
        <f>COUNTIF(scopus!F:F,sources!A131)</f>
        <v>1</v>
      </c>
      <c r="C131" s="1">
        <f t="shared" si="1"/>
        <v>0</v>
      </c>
      <c r="D131" s="1">
        <f t="shared" si="2"/>
        <v>0</v>
      </c>
      <c r="E131" s="1">
        <f t="shared" si="3"/>
        <v>0</v>
      </c>
      <c r="F131" s="1">
        <f t="shared" si="4"/>
        <v>0</v>
      </c>
      <c r="G131" s="1">
        <f t="shared" si="5"/>
        <v>0</v>
      </c>
      <c r="H131" s="1">
        <f t="shared" si="6"/>
        <v>0</v>
      </c>
    </row>
    <row r="132" ht="14.25" hidden="1" customHeight="1">
      <c r="A132" s="1" t="str">
        <f>IFERROR(__xludf.DUMMYFUNCTION("""COMPUTED_VALUE"""),"Proceedings of the 44th Annual Meeting of the Cognitive Science Society: Cognitive Diversity, CogSci 2022")</f>
        <v>Proceedings of the 44th Annual Meeting of the Cognitive Science Society: Cognitive Diversity, CogSci 2022</v>
      </c>
      <c r="B132" s="9">
        <f>COUNTIF(scopus!F:F,sources!A132)</f>
        <v>2</v>
      </c>
      <c r="C132" s="1">
        <f t="shared" si="1"/>
        <v>0</v>
      </c>
      <c r="D132" s="1">
        <f t="shared" si="2"/>
        <v>0</v>
      </c>
      <c r="E132" s="1">
        <f t="shared" si="3"/>
        <v>0</v>
      </c>
      <c r="F132" s="1">
        <f t="shared" si="4"/>
        <v>0</v>
      </c>
      <c r="G132" s="1">
        <f t="shared" si="5"/>
        <v>0</v>
      </c>
      <c r="H132" s="1">
        <f t="shared" si="6"/>
        <v>0</v>
      </c>
    </row>
    <row r="133" ht="14.25" hidden="1" customHeight="1">
      <c r="A133" s="1" t="str">
        <f>IFERROR(__xludf.DUMMYFUNCTION("""COMPUTED_VALUE"""),"2022 IEEE 1st International Conference on Internet of Digital Reality, IoD 2022")</f>
        <v>2022 IEEE 1st International Conference on Internet of Digital Reality, IoD 2022</v>
      </c>
      <c r="B133" s="9">
        <f>COUNTIF(scopus!F:F,sources!A133)</f>
        <v>1</v>
      </c>
      <c r="C133" s="1">
        <f t="shared" si="1"/>
        <v>0</v>
      </c>
      <c r="D133" s="1">
        <f t="shared" si="2"/>
        <v>0</v>
      </c>
      <c r="E133" s="1">
        <f t="shared" si="3"/>
        <v>0</v>
      </c>
      <c r="F133" s="1">
        <f t="shared" si="4"/>
        <v>0</v>
      </c>
      <c r="G133" s="1">
        <f t="shared" si="5"/>
        <v>0</v>
      </c>
      <c r="H133" s="1">
        <f t="shared" si="6"/>
        <v>0</v>
      </c>
    </row>
    <row r="134" ht="14.25" hidden="1" customHeight="1">
      <c r="A134" s="1" t="str">
        <f>IFERROR(__xludf.DUMMYFUNCTION("""COMPUTED_VALUE"""),"2022 IEEE 2nd International Conference on Data Science and Computer Application, ICDSCA 2022")</f>
        <v>2022 IEEE 2nd International Conference on Data Science and Computer Application, ICDSCA 2022</v>
      </c>
      <c r="B134" s="9">
        <f>COUNTIF(scopus!F:F,sources!A134)</f>
        <v>1</v>
      </c>
      <c r="C134" s="1">
        <f t="shared" si="1"/>
        <v>0</v>
      </c>
      <c r="D134" s="1">
        <f t="shared" si="2"/>
        <v>0</v>
      </c>
      <c r="E134" s="1">
        <f t="shared" si="3"/>
        <v>0</v>
      </c>
      <c r="F134" s="1">
        <f t="shared" si="4"/>
        <v>0</v>
      </c>
      <c r="G134" s="1">
        <f t="shared" si="5"/>
        <v>0</v>
      </c>
      <c r="H134" s="1">
        <f t="shared" si="6"/>
        <v>0</v>
      </c>
    </row>
    <row r="135" ht="14.25" hidden="1" customHeight="1">
      <c r="A135" s="1" t="str">
        <f>IFERROR(__xludf.DUMMYFUNCTION("""COMPUTED_VALUE"""),"9th IEEE Uttar Pradesh Section International Conference on Electrical, Electronics and Computer Engineering, UPCON 2022")</f>
        <v>9th IEEE Uttar Pradesh Section International Conference on Electrical, Electronics and Computer Engineering, UPCON 2022</v>
      </c>
      <c r="B135" s="9">
        <f>COUNTIF(scopus!F:F,sources!A135)</f>
        <v>1</v>
      </c>
      <c r="C135" s="1">
        <f t="shared" si="1"/>
        <v>0</v>
      </c>
      <c r="D135" s="1">
        <f t="shared" si="2"/>
        <v>0</v>
      </c>
      <c r="E135" s="1">
        <f t="shared" si="3"/>
        <v>0</v>
      </c>
      <c r="F135" s="1">
        <f t="shared" si="4"/>
        <v>0</v>
      </c>
      <c r="G135" s="1">
        <f t="shared" si="5"/>
        <v>0</v>
      </c>
      <c r="H135" s="1">
        <f t="shared" si="6"/>
        <v>0</v>
      </c>
    </row>
    <row r="136" ht="14.25" hidden="1" customHeight="1">
      <c r="A136" s="1" t="str">
        <f>IFERROR(__xludf.DUMMYFUNCTION("""COMPUTED_VALUE"""),"4th International Conference on Inventive Research in Computing Applications, ICIRCA 2022 - Proceedings")</f>
        <v>4th International Conference on Inventive Research in Computing Applications, ICIRCA 2022 - Proceedings</v>
      </c>
      <c r="B136" s="9">
        <f>COUNTIF(scopus!F:F,sources!A136)</f>
        <v>1</v>
      </c>
      <c r="C136" s="1">
        <f t="shared" si="1"/>
        <v>0</v>
      </c>
      <c r="D136" s="1">
        <f t="shared" si="2"/>
        <v>0</v>
      </c>
      <c r="E136" s="1">
        <f t="shared" si="3"/>
        <v>0</v>
      </c>
      <c r="F136" s="1">
        <f t="shared" si="4"/>
        <v>0</v>
      </c>
      <c r="G136" s="1">
        <f t="shared" si="5"/>
        <v>0</v>
      </c>
      <c r="H136" s="1">
        <f t="shared" si="6"/>
        <v>0</v>
      </c>
    </row>
    <row r="137" ht="14.25" hidden="1" customHeight="1">
      <c r="A137" s="1" t="str">
        <f>IFERROR(__xludf.DUMMYFUNCTION("""COMPUTED_VALUE"""),"Proceedings - 2022 IEEE/ACM International Conference on Connected Health: Applications, Systems and Engineering Technologies, CHASE 2022")</f>
        <v>Proceedings - 2022 IEEE/ACM International Conference on Connected Health: Applications, Systems and Engineering Technologies, CHASE 2022</v>
      </c>
      <c r="B137" s="9">
        <f>COUNTIF(scopus!F:F,sources!A137)</f>
        <v>3</v>
      </c>
      <c r="C137" s="1">
        <f t="shared" si="1"/>
        <v>0</v>
      </c>
      <c r="D137" s="1">
        <f t="shared" si="2"/>
        <v>0</v>
      </c>
      <c r="E137" s="1">
        <f t="shared" si="3"/>
        <v>0</v>
      </c>
      <c r="F137" s="1">
        <f t="shared" si="4"/>
        <v>0</v>
      </c>
      <c r="G137" s="1">
        <f t="shared" si="5"/>
        <v>0</v>
      </c>
      <c r="H137" s="1">
        <f t="shared" si="6"/>
        <v>0</v>
      </c>
    </row>
    <row r="138" ht="14.25" hidden="1" customHeight="1">
      <c r="A138" s="1" t="str">
        <f>IFERROR(__xludf.DUMMYFUNCTION("""COMPUTED_VALUE"""),"2022 International Conference on Smart Systems and Power Management, IC2SPM 2022")</f>
        <v>2022 International Conference on Smart Systems and Power Management, IC2SPM 2022</v>
      </c>
      <c r="B138" s="9">
        <f>COUNTIF(scopus!F:F,sources!A138)</f>
        <v>1</v>
      </c>
      <c r="C138" s="1">
        <f t="shared" si="1"/>
        <v>0</v>
      </c>
      <c r="D138" s="1">
        <f t="shared" si="2"/>
        <v>0</v>
      </c>
      <c r="E138" s="1">
        <f t="shared" si="3"/>
        <v>0</v>
      </c>
      <c r="F138" s="1">
        <f t="shared" si="4"/>
        <v>0</v>
      </c>
      <c r="G138" s="1">
        <f t="shared" si="5"/>
        <v>0</v>
      </c>
      <c r="H138" s="1">
        <f t="shared" si="6"/>
        <v>0</v>
      </c>
    </row>
    <row r="139" ht="14.25" hidden="1" customHeight="1">
      <c r="A139" s="1" t="str">
        <f>IFERROR(__xludf.DUMMYFUNCTION("""COMPUTED_VALUE"""),"2022 IEEE MIT Undergraduate Research Technology Conference, URTC 2022")</f>
        <v>2022 IEEE MIT Undergraduate Research Technology Conference, URTC 2022</v>
      </c>
      <c r="B139" s="9">
        <f>COUNTIF(scopus!F:F,sources!A139)</f>
        <v>1</v>
      </c>
      <c r="C139" s="1">
        <f t="shared" si="1"/>
        <v>0</v>
      </c>
      <c r="D139" s="1">
        <f t="shared" si="2"/>
        <v>0</v>
      </c>
      <c r="E139" s="1">
        <f t="shared" si="3"/>
        <v>0</v>
      </c>
      <c r="F139" s="1">
        <f t="shared" si="4"/>
        <v>0</v>
      </c>
      <c r="G139" s="1">
        <f t="shared" si="5"/>
        <v>0</v>
      </c>
      <c r="H139" s="1">
        <f t="shared" si="6"/>
        <v>0</v>
      </c>
    </row>
    <row r="140" ht="14.25" hidden="1" customHeight="1">
      <c r="A140" s="1" t="str">
        <f>IFERROR(__xludf.DUMMYFUNCTION("""COMPUTED_VALUE"""),"Optics InfoBase Conference Papers")</f>
        <v>Optics InfoBase Conference Papers</v>
      </c>
      <c r="B140" s="9">
        <f>COUNTIF(scopus!F:F,sources!A140)</f>
        <v>1</v>
      </c>
      <c r="C140" s="1">
        <f t="shared" si="1"/>
        <v>0</v>
      </c>
      <c r="D140" s="1">
        <f t="shared" si="2"/>
        <v>0</v>
      </c>
      <c r="E140" s="1">
        <f t="shared" si="3"/>
        <v>0</v>
      </c>
      <c r="F140" s="1">
        <f t="shared" si="4"/>
        <v>0</v>
      </c>
      <c r="G140" s="1">
        <f t="shared" si="5"/>
        <v>0</v>
      </c>
      <c r="H140" s="1">
        <f t="shared" si="6"/>
        <v>0</v>
      </c>
    </row>
    <row r="141" ht="14.25" hidden="1" customHeight="1">
      <c r="A141" s="1" t="str">
        <f>IFERROR(__xludf.DUMMYFUNCTION("""COMPUTED_VALUE"""),"2022 IEEE IFEES World Engineering Education Forum - Global Engineering Deans Council, WEEF-GEDC 2022 - Conference Proceedings")</f>
        <v>2022 IEEE IFEES World Engineering Education Forum - Global Engineering Deans Council, WEEF-GEDC 2022 - Conference Proceedings</v>
      </c>
      <c r="B141" s="9">
        <f>COUNTIF(scopus!F:F,sources!A141)</f>
        <v>1</v>
      </c>
      <c r="C141" s="1">
        <f t="shared" si="1"/>
        <v>0</v>
      </c>
      <c r="D141" s="1">
        <f t="shared" si="2"/>
        <v>0</v>
      </c>
      <c r="E141" s="1">
        <f t="shared" si="3"/>
        <v>0</v>
      </c>
      <c r="F141" s="1">
        <f t="shared" si="4"/>
        <v>0</v>
      </c>
      <c r="G141" s="1">
        <f t="shared" si="5"/>
        <v>0</v>
      </c>
      <c r="H141" s="1">
        <f t="shared" si="6"/>
        <v>0</v>
      </c>
    </row>
    <row r="142" ht="14.25" hidden="1" customHeight="1">
      <c r="A142" s="1" t="str">
        <f>IFERROR(__xludf.DUMMYFUNCTION("""COMPUTED_VALUE"""),"International Conference on Control, Automation and Systems")</f>
        <v>International Conference on Control, Automation and Systems</v>
      </c>
      <c r="B142" s="9">
        <f>COUNTIF(scopus!F:F,sources!A142)</f>
        <v>5</v>
      </c>
      <c r="C142" s="1">
        <f t="shared" si="1"/>
        <v>1</v>
      </c>
      <c r="D142" s="1">
        <f t="shared" si="2"/>
        <v>0</v>
      </c>
      <c r="E142" s="1">
        <f t="shared" si="3"/>
        <v>0</v>
      </c>
      <c r="F142" s="1">
        <f t="shared" si="4"/>
        <v>0</v>
      </c>
      <c r="G142" s="1">
        <f t="shared" si="5"/>
        <v>0</v>
      </c>
      <c r="H142" s="1">
        <f t="shared" si="6"/>
        <v>0</v>
      </c>
    </row>
    <row r="143" ht="14.25" hidden="1" customHeight="1">
      <c r="A143" s="1" t="str">
        <f>IFERROR(__xludf.DUMMYFUNCTION("""COMPUTED_VALUE"""),"Proceedings of 4th International Conference on Cybernetics, Cognition and Machine Learning Applications, ICCCMLA 2022")</f>
        <v>Proceedings of 4th International Conference on Cybernetics, Cognition and Machine Learning Applications, ICCCMLA 2022</v>
      </c>
      <c r="B143" s="9">
        <f>COUNTIF(scopus!F:F,sources!A143)</f>
        <v>1</v>
      </c>
      <c r="C143" s="1">
        <f t="shared" si="1"/>
        <v>0</v>
      </c>
      <c r="D143" s="1">
        <f t="shared" si="2"/>
        <v>0</v>
      </c>
      <c r="E143" s="1">
        <f t="shared" si="3"/>
        <v>0</v>
      </c>
      <c r="F143" s="1">
        <f t="shared" si="4"/>
        <v>0</v>
      </c>
      <c r="G143" s="1">
        <f t="shared" si="5"/>
        <v>0</v>
      </c>
      <c r="H143" s="1">
        <f t="shared" si="6"/>
        <v>0</v>
      </c>
    </row>
    <row r="144" ht="14.25" hidden="1" customHeight="1">
      <c r="A144" s="1" t="str">
        <f>IFERROR(__xludf.DUMMYFUNCTION("""COMPUTED_VALUE"""),"Proceedings of World Multi-Conference on Systemics, Cybernetics and Informatics, WMSCI")</f>
        <v>Proceedings of World Multi-Conference on Systemics, Cybernetics and Informatics, WMSCI</v>
      </c>
      <c r="B144" s="9">
        <f>COUNTIF(scopus!F:F,sources!A144)</f>
        <v>1</v>
      </c>
      <c r="C144" s="1">
        <f t="shared" si="1"/>
        <v>0</v>
      </c>
      <c r="D144" s="1">
        <f t="shared" si="2"/>
        <v>0</v>
      </c>
      <c r="E144" s="1">
        <f t="shared" si="3"/>
        <v>0</v>
      </c>
      <c r="F144" s="1">
        <f t="shared" si="4"/>
        <v>0</v>
      </c>
      <c r="G144" s="1">
        <f t="shared" si="5"/>
        <v>0</v>
      </c>
      <c r="H144" s="1">
        <f t="shared" si="6"/>
        <v>0</v>
      </c>
    </row>
    <row r="145" ht="14.25" hidden="1" customHeight="1">
      <c r="A145" s="1" t="str">
        <f>IFERROR(__xludf.DUMMYFUNCTION("""COMPUTED_VALUE"""),"Proceedings of the IEEE International Conference on Industrial Technology")</f>
        <v>Proceedings of the IEEE International Conference on Industrial Technology</v>
      </c>
      <c r="B145" s="9">
        <f>COUNTIF(scopus!F:F,sources!A145)</f>
        <v>1</v>
      </c>
      <c r="C145" s="1">
        <f t="shared" si="1"/>
        <v>0</v>
      </c>
      <c r="D145" s="1">
        <f t="shared" si="2"/>
        <v>0</v>
      </c>
      <c r="E145" s="1">
        <f t="shared" si="3"/>
        <v>0</v>
      </c>
      <c r="F145" s="1">
        <f t="shared" si="4"/>
        <v>0</v>
      </c>
      <c r="G145" s="1">
        <f t="shared" si="5"/>
        <v>0</v>
      </c>
      <c r="H145" s="1">
        <f t="shared" si="6"/>
        <v>0</v>
      </c>
    </row>
    <row r="146" ht="14.25" hidden="1" customHeight="1">
      <c r="A146" s="1" t="str">
        <f>IFERROR(__xludf.DUMMYFUNCTION("""COMPUTED_VALUE"""),"2022 IEEE 5th International Conference on Automation, Electronics and Electrical Engineering, AUTEEE 2022")</f>
        <v>2022 IEEE 5th International Conference on Automation, Electronics and Electrical Engineering, AUTEEE 2022</v>
      </c>
      <c r="B146" s="9">
        <f>COUNTIF(scopus!F:F,sources!A146)</f>
        <v>1</v>
      </c>
      <c r="C146" s="1">
        <f t="shared" si="1"/>
        <v>0</v>
      </c>
      <c r="D146" s="1">
        <f t="shared" si="2"/>
        <v>0</v>
      </c>
      <c r="E146" s="1">
        <f t="shared" si="3"/>
        <v>0</v>
      </c>
      <c r="F146" s="1">
        <f t="shared" si="4"/>
        <v>0</v>
      </c>
      <c r="G146" s="1">
        <f t="shared" si="5"/>
        <v>0</v>
      </c>
      <c r="H146" s="1">
        <f t="shared" si="6"/>
        <v>0</v>
      </c>
    </row>
    <row r="147" ht="14.25" hidden="1" customHeight="1">
      <c r="A147" s="1" t="str">
        <f>IFERROR(__xludf.DUMMYFUNCTION("""COMPUTED_VALUE"""),"Proceedings - 2022 IEEE International Symposium on Mixed and Augmented Reality, ISMAR 2022")</f>
        <v>Proceedings - 2022 IEEE International Symposium on Mixed and Augmented Reality, ISMAR 2022</v>
      </c>
      <c r="B147" s="9">
        <f>COUNTIF(scopus!F:F,sources!A147)</f>
        <v>1</v>
      </c>
      <c r="C147" s="1">
        <f t="shared" si="1"/>
        <v>0</v>
      </c>
      <c r="D147" s="1">
        <f t="shared" si="2"/>
        <v>0</v>
      </c>
      <c r="E147" s="1">
        <f t="shared" si="3"/>
        <v>0</v>
      </c>
      <c r="F147" s="1">
        <f t="shared" si="4"/>
        <v>0</v>
      </c>
      <c r="G147" s="1">
        <f t="shared" si="5"/>
        <v>0</v>
      </c>
      <c r="H147" s="1">
        <f t="shared" si="6"/>
        <v>0</v>
      </c>
    </row>
    <row r="148" ht="14.25" hidden="1" customHeight="1">
      <c r="A148" s="1" t="str">
        <f>IFERROR(__xludf.DUMMYFUNCTION("""COMPUTED_VALUE"""),"Proceedings - 2022 IEEE International Symposium on Software Reliability Engineering Workshops, ISSREW 2022")</f>
        <v>Proceedings - 2022 IEEE International Symposium on Software Reliability Engineering Workshops, ISSREW 2022</v>
      </c>
      <c r="B148" s="9">
        <f>COUNTIF(scopus!F:F,sources!A148)</f>
        <v>1</v>
      </c>
      <c r="C148" s="1">
        <f t="shared" si="1"/>
        <v>0</v>
      </c>
      <c r="D148" s="1">
        <f t="shared" si="2"/>
        <v>0</v>
      </c>
      <c r="E148" s="1">
        <f t="shared" si="3"/>
        <v>0</v>
      </c>
      <c r="F148" s="1">
        <f t="shared" si="4"/>
        <v>0</v>
      </c>
      <c r="G148" s="1">
        <f t="shared" si="5"/>
        <v>0</v>
      </c>
      <c r="H148" s="1">
        <f t="shared" si="6"/>
        <v>0</v>
      </c>
    </row>
    <row r="149" ht="14.25" hidden="1" customHeight="1">
      <c r="A149" s="1" t="str">
        <f>IFERROR(__xludf.DUMMYFUNCTION("""COMPUTED_VALUE"""),"GCCE 2022 - 2022 IEEE 11th Global Conference on Consumer Electronics")</f>
        <v>GCCE 2022 - 2022 IEEE 11th Global Conference on Consumer Electronics</v>
      </c>
      <c r="B149" s="9">
        <f>COUNTIF(scopus!F:F,sources!A149)</f>
        <v>1</v>
      </c>
      <c r="C149" s="1">
        <f t="shared" si="1"/>
        <v>0</v>
      </c>
      <c r="D149" s="1">
        <f t="shared" si="2"/>
        <v>0</v>
      </c>
      <c r="E149" s="1">
        <f t="shared" si="3"/>
        <v>0</v>
      </c>
      <c r="F149" s="1">
        <f t="shared" si="4"/>
        <v>0</v>
      </c>
      <c r="G149" s="1">
        <f t="shared" si="5"/>
        <v>0</v>
      </c>
      <c r="H149" s="1">
        <f t="shared" si="6"/>
        <v>0</v>
      </c>
    </row>
    <row r="150" ht="14.25" hidden="1" customHeight="1">
      <c r="A150" s="1" t="str">
        <f>IFERROR(__xludf.DUMMYFUNCTION("""COMPUTED_VALUE"""),"MysuruCon 2022 - 2022 IEEE 2nd Mysore Sub Section International Conference")</f>
        <v>MysuruCon 2022 - 2022 IEEE 2nd Mysore Sub Section International Conference</v>
      </c>
      <c r="B150" s="9">
        <f>COUNTIF(scopus!F:F,sources!A150)</f>
        <v>2</v>
      </c>
      <c r="C150" s="1">
        <f t="shared" si="1"/>
        <v>0</v>
      </c>
      <c r="D150" s="1">
        <f t="shared" si="2"/>
        <v>0</v>
      </c>
      <c r="E150" s="1">
        <f t="shared" si="3"/>
        <v>0</v>
      </c>
      <c r="F150" s="1">
        <f t="shared" si="4"/>
        <v>0</v>
      </c>
      <c r="G150" s="1">
        <f t="shared" si="5"/>
        <v>0</v>
      </c>
      <c r="H150" s="1">
        <f t="shared" si="6"/>
        <v>0</v>
      </c>
    </row>
    <row r="151" ht="14.25" hidden="1" customHeight="1">
      <c r="A151" s="1" t="str">
        <f>IFERROR(__xludf.DUMMYFUNCTION("""COMPUTED_VALUE"""),"IEEE International Ultrasonics Symposium, IUS")</f>
        <v>IEEE International Ultrasonics Symposium, IUS</v>
      </c>
      <c r="B151" s="9">
        <f>COUNTIF(scopus!F:F,sources!A151)</f>
        <v>1</v>
      </c>
      <c r="C151" s="1">
        <f t="shared" si="1"/>
        <v>0</v>
      </c>
      <c r="D151" s="1">
        <f t="shared" si="2"/>
        <v>0</v>
      </c>
      <c r="E151" s="1">
        <f t="shared" si="3"/>
        <v>0</v>
      </c>
      <c r="F151" s="1">
        <f t="shared" si="4"/>
        <v>0</v>
      </c>
      <c r="G151" s="1">
        <f t="shared" si="5"/>
        <v>0</v>
      </c>
      <c r="H151" s="1">
        <f t="shared" si="6"/>
        <v>0</v>
      </c>
    </row>
    <row r="152" ht="14.25" hidden="1" customHeight="1">
      <c r="A152" s="1" t="str">
        <f>IFERROR(__xludf.DUMMYFUNCTION("""COMPUTED_VALUE"""),"2022 IEEE International Workshop on Metrology for Extended Reality, Artificial Intelligence and Neural Engineering, MetroXRAINE 2022 - Proceedings")</f>
        <v>2022 IEEE International Workshop on Metrology for Extended Reality, Artificial Intelligence and Neural Engineering, MetroXRAINE 2022 - Proceedings</v>
      </c>
      <c r="B152" s="9">
        <f>COUNTIF(scopus!F:F,sources!A152)</f>
        <v>5</v>
      </c>
      <c r="C152" s="1">
        <f t="shared" si="1"/>
        <v>1</v>
      </c>
      <c r="D152" s="1">
        <f t="shared" si="2"/>
        <v>0</v>
      </c>
      <c r="E152" s="1">
        <f t="shared" si="3"/>
        <v>0</v>
      </c>
      <c r="F152" s="1">
        <f t="shared" si="4"/>
        <v>0</v>
      </c>
      <c r="G152" s="1">
        <f t="shared" si="5"/>
        <v>0</v>
      </c>
      <c r="H152" s="1">
        <f t="shared" si="6"/>
        <v>0</v>
      </c>
    </row>
    <row r="153" ht="14.25" hidden="1" customHeight="1">
      <c r="A153" s="1" t="str">
        <f>IFERROR(__xludf.DUMMYFUNCTION("""COMPUTED_VALUE"""),"Procedia Computer Science")</f>
        <v>Procedia Computer Science</v>
      </c>
      <c r="B153" s="9">
        <f>COUNTIF(scopus!F:F,sources!A153)</f>
        <v>11</v>
      </c>
      <c r="C153" s="1">
        <f t="shared" si="1"/>
        <v>1</v>
      </c>
      <c r="D153" s="1">
        <f t="shared" si="2"/>
        <v>1</v>
      </c>
      <c r="E153" s="1">
        <f t="shared" si="3"/>
        <v>1</v>
      </c>
      <c r="F153" s="1">
        <f t="shared" si="4"/>
        <v>1</v>
      </c>
      <c r="G153" s="1">
        <f t="shared" si="5"/>
        <v>1</v>
      </c>
      <c r="H153" s="1">
        <f t="shared" si="6"/>
        <v>0</v>
      </c>
      <c r="I153" s="2">
        <v>0.0</v>
      </c>
      <c r="J153" s="2"/>
      <c r="K153" s="2"/>
      <c r="L153" s="2" t="s">
        <v>11563</v>
      </c>
    </row>
    <row r="154" ht="14.25" customHeight="1">
      <c r="A154" s="1" t="str">
        <f>IFERROR(__xludf.DUMMYFUNCTION("""COMPUTED_VALUE"""),"Proceedings of the 2022 IEEE International Conference on Human-Machine Systems, ICHMS 2022")</f>
        <v>Proceedings of the 2022 IEEE International Conference on Human-Machine Systems, ICHMS 2022</v>
      </c>
      <c r="B154" s="9">
        <f>COUNTIF(scopus!F:F,sources!A154)</f>
        <v>9</v>
      </c>
      <c r="C154" s="1">
        <f t="shared" si="1"/>
        <v>1</v>
      </c>
      <c r="D154" s="1">
        <f t="shared" si="2"/>
        <v>1</v>
      </c>
      <c r="E154" s="1">
        <f t="shared" si="3"/>
        <v>1</v>
      </c>
      <c r="F154" s="1">
        <f t="shared" si="4"/>
        <v>1</v>
      </c>
      <c r="G154" s="1">
        <f t="shared" si="5"/>
        <v>0</v>
      </c>
      <c r="H154" s="1">
        <f t="shared" si="6"/>
        <v>0</v>
      </c>
      <c r="I154" s="2">
        <v>1.0</v>
      </c>
      <c r="J154" s="2" t="s">
        <v>11564</v>
      </c>
      <c r="K154" s="2" t="s">
        <v>37</v>
      </c>
      <c r="L154" s="10" t="s">
        <v>11565</v>
      </c>
    </row>
    <row r="155" ht="14.25" hidden="1" customHeight="1">
      <c r="A155" s="1" t="str">
        <f>IFERROR(__xludf.DUMMYFUNCTION("""COMPUTED_VALUE"""),"Proceedings - 2022 IEEE 19th International Conference on Mobile Ad Hoc and Smart Systems, MASS 2022")</f>
        <v>Proceedings - 2022 IEEE 19th International Conference on Mobile Ad Hoc and Smart Systems, MASS 2022</v>
      </c>
      <c r="B155" s="9">
        <f>COUNTIF(scopus!F:F,sources!A155)</f>
        <v>2</v>
      </c>
      <c r="C155" s="1">
        <f t="shared" si="1"/>
        <v>0</v>
      </c>
      <c r="D155" s="1">
        <f t="shared" si="2"/>
        <v>0</v>
      </c>
      <c r="E155" s="1">
        <f t="shared" si="3"/>
        <v>0</v>
      </c>
      <c r="F155" s="1">
        <f t="shared" si="4"/>
        <v>0</v>
      </c>
      <c r="G155" s="1">
        <f t="shared" si="5"/>
        <v>0</v>
      </c>
      <c r="H155" s="1">
        <f t="shared" si="6"/>
        <v>0</v>
      </c>
    </row>
    <row r="156" ht="14.25" hidden="1" customHeight="1">
      <c r="A156" s="1" t="str">
        <f>IFERROR(__xludf.DUMMYFUNCTION("""COMPUTED_VALUE"""),"2022 Language Resources and Evaluation Conference, LREC 2022")</f>
        <v>2022 Language Resources and Evaluation Conference, LREC 2022</v>
      </c>
      <c r="B156" s="9">
        <f>COUNTIF(scopus!F:F,sources!A156)</f>
        <v>3</v>
      </c>
      <c r="C156" s="1">
        <f t="shared" si="1"/>
        <v>0</v>
      </c>
      <c r="D156" s="1">
        <f t="shared" si="2"/>
        <v>0</v>
      </c>
      <c r="E156" s="1">
        <f t="shared" si="3"/>
        <v>0</v>
      </c>
      <c r="F156" s="1">
        <f t="shared" si="4"/>
        <v>0</v>
      </c>
      <c r="G156" s="1">
        <f t="shared" si="5"/>
        <v>0</v>
      </c>
      <c r="H156" s="1">
        <f t="shared" si="6"/>
        <v>0</v>
      </c>
    </row>
    <row r="157" ht="14.25" customHeight="1">
      <c r="A157" s="1" t="str">
        <f>IFERROR(__xludf.DUMMYFUNCTION("""COMPUTED_VALUE"""),"2022 IEEE International Conference on Development and Learning, ICDL 2022")</f>
        <v>2022 IEEE International Conference on Development and Learning, ICDL 2022</v>
      </c>
      <c r="B157" s="9">
        <f>COUNTIF(scopus!F:F,sources!A157)</f>
        <v>12</v>
      </c>
      <c r="C157" s="1">
        <f t="shared" si="1"/>
        <v>1</v>
      </c>
      <c r="D157" s="1">
        <f t="shared" si="2"/>
        <v>1</v>
      </c>
      <c r="E157" s="1">
        <f t="shared" si="3"/>
        <v>1</v>
      </c>
      <c r="F157" s="1">
        <f t="shared" si="4"/>
        <v>1</v>
      </c>
      <c r="G157" s="1">
        <f t="shared" si="5"/>
        <v>1</v>
      </c>
      <c r="H157" s="1">
        <f t="shared" si="6"/>
        <v>0</v>
      </c>
      <c r="I157" s="2">
        <v>1.0</v>
      </c>
      <c r="J157" s="2" t="s">
        <v>11556</v>
      </c>
      <c r="K157" s="2" t="s">
        <v>29</v>
      </c>
      <c r="L157" s="10" t="s">
        <v>11566</v>
      </c>
    </row>
    <row r="158" ht="14.25" hidden="1" customHeight="1">
      <c r="A158" s="1" t="str">
        <f>IFERROR(__xludf.DUMMYFUNCTION("""COMPUTED_VALUE"""),"2022 Australian and New Zealand Control Conference, ANZCC 2022")</f>
        <v>2022 Australian and New Zealand Control Conference, ANZCC 2022</v>
      </c>
      <c r="B158" s="9">
        <f>COUNTIF(scopus!F:F,sources!A158)</f>
        <v>1</v>
      </c>
      <c r="C158" s="1">
        <f t="shared" si="1"/>
        <v>0</v>
      </c>
      <c r="D158" s="1">
        <f t="shared" si="2"/>
        <v>0</v>
      </c>
      <c r="E158" s="1">
        <f t="shared" si="3"/>
        <v>0</v>
      </c>
      <c r="F158" s="1">
        <f t="shared" si="4"/>
        <v>0</v>
      </c>
      <c r="G158" s="1">
        <f t="shared" si="5"/>
        <v>0</v>
      </c>
      <c r="H158" s="1">
        <f t="shared" si="6"/>
        <v>0</v>
      </c>
    </row>
    <row r="159" ht="14.25" hidden="1" customHeight="1">
      <c r="A159" s="1" t="str">
        <f>IFERROR(__xludf.DUMMYFUNCTION("""COMPUTED_VALUE"""),"2022 IEEE 3rd Global Conference for Advancement in Technology, GCAT 2022")</f>
        <v>2022 IEEE 3rd Global Conference for Advancement in Technology, GCAT 2022</v>
      </c>
      <c r="B159" s="9">
        <f>COUNTIF(scopus!F:F,sources!A159)</f>
        <v>1</v>
      </c>
      <c r="C159" s="1">
        <f t="shared" si="1"/>
        <v>0</v>
      </c>
      <c r="D159" s="1">
        <f t="shared" si="2"/>
        <v>0</v>
      </c>
      <c r="E159" s="1">
        <f t="shared" si="3"/>
        <v>0</v>
      </c>
      <c r="F159" s="1">
        <f t="shared" si="4"/>
        <v>0</v>
      </c>
      <c r="G159" s="1">
        <f t="shared" si="5"/>
        <v>0</v>
      </c>
      <c r="H159" s="1">
        <f t="shared" si="6"/>
        <v>0</v>
      </c>
    </row>
    <row r="160" ht="14.25" hidden="1" customHeight="1">
      <c r="A160" s="1" t="str">
        <f>IFERROR(__xludf.DUMMYFUNCTION("""COMPUTED_VALUE"""),"Proceedings of 2022 Asia-Pacific Signal and Information Processing Association Annual Summit and Conference, APSIPA ASC 2022")</f>
        <v>Proceedings of 2022 Asia-Pacific Signal and Information Processing Association Annual Summit and Conference, APSIPA ASC 2022</v>
      </c>
      <c r="B160" s="9">
        <f>COUNTIF(scopus!F:F,sources!A160)</f>
        <v>2</v>
      </c>
      <c r="C160" s="1">
        <f t="shared" si="1"/>
        <v>0</v>
      </c>
      <c r="D160" s="1">
        <f t="shared" si="2"/>
        <v>0</v>
      </c>
      <c r="E160" s="1">
        <f t="shared" si="3"/>
        <v>0</v>
      </c>
      <c r="F160" s="1">
        <f t="shared" si="4"/>
        <v>0</v>
      </c>
      <c r="G160" s="1">
        <f t="shared" si="5"/>
        <v>0</v>
      </c>
      <c r="H160" s="1">
        <f t="shared" si="6"/>
        <v>0</v>
      </c>
    </row>
    <row r="161" ht="14.25" hidden="1" customHeight="1">
      <c r="A161" s="1" t="str">
        <f>IFERROR(__xludf.DUMMYFUNCTION("""COMPUTED_VALUE"""),"Proceedings of SPIE - The International Society for Optical Engineering")</f>
        <v>Proceedings of SPIE - The International Society for Optical Engineering</v>
      </c>
      <c r="B161" s="9">
        <f>COUNTIF(scopus!F:F,sources!A161)</f>
        <v>14</v>
      </c>
      <c r="C161" s="1">
        <f t="shared" si="1"/>
        <v>1</v>
      </c>
      <c r="D161" s="1">
        <f t="shared" si="2"/>
        <v>1</v>
      </c>
      <c r="E161" s="1">
        <f t="shared" si="3"/>
        <v>1</v>
      </c>
      <c r="F161" s="1">
        <f t="shared" si="4"/>
        <v>1</v>
      </c>
      <c r="G161" s="1">
        <f t="shared" si="5"/>
        <v>1</v>
      </c>
      <c r="H161" s="1">
        <f t="shared" si="6"/>
        <v>0</v>
      </c>
      <c r="I161" s="2">
        <v>0.0</v>
      </c>
      <c r="J161" s="2"/>
      <c r="K161" s="2"/>
      <c r="L161" s="2" t="s">
        <v>11567</v>
      </c>
    </row>
    <row r="162" ht="14.25" customHeight="1">
      <c r="A162" s="1" t="str">
        <f>IFERROR(__xludf.DUMMYFUNCTION("""COMPUTED_VALUE"""),"ICARM 2022 - 2022 7th IEEE International Conference on Advanced Robotics and Mechatronics")</f>
        <v>ICARM 2022 - 2022 7th IEEE International Conference on Advanced Robotics and Mechatronics</v>
      </c>
      <c r="B162" s="9">
        <f>COUNTIF(scopus!F:F,sources!A162)</f>
        <v>8</v>
      </c>
      <c r="C162" s="1">
        <f t="shared" si="1"/>
        <v>1</v>
      </c>
      <c r="D162" s="1">
        <f t="shared" si="2"/>
        <v>1</v>
      </c>
      <c r="E162" s="1">
        <f t="shared" si="3"/>
        <v>1</v>
      </c>
      <c r="F162" s="1">
        <f t="shared" si="4"/>
        <v>1</v>
      </c>
      <c r="G162" s="1">
        <f t="shared" si="5"/>
        <v>0</v>
      </c>
      <c r="H162" s="1">
        <f t="shared" si="6"/>
        <v>0</v>
      </c>
      <c r="I162" s="2">
        <v>1.0</v>
      </c>
      <c r="J162" s="2" t="s">
        <v>11544</v>
      </c>
      <c r="K162" s="2" t="s">
        <v>43</v>
      </c>
      <c r="L162" s="10" t="s">
        <v>11568</v>
      </c>
    </row>
    <row r="163" ht="14.25" hidden="1" customHeight="1">
      <c r="A163" s="1" t="str">
        <f>IFERROR(__xludf.DUMMYFUNCTION("""COMPUTED_VALUE"""),"IEEE International Symposium on Robotic and Sensors Environments, ROSE 2022 - Proceedings")</f>
        <v>IEEE International Symposium on Robotic and Sensors Environments, ROSE 2022 - Proceedings</v>
      </c>
      <c r="B163" s="9">
        <f>COUNTIF(scopus!F:F,sources!A163)</f>
        <v>3</v>
      </c>
      <c r="C163" s="1">
        <f t="shared" si="1"/>
        <v>0</v>
      </c>
      <c r="D163" s="1">
        <f t="shared" si="2"/>
        <v>0</v>
      </c>
      <c r="E163" s="1">
        <f t="shared" si="3"/>
        <v>0</v>
      </c>
      <c r="F163" s="1">
        <f t="shared" si="4"/>
        <v>0</v>
      </c>
      <c r="G163" s="1">
        <f t="shared" si="5"/>
        <v>0</v>
      </c>
      <c r="H163" s="1">
        <f t="shared" si="6"/>
        <v>0</v>
      </c>
    </row>
    <row r="164" ht="14.25" hidden="1" customHeight="1">
      <c r="A164" s="1" t="str">
        <f>IFERROR(__xludf.DUMMYFUNCTION("""COMPUTED_VALUE"""),"2022 International Automatic Control Conference, CACS 2022")</f>
        <v>2022 International Automatic Control Conference, CACS 2022</v>
      </c>
      <c r="B164" s="9">
        <f>COUNTIF(scopus!F:F,sources!A164)</f>
        <v>1</v>
      </c>
      <c r="C164" s="1">
        <f t="shared" si="1"/>
        <v>0</v>
      </c>
      <c r="D164" s="1">
        <f t="shared" si="2"/>
        <v>0</v>
      </c>
      <c r="E164" s="1">
        <f t="shared" si="3"/>
        <v>0</v>
      </c>
      <c r="F164" s="1">
        <f t="shared" si="4"/>
        <v>0</v>
      </c>
      <c r="G164" s="1">
        <f t="shared" si="5"/>
        <v>0</v>
      </c>
      <c r="H164" s="1">
        <f t="shared" si="6"/>
        <v>0</v>
      </c>
    </row>
    <row r="165" ht="14.25" hidden="1" customHeight="1">
      <c r="A165" s="1" t="str">
        <f>IFERROR(__xludf.DUMMYFUNCTION("""COMPUTED_VALUE"""),"IECON Proceedings (Industrial Electronics Conference)")</f>
        <v>IECON Proceedings (Industrial Electronics Conference)</v>
      </c>
      <c r="B165" s="9">
        <f>COUNTIF(scopus!F:F,sources!A165)</f>
        <v>3</v>
      </c>
      <c r="C165" s="1">
        <f t="shared" si="1"/>
        <v>0</v>
      </c>
      <c r="D165" s="1">
        <f t="shared" si="2"/>
        <v>0</v>
      </c>
      <c r="E165" s="1">
        <f t="shared" si="3"/>
        <v>0</v>
      </c>
      <c r="F165" s="1">
        <f t="shared" si="4"/>
        <v>0</v>
      </c>
      <c r="G165" s="1">
        <f t="shared" si="5"/>
        <v>0</v>
      </c>
      <c r="H165" s="1">
        <f t="shared" si="6"/>
        <v>0</v>
      </c>
    </row>
    <row r="166" ht="14.25" hidden="1" customHeight="1">
      <c r="A166" s="1" t="str">
        <f>IFERROR(__xludf.DUMMYFUNCTION("""COMPUTED_VALUE"""),"ICETE International Conference on E-Business and Telecommunication Networks (International Joint Conference on Computational Intelligence)")</f>
        <v>ICETE International Conference on E-Business and Telecommunication Networks (International Joint Conference on Computational Intelligence)</v>
      </c>
      <c r="B166" s="9">
        <f>COUNTIF(scopus!F:F,sources!A166)</f>
        <v>1</v>
      </c>
      <c r="C166" s="1">
        <f t="shared" si="1"/>
        <v>0</v>
      </c>
      <c r="D166" s="1">
        <f t="shared" si="2"/>
        <v>0</v>
      </c>
      <c r="E166" s="1">
        <f t="shared" si="3"/>
        <v>0</v>
      </c>
      <c r="F166" s="1">
        <f t="shared" si="4"/>
        <v>0</v>
      </c>
      <c r="G166" s="1">
        <f t="shared" si="5"/>
        <v>0</v>
      </c>
      <c r="H166" s="1">
        <f t="shared" si="6"/>
        <v>0</v>
      </c>
    </row>
    <row r="167" ht="14.25" hidden="1" customHeight="1">
      <c r="A167" s="1" t="str">
        <f>IFERROR(__xludf.DUMMYFUNCTION("""COMPUTED_VALUE"""),"Proceedings - 2022 IEEE International Symposium on Mixed and Augmented Reality Adjunct, ISMAR-Adjunct 2022")</f>
        <v>Proceedings - 2022 IEEE International Symposium on Mixed and Augmented Reality Adjunct, ISMAR-Adjunct 2022</v>
      </c>
      <c r="B167" s="9">
        <f>COUNTIF(scopus!F:F,sources!A167)</f>
        <v>1</v>
      </c>
      <c r="C167" s="1">
        <f t="shared" si="1"/>
        <v>0</v>
      </c>
      <c r="D167" s="1">
        <f t="shared" si="2"/>
        <v>0</v>
      </c>
      <c r="E167" s="1">
        <f t="shared" si="3"/>
        <v>0</v>
      </c>
      <c r="F167" s="1">
        <f t="shared" si="4"/>
        <v>0</v>
      </c>
      <c r="G167" s="1">
        <f t="shared" si="5"/>
        <v>0</v>
      </c>
      <c r="H167" s="1">
        <f t="shared" si="6"/>
        <v>0</v>
      </c>
    </row>
    <row r="168" ht="14.25" hidden="1" customHeight="1">
      <c r="A168" s="1" t="str">
        <f>IFERROR(__xludf.DUMMYFUNCTION("""COMPUTED_VALUE"""),"International Conference of Control, Dynamic Systems, and Robotics")</f>
        <v>International Conference of Control, Dynamic Systems, and Robotics</v>
      </c>
      <c r="B168" s="9">
        <f>COUNTIF(scopus!F:F,sources!A168)</f>
        <v>1</v>
      </c>
      <c r="C168" s="1">
        <f t="shared" si="1"/>
        <v>0</v>
      </c>
      <c r="D168" s="1">
        <f t="shared" si="2"/>
        <v>0</v>
      </c>
      <c r="E168" s="1">
        <f t="shared" si="3"/>
        <v>0</v>
      </c>
      <c r="F168" s="1">
        <f t="shared" si="4"/>
        <v>0</v>
      </c>
      <c r="G168" s="1">
        <f t="shared" si="5"/>
        <v>0</v>
      </c>
      <c r="H168" s="1">
        <f t="shared" si="6"/>
        <v>0</v>
      </c>
    </row>
    <row r="169" ht="14.25" hidden="1" customHeight="1">
      <c r="A169" s="1" t="str">
        <f>IFERROR(__xludf.DUMMYFUNCTION("""COMPUTED_VALUE"""),"International Joint Conference 2022 - 17th International Joint Symposium on Artificial Intelligence and Natural Language Processing, iSAI-NLP 2022 and 3rd International Conference on Artificial Intelligence and Internet of Things, AIoT 2022")</f>
        <v>International Joint Conference 2022 - 17th International Joint Symposium on Artificial Intelligence and Natural Language Processing, iSAI-NLP 2022 and 3rd International Conference on Artificial Intelligence and Internet of Things, AIoT 2022</v>
      </c>
      <c r="B169" s="9">
        <f>COUNTIF(scopus!F:F,sources!A169)</f>
        <v>1</v>
      </c>
      <c r="C169" s="1">
        <f t="shared" si="1"/>
        <v>0</v>
      </c>
      <c r="D169" s="1">
        <f t="shared" si="2"/>
        <v>0</v>
      </c>
      <c r="E169" s="1">
        <f t="shared" si="3"/>
        <v>0</v>
      </c>
      <c r="F169" s="1">
        <f t="shared" si="4"/>
        <v>0</v>
      </c>
      <c r="G169" s="1">
        <f t="shared" si="5"/>
        <v>0</v>
      </c>
      <c r="H169" s="1">
        <f t="shared" si="6"/>
        <v>0</v>
      </c>
    </row>
    <row r="170" ht="14.25" hidden="1" customHeight="1">
      <c r="A170" s="1" t="str">
        <f>IFERROR(__xludf.DUMMYFUNCTION("""COMPUTED_VALUE"""),"2022 10th International Conference on Affective Computing and Intelligent Interaction, ACII 2022")</f>
        <v>2022 10th International Conference on Affective Computing and Intelligent Interaction, ACII 2022</v>
      </c>
      <c r="B170" s="9">
        <f>COUNTIF(scopus!F:F,sources!A170)</f>
        <v>1</v>
      </c>
      <c r="C170" s="1">
        <f t="shared" si="1"/>
        <v>0</v>
      </c>
      <c r="D170" s="1">
        <f t="shared" si="2"/>
        <v>0</v>
      </c>
      <c r="E170" s="1">
        <f t="shared" si="3"/>
        <v>0</v>
      </c>
      <c r="F170" s="1">
        <f t="shared" si="4"/>
        <v>0</v>
      </c>
      <c r="G170" s="1">
        <f t="shared" si="5"/>
        <v>0</v>
      </c>
      <c r="H170" s="1">
        <f t="shared" si="6"/>
        <v>0</v>
      </c>
    </row>
    <row r="171" ht="14.25" hidden="1" customHeight="1">
      <c r="A171" s="1" t="str">
        <f>IFERROR(__xludf.DUMMYFUNCTION("""COMPUTED_VALUE"""),"IEEE International Conference on Industrial Informatics (INDIN)")</f>
        <v>IEEE International Conference on Industrial Informatics (INDIN)</v>
      </c>
      <c r="B171" s="9">
        <f>COUNTIF(scopus!F:F,sources!A171)</f>
        <v>1</v>
      </c>
      <c r="C171" s="1">
        <f t="shared" si="1"/>
        <v>0</v>
      </c>
      <c r="D171" s="1">
        <f t="shared" si="2"/>
        <v>0</v>
      </c>
      <c r="E171" s="1">
        <f t="shared" si="3"/>
        <v>0</v>
      </c>
      <c r="F171" s="1">
        <f t="shared" si="4"/>
        <v>0</v>
      </c>
      <c r="G171" s="1">
        <f t="shared" si="5"/>
        <v>0</v>
      </c>
      <c r="H171" s="1">
        <f t="shared" si="6"/>
        <v>0</v>
      </c>
    </row>
    <row r="172" ht="14.25" hidden="1" customHeight="1">
      <c r="A172" s="1" t="str">
        <f>IFERROR(__xludf.DUMMYFUNCTION("""COMPUTED_VALUE"""),"5th International Conference on Intelligent Robotics and Control Engineering, IRCE 2022")</f>
        <v>5th International Conference on Intelligent Robotics and Control Engineering, IRCE 2022</v>
      </c>
      <c r="B172" s="9">
        <f>COUNTIF(scopus!F:F,sources!A172)</f>
        <v>2</v>
      </c>
      <c r="C172" s="1">
        <f t="shared" si="1"/>
        <v>0</v>
      </c>
      <c r="D172" s="1">
        <f t="shared" si="2"/>
        <v>0</v>
      </c>
      <c r="E172" s="1">
        <f t="shared" si="3"/>
        <v>0</v>
      </c>
      <c r="F172" s="1">
        <f t="shared" si="4"/>
        <v>0</v>
      </c>
      <c r="G172" s="1">
        <f t="shared" si="5"/>
        <v>0</v>
      </c>
      <c r="H172" s="1">
        <f t="shared" si="6"/>
        <v>0</v>
      </c>
    </row>
    <row r="173" ht="14.25" hidden="1" customHeight="1">
      <c r="A173" s="1" t="str">
        <f>IFERROR(__xludf.DUMMYFUNCTION("""COMPUTED_VALUE"""),"Proceedings of the 24th Robotics Mexican Congress, COMRob 2022")</f>
        <v>Proceedings of the 24th Robotics Mexican Congress, COMRob 2022</v>
      </c>
      <c r="B173" s="9">
        <f>COUNTIF(scopus!F:F,sources!A173)</f>
        <v>1</v>
      </c>
      <c r="C173" s="1">
        <f t="shared" si="1"/>
        <v>0</v>
      </c>
      <c r="D173" s="1">
        <f t="shared" si="2"/>
        <v>0</v>
      </c>
      <c r="E173" s="1">
        <f t="shared" si="3"/>
        <v>0</v>
      </c>
      <c r="F173" s="1">
        <f t="shared" si="4"/>
        <v>0</v>
      </c>
      <c r="G173" s="1">
        <f t="shared" si="5"/>
        <v>0</v>
      </c>
      <c r="H173" s="1">
        <f t="shared" si="6"/>
        <v>0</v>
      </c>
    </row>
    <row r="174" ht="14.25" hidden="1" customHeight="1">
      <c r="A174" s="1" t="str">
        <f>IFERROR(__xludf.DUMMYFUNCTION("""COMPUTED_VALUE"""),"Oceans Conference Record (IEEE)")</f>
        <v>Oceans Conference Record (IEEE)</v>
      </c>
      <c r="B174" s="9">
        <f>COUNTIF(scopus!F:F,sources!A174)</f>
        <v>2</v>
      </c>
      <c r="C174" s="1">
        <f t="shared" si="1"/>
        <v>0</v>
      </c>
      <c r="D174" s="1">
        <f t="shared" si="2"/>
        <v>0</v>
      </c>
      <c r="E174" s="1">
        <f t="shared" si="3"/>
        <v>0</v>
      </c>
      <c r="F174" s="1">
        <f t="shared" si="4"/>
        <v>0</v>
      </c>
      <c r="G174" s="1">
        <f t="shared" si="5"/>
        <v>0</v>
      </c>
      <c r="H174" s="1">
        <f t="shared" si="6"/>
        <v>0</v>
      </c>
    </row>
    <row r="175" ht="14.25" hidden="1" customHeight="1">
      <c r="A175" s="1" t="str">
        <f>IFERROR(__xludf.DUMMYFUNCTION("""COMPUTED_VALUE"""),"SeGAH 2022 - 2022 IEEE 10th International Conference on Serious Games and Applications for Health")</f>
        <v>SeGAH 2022 - 2022 IEEE 10th International Conference on Serious Games and Applications for Health</v>
      </c>
      <c r="B175" s="9">
        <f>COUNTIF(scopus!F:F,sources!A175)</f>
        <v>1</v>
      </c>
      <c r="C175" s="1">
        <f t="shared" si="1"/>
        <v>0</v>
      </c>
      <c r="D175" s="1">
        <f t="shared" si="2"/>
        <v>0</v>
      </c>
      <c r="E175" s="1">
        <f t="shared" si="3"/>
        <v>0</v>
      </c>
      <c r="F175" s="1">
        <f t="shared" si="4"/>
        <v>0</v>
      </c>
      <c r="G175" s="1">
        <f t="shared" si="5"/>
        <v>0</v>
      </c>
      <c r="H175" s="1">
        <f t="shared" si="6"/>
        <v>0</v>
      </c>
    </row>
    <row r="176" ht="14.25" hidden="1" customHeight="1">
      <c r="A176" s="1" t="str">
        <f>IFERROR(__xludf.DUMMYFUNCTION("""COMPUTED_VALUE"""),"International Joint Conference on Knowledge Discovery, Knowledge Engineering and Knowledge Management, IC3K - Proceedings")</f>
        <v>International Joint Conference on Knowledge Discovery, Knowledge Engineering and Knowledge Management, IC3K - Proceedings</v>
      </c>
      <c r="B176" s="9">
        <f>COUNTIF(scopus!F:F,sources!A176)</f>
        <v>1</v>
      </c>
      <c r="C176" s="1">
        <f t="shared" si="1"/>
        <v>0</v>
      </c>
      <c r="D176" s="1">
        <f t="shared" si="2"/>
        <v>0</v>
      </c>
      <c r="E176" s="1">
        <f t="shared" si="3"/>
        <v>0</v>
      </c>
      <c r="F176" s="1">
        <f t="shared" si="4"/>
        <v>0</v>
      </c>
      <c r="G176" s="1">
        <f t="shared" si="5"/>
        <v>0</v>
      </c>
      <c r="H176" s="1">
        <f t="shared" si="6"/>
        <v>0</v>
      </c>
    </row>
    <row r="177" ht="14.25" hidden="1" customHeight="1">
      <c r="A177" s="1" t="str">
        <f>IFERROR(__xludf.DUMMYFUNCTION("""COMPUTED_VALUE"""),"2022 2nd International Conference on Advanced Electrical Engineering, ICAEE 2022")</f>
        <v>2022 2nd International Conference on Advanced Electrical Engineering, ICAEE 2022</v>
      </c>
      <c r="B177" s="9">
        <f>COUNTIF(scopus!F:F,sources!A177)</f>
        <v>1</v>
      </c>
      <c r="C177" s="1">
        <f t="shared" si="1"/>
        <v>0</v>
      </c>
      <c r="D177" s="1">
        <f t="shared" si="2"/>
        <v>0</v>
      </c>
      <c r="E177" s="1">
        <f t="shared" si="3"/>
        <v>0</v>
      </c>
      <c r="F177" s="1">
        <f t="shared" si="4"/>
        <v>0</v>
      </c>
      <c r="G177" s="1">
        <f t="shared" si="5"/>
        <v>0</v>
      </c>
      <c r="H177" s="1">
        <f t="shared" si="6"/>
        <v>0</v>
      </c>
    </row>
    <row r="178" ht="14.25" hidden="1" customHeight="1">
      <c r="A178" s="1" t="str">
        <f>IFERROR(__xludf.DUMMYFUNCTION("""COMPUTED_VALUE"""),"Proceedings - 2022 8th International Symposium on System Security, Safety, and Reliability, ISSSR 2022")</f>
        <v>Proceedings - 2022 8th International Symposium on System Security, Safety, and Reliability, ISSSR 2022</v>
      </c>
      <c r="B178" s="9">
        <f>COUNTIF(scopus!F:F,sources!A178)</f>
        <v>1</v>
      </c>
      <c r="C178" s="1">
        <f t="shared" si="1"/>
        <v>0</v>
      </c>
      <c r="D178" s="1">
        <f t="shared" si="2"/>
        <v>0</v>
      </c>
      <c r="E178" s="1">
        <f t="shared" si="3"/>
        <v>0</v>
      </c>
      <c r="F178" s="1">
        <f t="shared" si="4"/>
        <v>0</v>
      </c>
      <c r="G178" s="1">
        <f t="shared" si="5"/>
        <v>0</v>
      </c>
      <c r="H178" s="1">
        <f t="shared" si="6"/>
        <v>0</v>
      </c>
    </row>
    <row r="179" ht="14.25" hidden="1" customHeight="1">
      <c r="A179" s="1" t="str">
        <f>IFERROR(__xludf.DUMMYFUNCTION("""COMPUTED_VALUE"""),"Lecture Notes of the Institute for Computer Sciences, Social-Informatics and Telecommunications Engineering, LNICST")</f>
        <v>Lecture Notes of the Institute for Computer Sciences, Social-Informatics and Telecommunications Engineering, LNICST</v>
      </c>
      <c r="B179" s="9">
        <f>COUNTIF(scopus!F:F,sources!A179)</f>
        <v>4</v>
      </c>
      <c r="C179" s="1">
        <f t="shared" si="1"/>
        <v>1</v>
      </c>
      <c r="D179" s="1">
        <f t="shared" si="2"/>
        <v>0</v>
      </c>
      <c r="E179" s="1">
        <f t="shared" si="3"/>
        <v>0</v>
      </c>
      <c r="F179" s="1">
        <f t="shared" si="4"/>
        <v>0</v>
      </c>
      <c r="G179" s="1">
        <f t="shared" si="5"/>
        <v>0</v>
      </c>
      <c r="H179" s="1">
        <f t="shared" si="6"/>
        <v>0</v>
      </c>
    </row>
    <row r="180" ht="14.25" hidden="1" customHeight="1">
      <c r="A180" s="1" t="str">
        <f>IFERROR(__xludf.DUMMYFUNCTION("""COMPUTED_VALUE"""),"IEEE Region 10 Annual International Conference, Proceedings/TENCON")</f>
        <v>IEEE Region 10 Annual International Conference, Proceedings/TENCON</v>
      </c>
      <c r="B180" s="9">
        <f>COUNTIF(scopus!F:F,sources!A180)</f>
        <v>1</v>
      </c>
      <c r="C180" s="1">
        <f t="shared" si="1"/>
        <v>0</v>
      </c>
      <c r="D180" s="1">
        <f t="shared" si="2"/>
        <v>0</v>
      </c>
      <c r="E180" s="1">
        <f t="shared" si="3"/>
        <v>0</v>
      </c>
      <c r="F180" s="1">
        <f t="shared" si="4"/>
        <v>0</v>
      </c>
      <c r="G180" s="1">
        <f t="shared" si="5"/>
        <v>0</v>
      </c>
      <c r="H180" s="1">
        <f t="shared" si="6"/>
        <v>0</v>
      </c>
    </row>
    <row r="181" ht="14.25" hidden="1" customHeight="1">
      <c r="A181" s="1" t="str">
        <f>IFERROR(__xludf.DUMMYFUNCTION("""COMPUTED_VALUE"""),"Proceedings of the Institute of Acoustics")</f>
        <v>Proceedings of the Institute of Acoustics</v>
      </c>
      <c r="B181" s="9">
        <f>COUNTIF(scopus!F:F,sources!A181)</f>
        <v>1</v>
      </c>
      <c r="C181" s="1">
        <f t="shared" si="1"/>
        <v>0</v>
      </c>
      <c r="D181" s="1">
        <f t="shared" si="2"/>
        <v>0</v>
      </c>
      <c r="E181" s="1">
        <f t="shared" si="3"/>
        <v>0</v>
      </c>
      <c r="F181" s="1">
        <f t="shared" si="4"/>
        <v>0</v>
      </c>
      <c r="G181" s="1">
        <f t="shared" si="5"/>
        <v>0</v>
      </c>
      <c r="H181" s="1">
        <f t="shared" si="6"/>
        <v>0</v>
      </c>
    </row>
    <row r="182" ht="14.25" hidden="1" customHeight="1">
      <c r="A182" s="1" t="str">
        <f>IFERROR(__xludf.DUMMYFUNCTION("""COMPUTED_VALUE"""),"Proceedings - International Conference on Pattern Recognition")</f>
        <v>Proceedings - International Conference on Pattern Recognition</v>
      </c>
      <c r="B182" s="9">
        <f>COUNTIF(scopus!F:F,sources!A182)</f>
        <v>3</v>
      </c>
      <c r="C182" s="1">
        <f t="shared" si="1"/>
        <v>0</v>
      </c>
      <c r="D182" s="1">
        <f t="shared" si="2"/>
        <v>0</v>
      </c>
      <c r="E182" s="1">
        <f t="shared" si="3"/>
        <v>0</v>
      </c>
      <c r="F182" s="1">
        <f t="shared" si="4"/>
        <v>0</v>
      </c>
      <c r="G182" s="1">
        <f t="shared" si="5"/>
        <v>0</v>
      </c>
      <c r="H182" s="1">
        <f t="shared" si="6"/>
        <v>0</v>
      </c>
    </row>
    <row r="183" ht="14.25" customHeight="1">
      <c r="A183" s="1" t="str">
        <f>IFERROR(__xludf.DUMMYFUNCTION("""COMPUTED_VALUE"""),"Proceedings of the IEEE RAS and EMBS International Conference on Biomedical Robotics and Biomechatronics")</f>
        <v>Proceedings of the IEEE RAS and EMBS International Conference on Biomedical Robotics and Biomechatronics</v>
      </c>
      <c r="B183" s="9">
        <f>COUNTIF(scopus!F:F,sources!A183)</f>
        <v>12</v>
      </c>
      <c r="C183" s="1">
        <f t="shared" si="1"/>
        <v>1</v>
      </c>
      <c r="D183" s="1">
        <f t="shared" si="2"/>
        <v>1</v>
      </c>
      <c r="E183" s="1">
        <f t="shared" si="3"/>
        <v>1</v>
      </c>
      <c r="F183" s="1">
        <f t="shared" si="4"/>
        <v>1</v>
      </c>
      <c r="G183" s="1">
        <f t="shared" si="5"/>
        <v>1</v>
      </c>
      <c r="H183" s="1">
        <f t="shared" si="6"/>
        <v>0</v>
      </c>
      <c r="I183" s="2">
        <v>1.0</v>
      </c>
      <c r="J183" s="2" t="s">
        <v>11564</v>
      </c>
      <c r="K183" s="2" t="s">
        <v>31</v>
      </c>
      <c r="L183" s="13" t="s">
        <v>11569</v>
      </c>
    </row>
    <row r="184" ht="14.25" hidden="1" customHeight="1">
      <c r="A184" s="1" t="str">
        <f>IFERROR(__xludf.DUMMYFUNCTION("""COMPUTED_VALUE"""),"Lecture Notes in Electrical Engineering")</f>
        <v>Lecture Notes in Electrical Engineering</v>
      </c>
      <c r="B184" s="9">
        <f>COUNTIF(scopus!F:F,sources!A184)</f>
        <v>19</v>
      </c>
      <c r="C184" s="1">
        <f t="shared" si="1"/>
        <v>1</v>
      </c>
      <c r="D184" s="1">
        <f t="shared" si="2"/>
        <v>1</v>
      </c>
      <c r="E184" s="1">
        <f t="shared" si="3"/>
        <v>1</v>
      </c>
      <c r="F184" s="1">
        <f t="shared" si="4"/>
        <v>1</v>
      </c>
      <c r="G184" s="1">
        <f t="shared" si="5"/>
        <v>1</v>
      </c>
      <c r="H184" s="1">
        <f t="shared" si="6"/>
        <v>0</v>
      </c>
      <c r="I184" s="2">
        <v>0.0</v>
      </c>
      <c r="J184" s="2"/>
      <c r="K184" s="2"/>
      <c r="L184" s="2" t="s">
        <v>11570</v>
      </c>
    </row>
    <row r="185" ht="14.25" hidden="1" customHeight="1">
      <c r="A185" s="1" t="str">
        <f>IFERROR(__xludf.DUMMYFUNCTION("""COMPUTED_VALUE"""),"Proceedings of the ASME Design Engineering Technical Conference")</f>
        <v>Proceedings of the ASME Design Engineering Technical Conference</v>
      </c>
      <c r="B185" s="9">
        <f>COUNTIF(scopus!F:F,sources!A185)</f>
        <v>6</v>
      </c>
      <c r="C185" s="1">
        <f t="shared" si="1"/>
        <v>1</v>
      </c>
      <c r="D185" s="1">
        <f t="shared" si="2"/>
        <v>1</v>
      </c>
      <c r="E185" s="1">
        <f t="shared" si="3"/>
        <v>0</v>
      </c>
      <c r="F185" s="1">
        <f t="shared" si="4"/>
        <v>0</v>
      </c>
      <c r="G185" s="1">
        <f t="shared" si="5"/>
        <v>0</v>
      </c>
      <c r="H185" s="1">
        <f t="shared" si="6"/>
        <v>0</v>
      </c>
    </row>
    <row r="186" ht="14.25" customHeight="1">
      <c r="A186" s="1" t="str">
        <f>IFERROR(__xludf.DUMMYFUNCTION("""COMPUTED_VALUE"""),"Conference Proceedings - IEEE International Conference on Systems, Man and Cybernetics")</f>
        <v>Conference Proceedings - IEEE International Conference on Systems, Man and Cybernetics</v>
      </c>
      <c r="B186" s="9">
        <f>COUNTIF(scopus!F:F,sources!A186)</f>
        <v>11</v>
      </c>
      <c r="C186" s="1">
        <f t="shared" si="1"/>
        <v>1</v>
      </c>
      <c r="D186" s="1">
        <f t="shared" si="2"/>
        <v>1</v>
      </c>
      <c r="E186" s="1">
        <f t="shared" si="3"/>
        <v>1</v>
      </c>
      <c r="F186" s="1">
        <f t="shared" si="4"/>
        <v>1</v>
      </c>
      <c r="G186" s="1">
        <f t="shared" si="5"/>
        <v>1</v>
      </c>
      <c r="H186" s="1">
        <f t="shared" si="6"/>
        <v>0</v>
      </c>
      <c r="I186" s="2">
        <v>1.0</v>
      </c>
      <c r="J186" s="2" t="s">
        <v>11564</v>
      </c>
      <c r="K186" s="2" t="s">
        <v>33</v>
      </c>
      <c r="L186" s="10" t="s">
        <v>11571</v>
      </c>
    </row>
    <row r="187" ht="14.25" hidden="1" customHeight="1">
      <c r="A187" s="1" t="str">
        <f>IFERROR(__xludf.DUMMYFUNCTION("""COMPUTED_VALUE"""),"IEEE International Conference on Emerging Technologies and Factory Automation, ETFA")</f>
        <v>IEEE International Conference on Emerging Technologies and Factory Automation, ETFA</v>
      </c>
      <c r="B187" s="9">
        <f>COUNTIF(scopus!F:F,sources!A187)</f>
        <v>5</v>
      </c>
      <c r="C187" s="1">
        <f t="shared" si="1"/>
        <v>1</v>
      </c>
      <c r="D187" s="1">
        <f t="shared" si="2"/>
        <v>0</v>
      </c>
      <c r="E187" s="1">
        <f t="shared" si="3"/>
        <v>0</v>
      </c>
      <c r="F187" s="1">
        <f t="shared" si="4"/>
        <v>0</v>
      </c>
      <c r="G187" s="1">
        <f t="shared" si="5"/>
        <v>0</v>
      </c>
      <c r="H187" s="1">
        <f t="shared" si="6"/>
        <v>0</v>
      </c>
    </row>
    <row r="188" ht="14.25" hidden="1" customHeight="1">
      <c r="A188" s="1" t="str">
        <f>IFERROR(__xludf.DUMMYFUNCTION("""COMPUTED_VALUE"""),"2022 30th International Conference on Software, Telecommunications and Computer Networks, SoftCOM 2022")</f>
        <v>2022 30th International Conference on Software, Telecommunications and Computer Networks, SoftCOM 2022</v>
      </c>
      <c r="B188" s="9">
        <f>COUNTIF(scopus!F:F,sources!A188)</f>
        <v>1</v>
      </c>
      <c r="C188" s="1">
        <f t="shared" si="1"/>
        <v>0</v>
      </c>
      <c r="D188" s="1">
        <f t="shared" si="2"/>
        <v>0</v>
      </c>
      <c r="E188" s="1">
        <f t="shared" si="3"/>
        <v>0</v>
      </c>
      <c r="F188" s="1">
        <f t="shared" si="4"/>
        <v>0</v>
      </c>
      <c r="G188" s="1">
        <f t="shared" si="5"/>
        <v>0</v>
      </c>
      <c r="H188" s="1">
        <f t="shared" si="6"/>
        <v>0</v>
      </c>
    </row>
    <row r="189" ht="14.25" hidden="1" customHeight="1">
      <c r="A189" s="1" t="str">
        <f>IFERROR(__xludf.DUMMYFUNCTION("""COMPUTED_VALUE"""),"ICSSE 2022 - 2022 International Conference on System Science and Engineering")</f>
        <v>ICSSE 2022 - 2022 International Conference on System Science and Engineering</v>
      </c>
      <c r="B189" s="9">
        <f>COUNTIF(scopus!F:F,sources!A189)</f>
        <v>2</v>
      </c>
      <c r="C189" s="1">
        <f t="shared" si="1"/>
        <v>0</v>
      </c>
      <c r="D189" s="1">
        <f t="shared" si="2"/>
        <v>0</v>
      </c>
      <c r="E189" s="1">
        <f t="shared" si="3"/>
        <v>0</v>
      </c>
      <c r="F189" s="1">
        <f t="shared" si="4"/>
        <v>0</v>
      </c>
      <c r="G189" s="1">
        <f t="shared" si="5"/>
        <v>0</v>
      </c>
      <c r="H189" s="1">
        <f t="shared" si="6"/>
        <v>0</v>
      </c>
    </row>
    <row r="190" ht="14.25" hidden="1" customHeight="1">
      <c r="A190" s="1" t="str">
        <f>IFERROR(__xludf.DUMMYFUNCTION("""COMPUTED_VALUE"""),"IEEE International Conference on Automation Science and Engineering")</f>
        <v>IEEE International Conference on Automation Science and Engineering</v>
      </c>
      <c r="B190" s="9">
        <f>COUNTIF(scopus!F:F,sources!A190)</f>
        <v>5</v>
      </c>
      <c r="C190" s="1">
        <f t="shared" si="1"/>
        <v>1</v>
      </c>
      <c r="D190" s="1">
        <f t="shared" si="2"/>
        <v>0</v>
      </c>
      <c r="E190" s="1">
        <f t="shared" si="3"/>
        <v>0</v>
      </c>
      <c r="F190" s="1">
        <f t="shared" si="4"/>
        <v>0</v>
      </c>
      <c r="G190" s="1">
        <f t="shared" si="5"/>
        <v>0</v>
      </c>
      <c r="H190" s="1">
        <f t="shared" si="6"/>
        <v>0</v>
      </c>
    </row>
    <row r="191" ht="14.25" hidden="1" customHeight="1">
      <c r="A191" s="1" t="str">
        <f>IFERROR(__xludf.DUMMYFUNCTION("""COMPUTED_VALUE"""),"2022 International Conference on Multimedia Analysis and Pattern Recognition, MAPR 2022 - Proceedings")</f>
        <v>2022 International Conference on Multimedia Analysis and Pattern Recognition, MAPR 2022 - Proceedings</v>
      </c>
      <c r="B191" s="9">
        <f>COUNTIF(scopus!F:F,sources!A191)</f>
        <v>2</v>
      </c>
      <c r="C191" s="1">
        <f t="shared" si="1"/>
        <v>0</v>
      </c>
      <c r="D191" s="1">
        <f t="shared" si="2"/>
        <v>0</v>
      </c>
      <c r="E191" s="1">
        <f t="shared" si="3"/>
        <v>0</v>
      </c>
      <c r="F191" s="1">
        <f t="shared" si="4"/>
        <v>0</v>
      </c>
      <c r="G191" s="1">
        <f t="shared" si="5"/>
        <v>0</v>
      </c>
      <c r="H191" s="1">
        <f t="shared" si="6"/>
        <v>0</v>
      </c>
    </row>
    <row r="192" ht="14.25" hidden="1" customHeight="1">
      <c r="A192" s="1" t="str">
        <f>IFERROR(__xludf.DUMMYFUNCTION("""COMPUTED_VALUE"""),"IEEE Region 10 Humanitarian Technology Conference, R10-HTC")</f>
        <v>IEEE Region 10 Humanitarian Technology Conference, R10-HTC</v>
      </c>
      <c r="B192" s="9">
        <f>COUNTIF(scopus!F:F,sources!A192)</f>
        <v>1</v>
      </c>
      <c r="C192" s="1">
        <f t="shared" si="1"/>
        <v>0</v>
      </c>
      <c r="D192" s="1">
        <f t="shared" si="2"/>
        <v>0</v>
      </c>
      <c r="E192" s="1">
        <f t="shared" si="3"/>
        <v>0</v>
      </c>
      <c r="F192" s="1">
        <f t="shared" si="4"/>
        <v>0</v>
      </c>
      <c r="G192" s="1">
        <f t="shared" si="5"/>
        <v>0</v>
      </c>
      <c r="H192" s="1">
        <f t="shared" si="6"/>
        <v>0</v>
      </c>
    </row>
    <row r="193" ht="14.25" hidden="1" customHeight="1">
      <c r="A193" s="1" t="str">
        <f>IFERROR(__xludf.DUMMYFUNCTION("""COMPUTED_VALUE"""),"World Automation Congress Proceedings")</f>
        <v>World Automation Congress Proceedings</v>
      </c>
      <c r="B193" s="9">
        <f>COUNTIF(scopus!F:F,sources!A193)</f>
        <v>1</v>
      </c>
      <c r="C193" s="1">
        <f t="shared" si="1"/>
        <v>0</v>
      </c>
      <c r="D193" s="1">
        <f t="shared" si="2"/>
        <v>0</v>
      </c>
      <c r="E193" s="1">
        <f t="shared" si="3"/>
        <v>0</v>
      </c>
      <c r="F193" s="1">
        <f t="shared" si="4"/>
        <v>0</v>
      </c>
      <c r="G193" s="1">
        <f t="shared" si="5"/>
        <v>0</v>
      </c>
      <c r="H193" s="1">
        <f t="shared" si="6"/>
        <v>0</v>
      </c>
    </row>
    <row r="194" ht="14.25" hidden="1" customHeight="1">
      <c r="A194" s="1" t="str">
        <f>IFERROR(__xludf.DUMMYFUNCTION("""COMPUTED_VALUE"""),"Proceedings - 2022 Innovations in Intelligent Systems and Applications Conference, ASYU 2022")</f>
        <v>Proceedings - 2022 Innovations in Intelligent Systems and Applications Conference, ASYU 2022</v>
      </c>
      <c r="B194" s="9">
        <f>COUNTIF(scopus!F:F,sources!A194)</f>
        <v>1</v>
      </c>
      <c r="C194" s="1">
        <f t="shared" si="1"/>
        <v>0</v>
      </c>
      <c r="D194" s="1">
        <f t="shared" si="2"/>
        <v>0</v>
      </c>
      <c r="E194" s="1">
        <f t="shared" si="3"/>
        <v>0</v>
      </c>
      <c r="F194" s="1">
        <f t="shared" si="4"/>
        <v>0</v>
      </c>
      <c r="G194" s="1">
        <f t="shared" si="5"/>
        <v>0</v>
      </c>
      <c r="H194" s="1">
        <f t="shared" si="6"/>
        <v>0</v>
      </c>
    </row>
    <row r="195" ht="14.25" hidden="1" customHeight="1">
      <c r="A195" s="1" t="str">
        <f>IFERROR(__xludf.DUMMYFUNCTION("""COMPUTED_VALUE"""),"16th International Conference on Interfaces and Human Computer Interaction, IHCI 2022, and 15th International Conference on Game and Entertainment Technologies 2022, GET 2022 - Held at the 16th Multi Conference on Computer Science and Information Systems,"&amp;" MCCSIS 2022")</f>
        <v>16th International Conference on Interfaces and Human Computer Interaction, IHCI 2022, and 15th International Conference on Game and Entertainment Technologies 2022, GET 2022 - Held at the 16th Multi Conference on Computer Science and Information Systems, MCCSIS 2022</v>
      </c>
      <c r="B195" s="9">
        <v>1.0</v>
      </c>
      <c r="C195" s="1">
        <f t="shared" si="1"/>
        <v>0</v>
      </c>
      <c r="D195" s="1">
        <f t="shared" si="2"/>
        <v>0</v>
      </c>
      <c r="E195" s="1">
        <f t="shared" si="3"/>
        <v>0</v>
      </c>
      <c r="F195" s="1">
        <f t="shared" si="4"/>
        <v>0</v>
      </c>
      <c r="G195" s="1">
        <f t="shared" si="5"/>
        <v>0</v>
      </c>
      <c r="H195" s="1">
        <f t="shared" si="6"/>
        <v>0</v>
      </c>
    </row>
    <row r="196" ht="14.25" hidden="1" customHeight="1">
      <c r="A196" s="1" t="str">
        <f>IFERROR(__xludf.DUMMYFUNCTION("""COMPUTED_VALUE"""),"Proceedings - IWIS 2022: 2nd International Workshop on Intelligent Systems")</f>
        <v>Proceedings - IWIS 2022: 2nd International Workshop on Intelligent Systems</v>
      </c>
      <c r="B196" s="9">
        <f>COUNTIF(scopus!F:F,sources!A196)</f>
        <v>1</v>
      </c>
      <c r="C196" s="1">
        <f t="shared" si="1"/>
        <v>0</v>
      </c>
      <c r="D196" s="1">
        <f t="shared" si="2"/>
        <v>0</v>
      </c>
      <c r="E196" s="1">
        <f t="shared" si="3"/>
        <v>0</v>
      </c>
      <c r="F196" s="1">
        <f t="shared" si="4"/>
        <v>0</v>
      </c>
      <c r="G196" s="1">
        <f t="shared" si="5"/>
        <v>0</v>
      </c>
      <c r="H196" s="1">
        <f t="shared" si="6"/>
        <v>0</v>
      </c>
    </row>
    <row r="197" ht="14.25" hidden="1" customHeight="1">
      <c r="A197" s="1" t="str">
        <f>IFERROR(__xludf.DUMMYFUNCTION("""COMPUTED_VALUE"""),"Proceedings of ASME 2022 Conference on Smart Materials, Adaptive Structures and Intelligent Systems, SMASIS 2022")</f>
        <v>Proceedings of ASME 2022 Conference on Smart Materials, Adaptive Structures and Intelligent Systems, SMASIS 2022</v>
      </c>
      <c r="B197" s="9">
        <f>COUNTIF(scopus!F:F,sources!A197)</f>
        <v>1</v>
      </c>
      <c r="C197" s="1">
        <f t="shared" si="1"/>
        <v>0</v>
      </c>
      <c r="D197" s="1">
        <f t="shared" si="2"/>
        <v>0</v>
      </c>
      <c r="E197" s="1">
        <f t="shared" si="3"/>
        <v>0</v>
      </c>
      <c r="F197" s="1">
        <f t="shared" si="4"/>
        <v>0</v>
      </c>
      <c r="G197" s="1">
        <f t="shared" si="5"/>
        <v>0</v>
      </c>
      <c r="H197" s="1">
        <f t="shared" si="6"/>
        <v>0</v>
      </c>
    </row>
    <row r="198" ht="14.25" hidden="1" customHeight="1">
      <c r="A198" s="1" t="str">
        <f>IFERROR(__xludf.DUMMYFUNCTION("""COMPUTED_VALUE"""),"Proceedings - 2022 International Conference on Artificial Intelligence and Autonomous Robot Systems, AIARS 2022")</f>
        <v>Proceedings - 2022 International Conference on Artificial Intelligence and Autonomous Robot Systems, AIARS 2022</v>
      </c>
      <c r="B198" s="9">
        <f>COUNTIF(scopus!F:F,sources!A198)</f>
        <v>1</v>
      </c>
      <c r="C198" s="1">
        <f t="shared" si="1"/>
        <v>0</v>
      </c>
      <c r="D198" s="1">
        <f t="shared" si="2"/>
        <v>0</v>
      </c>
      <c r="E198" s="1">
        <f t="shared" si="3"/>
        <v>0</v>
      </c>
      <c r="F198" s="1">
        <f t="shared" si="4"/>
        <v>0</v>
      </c>
      <c r="G198" s="1">
        <f t="shared" si="5"/>
        <v>0</v>
      </c>
      <c r="H198" s="1">
        <f t="shared" si="6"/>
        <v>0</v>
      </c>
    </row>
    <row r="199" ht="14.25" hidden="1" customHeight="1">
      <c r="A199" s="1" t="str">
        <f>IFERROR(__xludf.DUMMYFUNCTION("""COMPUTED_VALUE"""),"2022 26th International Conference on System Theory, Control and Computing, ICSTCC 2022 - Proceedings")</f>
        <v>2022 26th International Conference on System Theory, Control and Computing, ICSTCC 2022 - Proceedings</v>
      </c>
      <c r="B199" s="9">
        <f>COUNTIF(scopus!F:F,sources!A199)</f>
        <v>1</v>
      </c>
      <c r="C199" s="1">
        <f t="shared" si="1"/>
        <v>0</v>
      </c>
      <c r="D199" s="1">
        <f t="shared" si="2"/>
        <v>0</v>
      </c>
      <c r="E199" s="1">
        <f t="shared" si="3"/>
        <v>0</v>
      </c>
      <c r="F199" s="1">
        <f t="shared" si="4"/>
        <v>0</v>
      </c>
      <c r="G199" s="1">
        <f t="shared" si="5"/>
        <v>0</v>
      </c>
      <c r="H199" s="1">
        <f t="shared" si="6"/>
        <v>0</v>
      </c>
    </row>
    <row r="200" ht="14.25" hidden="1" customHeight="1">
      <c r="A200" s="1" t="str">
        <f>IFERROR(__xludf.DUMMYFUNCTION("""COMPUTED_VALUE"""),"Procedia CIRP")</f>
        <v>Procedia CIRP</v>
      </c>
      <c r="B200" s="9">
        <f>COUNTIF(scopus!F:F,sources!A200)</f>
        <v>5</v>
      </c>
      <c r="C200" s="1">
        <f t="shared" si="1"/>
        <v>1</v>
      </c>
      <c r="D200" s="1">
        <f t="shared" si="2"/>
        <v>0</v>
      </c>
      <c r="E200" s="1">
        <f t="shared" si="3"/>
        <v>0</v>
      </c>
      <c r="F200" s="1">
        <f t="shared" si="4"/>
        <v>0</v>
      </c>
      <c r="G200" s="1">
        <f t="shared" si="5"/>
        <v>0</v>
      </c>
      <c r="H200" s="1">
        <f t="shared" si="6"/>
        <v>0</v>
      </c>
    </row>
    <row r="201" ht="14.25" hidden="1" customHeight="1">
      <c r="A201" s="1" t="str">
        <f>IFERROR(__xludf.DUMMYFUNCTION("""COMPUTED_VALUE"""),"2022 6th International Conference on Automation, Control and Robots, ICACR 2022")</f>
        <v>2022 6th International Conference on Automation, Control and Robots, ICACR 2022</v>
      </c>
      <c r="B201" s="9">
        <f>COUNTIF(scopus!F:F,sources!A201)</f>
        <v>1</v>
      </c>
      <c r="C201" s="1">
        <f t="shared" si="1"/>
        <v>0</v>
      </c>
      <c r="D201" s="1">
        <f t="shared" si="2"/>
        <v>0</v>
      </c>
      <c r="E201" s="1">
        <f t="shared" si="3"/>
        <v>0</v>
      </c>
      <c r="F201" s="1">
        <f t="shared" si="4"/>
        <v>0</v>
      </c>
      <c r="G201" s="1">
        <f t="shared" si="5"/>
        <v>0</v>
      </c>
      <c r="H201" s="1">
        <f t="shared" si="6"/>
        <v>0</v>
      </c>
    </row>
    <row r="202" ht="14.25" hidden="1" customHeight="1">
      <c r="A202" s="1" t="str">
        <f>IFERROR(__xludf.DUMMYFUNCTION("""COMPUTED_VALUE"""),"Proceedings - 16th IEEE International Conference on Service-Oriented System Engineering, SOSE 2022")</f>
        <v>Proceedings - 16th IEEE International Conference on Service-Oriented System Engineering, SOSE 2022</v>
      </c>
      <c r="B202" s="9">
        <f>COUNTIF(scopus!F:F,sources!A202)</f>
        <v>1</v>
      </c>
      <c r="C202" s="1">
        <f t="shared" si="1"/>
        <v>0</v>
      </c>
      <c r="D202" s="1">
        <f t="shared" si="2"/>
        <v>0</v>
      </c>
      <c r="E202" s="1">
        <f t="shared" si="3"/>
        <v>0</v>
      </c>
      <c r="F202" s="1">
        <f t="shared" si="4"/>
        <v>0</v>
      </c>
      <c r="G202" s="1">
        <f t="shared" si="5"/>
        <v>0</v>
      </c>
      <c r="H202" s="1">
        <f t="shared" si="6"/>
        <v>0</v>
      </c>
    </row>
    <row r="203" ht="14.25" hidden="1" customHeight="1">
      <c r="A203" s="1" t="str">
        <f>IFERROR(__xludf.DUMMYFUNCTION("""COMPUTED_VALUE"""),"5th International Conference on Intelligent Autonomous Systems, ICoIAS 2022")</f>
        <v>5th International Conference on Intelligent Autonomous Systems, ICoIAS 2022</v>
      </c>
      <c r="B203" s="9">
        <f>COUNTIF(scopus!F:F,sources!A203)</f>
        <v>1</v>
      </c>
      <c r="C203" s="1">
        <f t="shared" si="1"/>
        <v>0</v>
      </c>
      <c r="D203" s="1">
        <f t="shared" si="2"/>
        <v>0</v>
      </c>
      <c r="E203" s="1">
        <f t="shared" si="3"/>
        <v>0</v>
      </c>
      <c r="F203" s="1">
        <f t="shared" si="4"/>
        <v>0</v>
      </c>
      <c r="G203" s="1">
        <f t="shared" si="5"/>
        <v>0</v>
      </c>
      <c r="H203" s="1">
        <f t="shared" si="6"/>
        <v>0</v>
      </c>
    </row>
    <row r="204" ht="14.25" hidden="1" customHeight="1">
      <c r="A204" s="1" t="str">
        <f>IFERROR(__xludf.DUMMYFUNCTION("""COMPUTED_VALUE"""),"Journal of Advanced Mechanical Design, Systems and Manufacturing")</f>
        <v>Journal of Advanced Mechanical Design, Systems and Manufacturing</v>
      </c>
      <c r="B204" s="9">
        <f>COUNTIF(scopus!F:F,sources!A204)</f>
        <v>1</v>
      </c>
      <c r="C204" s="1">
        <f t="shared" si="1"/>
        <v>0</v>
      </c>
      <c r="D204" s="1">
        <f t="shared" si="2"/>
        <v>0</v>
      </c>
      <c r="E204" s="1">
        <f t="shared" si="3"/>
        <v>0</v>
      </c>
      <c r="F204" s="1">
        <f t="shared" si="4"/>
        <v>0</v>
      </c>
      <c r="G204" s="1">
        <f t="shared" si="5"/>
        <v>0</v>
      </c>
      <c r="H204" s="1">
        <f t="shared" si="6"/>
        <v>0</v>
      </c>
    </row>
    <row r="205" ht="14.25" hidden="1" customHeight="1">
      <c r="A205" s="1" t="str">
        <f>IFERROR(__xludf.DUMMYFUNCTION("""COMPUTED_VALUE"""),"2022 IEEE 23rd Latin American Test Symposium, LATS 2022")</f>
        <v>2022 IEEE 23rd Latin American Test Symposium, LATS 2022</v>
      </c>
      <c r="B205" s="9">
        <f>COUNTIF(scopus!F:F,sources!A205)</f>
        <v>1</v>
      </c>
      <c r="C205" s="1">
        <f t="shared" si="1"/>
        <v>0</v>
      </c>
      <c r="D205" s="1">
        <f t="shared" si="2"/>
        <v>0</v>
      </c>
      <c r="E205" s="1">
        <f t="shared" si="3"/>
        <v>0</v>
      </c>
      <c r="F205" s="1">
        <f t="shared" si="4"/>
        <v>0</v>
      </c>
      <c r="G205" s="1">
        <f t="shared" si="5"/>
        <v>0</v>
      </c>
      <c r="H205" s="1">
        <f t="shared" si="6"/>
        <v>0</v>
      </c>
    </row>
    <row r="206" ht="14.25" hidden="1" customHeight="1">
      <c r="A206" s="1" t="str">
        <f>IFERROR(__xludf.DUMMYFUNCTION("""COMPUTED_VALUE"""),"Proceeding of 2022 8th International Conference on Wireless and Telematics, ICWT 2022")</f>
        <v>Proceeding of 2022 8th International Conference on Wireless and Telematics, ICWT 2022</v>
      </c>
      <c r="B206" s="9">
        <f>COUNTIF(scopus!F:F,sources!A206)</f>
        <v>1</v>
      </c>
      <c r="C206" s="1">
        <f t="shared" si="1"/>
        <v>0</v>
      </c>
      <c r="D206" s="1">
        <f t="shared" si="2"/>
        <v>0</v>
      </c>
      <c r="E206" s="1">
        <f t="shared" si="3"/>
        <v>0</v>
      </c>
      <c r="F206" s="1">
        <f t="shared" si="4"/>
        <v>0</v>
      </c>
      <c r="G206" s="1">
        <f t="shared" si="5"/>
        <v>0</v>
      </c>
      <c r="H206" s="1">
        <f t="shared" si="6"/>
        <v>0</v>
      </c>
    </row>
    <row r="207" ht="14.25" hidden="1" customHeight="1">
      <c r="A207" s="1" t="str">
        <f>IFERROR(__xludf.DUMMYFUNCTION("""COMPUTED_VALUE"""),"19th International Conference on Principles of Knowledge Representation and Reasoning, KR 2022")</f>
        <v>19th International Conference on Principles of Knowledge Representation and Reasoning, KR 2022</v>
      </c>
      <c r="B207" s="9">
        <f>COUNTIF(scopus!F:F,sources!A207)</f>
        <v>1</v>
      </c>
      <c r="C207" s="1">
        <f t="shared" si="1"/>
        <v>0</v>
      </c>
      <c r="D207" s="1">
        <f t="shared" si="2"/>
        <v>0</v>
      </c>
      <c r="E207" s="1">
        <f t="shared" si="3"/>
        <v>0</v>
      </c>
      <c r="F207" s="1">
        <f t="shared" si="4"/>
        <v>0</v>
      </c>
      <c r="G207" s="1">
        <f t="shared" si="5"/>
        <v>0</v>
      </c>
      <c r="H207" s="1">
        <f t="shared" si="6"/>
        <v>0</v>
      </c>
    </row>
    <row r="208" ht="14.25" hidden="1" customHeight="1">
      <c r="A208" s="1" t="str">
        <f>IFERROR(__xludf.DUMMYFUNCTION("""COMPUTED_VALUE"""),"2022 61st Annual Conference of the Society of Instrument and Control Engineers of Japan, SICE 2022")</f>
        <v>2022 61st Annual Conference of the Society of Instrument and Control Engineers of Japan, SICE 2022</v>
      </c>
      <c r="B208" s="9">
        <f>COUNTIF(scopus!F:F,sources!A208)</f>
        <v>2</v>
      </c>
      <c r="C208" s="1">
        <f t="shared" si="1"/>
        <v>0</v>
      </c>
      <c r="D208" s="1">
        <f t="shared" si="2"/>
        <v>0</v>
      </c>
      <c r="E208" s="1">
        <f t="shared" si="3"/>
        <v>0</v>
      </c>
      <c r="F208" s="1">
        <f t="shared" si="4"/>
        <v>0</v>
      </c>
      <c r="G208" s="1">
        <f t="shared" si="5"/>
        <v>0</v>
      </c>
      <c r="H208" s="1">
        <f t="shared" si="6"/>
        <v>0</v>
      </c>
    </row>
    <row r="209" ht="14.25" customHeight="1">
      <c r="A209" s="1" t="str">
        <f>IFERROR(__xludf.DUMMYFUNCTION("""COMPUTED_VALUE"""),"RO-MAN 2022 - 31st IEEE International Conference on Robot and Human Interactive Communication: Social, Asocial, and Antisocial Robots")</f>
        <v>RO-MAN 2022 - 31st IEEE International Conference on Robot and Human Interactive Communication: Social, Asocial, and Antisocial Robots</v>
      </c>
      <c r="B209" s="9">
        <f>COUNTIF(scopus!F:F,sources!A209)</f>
        <v>113</v>
      </c>
      <c r="C209" s="1">
        <f t="shared" si="1"/>
        <v>1</v>
      </c>
      <c r="D209" s="1">
        <f t="shared" si="2"/>
        <v>1</v>
      </c>
      <c r="E209" s="1">
        <f t="shared" si="3"/>
        <v>1</v>
      </c>
      <c r="F209" s="1">
        <f t="shared" si="4"/>
        <v>1</v>
      </c>
      <c r="G209" s="1">
        <f t="shared" si="5"/>
        <v>1</v>
      </c>
      <c r="H209" s="1">
        <f t="shared" si="6"/>
        <v>1</v>
      </c>
      <c r="I209" s="2">
        <v>1.0</v>
      </c>
      <c r="J209" s="2" t="s">
        <v>11556</v>
      </c>
      <c r="K209" s="2" t="s">
        <v>15</v>
      </c>
      <c r="L209" s="10" t="s">
        <v>11572</v>
      </c>
    </row>
    <row r="210" ht="14.25" customHeight="1">
      <c r="A210" s="1" t="str">
        <f>IFERROR(__xludf.DUMMYFUNCTION("""COMPUTED_VALUE"""),"ACM/IEEE International Conference on Human-Robot Interaction")</f>
        <v>ACM/IEEE International Conference on Human-Robot Interaction</v>
      </c>
      <c r="B210" s="9">
        <f>COUNTIF(scopus!F:F,sources!A210)</f>
        <v>174</v>
      </c>
      <c r="C210" s="1">
        <f t="shared" si="1"/>
        <v>1</v>
      </c>
      <c r="D210" s="1">
        <f t="shared" si="2"/>
        <v>1</v>
      </c>
      <c r="E210" s="1">
        <f t="shared" si="3"/>
        <v>1</v>
      </c>
      <c r="F210" s="1">
        <f t="shared" si="4"/>
        <v>1</v>
      </c>
      <c r="G210" s="1">
        <f t="shared" si="5"/>
        <v>1</v>
      </c>
      <c r="H210" s="1">
        <f t="shared" si="6"/>
        <v>1</v>
      </c>
      <c r="I210" s="2">
        <v>1.0</v>
      </c>
      <c r="J210" s="2" t="s">
        <v>11564</v>
      </c>
      <c r="K210" s="2" t="s">
        <v>12</v>
      </c>
      <c r="L210" s="10" t="s">
        <v>11573</v>
      </c>
    </row>
    <row r="211" ht="14.25" hidden="1" customHeight="1">
      <c r="A211" s="1" t="str">
        <f>IFERROR(__xludf.DUMMYFUNCTION("""COMPUTED_VALUE"""),"Proceedings - 2022 International Russian Automation Conference, RusAutoCon 2022")</f>
        <v>Proceedings - 2022 International Russian Automation Conference, RusAutoCon 2022</v>
      </c>
      <c r="B211" s="9">
        <f>COUNTIF(scopus!F:F,sources!A211)</f>
        <v>1</v>
      </c>
      <c r="C211" s="1">
        <f t="shared" si="1"/>
        <v>0</v>
      </c>
      <c r="D211" s="1">
        <f t="shared" si="2"/>
        <v>0</v>
      </c>
      <c r="E211" s="1">
        <f t="shared" si="3"/>
        <v>0</v>
      </c>
      <c r="F211" s="1">
        <f t="shared" si="4"/>
        <v>0</v>
      </c>
      <c r="G211" s="1">
        <f t="shared" si="5"/>
        <v>0</v>
      </c>
      <c r="H211" s="1">
        <f t="shared" si="6"/>
        <v>0</v>
      </c>
    </row>
    <row r="212" ht="14.25" hidden="1" customHeight="1">
      <c r="A212" s="1" t="str">
        <f>IFERROR(__xludf.DUMMYFUNCTION("""COMPUTED_VALUE"""),"MERCon 2022 - Moratuwa Engineering Research Conference, Proceedings")</f>
        <v>MERCon 2022 - Moratuwa Engineering Research Conference, Proceedings</v>
      </c>
      <c r="B212" s="9">
        <f>COUNTIF(scopus!F:F,sources!A212)</f>
        <v>1</v>
      </c>
      <c r="C212" s="1">
        <f t="shared" si="1"/>
        <v>0</v>
      </c>
      <c r="D212" s="1">
        <f t="shared" si="2"/>
        <v>0</v>
      </c>
      <c r="E212" s="1">
        <f t="shared" si="3"/>
        <v>0</v>
      </c>
      <c r="F212" s="1">
        <f t="shared" si="4"/>
        <v>0</v>
      </c>
      <c r="G212" s="1">
        <f t="shared" si="5"/>
        <v>0</v>
      </c>
      <c r="H212" s="1">
        <f t="shared" si="6"/>
        <v>0</v>
      </c>
    </row>
    <row r="213" ht="14.25" hidden="1" customHeight="1">
      <c r="A213" s="1" t="str">
        <f>IFERROR(__xludf.DUMMYFUNCTION("""COMPUTED_VALUE"""),"Proceedings of ASME 2022 17th International Manufacturing Science and Engineering Conference, MSEC 2022")</f>
        <v>Proceedings of ASME 2022 17th International Manufacturing Science and Engineering Conference, MSEC 2022</v>
      </c>
      <c r="B213" s="9">
        <f>COUNTIF(scopus!F:F,sources!A213)</f>
        <v>4</v>
      </c>
      <c r="C213" s="1">
        <f t="shared" si="1"/>
        <v>1</v>
      </c>
      <c r="D213" s="1">
        <f t="shared" si="2"/>
        <v>0</v>
      </c>
      <c r="E213" s="1">
        <f t="shared" si="3"/>
        <v>0</v>
      </c>
      <c r="F213" s="1">
        <f t="shared" si="4"/>
        <v>0</v>
      </c>
      <c r="G213" s="1">
        <f t="shared" si="5"/>
        <v>0</v>
      </c>
      <c r="H213" s="1">
        <f t="shared" si="6"/>
        <v>0</v>
      </c>
    </row>
    <row r="214" ht="14.25" hidden="1" customHeight="1">
      <c r="A214" s="1" t="str">
        <f>IFERROR(__xludf.DUMMYFUNCTION("""COMPUTED_VALUE"""),"Proceedings - 2022 International Conference on Culture-Oriented Science and Technology, CoST 2022")</f>
        <v>Proceedings - 2022 International Conference on Culture-Oriented Science and Technology, CoST 2022</v>
      </c>
      <c r="B214" s="9">
        <f>COUNTIF(scopus!F:F,sources!A214)</f>
        <v>1</v>
      </c>
      <c r="C214" s="1">
        <f t="shared" si="1"/>
        <v>0</v>
      </c>
      <c r="D214" s="1">
        <f t="shared" si="2"/>
        <v>0</v>
      </c>
      <c r="E214" s="1">
        <f t="shared" si="3"/>
        <v>0</v>
      </c>
      <c r="F214" s="1">
        <f t="shared" si="4"/>
        <v>0</v>
      </c>
      <c r="G214" s="1">
        <f t="shared" si="5"/>
        <v>0</v>
      </c>
      <c r="H214" s="1">
        <f t="shared" si="6"/>
        <v>0</v>
      </c>
    </row>
    <row r="215" ht="14.25" hidden="1" customHeight="1">
      <c r="A215" s="1" t="str">
        <f>IFERROR(__xludf.DUMMYFUNCTION("""COMPUTED_VALUE"""),"2022 12th International Conference on CYBER Technology in Automation, Control, and Intelligent Systems, CYBER 2022")</f>
        <v>2022 12th International Conference on CYBER Technology in Automation, Control, and Intelligent Systems, CYBER 2022</v>
      </c>
      <c r="B215" s="9">
        <f>COUNTIF(scopus!F:F,sources!A215)</f>
        <v>4</v>
      </c>
      <c r="C215" s="1">
        <f t="shared" si="1"/>
        <v>1</v>
      </c>
      <c r="D215" s="1">
        <f t="shared" si="2"/>
        <v>0</v>
      </c>
      <c r="E215" s="1">
        <f t="shared" si="3"/>
        <v>0</v>
      </c>
      <c r="F215" s="1">
        <f t="shared" si="4"/>
        <v>0</v>
      </c>
      <c r="G215" s="1">
        <f t="shared" si="5"/>
        <v>0</v>
      </c>
      <c r="H215" s="1">
        <f t="shared" si="6"/>
        <v>0</v>
      </c>
    </row>
    <row r="216" ht="14.25" hidden="1" customHeight="1">
      <c r="A216" s="1" t="str">
        <f>IFERROR(__xludf.DUMMYFUNCTION("""COMPUTED_VALUE"""),"2022 IEEE Latin America Electron Devices Conference, LAEDC 2022")</f>
        <v>2022 IEEE Latin America Electron Devices Conference, LAEDC 2022</v>
      </c>
      <c r="B216" s="9">
        <f>COUNTIF(scopus!F:F,sources!A216)</f>
        <v>1</v>
      </c>
      <c r="C216" s="1">
        <f t="shared" si="1"/>
        <v>0</v>
      </c>
      <c r="D216" s="1">
        <f t="shared" si="2"/>
        <v>0</v>
      </c>
      <c r="E216" s="1">
        <f t="shared" si="3"/>
        <v>0</v>
      </c>
      <c r="F216" s="1">
        <f t="shared" si="4"/>
        <v>0</v>
      </c>
      <c r="G216" s="1">
        <f t="shared" si="5"/>
        <v>0</v>
      </c>
      <c r="H216" s="1">
        <f t="shared" si="6"/>
        <v>0</v>
      </c>
    </row>
    <row r="217" ht="14.25" hidden="1" customHeight="1">
      <c r="A217" s="1" t="str">
        <f>IFERROR(__xludf.DUMMYFUNCTION("""COMPUTED_VALUE"""),"Proceedings of the IEEE Computer Society Conference on Computer Vision and Pattern Recognition")</f>
        <v>Proceedings of the IEEE Computer Society Conference on Computer Vision and Pattern Recognition</v>
      </c>
      <c r="B217" s="9">
        <f>COUNTIF(scopus!F:F,sources!A217)</f>
        <v>4</v>
      </c>
      <c r="C217" s="1">
        <f t="shared" si="1"/>
        <v>1</v>
      </c>
      <c r="D217" s="1">
        <f t="shared" si="2"/>
        <v>0</v>
      </c>
      <c r="E217" s="1">
        <f t="shared" si="3"/>
        <v>0</v>
      </c>
      <c r="F217" s="1">
        <f t="shared" si="4"/>
        <v>0</v>
      </c>
      <c r="G217" s="1">
        <f t="shared" si="5"/>
        <v>0</v>
      </c>
      <c r="H217" s="1">
        <f t="shared" si="6"/>
        <v>0</v>
      </c>
    </row>
    <row r="218" ht="14.25" hidden="1" customHeight="1">
      <c r="A218" s="1" t="str">
        <f>IFERROR(__xludf.DUMMYFUNCTION("""COMPUTED_VALUE"""),"Proceedings - 2022 IEEE/ACIS 7th International Conference on Big Data, Cloud Computing, and Data Science, BCD 2022")</f>
        <v>Proceedings - 2022 IEEE/ACIS 7th International Conference on Big Data, Cloud Computing, and Data Science, BCD 2022</v>
      </c>
      <c r="B218" s="9">
        <f>COUNTIF(scopus!F:F,sources!A218)</f>
        <v>1</v>
      </c>
      <c r="C218" s="1">
        <f t="shared" si="1"/>
        <v>0</v>
      </c>
      <c r="D218" s="1">
        <f t="shared" si="2"/>
        <v>0</v>
      </c>
      <c r="E218" s="1">
        <f t="shared" si="3"/>
        <v>0</v>
      </c>
      <c r="F218" s="1">
        <f t="shared" si="4"/>
        <v>0</v>
      </c>
      <c r="G218" s="1">
        <f t="shared" si="5"/>
        <v>0</v>
      </c>
      <c r="H218" s="1">
        <f t="shared" si="6"/>
        <v>0</v>
      </c>
    </row>
    <row r="219" ht="14.25" hidden="1" customHeight="1">
      <c r="A219" s="1" t="str">
        <f>IFERROR(__xludf.DUMMYFUNCTION("""COMPUTED_VALUE"""),"13th International Conference on Information, Intelligence, Systems and Applications, IISA 2022")</f>
        <v>13th International Conference on Information, Intelligence, Systems and Applications, IISA 2022</v>
      </c>
      <c r="B219" s="9">
        <f>COUNTIF(scopus!F:F,sources!A219)</f>
        <v>2</v>
      </c>
      <c r="C219" s="1">
        <f t="shared" si="1"/>
        <v>0</v>
      </c>
      <c r="D219" s="1">
        <f t="shared" si="2"/>
        <v>0</v>
      </c>
      <c r="E219" s="1">
        <f t="shared" si="3"/>
        <v>0</v>
      </c>
      <c r="F219" s="1">
        <f t="shared" si="4"/>
        <v>0</v>
      </c>
      <c r="G219" s="1">
        <f t="shared" si="5"/>
        <v>0</v>
      </c>
      <c r="H219" s="1">
        <f t="shared" si="6"/>
        <v>0</v>
      </c>
    </row>
    <row r="220" ht="14.25" hidden="1" customHeight="1">
      <c r="A220" s="1" t="str">
        <f>IFERROR(__xludf.DUMMYFUNCTION("""COMPUTED_VALUE"""),"Proceedings of the 4th WRC Symposium on Advanced Robotics and Automation 2022, WRC SARA 2022")</f>
        <v>Proceedings of the 4th WRC Symposium on Advanced Robotics and Automation 2022, WRC SARA 2022</v>
      </c>
      <c r="B220" s="9">
        <f>COUNTIF(scopus!F:F,sources!A220)</f>
        <v>2</v>
      </c>
      <c r="C220" s="1">
        <f t="shared" si="1"/>
        <v>0</v>
      </c>
      <c r="D220" s="1">
        <f t="shared" si="2"/>
        <v>0</v>
      </c>
      <c r="E220" s="1">
        <f t="shared" si="3"/>
        <v>0</v>
      </c>
      <c r="F220" s="1">
        <f t="shared" si="4"/>
        <v>0</v>
      </c>
      <c r="G220" s="1">
        <f t="shared" si="5"/>
        <v>0</v>
      </c>
      <c r="H220" s="1">
        <f t="shared" si="6"/>
        <v>0</v>
      </c>
    </row>
    <row r="221" ht="14.25" hidden="1" customHeight="1">
      <c r="A221" s="1" t="str">
        <f>IFERROR(__xludf.DUMMYFUNCTION("""COMPUTED_VALUE"""),"Proceedings of the International Joint Conference on Neural Networks")</f>
        <v>Proceedings of the International Joint Conference on Neural Networks</v>
      </c>
      <c r="B221" s="9">
        <f>COUNTIF(scopus!F:F,sources!A221)</f>
        <v>2</v>
      </c>
      <c r="C221" s="1">
        <f t="shared" si="1"/>
        <v>0</v>
      </c>
      <c r="D221" s="1">
        <f t="shared" si="2"/>
        <v>0</v>
      </c>
      <c r="E221" s="1">
        <f t="shared" si="3"/>
        <v>0</v>
      </c>
      <c r="F221" s="1">
        <f t="shared" si="4"/>
        <v>0</v>
      </c>
      <c r="G221" s="1">
        <f t="shared" si="5"/>
        <v>0</v>
      </c>
      <c r="H221" s="1">
        <f t="shared" si="6"/>
        <v>0</v>
      </c>
    </row>
    <row r="222" ht="14.25" hidden="1" customHeight="1">
      <c r="A222" s="1" t="str">
        <f>IFERROR(__xludf.DUMMYFUNCTION("""COMPUTED_VALUE"""),"Chinese Control Conference, CCC")</f>
        <v>Chinese Control Conference, CCC</v>
      </c>
      <c r="B222" s="9">
        <f>COUNTIF(scopus!F:F,sources!A222)</f>
        <v>6</v>
      </c>
      <c r="C222" s="1">
        <f t="shared" si="1"/>
        <v>1</v>
      </c>
      <c r="D222" s="1">
        <f t="shared" si="2"/>
        <v>1</v>
      </c>
      <c r="E222" s="1">
        <f t="shared" si="3"/>
        <v>0</v>
      </c>
      <c r="F222" s="1">
        <f t="shared" si="4"/>
        <v>0</v>
      </c>
      <c r="G222" s="1">
        <f t="shared" si="5"/>
        <v>0</v>
      </c>
      <c r="H222" s="1">
        <f t="shared" si="6"/>
        <v>0</v>
      </c>
    </row>
    <row r="223" ht="14.25" hidden="1" customHeight="1">
      <c r="A223" s="1" t="str">
        <f>IFERROR(__xludf.DUMMYFUNCTION("""COMPUTED_VALUE"""),"Proceedings - 2022 IEEE 10th International Conference on Healthcare Informatics, ICHI 2022")</f>
        <v>Proceedings - 2022 IEEE 10th International Conference on Healthcare Informatics, ICHI 2022</v>
      </c>
      <c r="B223" s="9">
        <f>COUNTIF(scopus!F:F,sources!A223)</f>
        <v>1</v>
      </c>
      <c r="C223" s="1">
        <f t="shared" si="1"/>
        <v>0</v>
      </c>
      <c r="D223" s="1">
        <f t="shared" si="2"/>
        <v>0</v>
      </c>
      <c r="E223" s="1">
        <f t="shared" si="3"/>
        <v>0</v>
      </c>
      <c r="F223" s="1">
        <f t="shared" si="4"/>
        <v>0</v>
      </c>
      <c r="G223" s="1">
        <f t="shared" si="5"/>
        <v>0</v>
      </c>
      <c r="H223" s="1">
        <f t="shared" si="6"/>
        <v>0</v>
      </c>
    </row>
    <row r="224" ht="14.25" hidden="1" customHeight="1">
      <c r="A224" s="1" t="str">
        <f>IFERROR(__xludf.DUMMYFUNCTION("""COMPUTED_VALUE"""),"Proceedings - 2022 Global Conference on Robotics, Artificial Intelligence and Information Technology, GCRAIT 2022")</f>
        <v>Proceedings - 2022 Global Conference on Robotics, Artificial Intelligence and Information Technology, GCRAIT 2022</v>
      </c>
      <c r="B224" s="9">
        <f>COUNTIF(scopus!F:F,sources!A224)</f>
        <v>1</v>
      </c>
      <c r="C224" s="1">
        <f t="shared" si="1"/>
        <v>0</v>
      </c>
      <c r="D224" s="1">
        <f t="shared" si="2"/>
        <v>0</v>
      </c>
      <c r="E224" s="1">
        <f t="shared" si="3"/>
        <v>0</v>
      </c>
      <c r="F224" s="1">
        <f t="shared" si="4"/>
        <v>0</v>
      </c>
      <c r="G224" s="1">
        <f t="shared" si="5"/>
        <v>0</v>
      </c>
      <c r="H224" s="1">
        <f t="shared" si="6"/>
        <v>0</v>
      </c>
    </row>
    <row r="225" ht="14.25" hidden="1" customHeight="1">
      <c r="A225" s="1" t="str">
        <f>IFERROR(__xludf.DUMMYFUNCTION("""COMPUTED_VALUE"""),"Lecture Notes in Networks and Systems")</f>
        <v>Lecture Notes in Networks and Systems</v>
      </c>
      <c r="B225" s="9">
        <f>COUNTIF(scopus!F:F,sources!A225)</f>
        <v>19</v>
      </c>
      <c r="C225" s="1">
        <f t="shared" si="1"/>
        <v>1</v>
      </c>
      <c r="D225" s="1">
        <f t="shared" si="2"/>
        <v>1</v>
      </c>
      <c r="E225" s="1">
        <f t="shared" si="3"/>
        <v>1</v>
      </c>
      <c r="F225" s="1">
        <f t="shared" si="4"/>
        <v>1</v>
      </c>
      <c r="G225" s="1">
        <f t="shared" si="5"/>
        <v>1</v>
      </c>
      <c r="H225" s="1">
        <f t="shared" si="6"/>
        <v>0</v>
      </c>
      <c r="I225" s="2">
        <v>0.0</v>
      </c>
      <c r="J225" s="2"/>
      <c r="K225" s="2"/>
    </row>
    <row r="226" ht="14.25" hidden="1" customHeight="1">
      <c r="A226" s="1" t="str">
        <f>IFERROR(__xludf.DUMMYFUNCTION("""COMPUTED_VALUE"""),"Proceeding - IEEE International Conference on Artificial Intelligence Circuits and Systems, AICAS 2022")</f>
        <v>Proceeding - IEEE International Conference on Artificial Intelligence Circuits and Systems, AICAS 2022</v>
      </c>
      <c r="B226" s="9">
        <f>COUNTIF(scopus!F:F,sources!A226)</f>
        <v>1</v>
      </c>
      <c r="C226" s="1">
        <f t="shared" si="1"/>
        <v>0</v>
      </c>
      <c r="D226" s="1">
        <f t="shared" si="2"/>
        <v>0</v>
      </c>
      <c r="E226" s="1">
        <f t="shared" si="3"/>
        <v>0</v>
      </c>
      <c r="F226" s="1">
        <f t="shared" si="4"/>
        <v>0</v>
      </c>
      <c r="G226" s="1">
        <f t="shared" si="5"/>
        <v>0</v>
      </c>
      <c r="H226" s="1">
        <f t="shared" si="6"/>
        <v>0</v>
      </c>
    </row>
    <row r="227" ht="14.25" hidden="1" customHeight="1">
      <c r="A227" s="1" t="str">
        <f>IFERROR(__xludf.DUMMYFUNCTION("""COMPUTED_VALUE"""),"3rd International Conference on Electronics and Sustainable Communication Systems, ICESC 2022 - Proceedings")</f>
        <v>3rd International Conference on Electronics and Sustainable Communication Systems, ICESC 2022 - Proceedings</v>
      </c>
      <c r="B227" s="9">
        <f>COUNTIF(scopus!F:F,sources!A227)</f>
        <v>1</v>
      </c>
      <c r="C227" s="1">
        <f t="shared" si="1"/>
        <v>0</v>
      </c>
      <c r="D227" s="1">
        <f t="shared" si="2"/>
        <v>0</v>
      </c>
      <c r="E227" s="1">
        <f t="shared" si="3"/>
        <v>0</v>
      </c>
      <c r="F227" s="1">
        <f t="shared" si="4"/>
        <v>0</v>
      </c>
      <c r="G227" s="1">
        <f t="shared" si="5"/>
        <v>0</v>
      </c>
      <c r="H227" s="1">
        <f t="shared" si="6"/>
        <v>0</v>
      </c>
    </row>
    <row r="228" ht="14.25" hidden="1" customHeight="1">
      <c r="A228" s="1" t="str">
        <f>IFERROR(__xludf.DUMMYFUNCTION("""COMPUTED_VALUE"""),"Proceedings - 2022 12th International Congress on Advanced Applied Informatics, IIAI-AAI 2022")</f>
        <v>Proceedings - 2022 12th International Congress on Advanced Applied Informatics, IIAI-AAI 2022</v>
      </c>
      <c r="B228" s="9">
        <f>COUNTIF(scopus!F:F,sources!A228)</f>
        <v>1</v>
      </c>
      <c r="C228" s="1">
        <f t="shared" si="1"/>
        <v>0</v>
      </c>
      <c r="D228" s="1">
        <f t="shared" si="2"/>
        <v>0</v>
      </c>
      <c r="E228" s="1">
        <f t="shared" si="3"/>
        <v>0</v>
      </c>
      <c r="F228" s="1">
        <f t="shared" si="4"/>
        <v>0</v>
      </c>
      <c r="G228" s="1">
        <f t="shared" si="5"/>
        <v>0</v>
      </c>
      <c r="H228" s="1">
        <f t="shared" si="6"/>
        <v>0</v>
      </c>
    </row>
    <row r="229" ht="14.25" hidden="1" customHeight="1">
      <c r="A229" s="1" t="str">
        <f>IFERROR(__xludf.DUMMYFUNCTION("""COMPUTED_VALUE"""),"PICMET 2022 - Portland International Conference on Management of Engineering and Technology: Technology Management and Leadership in Digital Transformation - Looking Ahead to Post-COVID Era, Proceedings")</f>
        <v>PICMET 2022 - Portland International Conference on Management of Engineering and Technology: Technology Management and Leadership in Digital Transformation - Looking Ahead to Post-COVID Era, Proceedings</v>
      </c>
      <c r="B229" s="9">
        <f>COUNTIF(scopus!F:F,sources!A229)</f>
        <v>1</v>
      </c>
      <c r="C229" s="1">
        <f t="shared" si="1"/>
        <v>0</v>
      </c>
      <c r="D229" s="1">
        <f t="shared" si="2"/>
        <v>0</v>
      </c>
      <c r="E229" s="1">
        <f t="shared" si="3"/>
        <v>0</v>
      </c>
      <c r="F229" s="1">
        <f t="shared" si="4"/>
        <v>0</v>
      </c>
      <c r="G229" s="1">
        <f t="shared" si="5"/>
        <v>0</v>
      </c>
      <c r="H229" s="1">
        <f t="shared" si="6"/>
        <v>0</v>
      </c>
    </row>
    <row r="230" ht="14.25" hidden="1" customHeight="1">
      <c r="A230" s="1" t="str">
        <f>IFERROR(__xludf.DUMMYFUNCTION("""COMPUTED_VALUE"""),"2022 2nd International Conference on Intelligent Technologies, CONIT 2022")</f>
        <v>2022 2nd International Conference on Intelligent Technologies, CONIT 2022</v>
      </c>
      <c r="B230" s="9">
        <f>COUNTIF(scopus!F:F,sources!A230)</f>
        <v>1</v>
      </c>
      <c r="C230" s="1">
        <f t="shared" si="1"/>
        <v>0</v>
      </c>
      <c r="D230" s="1">
        <f t="shared" si="2"/>
        <v>0</v>
      </c>
      <c r="E230" s="1">
        <f t="shared" si="3"/>
        <v>0</v>
      </c>
      <c r="F230" s="1">
        <f t="shared" si="4"/>
        <v>0</v>
      </c>
      <c r="G230" s="1">
        <f t="shared" si="5"/>
        <v>0</v>
      </c>
      <c r="H230" s="1">
        <f t="shared" si="6"/>
        <v>0</v>
      </c>
    </row>
    <row r="231" ht="14.25" customHeight="1">
      <c r="A231" s="1" t="str">
        <f>IFERROR(__xludf.DUMMYFUNCTION("""COMPUTED_VALUE"""),"IEEE/ASME International Conference on Advanced Intelligent Mechatronics, AIM")</f>
        <v>IEEE/ASME International Conference on Advanced Intelligent Mechatronics, AIM</v>
      </c>
      <c r="B231" s="9">
        <f>COUNTIF(scopus!F:F,sources!A231)</f>
        <v>7</v>
      </c>
      <c r="C231" s="1">
        <f t="shared" si="1"/>
        <v>1</v>
      </c>
      <c r="D231" s="1">
        <f t="shared" si="2"/>
        <v>1</v>
      </c>
      <c r="E231" s="1">
        <f t="shared" si="3"/>
        <v>1</v>
      </c>
      <c r="F231" s="1">
        <f t="shared" si="4"/>
        <v>0</v>
      </c>
      <c r="G231" s="1">
        <f t="shared" si="5"/>
        <v>0</v>
      </c>
      <c r="H231" s="1">
        <f t="shared" si="6"/>
        <v>0</v>
      </c>
      <c r="I231" s="2">
        <v>1.0</v>
      </c>
      <c r="J231" s="2" t="s">
        <v>11564</v>
      </c>
      <c r="K231" s="2" t="s">
        <v>47</v>
      </c>
      <c r="L231" s="10" t="s">
        <v>11574</v>
      </c>
    </row>
    <row r="232" ht="14.25" hidden="1" customHeight="1">
      <c r="A232" s="1" t="str">
        <f>IFERROR(__xludf.DUMMYFUNCTION("""COMPUTED_VALUE"""),"Proceedings - 2022 International Conference on Advanced Learning Technologies, ICALT 2022")</f>
        <v>Proceedings - 2022 International Conference on Advanced Learning Technologies, ICALT 2022</v>
      </c>
      <c r="B232" s="9">
        <f>COUNTIF(scopus!F:F,sources!A232)</f>
        <v>2</v>
      </c>
      <c r="C232" s="1">
        <f t="shared" si="1"/>
        <v>0</v>
      </c>
      <c r="D232" s="1">
        <f t="shared" si="2"/>
        <v>0</v>
      </c>
      <c r="E232" s="1">
        <f t="shared" si="3"/>
        <v>0</v>
      </c>
      <c r="F232" s="1">
        <f t="shared" si="4"/>
        <v>0</v>
      </c>
      <c r="G232" s="1">
        <f t="shared" si="5"/>
        <v>0</v>
      </c>
      <c r="H232" s="1">
        <f t="shared" si="6"/>
        <v>0</v>
      </c>
    </row>
    <row r="233" ht="14.25" customHeight="1">
      <c r="A233" s="1" t="str">
        <f>IFERROR(__xludf.DUMMYFUNCTION("""COMPUTED_VALUE"""),"Proceedings - IEEE International Conference on Robotics and Automation")</f>
        <v>Proceedings - IEEE International Conference on Robotics and Automation</v>
      </c>
      <c r="B233" s="9">
        <f>COUNTIF(scopus!F:F,sources!A233)</f>
        <v>38</v>
      </c>
      <c r="C233" s="1">
        <f t="shared" si="1"/>
        <v>1</v>
      </c>
      <c r="D233" s="1">
        <f t="shared" si="2"/>
        <v>1</v>
      </c>
      <c r="E233" s="1">
        <f t="shared" si="3"/>
        <v>1</v>
      </c>
      <c r="F233" s="1">
        <f t="shared" si="4"/>
        <v>1</v>
      </c>
      <c r="G233" s="1">
        <f t="shared" si="5"/>
        <v>1</v>
      </c>
      <c r="H233" s="1">
        <f t="shared" si="6"/>
        <v>1</v>
      </c>
      <c r="I233" s="2">
        <v>1.0</v>
      </c>
      <c r="J233" s="2" t="s">
        <v>11564</v>
      </c>
      <c r="K233" s="2" t="s">
        <v>19</v>
      </c>
      <c r="L233" s="10" t="s">
        <v>11575</v>
      </c>
    </row>
    <row r="234" ht="14.25" hidden="1" customHeight="1">
      <c r="A234" s="1" t="str">
        <f>IFERROR(__xludf.DUMMYFUNCTION("""COMPUTED_VALUE"""),"Proceedings - 2022 7th International Conference on Automation, Control and Robotics Engineering, CACRE 2022")</f>
        <v>Proceedings - 2022 7th International Conference on Automation, Control and Robotics Engineering, CACRE 2022</v>
      </c>
      <c r="B234" s="9">
        <f>COUNTIF(scopus!F:F,sources!A234)</f>
        <v>2</v>
      </c>
      <c r="C234" s="1">
        <f t="shared" si="1"/>
        <v>0</v>
      </c>
      <c r="D234" s="1">
        <f t="shared" si="2"/>
        <v>0</v>
      </c>
      <c r="E234" s="1">
        <f t="shared" si="3"/>
        <v>0</v>
      </c>
      <c r="F234" s="1">
        <f t="shared" si="4"/>
        <v>0</v>
      </c>
      <c r="G234" s="1">
        <f t="shared" si="5"/>
        <v>0</v>
      </c>
      <c r="H234" s="1">
        <f t="shared" si="6"/>
        <v>0</v>
      </c>
    </row>
    <row r="235" ht="14.25" hidden="1" customHeight="1">
      <c r="A235" s="1" t="str">
        <f>IFERROR(__xludf.DUMMYFUNCTION("""COMPUTED_VALUE"""),"Proceedings of the 2022 Annual Modeling and Simulation Conference, ANNSIM 2022")</f>
        <v>Proceedings of the 2022 Annual Modeling and Simulation Conference, ANNSIM 2022</v>
      </c>
      <c r="B235" s="9">
        <f>COUNTIF(scopus!F:F,sources!A235)</f>
        <v>1</v>
      </c>
      <c r="C235" s="1">
        <f t="shared" si="1"/>
        <v>0</v>
      </c>
      <c r="D235" s="1">
        <f t="shared" si="2"/>
        <v>0</v>
      </c>
      <c r="E235" s="1">
        <f t="shared" si="3"/>
        <v>0</v>
      </c>
      <c r="F235" s="1">
        <f t="shared" si="4"/>
        <v>0</v>
      </c>
      <c r="G235" s="1">
        <f t="shared" si="5"/>
        <v>0</v>
      </c>
      <c r="H235" s="1">
        <f t="shared" si="6"/>
        <v>0</v>
      </c>
    </row>
    <row r="236" ht="14.25" hidden="1" customHeight="1">
      <c r="A236" s="1" t="str">
        <f>IFERROR(__xludf.DUMMYFUNCTION("""COMPUTED_VALUE"""),"2022 European Control Conference, ECC 2022")</f>
        <v>2022 European Control Conference, ECC 2022</v>
      </c>
      <c r="B236" s="9">
        <f>COUNTIF(scopus!F:F,sources!A236)</f>
        <v>1</v>
      </c>
      <c r="C236" s="1">
        <f t="shared" si="1"/>
        <v>0</v>
      </c>
      <c r="D236" s="1">
        <f t="shared" si="2"/>
        <v>0</v>
      </c>
      <c r="E236" s="1">
        <f t="shared" si="3"/>
        <v>0</v>
      </c>
      <c r="F236" s="1">
        <f t="shared" si="4"/>
        <v>0</v>
      </c>
      <c r="G236" s="1">
        <f t="shared" si="5"/>
        <v>0</v>
      </c>
      <c r="H236" s="1">
        <f t="shared" si="6"/>
        <v>0</v>
      </c>
    </row>
    <row r="237" ht="14.25" hidden="1" customHeight="1">
      <c r="A237" s="1" t="str">
        <f>IFERROR(__xludf.DUMMYFUNCTION("""COMPUTED_VALUE"""),"IFIP Advances in Information and Communication Technology")</f>
        <v>IFIP Advances in Information and Communication Technology</v>
      </c>
      <c r="B237" s="9">
        <f>COUNTIF(scopus!F:F,sources!A237)</f>
        <v>2</v>
      </c>
      <c r="C237" s="1">
        <f t="shared" si="1"/>
        <v>0</v>
      </c>
      <c r="D237" s="1">
        <f t="shared" si="2"/>
        <v>0</v>
      </c>
      <c r="E237" s="1">
        <f t="shared" si="3"/>
        <v>0</v>
      </c>
      <c r="F237" s="1">
        <f t="shared" si="4"/>
        <v>0</v>
      </c>
      <c r="G237" s="1">
        <f t="shared" si="5"/>
        <v>0</v>
      </c>
      <c r="H237" s="1">
        <f t="shared" si="6"/>
        <v>0</v>
      </c>
    </row>
    <row r="238" ht="14.25" hidden="1" customHeight="1">
      <c r="A238" s="1" t="str">
        <f>IFERROR(__xludf.DUMMYFUNCTION("""COMPUTED_VALUE"""),"Proceedings - 2022 Ural-Siberian Conference on Computational Technologies in Cognitive Science, Genomics and Biomedicine, CSGB 2022")</f>
        <v>Proceedings - 2022 Ural-Siberian Conference on Computational Technologies in Cognitive Science, Genomics and Biomedicine, CSGB 2022</v>
      </c>
      <c r="B238" s="9">
        <f>COUNTIF(scopus!F:F,sources!A238)</f>
        <v>1</v>
      </c>
      <c r="C238" s="1">
        <f t="shared" si="1"/>
        <v>0</v>
      </c>
      <c r="D238" s="1">
        <f t="shared" si="2"/>
        <v>0</v>
      </c>
      <c r="E238" s="1">
        <f t="shared" si="3"/>
        <v>0</v>
      </c>
      <c r="F238" s="1">
        <f t="shared" si="4"/>
        <v>0</v>
      </c>
      <c r="G238" s="1">
        <f t="shared" si="5"/>
        <v>0</v>
      </c>
      <c r="H238" s="1">
        <f t="shared" si="6"/>
        <v>0</v>
      </c>
    </row>
    <row r="239" ht="14.25" hidden="1" customHeight="1">
      <c r="A239" s="1" t="str">
        <f>IFERROR(__xludf.DUMMYFUNCTION("""COMPUTED_VALUE"""),"2022 IEEE International Conference on Real-Time Computing and Robotics, RCAR 2022")</f>
        <v>2022 IEEE International Conference on Real-Time Computing and Robotics, RCAR 2022</v>
      </c>
      <c r="B239" s="9">
        <f>COUNTIF(scopus!F:F,sources!A239)</f>
        <v>1</v>
      </c>
      <c r="C239" s="1">
        <f t="shared" si="1"/>
        <v>0</v>
      </c>
      <c r="D239" s="1">
        <f t="shared" si="2"/>
        <v>0</v>
      </c>
      <c r="E239" s="1">
        <f t="shared" si="3"/>
        <v>0</v>
      </c>
      <c r="F239" s="1">
        <f t="shared" si="4"/>
        <v>0</v>
      </c>
      <c r="G239" s="1">
        <f t="shared" si="5"/>
        <v>0</v>
      </c>
      <c r="H239" s="1">
        <f t="shared" si="6"/>
        <v>0</v>
      </c>
    </row>
    <row r="240" ht="14.25" hidden="1" customHeight="1">
      <c r="A240" s="1" t="str">
        <f>IFERROR(__xludf.DUMMYFUNCTION("""COMPUTED_VALUE"""),"Proceedings of the American Control Conference")</f>
        <v>Proceedings of the American Control Conference</v>
      </c>
      <c r="B240" s="9">
        <f>COUNTIF(scopus!F:F,sources!A240)</f>
        <v>4</v>
      </c>
      <c r="C240" s="1">
        <f t="shared" si="1"/>
        <v>1</v>
      </c>
      <c r="D240" s="1">
        <f t="shared" si="2"/>
        <v>0</v>
      </c>
      <c r="E240" s="1">
        <f t="shared" si="3"/>
        <v>0</v>
      </c>
      <c r="F240" s="1">
        <f t="shared" si="4"/>
        <v>0</v>
      </c>
      <c r="G240" s="1">
        <f t="shared" si="5"/>
        <v>0</v>
      </c>
      <c r="H240" s="1">
        <f t="shared" si="6"/>
        <v>0</v>
      </c>
    </row>
    <row r="241" ht="14.25" hidden="1" customHeight="1">
      <c r="A241" s="1" t="str">
        <f>IFERROR(__xludf.DUMMYFUNCTION("""COMPUTED_VALUE"""),"CTISC 2022 - 2022 4th International Conference on Advances in Computer Technology, Information Science and Communications")</f>
        <v>CTISC 2022 - 2022 4th International Conference on Advances in Computer Technology, Information Science and Communications</v>
      </c>
      <c r="B241" s="9">
        <f>COUNTIF(scopus!F:F,sources!A241)</f>
        <v>1</v>
      </c>
      <c r="C241" s="1">
        <f t="shared" si="1"/>
        <v>0</v>
      </c>
      <c r="D241" s="1">
        <f t="shared" si="2"/>
        <v>0</v>
      </c>
      <c r="E241" s="1">
        <f t="shared" si="3"/>
        <v>0</v>
      </c>
      <c r="F241" s="1">
        <f t="shared" si="4"/>
        <v>0</v>
      </c>
      <c r="G241" s="1">
        <f t="shared" si="5"/>
        <v>0</v>
      </c>
      <c r="H241" s="1">
        <f t="shared" si="6"/>
        <v>0</v>
      </c>
    </row>
    <row r="242" ht="14.25" hidden="1" customHeight="1">
      <c r="A242" s="1" t="str">
        <f>IFERROR(__xludf.DUMMYFUNCTION("""COMPUTED_VALUE"""),"IEEE International Conference on Rehabilitation Robotics")</f>
        <v>IEEE International Conference on Rehabilitation Robotics</v>
      </c>
      <c r="B242" s="9">
        <f>COUNTIF(scopus!F:F,sources!A242)</f>
        <v>6</v>
      </c>
      <c r="C242" s="1">
        <f t="shared" si="1"/>
        <v>1</v>
      </c>
      <c r="D242" s="1">
        <f t="shared" si="2"/>
        <v>1</v>
      </c>
      <c r="E242" s="1">
        <f t="shared" si="3"/>
        <v>0</v>
      </c>
      <c r="F242" s="1">
        <f t="shared" si="4"/>
        <v>0</v>
      </c>
      <c r="G242" s="1">
        <f t="shared" si="5"/>
        <v>0</v>
      </c>
      <c r="H242" s="1">
        <f t="shared" si="6"/>
        <v>0</v>
      </c>
    </row>
    <row r="243" ht="14.25" hidden="1" customHeight="1">
      <c r="A243" s="1" t="str">
        <f>IFERROR(__xludf.DUMMYFUNCTION("""COMPUTED_VALUE"""),"2022 IEEE International Symposium on Medical Measurements and Applications, MeMeA 2022 - Conference Proceedings")</f>
        <v>2022 IEEE International Symposium on Medical Measurements and Applications, MeMeA 2022 - Conference Proceedings</v>
      </c>
      <c r="B243" s="9">
        <f>COUNTIF(scopus!F:F,sources!A243)</f>
        <v>1</v>
      </c>
      <c r="C243" s="1">
        <f t="shared" si="1"/>
        <v>0</v>
      </c>
      <c r="D243" s="1">
        <f t="shared" si="2"/>
        <v>0</v>
      </c>
      <c r="E243" s="1">
        <f t="shared" si="3"/>
        <v>0</v>
      </c>
      <c r="F243" s="1">
        <f t="shared" si="4"/>
        <v>0</v>
      </c>
      <c r="G243" s="1">
        <f t="shared" si="5"/>
        <v>0</v>
      </c>
      <c r="H243" s="1">
        <f t="shared" si="6"/>
        <v>0</v>
      </c>
    </row>
    <row r="244" ht="14.25" hidden="1" customHeight="1">
      <c r="A244" s="1" t="str">
        <f>IFERROR(__xludf.DUMMYFUNCTION("""COMPUTED_VALUE"""),"54th International Symposium on Robotics, ISR Europe 2022")</f>
        <v>54th International Symposium on Robotics, ISR Europe 2022</v>
      </c>
      <c r="B244" s="9">
        <f>COUNTIF(scopus!F:F,sources!A244)</f>
        <v>4</v>
      </c>
      <c r="C244" s="1">
        <f t="shared" si="1"/>
        <v>1</v>
      </c>
      <c r="D244" s="1">
        <f t="shared" si="2"/>
        <v>0</v>
      </c>
      <c r="E244" s="1">
        <f t="shared" si="3"/>
        <v>0</v>
      </c>
      <c r="F244" s="1">
        <f t="shared" si="4"/>
        <v>0</v>
      </c>
      <c r="G244" s="1">
        <f t="shared" si="5"/>
        <v>0</v>
      </c>
      <c r="H244" s="1">
        <f t="shared" si="6"/>
        <v>0</v>
      </c>
    </row>
    <row r="245" ht="14.25" hidden="1" customHeight="1">
      <c r="A245" s="1" t="str">
        <f>IFERROR(__xludf.DUMMYFUNCTION("""COMPUTED_VALUE"""),"IJCAI International Joint Conference on Artificial Intelligence")</f>
        <v>IJCAI International Joint Conference on Artificial Intelligence</v>
      </c>
      <c r="B245" s="9">
        <f>COUNTIF(scopus!F:F,sources!A245)</f>
        <v>1</v>
      </c>
      <c r="C245" s="1">
        <f t="shared" si="1"/>
        <v>0</v>
      </c>
      <c r="D245" s="1">
        <f t="shared" si="2"/>
        <v>0</v>
      </c>
      <c r="E245" s="1">
        <f t="shared" si="3"/>
        <v>0</v>
      </c>
      <c r="F245" s="1">
        <f t="shared" si="4"/>
        <v>0</v>
      </c>
      <c r="G245" s="1">
        <f t="shared" si="5"/>
        <v>0</v>
      </c>
      <c r="H245" s="1">
        <f t="shared" si="6"/>
        <v>0</v>
      </c>
    </row>
    <row r="246" ht="14.25" hidden="1" customHeight="1">
      <c r="A246" s="1" t="str">
        <f>IFERROR(__xludf.DUMMYFUNCTION("""COMPUTED_VALUE"""),"Proceedings of 3rd International Conference on Intelligent Engineering and Management, ICIEM 2022")</f>
        <v>Proceedings of 3rd International Conference on Intelligent Engineering and Management, ICIEM 2022</v>
      </c>
      <c r="B246" s="9">
        <f>COUNTIF(scopus!F:F,sources!A246)</f>
        <v>1</v>
      </c>
      <c r="C246" s="1">
        <f t="shared" si="1"/>
        <v>0</v>
      </c>
      <c r="D246" s="1">
        <f t="shared" si="2"/>
        <v>0</v>
      </c>
      <c r="E246" s="1">
        <f t="shared" si="3"/>
        <v>0</v>
      </c>
      <c r="F246" s="1">
        <f t="shared" si="4"/>
        <v>0</v>
      </c>
      <c r="G246" s="1">
        <f t="shared" si="5"/>
        <v>0</v>
      </c>
      <c r="H246" s="1">
        <f t="shared" si="6"/>
        <v>0</v>
      </c>
    </row>
    <row r="247" ht="14.25" hidden="1" customHeight="1">
      <c r="A247" s="1" t="str">
        <f>IFERROR(__xludf.DUMMYFUNCTION("""COMPUTED_VALUE"""),"2022 IEEE International Conference on Mechatronics and Automation, ICMA 2022")</f>
        <v>2022 IEEE International Conference on Mechatronics and Automation, ICMA 2022</v>
      </c>
      <c r="B247" s="9">
        <f>COUNTIF(scopus!F:F,sources!A247)</f>
        <v>5</v>
      </c>
      <c r="C247" s="1">
        <f t="shared" si="1"/>
        <v>1</v>
      </c>
      <c r="D247" s="1">
        <f t="shared" si="2"/>
        <v>0</v>
      </c>
      <c r="E247" s="1">
        <f t="shared" si="3"/>
        <v>0</v>
      </c>
      <c r="F247" s="1">
        <f t="shared" si="4"/>
        <v>0</v>
      </c>
      <c r="G247" s="1">
        <f t="shared" si="5"/>
        <v>0</v>
      </c>
      <c r="H247" s="1">
        <f t="shared" si="6"/>
        <v>0</v>
      </c>
    </row>
    <row r="248" ht="14.25" hidden="1" customHeight="1">
      <c r="A248" s="1" t="str">
        <f>IFERROR(__xludf.DUMMYFUNCTION("""COMPUTED_VALUE"""),"International Conference on Human System Interaction, HSI")</f>
        <v>International Conference on Human System Interaction, HSI</v>
      </c>
      <c r="B248" s="9">
        <f>COUNTIF(scopus!F:F,sources!A248)</f>
        <v>3</v>
      </c>
      <c r="C248" s="1">
        <f t="shared" si="1"/>
        <v>0</v>
      </c>
      <c r="D248" s="1">
        <f t="shared" si="2"/>
        <v>0</v>
      </c>
      <c r="E248" s="1">
        <f t="shared" si="3"/>
        <v>0</v>
      </c>
      <c r="F248" s="1">
        <f t="shared" si="4"/>
        <v>0</v>
      </c>
      <c r="G248" s="1">
        <f t="shared" si="5"/>
        <v>0</v>
      </c>
      <c r="H248" s="1">
        <f t="shared" si="6"/>
        <v>0</v>
      </c>
    </row>
    <row r="249" ht="14.25" hidden="1" customHeight="1">
      <c r="A249" s="1" t="str">
        <f>IFERROR(__xludf.DUMMYFUNCTION("""COMPUTED_VALUE"""),"2022 30th Signal Processing and Communications Applications Conference, SIU 2022")</f>
        <v>2022 30th Signal Processing and Communications Applications Conference, SIU 2022</v>
      </c>
      <c r="B249" s="9">
        <f>COUNTIF(scopus!F:F,sources!A249)</f>
        <v>2</v>
      </c>
      <c r="C249" s="1">
        <f t="shared" si="1"/>
        <v>0</v>
      </c>
      <c r="D249" s="1">
        <f t="shared" si="2"/>
        <v>0</v>
      </c>
      <c r="E249" s="1">
        <f t="shared" si="3"/>
        <v>0</v>
      </c>
      <c r="F249" s="1">
        <f t="shared" si="4"/>
        <v>0</v>
      </c>
      <c r="G249" s="1">
        <f t="shared" si="5"/>
        <v>0</v>
      </c>
      <c r="H249" s="1">
        <f t="shared" si="6"/>
        <v>0</v>
      </c>
    </row>
    <row r="250" ht="14.25" hidden="1" customHeight="1">
      <c r="A250" s="1" t="str">
        <f>IFERROR(__xludf.DUMMYFUNCTION("""COMPUTED_VALUE"""),"Proceedings - 2022 IEEE International Conference on Consumer Electronics - Taiwan, ICCE-Taiwan 2022")</f>
        <v>Proceedings - 2022 IEEE International Conference on Consumer Electronics - Taiwan, ICCE-Taiwan 2022</v>
      </c>
      <c r="B250" s="9">
        <f>COUNTIF(scopus!F:F,sources!A250)</f>
        <v>2</v>
      </c>
      <c r="C250" s="1">
        <f t="shared" si="1"/>
        <v>0</v>
      </c>
      <c r="D250" s="1">
        <f t="shared" si="2"/>
        <v>0</v>
      </c>
      <c r="E250" s="1">
        <f t="shared" si="3"/>
        <v>0</v>
      </c>
      <c r="F250" s="1">
        <f t="shared" si="4"/>
        <v>0</v>
      </c>
      <c r="G250" s="1">
        <f t="shared" si="5"/>
        <v>0</v>
      </c>
      <c r="H250" s="1">
        <f t="shared" si="6"/>
        <v>0</v>
      </c>
    </row>
    <row r="251" ht="14.25" hidden="1" customHeight="1">
      <c r="A251" s="1" t="str">
        <f>IFERROR(__xludf.DUMMYFUNCTION("""COMPUTED_VALUE"""),"IEEE International Conference on Fuzzy Systems")</f>
        <v>IEEE International Conference on Fuzzy Systems</v>
      </c>
      <c r="B251" s="9">
        <f>COUNTIF(scopus!F:F,sources!A251)</f>
        <v>1</v>
      </c>
      <c r="C251" s="1">
        <f t="shared" si="1"/>
        <v>0</v>
      </c>
      <c r="D251" s="1">
        <f t="shared" si="2"/>
        <v>0</v>
      </c>
      <c r="E251" s="1">
        <f t="shared" si="3"/>
        <v>0</v>
      </c>
      <c r="F251" s="1">
        <f t="shared" si="4"/>
        <v>0</v>
      </c>
      <c r="G251" s="1">
        <f t="shared" si="5"/>
        <v>0</v>
      </c>
      <c r="H251" s="1">
        <f t="shared" si="6"/>
        <v>0</v>
      </c>
    </row>
    <row r="252" ht="14.25" hidden="1" customHeight="1">
      <c r="A252" s="1" t="str">
        <f>IFERROR(__xludf.DUMMYFUNCTION("""COMPUTED_VALUE"""),"2022 7th Asia-Pacific Conference on Intelligent Robot Systems, ACIRS 2022")</f>
        <v>2022 7th Asia-Pacific Conference on Intelligent Robot Systems, ACIRS 2022</v>
      </c>
      <c r="B252" s="9">
        <f>COUNTIF(scopus!F:F,sources!A252)</f>
        <v>2</v>
      </c>
      <c r="C252" s="1">
        <f t="shared" si="1"/>
        <v>0</v>
      </c>
      <c r="D252" s="1">
        <f t="shared" si="2"/>
        <v>0</v>
      </c>
      <c r="E252" s="1">
        <f t="shared" si="3"/>
        <v>0</v>
      </c>
      <c r="F252" s="1">
        <f t="shared" si="4"/>
        <v>0</v>
      </c>
      <c r="G252" s="1">
        <f t="shared" si="5"/>
        <v>0</v>
      </c>
      <c r="H252" s="1">
        <f t="shared" si="6"/>
        <v>0</v>
      </c>
    </row>
    <row r="253" ht="14.25" hidden="1" customHeight="1">
      <c r="A253" s="1" t="str">
        <f>IFERROR(__xludf.DUMMYFUNCTION("""COMPUTED_VALUE"""),"2022 26th International Conference on Methods and Models in Automation and Robotics, MMAR 2022 - Proceedings")</f>
        <v>2022 26th International Conference on Methods and Models in Automation and Robotics, MMAR 2022 - Proceedings</v>
      </c>
      <c r="B253" s="9">
        <f>COUNTIF(scopus!F:F,sources!A253)</f>
        <v>1</v>
      </c>
      <c r="C253" s="1">
        <f t="shared" si="1"/>
        <v>0</v>
      </c>
      <c r="D253" s="1">
        <f t="shared" si="2"/>
        <v>0</v>
      </c>
      <c r="E253" s="1">
        <f t="shared" si="3"/>
        <v>0</v>
      </c>
      <c r="F253" s="1">
        <f t="shared" si="4"/>
        <v>0</v>
      </c>
      <c r="G253" s="1">
        <f t="shared" si="5"/>
        <v>0</v>
      </c>
      <c r="H253" s="1">
        <f t="shared" si="6"/>
        <v>0</v>
      </c>
    </row>
    <row r="254" ht="14.25" hidden="1" customHeight="1">
      <c r="A254" s="1" t="str">
        <f>IFERROR(__xludf.DUMMYFUNCTION("""COMPUTED_VALUE"""),"20th IEEE International Interregional NEWCAS Conference, NEWCAS 2022 - Proceedings")</f>
        <v>20th IEEE International Interregional NEWCAS Conference, NEWCAS 2022 - Proceedings</v>
      </c>
      <c r="B254" s="9">
        <f>COUNTIF(scopus!F:F,sources!A254)</f>
        <v>1</v>
      </c>
      <c r="C254" s="1">
        <f t="shared" si="1"/>
        <v>0</v>
      </c>
      <c r="D254" s="1">
        <f t="shared" si="2"/>
        <v>0</v>
      </c>
      <c r="E254" s="1">
        <f t="shared" si="3"/>
        <v>0</v>
      </c>
      <c r="F254" s="1">
        <f t="shared" si="4"/>
        <v>0</v>
      </c>
      <c r="G254" s="1">
        <f t="shared" si="5"/>
        <v>0</v>
      </c>
      <c r="H254" s="1">
        <f t="shared" si="6"/>
        <v>0</v>
      </c>
    </row>
    <row r="255" ht="14.25" hidden="1" customHeight="1">
      <c r="A255" s="1" t="str">
        <f>IFERROR(__xludf.DUMMYFUNCTION("""COMPUTED_VALUE"""),"Proceedings - 2022 IEEE 23rd International Conference on Information Reuse and Integration for Data Science, IRI 2022")</f>
        <v>Proceedings - 2022 IEEE 23rd International Conference on Information Reuse and Integration for Data Science, IRI 2022</v>
      </c>
      <c r="B255" s="9">
        <f>COUNTIF(scopus!F:F,sources!A255)</f>
        <v>1</v>
      </c>
      <c r="C255" s="1">
        <f t="shared" si="1"/>
        <v>0</v>
      </c>
      <c r="D255" s="1">
        <f t="shared" si="2"/>
        <v>0</v>
      </c>
      <c r="E255" s="1">
        <f t="shared" si="3"/>
        <v>0</v>
      </c>
      <c r="F255" s="1">
        <f t="shared" si="4"/>
        <v>0</v>
      </c>
      <c r="G255" s="1">
        <f t="shared" si="5"/>
        <v>0</v>
      </c>
      <c r="H255" s="1">
        <f t="shared" si="6"/>
        <v>0</v>
      </c>
    </row>
    <row r="256" ht="14.25" hidden="1" customHeight="1">
      <c r="A256" s="1" t="str">
        <f>IFERROR(__xludf.DUMMYFUNCTION("""COMPUTED_VALUE"""),"Proceedings of the Annual International Conference of the IEEE Engineering in Medicine and Biology Society, EMBS")</f>
        <v>Proceedings of the Annual International Conference of the IEEE Engineering in Medicine and Biology Society, EMBS</v>
      </c>
      <c r="B256" s="9">
        <f>COUNTIF(scopus!F:F,sources!A256)</f>
        <v>1</v>
      </c>
      <c r="C256" s="1">
        <f t="shared" si="1"/>
        <v>0</v>
      </c>
      <c r="D256" s="1">
        <f t="shared" si="2"/>
        <v>0</v>
      </c>
      <c r="E256" s="1">
        <f t="shared" si="3"/>
        <v>0</v>
      </c>
      <c r="F256" s="1">
        <f t="shared" si="4"/>
        <v>0</v>
      </c>
      <c r="G256" s="1">
        <f t="shared" si="5"/>
        <v>0</v>
      </c>
      <c r="H256" s="1">
        <f t="shared" si="6"/>
        <v>0</v>
      </c>
    </row>
    <row r="257" ht="14.25" hidden="1" customHeight="1">
      <c r="A257" s="1" t="str">
        <f>IFERROR(__xludf.DUMMYFUNCTION("""COMPUTED_VALUE"""),"FLEPS 2022 - IEEE International Conference on Flexible and Printable Sensors and Systems, Proceedings")</f>
        <v>FLEPS 2022 - IEEE International Conference on Flexible and Printable Sensors and Systems, Proceedings</v>
      </c>
      <c r="B257" s="9">
        <f>COUNTIF(scopus!F:F,sources!A257)</f>
        <v>1</v>
      </c>
      <c r="C257" s="1">
        <f t="shared" si="1"/>
        <v>0</v>
      </c>
      <c r="D257" s="1">
        <f t="shared" si="2"/>
        <v>0</v>
      </c>
      <c r="E257" s="1">
        <f t="shared" si="3"/>
        <v>0</v>
      </c>
      <c r="F257" s="1">
        <f t="shared" si="4"/>
        <v>0</v>
      </c>
      <c r="G257" s="1">
        <f t="shared" si="5"/>
        <v>0</v>
      </c>
      <c r="H257" s="1">
        <f t="shared" si="6"/>
        <v>0</v>
      </c>
    </row>
    <row r="258" ht="14.25" hidden="1" customHeight="1">
      <c r="A258" s="1" t="str">
        <f>IFERROR(__xludf.DUMMYFUNCTION("""COMPUTED_VALUE"""),"International Conference on Electrical, Computer, and Energy Technologies, ICECET 2022")</f>
        <v>International Conference on Electrical, Computer, and Energy Technologies, ICECET 2022</v>
      </c>
      <c r="B258" s="9">
        <f>COUNTIF(scopus!F:F,sources!A258)</f>
        <v>1</v>
      </c>
      <c r="C258" s="1">
        <f t="shared" si="1"/>
        <v>0</v>
      </c>
      <c r="D258" s="1">
        <f t="shared" si="2"/>
        <v>0</v>
      </c>
      <c r="E258" s="1">
        <f t="shared" si="3"/>
        <v>0</v>
      </c>
      <c r="F258" s="1">
        <f t="shared" si="4"/>
        <v>0</v>
      </c>
      <c r="G258" s="1">
        <f t="shared" si="5"/>
        <v>0</v>
      </c>
      <c r="H258" s="1">
        <f t="shared" si="6"/>
        <v>0</v>
      </c>
    </row>
    <row r="259" ht="14.25" hidden="1" customHeight="1">
      <c r="A259" s="1" t="str">
        <f>IFERROR(__xludf.DUMMYFUNCTION("""COMPUTED_VALUE"""),"Proceedings of the International Symposium on Automation and Robotics in Construction")</f>
        <v>Proceedings of the International Symposium on Automation and Robotics in Construction</v>
      </c>
      <c r="B259" s="9">
        <f>COUNTIF(scopus!F:F,sources!A259)</f>
        <v>1</v>
      </c>
      <c r="C259" s="1">
        <f t="shared" si="1"/>
        <v>0</v>
      </c>
      <c r="D259" s="1">
        <f t="shared" si="2"/>
        <v>0</v>
      </c>
      <c r="E259" s="1">
        <f t="shared" si="3"/>
        <v>0</v>
      </c>
      <c r="F259" s="1">
        <f t="shared" si="4"/>
        <v>0</v>
      </c>
      <c r="G259" s="1">
        <f t="shared" si="5"/>
        <v>0</v>
      </c>
      <c r="H259" s="1">
        <f t="shared" si="6"/>
        <v>0</v>
      </c>
    </row>
    <row r="260" ht="14.25" hidden="1" customHeight="1">
      <c r="A260" s="1" t="str">
        <f>IFERROR(__xludf.DUMMYFUNCTION("""COMPUTED_VALUE"""),"2022 IEEE 4th International Conference on Power, Intelligent Computing and Systems, ICPICS 2022")</f>
        <v>2022 IEEE 4th International Conference on Power, Intelligent Computing and Systems, ICPICS 2022</v>
      </c>
      <c r="B260" s="9">
        <f>COUNTIF(scopus!F:F,sources!A260)</f>
        <v>1</v>
      </c>
      <c r="C260" s="1">
        <f t="shared" si="1"/>
        <v>0</v>
      </c>
      <c r="D260" s="1">
        <f t="shared" si="2"/>
        <v>0</v>
      </c>
      <c r="E260" s="1">
        <f t="shared" si="3"/>
        <v>0</v>
      </c>
      <c r="F260" s="1">
        <f t="shared" si="4"/>
        <v>0</v>
      </c>
      <c r="G260" s="1">
        <f t="shared" si="5"/>
        <v>0</v>
      </c>
      <c r="H260" s="1">
        <f t="shared" si="6"/>
        <v>0</v>
      </c>
    </row>
    <row r="261" ht="14.25" hidden="1" customHeight="1">
      <c r="A261" s="1" t="str">
        <f>IFERROR(__xludf.DUMMYFUNCTION("""COMPUTED_VALUE"""),"2022 3rd International Conference for Emerging Technology, INCET 2022")</f>
        <v>2022 3rd International Conference for Emerging Technology, INCET 2022</v>
      </c>
      <c r="B261" s="9">
        <f>COUNTIF(scopus!F:F,sources!A261)</f>
        <v>1</v>
      </c>
      <c r="C261" s="1">
        <f t="shared" si="1"/>
        <v>0</v>
      </c>
      <c r="D261" s="1">
        <f t="shared" si="2"/>
        <v>0</v>
      </c>
      <c r="E261" s="1">
        <f t="shared" si="3"/>
        <v>0</v>
      </c>
      <c r="F261" s="1">
        <f t="shared" si="4"/>
        <v>0</v>
      </c>
      <c r="G261" s="1">
        <f t="shared" si="5"/>
        <v>0</v>
      </c>
      <c r="H261" s="1">
        <f t="shared" si="6"/>
        <v>0</v>
      </c>
    </row>
    <row r="262" ht="14.25" hidden="1" customHeight="1">
      <c r="A262" s="1" t="str">
        <f>IFERROR(__xludf.DUMMYFUNCTION("""COMPUTED_VALUE"""),"2022 2nd International Conference on Advance Computing and Innovative Technologies in Engineering, ICACITE 2022")</f>
        <v>2022 2nd International Conference on Advance Computing and Innovative Technologies in Engineering, ICACITE 2022</v>
      </c>
      <c r="B262" s="9">
        <f>COUNTIF(scopus!F:F,sources!A262)</f>
        <v>1</v>
      </c>
      <c r="C262" s="1">
        <f t="shared" si="1"/>
        <v>0</v>
      </c>
      <c r="D262" s="1">
        <f t="shared" si="2"/>
        <v>0</v>
      </c>
      <c r="E262" s="1">
        <f t="shared" si="3"/>
        <v>0</v>
      </c>
      <c r="F262" s="1">
        <f t="shared" si="4"/>
        <v>0</v>
      </c>
      <c r="G262" s="1">
        <f t="shared" si="5"/>
        <v>0</v>
      </c>
      <c r="H262" s="1">
        <f t="shared" si="6"/>
        <v>0</v>
      </c>
    </row>
    <row r="263" ht="14.25" hidden="1" customHeight="1">
      <c r="A263" s="1" t="str">
        <f>IFERROR(__xludf.DUMMYFUNCTION("""COMPUTED_VALUE"""),"Mechanisms and Machine Science")</f>
        <v>Mechanisms and Machine Science</v>
      </c>
      <c r="B263" s="9">
        <f>COUNTIF(scopus!F:F,sources!A263)</f>
        <v>10</v>
      </c>
      <c r="C263" s="1">
        <f t="shared" si="1"/>
        <v>1</v>
      </c>
      <c r="D263" s="1">
        <f t="shared" si="2"/>
        <v>1</v>
      </c>
      <c r="E263" s="1">
        <f t="shared" si="3"/>
        <v>1</v>
      </c>
      <c r="F263" s="1">
        <f t="shared" si="4"/>
        <v>1</v>
      </c>
      <c r="G263" s="1">
        <f t="shared" si="5"/>
        <v>1</v>
      </c>
      <c r="H263" s="1">
        <f t="shared" si="6"/>
        <v>0</v>
      </c>
      <c r="I263" s="2">
        <v>0.0</v>
      </c>
      <c r="J263" s="2"/>
      <c r="K263" s="2"/>
      <c r="L263" s="2" t="s">
        <v>11576</v>
      </c>
    </row>
    <row r="264" ht="14.25" hidden="1" customHeight="1">
      <c r="A264" s="1" t="str">
        <f>IFERROR(__xludf.DUMMYFUNCTION("""COMPUTED_VALUE"""),"2022 IEEE 2nd International Maghreb Meeting of the Conference on Sciences and Techniques of Automatic Control and Computer Engineering, MI-STA 2022 - Proceeding")</f>
        <v>2022 IEEE 2nd International Maghreb Meeting of the Conference on Sciences and Techniques of Automatic Control and Computer Engineering, MI-STA 2022 - Proceeding</v>
      </c>
      <c r="B264" s="9">
        <f>COUNTIF(scopus!F:F,sources!A264)</f>
        <v>1</v>
      </c>
      <c r="C264" s="1">
        <f t="shared" si="1"/>
        <v>0</v>
      </c>
      <c r="D264" s="1">
        <f t="shared" si="2"/>
        <v>0</v>
      </c>
      <c r="E264" s="1">
        <f t="shared" si="3"/>
        <v>0</v>
      </c>
      <c r="F264" s="1">
        <f t="shared" si="4"/>
        <v>0</v>
      </c>
      <c r="G264" s="1">
        <f t="shared" si="5"/>
        <v>0</v>
      </c>
      <c r="H264" s="1">
        <f t="shared" si="6"/>
        <v>0</v>
      </c>
    </row>
    <row r="265" ht="14.25" hidden="1" customHeight="1">
      <c r="A265" s="1" t="str">
        <f>IFERROR(__xludf.DUMMYFUNCTION("""COMPUTED_VALUE"""),"Digest of Technical Papers - SID International Symposium")</f>
        <v>Digest of Technical Papers - SID International Symposium</v>
      </c>
      <c r="B265" s="9">
        <f>COUNTIF(scopus!F:F,sources!A265)</f>
        <v>1</v>
      </c>
      <c r="C265" s="1">
        <f t="shared" si="1"/>
        <v>0</v>
      </c>
      <c r="D265" s="1">
        <f t="shared" si="2"/>
        <v>0</v>
      </c>
      <c r="E265" s="1">
        <f t="shared" si="3"/>
        <v>0</v>
      </c>
      <c r="F265" s="1">
        <f t="shared" si="4"/>
        <v>0</v>
      </c>
      <c r="G265" s="1">
        <f t="shared" si="5"/>
        <v>0</v>
      </c>
      <c r="H265" s="1">
        <f t="shared" si="6"/>
        <v>0</v>
      </c>
    </row>
    <row r="266" ht="14.25" hidden="1" customHeight="1">
      <c r="A266" s="1" t="str">
        <f>IFERROR(__xludf.DUMMYFUNCTION("""COMPUTED_VALUE"""),"2022 17th Annual System of Systems Engineering Conference, SOSE 2022")</f>
        <v>2022 17th Annual System of Systems Engineering Conference, SOSE 2022</v>
      </c>
      <c r="B266" s="9">
        <f>COUNTIF(scopus!F:F,sources!A266)</f>
        <v>3</v>
      </c>
      <c r="C266" s="1">
        <f t="shared" si="1"/>
        <v>0</v>
      </c>
      <c r="D266" s="1">
        <f t="shared" si="2"/>
        <v>0</v>
      </c>
      <c r="E266" s="1">
        <f t="shared" si="3"/>
        <v>0</v>
      </c>
      <c r="F266" s="1">
        <f t="shared" si="4"/>
        <v>0</v>
      </c>
      <c r="G266" s="1">
        <f t="shared" si="5"/>
        <v>0</v>
      </c>
      <c r="H266" s="1">
        <f t="shared" si="6"/>
        <v>0</v>
      </c>
    </row>
    <row r="267" ht="14.25" hidden="1" customHeight="1">
      <c r="A267" s="1" t="str">
        <f>IFERROR(__xludf.DUMMYFUNCTION("""COMPUTED_VALUE"""),"Proceedings - 2022 IEEE 5th International Conference on Industrial Cyber-Physical Systems, ICPS 2022")</f>
        <v>Proceedings - 2022 IEEE 5th International Conference on Industrial Cyber-Physical Systems, ICPS 2022</v>
      </c>
      <c r="B267" s="9">
        <f>COUNTIF(scopus!F:F,sources!A267)</f>
        <v>1</v>
      </c>
      <c r="C267" s="1">
        <f t="shared" si="1"/>
        <v>0</v>
      </c>
      <c r="D267" s="1">
        <f t="shared" si="2"/>
        <v>0</v>
      </c>
      <c r="E267" s="1">
        <f t="shared" si="3"/>
        <v>0</v>
      </c>
      <c r="F267" s="1">
        <f t="shared" si="4"/>
        <v>0</v>
      </c>
      <c r="G267" s="1">
        <f t="shared" si="5"/>
        <v>0</v>
      </c>
      <c r="H267" s="1">
        <f t="shared" si="6"/>
        <v>0</v>
      </c>
    </row>
    <row r="268" ht="14.25" hidden="1" customHeight="1">
      <c r="A268" s="1" t="str">
        <f>IFERROR(__xludf.DUMMYFUNCTION("""COMPUTED_VALUE"""),"Conference Record - IEEE Instrumentation and Measurement Technology Conference")</f>
        <v>Conference Record - IEEE Instrumentation and Measurement Technology Conference</v>
      </c>
      <c r="B268" s="9">
        <f>COUNTIF(scopus!F:F,sources!A268)</f>
        <v>1</v>
      </c>
      <c r="C268" s="1">
        <f t="shared" si="1"/>
        <v>0</v>
      </c>
      <c r="D268" s="1">
        <f t="shared" si="2"/>
        <v>0</v>
      </c>
      <c r="E268" s="1">
        <f t="shared" si="3"/>
        <v>0</v>
      </c>
      <c r="F268" s="1">
        <f t="shared" si="4"/>
        <v>0</v>
      </c>
      <c r="G268" s="1">
        <f t="shared" si="5"/>
        <v>0</v>
      </c>
      <c r="H268" s="1">
        <f t="shared" si="6"/>
        <v>0</v>
      </c>
    </row>
    <row r="269" ht="14.25" hidden="1" customHeight="1">
      <c r="A269" s="1" t="str">
        <f>IFERROR(__xludf.DUMMYFUNCTION("""COMPUTED_VALUE"""),"Proceedings - 4th International Workshop on Robotics Software Engineering, RoSE 2022")</f>
        <v>Proceedings - 4th International Workshop on Robotics Software Engineering, RoSE 2022</v>
      </c>
      <c r="B269" s="9">
        <f>COUNTIF(scopus!F:F,sources!A269)</f>
        <v>1</v>
      </c>
      <c r="C269" s="1">
        <f t="shared" si="1"/>
        <v>0</v>
      </c>
      <c r="D269" s="1">
        <f t="shared" si="2"/>
        <v>0</v>
      </c>
      <c r="E269" s="1">
        <f t="shared" si="3"/>
        <v>0</v>
      </c>
      <c r="F269" s="1">
        <f t="shared" si="4"/>
        <v>0</v>
      </c>
      <c r="G269" s="1">
        <f t="shared" si="5"/>
        <v>0</v>
      </c>
      <c r="H269" s="1">
        <f t="shared" si="6"/>
        <v>0</v>
      </c>
    </row>
    <row r="270" ht="14.25" hidden="1" customHeight="1">
      <c r="A270" s="1" t="str">
        <f>IFERROR(__xludf.DUMMYFUNCTION("""COMPUTED_VALUE"""),"Proceedings of the International Joint Conference on Autonomous Agents and Multiagent Systems, AAMAS")</f>
        <v>Proceedings of the International Joint Conference on Autonomous Agents and Multiagent Systems, AAMAS</v>
      </c>
      <c r="B270" s="9">
        <f>COUNTIF(scopus!F:F,sources!A270)</f>
        <v>4</v>
      </c>
      <c r="C270" s="1">
        <f t="shared" si="1"/>
        <v>1</v>
      </c>
      <c r="D270" s="1">
        <f t="shared" si="2"/>
        <v>0</v>
      </c>
      <c r="E270" s="1">
        <f t="shared" si="3"/>
        <v>0</v>
      </c>
      <c r="F270" s="1">
        <f t="shared" si="4"/>
        <v>0</v>
      </c>
      <c r="G270" s="1">
        <f t="shared" si="5"/>
        <v>0</v>
      </c>
      <c r="H270" s="1">
        <f t="shared" si="6"/>
        <v>0</v>
      </c>
    </row>
    <row r="271" ht="14.25" hidden="1" customHeight="1">
      <c r="A271" s="1" t="str">
        <f>IFERROR(__xludf.DUMMYFUNCTION("""COMPUTED_VALUE"""),"2022 International Conference on Unmanned Aircraft Systems, ICUAS 2022")</f>
        <v>2022 International Conference on Unmanned Aircraft Systems, ICUAS 2022</v>
      </c>
      <c r="B271" s="9">
        <f>COUNTIF(scopus!F:F,sources!A271)</f>
        <v>2</v>
      </c>
      <c r="C271" s="1">
        <f t="shared" si="1"/>
        <v>0</v>
      </c>
      <c r="D271" s="1">
        <f t="shared" si="2"/>
        <v>0</v>
      </c>
      <c r="E271" s="1">
        <f t="shared" si="3"/>
        <v>0</v>
      </c>
      <c r="F271" s="1">
        <f t="shared" si="4"/>
        <v>0</v>
      </c>
      <c r="G271" s="1">
        <f t="shared" si="5"/>
        <v>0</v>
      </c>
      <c r="H271" s="1">
        <f t="shared" si="6"/>
        <v>0</v>
      </c>
    </row>
    <row r="272" ht="14.25" hidden="1" customHeight="1">
      <c r="A272" s="1" t="str">
        <f>IFERROR(__xludf.DUMMYFUNCTION("""COMPUTED_VALUE"""),"2022 International Power Electronics Conference, IPEC-Himeji 2022-ECCE Asia")</f>
        <v>2022 International Power Electronics Conference, IPEC-Himeji 2022-ECCE Asia</v>
      </c>
      <c r="B272" s="9">
        <f>COUNTIF(scopus!F:F,sources!A272)</f>
        <v>2</v>
      </c>
      <c r="C272" s="1">
        <f t="shared" si="1"/>
        <v>0</v>
      </c>
      <c r="D272" s="1">
        <f t="shared" si="2"/>
        <v>0</v>
      </c>
      <c r="E272" s="1">
        <f t="shared" si="3"/>
        <v>0</v>
      </c>
      <c r="F272" s="1">
        <f t="shared" si="4"/>
        <v>0</v>
      </c>
      <c r="G272" s="1">
        <f t="shared" si="5"/>
        <v>0</v>
      </c>
      <c r="H272" s="1">
        <f t="shared" si="6"/>
        <v>0</v>
      </c>
    </row>
    <row r="273" ht="14.25" hidden="1" customHeight="1">
      <c r="A273" s="1" t="str">
        <f>IFERROR(__xludf.DUMMYFUNCTION("""COMPUTED_VALUE"""),"ASCC 2022 - 2022 13th Asian Control Conference, Proceedings")</f>
        <v>ASCC 2022 - 2022 13th Asian Control Conference, Proceedings</v>
      </c>
      <c r="B273" s="9">
        <f>COUNTIF(scopus!F:F,sources!A273)</f>
        <v>2</v>
      </c>
      <c r="C273" s="1">
        <f t="shared" si="1"/>
        <v>0</v>
      </c>
      <c r="D273" s="1">
        <f t="shared" si="2"/>
        <v>0</v>
      </c>
      <c r="E273" s="1">
        <f t="shared" si="3"/>
        <v>0</v>
      </c>
      <c r="F273" s="1">
        <f t="shared" si="4"/>
        <v>0</v>
      </c>
      <c r="G273" s="1">
        <f t="shared" si="5"/>
        <v>0</v>
      </c>
      <c r="H273" s="1">
        <f t="shared" si="6"/>
        <v>0</v>
      </c>
    </row>
    <row r="274" ht="14.25" hidden="1" customHeight="1">
      <c r="A274" s="1" t="str">
        <f>IFERROR(__xludf.DUMMYFUNCTION("""COMPUTED_VALUE"""),"2022 2nd IEEE International Conference on Software Engineering and Artificial Intelligence, SEAI 2022")</f>
        <v>2022 2nd IEEE International Conference on Software Engineering and Artificial Intelligence, SEAI 2022</v>
      </c>
      <c r="B274" s="9">
        <f>COUNTIF(scopus!F:F,sources!A274)</f>
        <v>1</v>
      </c>
      <c r="C274" s="1">
        <f t="shared" si="1"/>
        <v>0</v>
      </c>
      <c r="D274" s="1">
        <f t="shared" si="2"/>
        <v>0</v>
      </c>
      <c r="E274" s="1">
        <f t="shared" si="3"/>
        <v>0</v>
      </c>
      <c r="F274" s="1">
        <f t="shared" si="4"/>
        <v>0</v>
      </c>
      <c r="G274" s="1">
        <f t="shared" si="5"/>
        <v>0</v>
      </c>
      <c r="H274" s="1">
        <f t="shared" si="6"/>
        <v>0</v>
      </c>
    </row>
    <row r="275" ht="14.25" hidden="1" customHeight="1">
      <c r="A275" s="1" t="str">
        <f>IFERROR(__xludf.DUMMYFUNCTION("""COMPUTED_VALUE"""),"2022 8th International Conference on Control, Decision and Information Technologies, CoDIT 2022")</f>
        <v>2022 8th International Conference on Control, Decision and Information Technologies, CoDIT 2022</v>
      </c>
      <c r="B275" s="9">
        <f>COUNTIF(scopus!F:F,sources!A275)</f>
        <v>1</v>
      </c>
      <c r="C275" s="1">
        <f t="shared" si="1"/>
        <v>0</v>
      </c>
      <c r="D275" s="1">
        <f t="shared" si="2"/>
        <v>0</v>
      </c>
      <c r="E275" s="1">
        <f t="shared" si="3"/>
        <v>0</v>
      </c>
      <c r="F275" s="1">
        <f t="shared" si="4"/>
        <v>0</v>
      </c>
      <c r="G275" s="1">
        <f t="shared" si="5"/>
        <v>0</v>
      </c>
      <c r="H275" s="1">
        <f t="shared" si="6"/>
        <v>0</v>
      </c>
    </row>
    <row r="276" ht="14.25" hidden="1" customHeight="1">
      <c r="A276" s="1" t="str">
        <f>IFERROR(__xludf.DUMMYFUNCTION("""COMPUTED_VALUE"""),"2022 30th Mediterranean Conference on Control and Automation, MED 2022")</f>
        <v>2022 30th Mediterranean Conference on Control and Automation, MED 2022</v>
      </c>
      <c r="B276" s="9">
        <f>COUNTIF(scopus!F:F,sources!A276)</f>
        <v>1</v>
      </c>
      <c r="C276" s="1">
        <f t="shared" si="1"/>
        <v>0</v>
      </c>
      <c r="D276" s="1">
        <f t="shared" si="2"/>
        <v>0</v>
      </c>
      <c r="E276" s="1">
        <f t="shared" si="3"/>
        <v>0</v>
      </c>
      <c r="F276" s="1">
        <f t="shared" si="4"/>
        <v>0</v>
      </c>
      <c r="G276" s="1">
        <f t="shared" si="5"/>
        <v>0</v>
      </c>
      <c r="H276" s="1">
        <f t="shared" si="6"/>
        <v>0</v>
      </c>
    </row>
    <row r="277" ht="14.25" hidden="1" customHeight="1">
      <c r="A277" s="1" t="str">
        <f>IFERROR(__xludf.DUMMYFUNCTION("""COMPUTED_VALUE"""),"2022 Systems and Information Engineering Design Symposium, SIEDS 2022")</f>
        <v>2022 Systems and Information Engineering Design Symposium, SIEDS 2022</v>
      </c>
      <c r="B277" s="9">
        <f>COUNTIF(scopus!F:F,sources!A277)</f>
        <v>1</v>
      </c>
      <c r="C277" s="1">
        <f t="shared" si="1"/>
        <v>0</v>
      </c>
      <c r="D277" s="1">
        <f t="shared" si="2"/>
        <v>0</v>
      </c>
      <c r="E277" s="1">
        <f t="shared" si="3"/>
        <v>0</v>
      </c>
      <c r="F277" s="1">
        <f t="shared" si="4"/>
        <v>0</v>
      </c>
      <c r="G277" s="1">
        <f t="shared" si="5"/>
        <v>0</v>
      </c>
      <c r="H277" s="1">
        <f t="shared" si="6"/>
        <v>0</v>
      </c>
    </row>
    <row r="278" ht="14.25" hidden="1" customHeight="1">
      <c r="A278" s="1" t="str">
        <f>IFERROR(__xludf.DUMMYFUNCTION("""COMPUTED_VALUE"""),"34th Workshop of the Swedish Artificial Intelligence Society, SAIS 2022")</f>
        <v>34th Workshop of the Swedish Artificial Intelligence Society, SAIS 2022</v>
      </c>
      <c r="B278" s="9">
        <f>COUNTIF(scopus!F:F,sources!A278)</f>
        <v>1</v>
      </c>
      <c r="C278" s="1">
        <f t="shared" si="1"/>
        <v>0</v>
      </c>
      <c r="D278" s="1">
        <f t="shared" si="2"/>
        <v>0</v>
      </c>
      <c r="E278" s="1">
        <f t="shared" si="3"/>
        <v>0</v>
      </c>
      <c r="F278" s="1">
        <f t="shared" si="4"/>
        <v>0</v>
      </c>
      <c r="G278" s="1">
        <f t="shared" si="5"/>
        <v>0</v>
      </c>
      <c r="H278" s="1">
        <f t="shared" si="6"/>
        <v>0</v>
      </c>
    </row>
    <row r="279" ht="14.25" hidden="1" customHeight="1">
      <c r="A279" s="1" t="str">
        <f>IFERROR(__xludf.DUMMYFUNCTION("""COMPUTED_VALUE"""),"2022 6th International Conference on Robotics and Automation Sciences, ICRAS 2022")</f>
        <v>2022 6th International Conference on Robotics and Automation Sciences, ICRAS 2022</v>
      </c>
      <c r="B279" s="9">
        <f>COUNTIF(scopus!F:F,sources!A279)</f>
        <v>1</v>
      </c>
      <c r="C279" s="1">
        <f t="shared" si="1"/>
        <v>0</v>
      </c>
      <c r="D279" s="1">
        <f t="shared" si="2"/>
        <v>0</v>
      </c>
      <c r="E279" s="1">
        <f t="shared" si="3"/>
        <v>0</v>
      </c>
      <c r="F279" s="1">
        <f t="shared" si="4"/>
        <v>0</v>
      </c>
      <c r="G279" s="1">
        <f t="shared" si="5"/>
        <v>0</v>
      </c>
      <c r="H279" s="1">
        <f t="shared" si="6"/>
        <v>0</v>
      </c>
    </row>
    <row r="280" ht="14.25" hidden="1" customHeight="1">
      <c r="A280" s="1" t="str">
        <f>IFERROR(__xludf.DUMMYFUNCTION("""COMPUTED_VALUE"""),"2022 6th International Conference on Robotics, Control and Automation, ICRCA 2022")</f>
        <v>2022 6th International Conference on Robotics, Control and Automation, ICRCA 2022</v>
      </c>
      <c r="B280" s="9">
        <f>COUNTIF(scopus!F:F,sources!A280)</f>
        <v>2</v>
      </c>
      <c r="C280" s="1">
        <f t="shared" si="1"/>
        <v>0</v>
      </c>
      <c r="D280" s="1">
        <f t="shared" si="2"/>
        <v>0</v>
      </c>
      <c r="E280" s="1">
        <f t="shared" si="3"/>
        <v>0</v>
      </c>
      <c r="F280" s="1">
        <f t="shared" si="4"/>
        <v>0</v>
      </c>
      <c r="G280" s="1">
        <f t="shared" si="5"/>
        <v>0</v>
      </c>
      <c r="H280" s="1">
        <f t="shared" si="6"/>
        <v>0</v>
      </c>
    </row>
    <row r="281" ht="14.25" hidden="1" customHeight="1">
      <c r="A281" s="1" t="str">
        <f>IFERROR(__xludf.DUMMYFUNCTION("""COMPUTED_VALUE"""),"Proceedings - 2022 IEEE International Conference on Smart Computing, SMARTCOMP 2022")</f>
        <v>Proceedings - 2022 IEEE International Conference on Smart Computing, SMARTCOMP 2022</v>
      </c>
      <c r="B281" s="9">
        <f>COUNTIF(scopus!F:F,sources!A281)</f>
        <v>1</v>
      </c>
      <c r="C281" s="1">
        <f t="shared" si="1"/>
        <v>0</v>
      </c>
      <c r="D281" s="1">
        <f t="shared" si="2"/>
        <v>0</v>
      </c>
      <c r="E281" s="1">
        <f t="shared" si="3"/>
        <v>0</v>
      </c>
      <c r="F281" s="1">
        <f t="shared" si="4"/>
        <v>0</v>
      </c>
      <c r="G281" s="1">
        <f t="shared" si="5"/>
        <v>0</v>
      </c>
      <c r="H281" s="1">
        <f t="shared" si="6"/>
        <v>0</v>
      </c>
    </row>
    <row r="282" ht="14.25" hidden="1" customHeight="1">
      <c r="A282" s="1" t="str">
        <f>IFERROR(__xludf.DUMMYFUNCTION("""COMPUTED_VALUE"""),"2022 18th International Conference on Intelligent Environments, IE 2022 - Proceedings")</f>
        <v>2022 18th International Conference on Intelligent Environments, IE 2022 - Proceedings</v>
      </c>
      <c r="B282" s="9">
        <f>COUNTIF(scopus!F:F,sources!A282)</f>
        <v>1</v>
      </c>
      <c r="C282" s="1">
        <f t="shared" si="1"/>
        <v>0</v>
      </c>
      <c r="D282" s="1">
        <f t="shared" si="2"/>
        <v>0</v>
      </c>
      <c r="E282" s="1">
        <f t="shared" si="3"/>
        <v>0</v>
      </c>
      <c r="F282" s="1">
        <f t="shared" si="4"/>
        <v>0</v>
      </c>
      <c r="G282" s="1">
        <f t="shared" si="5"/>
        <v>0</v>
      </c>
      <c r="H282" s="1">
        <f t="shared" si="6"/>
        <v>0</v>
      </c>
    </row>
    <row r="283" ht="14.25" hidden="1" customHeight="1">
      <c r="A283" s="1" t="str">
        <f>IFERROR(__xludf.DUMMYFUNCTION("""COMPUTED_VALUE"""),"Proceedings of the 2022 31st Annual Conference of the European Association for Education in Electrical and Information Engineering, EAEEIE 2022")</f>
        <v>Proceedings of the 2022 31st Annual Conference of the European Association for Education in Electrical and Information Engineering, EAEEIE 2022</v>
      </c>
      <c r="B283" s="9">
        <f>COUNTIF(scopus!F:F,sources!A283)</f>
        <v>1</v>
      </c>
      <c r="C283" s="1">
        <f t="shared" si="1"/>
        <v>0</v>
      </c>
      <c r="D283" s="1">
        <f t="shared" si="2"/>
        <v>0</v>
      </c>
      <c r="E283" s="1">
        <f t="shared" si="3"/>
        <v>0</v>
      </c>
      <c r="F283" s="1">
        <f t="shared" si="4"/>
        <v>0</v>
      </c>
      <c r="G283" s="1">
        <f t="shared" si="5"/>
        <v>0</v>
      </c>
      <c r="H283" s="1">
        <f t="shared" si="6"/>
        <v>0</v>
      </c>
    </row>
    <row r="284" ht="14.25" hidden="1" customHeight="1">
      <c r="A284" s="1" t="str">
        <f>IFERROR(__xludf.DUMMYFUNCTION("""COMPUTED_VALUE"""),"2022 19th International Conference on Ubiquitous Robots, UR 2022")</f>
        <v>2022 19th International Conference on Ubiquitous Robots, UR 2022</v>
      </c>
      <c r="B284" s="9">
        <f>COUNTIF(scopus!F:F,sources!A284)</f>
        <v>2</v>
      </c>
      <c r="C284" s="1">
        <f t="shared" si="1"/>
        <v>0</v>
      </c>
      <c r="D284" s="1">
        <f t="shared" si="2"/>
        <v>0</v>
      </c>
      <c r="E284" s="1">
        <f t="shared" si="3"/>
        <v>0</v>
      </c>
      <c r="F284" s="1">
        <f t="shared" si="4"/>
        <v>0</v>
      </c>
      <c r="G284" s="1">
        <f t="shared" si="5"/>
        <v>0</v>
      </c>
      <c r="H284" s="1">
        <f t="shared" si="6"/>
        <v>0</v>
      </c>
    </row>
    <row r="285" ht="14.25" hidden="1" customHeight="1">
      <c r="A285" s="1" t="str">
        <f>IFERROR(__xludf.DUMMYFUNCTION("""COMPUTED_VALUE"""),"Proceedings - IEEE Consumer Communications and Networking Conference, CCNC")</f>
        <v>Proceedings - IEEE Consumer Communications and Networking Conference, CCNC</v>
      </c>
      <c r="B285" s="9">
        <f>COUNTIF(scopus!F:F,sources!A285)</f>
        <v>1</v>
      </c>
      <c r="C285" s="1">
        <f t="shared" si="1"/>
        <v>0</v>
      </c>
      <c r="D285" s="1">
        <f t="shared" si="2"/>
        <v>0</v>
      </c>
      <c r="E285" s="1">
        <f t="shared" si="3"/>
        <v>0</v>
      </c>
      <c r="F285" s="1">
        <f t="shared" si="4"/>
        <v>0</v>
      </c>
      <c r="G285" s="1">
        <f t="shared" si="5"/>
        <v>0</v>
      </c>
      <c r="H285" s="1">
        <f t="shared" si="6"/>
        <v>0</v>
      </c>
    </row>
    <row r="286" ht="14.25" hidden="1" customHeight="1">
      <c r="A286" s="1" t="str">
        <f>IFERROR(__xludf.DUMMYFUNCTION("""COMPUTED_VALUE"""),"IEEE Intelligent Vehicles Symposium, Proceedings")</f>
        <v>IEEE Intelligent Vehicles Symposium, Proceedings</v>
      </c>
      <c r="B286" s="9">
        <f>COUNTIF(scopus!F:F,sources!A286)</f>
        <v>1</v>
      </c>
      <c r="C286" s="1">
        <f t="shared" si="1"/>
        <v>0</v>
      </c>
      <c r="D286" s="1">
        <f t="shared" si="2"/>
        <v>0</v>
      </c>
      <c r="E286" s="1">
        <f t="shared" si="3"/>
        <v>0</v>
      </c>
      <c r="F286" s="1">
        <f t="shared" si="4"/>
        <v>0</v>
      </c>
      <c r="G286" s="1">
        <f t="shared" si="5"/>
        <v>0</v>
      </c>
      <c r="H286" s="1">
        <f t="shared" si="6"/>
        <v>0</v>
      </c>
    </row>
    <row r="287" ht="14.25" hidden="1" customHeight="1">
      <c r="A287" s="1" t="str">
        <f>IFERROR(__xludf.DUMMYFUNCTION("""COMPUTED_VALUE"""),"2022 IEEE 5th International Conference on Electronics Technology, ICET 2022")</f>
        <v>2022 IEEE 5th International Conference on Electronics Technology, ICET 2022</v>
      </c>
      <c r="B287" s="9">
        <f>COUNTIF(scopus!F:F,sources!A287)</f>
        <v>1</v>
      </c>
      <c r="C287" s="1">
        <f t="shared" si="1"/>
        <v>0</v>
      </c>
      <c r="D287" s="1">
        <f t="shared" si="2"/>
        <v>0</v>
      </c>
      <c r="E287" s="1">
        <f t="shared" si="3"/>
        <v>0</v>
      </c>
      <c r="F287" s="1">
        <f t="shared" si="4"/>
        <v>0</v>
      </c>
      <c r="G287" s="1">
        <f t="shared" si="5"/>
        <v>0</v>
      </c>
      <c r="H287" s="1">
        <f t="shared" si="6"/>
        <v>0</v>
      </c>
    </row>
    <row r="288" ht="14.25" hidden="1" customHeight="1">
      <c r="A288" s="1" t="str">
        <f>IFERROR(__xludf.DUMMYFUNCTION("""COMPUTED_VALUE"""),"2022 29th International Conference on Mixed Design of Integrated Circuits and System, MIXDES 2022")</f>
        <v>2022 29th International Conference on Mixed Design of Integrated Circuits and System, MIXDES 2022</v>
      </c>
      <c r="B288" s="9">
        <f>COUNTIF(scopus!F:F,sources!A288)</f>
        <v>1</v>
      </c>
      <c r="C288" s="1">
        <f t="shared" si="1"/>
        <v>0</v>
      </c>
      <c r="D288" s="1">
        <f t="shared" si="2"/>
        <v>0</v>
      </c>
      <c r="E288" s="1">
        <f t="shared" si="3"/>
        <v>0</v>
      </c>
      <c r="F288" s="1">
        <f t="shared" si="4"/>
        <v>0</v>
      </c>
      <c r="G288" s="1">
        <f t="shared" si="5"/>
        <v>0</v>
      </c>
      <c r="H288" s="1">
        <f t="shared" si="6"/>
        <v>0</v>
      </c>
    </row>
    <row r="289" ht="14.25" hidden="1" customHeight="1">
      <c r="A289" s="1" t="str">
        <f>IFERROR(__xludf.DUMMYFUNCTION("""COMPUTED_VALUE"""),"2022 3rd International Conference on Artificial Intelligence, Robotics and Control, AIRC 2022")</f>
        <v>2022 3rd International Conference on Artificial Intelligence, Robotics and Control, AIRC 2022</v>
      </c>
      <c r="B289" s="9">
        <f>COUNTIF(scopus!F:F,sources!A289)</f>
        <v>1</v>
      </c>
      <c r="C289" s="1">
        <f t="shared" si="1"/>
        <v>0</v>
      </c>
      <c r="D289" s="1">
        <f t="shared" si="2"/>
        <v>0</v>
      </c>
      <c r="E289" s="1">
        <f t="shared" si="3"/>
        <v>0</v>
      </c>
      <c r="F289" s="1">
        <f t="shared" si="4"/>
        <v>0</v>
      </c>
      <c r="G289" s="1">
        <f t="shared" si="5"/>
        <v>0</v>
      </c>
      <c r="H289" s="1">
        <f t="shared" si="6"/>
        <v>0</v>
      </c>
    </row>
    <row r="290" ht="14.25" hidden="1" customHeight="1">
      <c r="A290" s="1" t="str">
        <f>IFERROR(__xludf.DUMMYFUNCTION("""COMPUTED_VALUE"""),"2022 IEEE 7th International conference for Convergence in Technology, I2CT 2022")</f>
        <v>2022 IEEE 7th International conference for Convergence in Technology, I2CT 2022</v>
      </c>
      <c r="B290" s="9">
        <f>COUNTIF(scopus!F:F,sources!A290)</f>
        <v>1</v>
      </c>
      <c r="C290" s="1">
        <f t="shared" si="1"/>
        <v>0</v>
      </c>
      <c r="D290" s="1">
        <f t="shared" si="2"/>
        <v>0</v>
      </c>
      <c r="E290" s="1">
        <f t="shared" si="3"/>
        <v>0</v>
      </c>
      <c r="F290" s="1">
        <f t="shared" si="4"/>
        <v>0</v>
      </c>
      <c r="G290" s="1">
        <f t="shared" si="5"/>
        <v>0</v>
      </c>
      <c r="H290" s="1">
        <f t="shared" si="6"/>
        <v>0</v>
      </c>
    </row>
    <row r="291" ht="14.25" hidden="1" customHeight="1">
      <c r="A291" s="1" t="str">
        <f>IFERROR(__xludf.DUMMYFUNCTION("""COMPUTED_VALUE"""),"HORA 2022 - 4th International Congress on Human-Computer Interaction, Optimization and Robotic Applications, Proceedings")</f>
        <v>HORA 2022 - 4th International Congress on Human-Computer Interaction, Optimization and Robotic Applications, Proceedings</v>
      </c>
      <c r="B291" s="9">
        <f>COUNTIF(scopus!F:F,sources!A291)</f>
        <v>2</v>
      </c>
      <c r="C291" s="1">
        <f t="shared" si="1"/>
        <v>0</v>
      </c>
      <c r="D291" s="1">
        <f t="shared" si="2"/>
        <v>0</v>
      </c>
      <c r="E291" s="1">
        <f t="shared" si="3"/>
        <v>0</v>
      </c>
      <c r="F291" s="1">
        <f t="shared" si="4"/>
        <v>0</v>
      </c>
      <c r="G291" s="1">
        <f t="shared" si="5"/>
        <v>0</v>
      </c>
      <c r="H291" s="1">
        <f t="shared" si="6"/>
        <v>0</v>
      </c>
    </row>
    <row r="292" ht="14.25" hidden="1" customHeight="1">
      <c r="A292" s="1" t="str">
        <f>IFERROR(__xludf.DUMMYFUNCTION("""COMPUTED_VALUE"""),"Proceedings of IEEE Workshop on Advanced Robotics and its Social Impacts, ARSO")</f>
        <v>Proceedings of IEEE Workshop on Advanced Robotics and its Social Impacts, ARSO</v>
      </c>
      <c r="B292" s="9">
        <f>COUNTIF(scopus!F:F,sources!A292)</f>
        <v>5</v>
      </c>
      <c r="C292" s="1">
        <f t="shared" si="1"/>
        <v>1</v>
      </c>
      <c r="D292" s="1">
        <f t="shared" si="2"/>
        <v>0</v>
      </c>
      <c r="E292" s="1">
        <f t="shared" si="3"/>
        <v>0</v>
      </c>
      <c r="F292" s="1">
        <f t="shared" si="4"/>
        <v>0</v>
      </c>
      <c r="G292" s="1">
        <f t="shared" si="5"/>
        <v>0</v>
      </c>
      <c r="H292" s="1">
        <f t="shared" si="6"/>
        <v>0</v>
      </c>
    </row>
    <row r="293" ht="14.25" hidden="1" customHeight="1">
      <c r="A293" s="1" t="str">
        <f>IFERROR(__xludf.DUMMYFUNCTION("""COMPUTED_VALUE"""),"2022 2nd International Conference on Image Processing and Robotics, ICIPRob 2022")</f>
        <v>2022 2nd International Conference on Image Processing and Robotics, ICIPRob 2022</v>
      </c>
      <c r="B293" s="9">
        <f>COUNTIF(scopus!F:F,sources!A293)</f>
        <v>3</v>
      </c>
      <c r="C293" s="1">
        <f t="shared" si="1"/>
        <v>0</v>
      </c>
      <c r="D293" s="1">
        <f t="shared" si="2"/>
        <v>0</v>
      </c>
      <c r="E293" s="1">
        <f t="shared" si="3"/>
        <v>0</v>
      </c>
      <c r="F293" s="1">
        <f t="shared" si="4"/>
        <v>0</v>
      </c>
      <c r="G293" s="1">
        <f t="shared" si="5"/>
        <v>0</v>
      </c>
      <c r="H293" s="1">
        <f t="shared" si="6"/>
        <v>0</v>
      </c>
    </row>
    <row r="294" ht="14.25" hidden="1" customHeight="1">
      <c r="A294" s="1" t="str">
        <f>IFERROR(__xludf.DUMMYFUNCTION("""COMPUTED_VALUE"""),"Lecture Notes in Mechanical Engineering")</f>
        <v>Lecture Notes in Mechanical Engineering</v>
      </c>
      <c r="B294" s="9">
        <f>COUNTIF(scopus!F:F,sources!A294)</f>
        <v>2</v>
      </c>
      <c r="C294" s="1">
        <f t="shared" si="1"/>
        <v>0</v>
      </c>
      <c r="D294" s="1">
        <f t="shared" si="2"/>
        <v>0</v>
      </c>
      <c r="E294" s="1">
        <f t="shared" si="3"/>
        <v>0</v>
      </c>
      <c r="F294" s="1">
        <f t="shared" si="4"/>
        <v>0</v>
      </c>
      <c r="G294" s="1">
        <f t="shared" si="5"/>
        <v>0</v>
      </c>
      <c r="H294" s="1">
        <f t="shared" si="6"/>
        <v>0</v>
      </c>
    </row>
    <row r="295" ht="14.25" hidden="1" customHeight="1">
      <c r="A295" s="1" t="str">
        <f>IFERROR(__xludf.DUMMYFUNCTION("""COMPUTED_VALUE"""),"INFOCOM WKSHPS 2022 - IEEE Conference on Computer Communications Workshops")</f>
        <v>INFOCOM WKSHPS 2022 - IEEE Conference on Computer Communications Workshops</v>
      </c>
      <c r="B295" s="9">
        <f>COUNTIF(scopus!F:F,sources!A295)</f>
        <v>1</v>
      </c>
      <c r="C295" s="1">
        <f t="shared" si="1"/>
        <v>0</v>
      </c>
      <c r="D295" s="1">
        <f t="shared" si="2"/>
        <v>0</v>
      </c>
      <c r="E295" s="1">
        <f t="shared" si="3"/>
        <v>0</v>
      </c>
      <c r="F295" s="1">
        <f t="shared" si="4"/>
        <v>0</v>
      </c>
      <c r="G295" s="1">
        <f t="shared" si="5"/>
        <v>0</v>
      </c>
      <c r="H295" s="1">
        <f t="shared" si="6"/>
        <v>0</v>
      </c>
    </row>
    <row r="296" ht="14.25" hidden="1" customHeight="1">
      <c r="A296" s="1" t="str">
        <f>IFERROR(__xludf.DUMMYFUNCTION("""COMPUTED_VALUE"""),"International Journal of Mechatronics and Automation")</f>
        <v>International Journal of Mechatronics and Automation</v>
      </c>
      <c r="B296" s="9">
        <f>COUNTIF(scopus!F:F,sources!A296)</f>
        <v>1</v>
      </c>
      <c r="C296" s="1">
        <f t="shared" si="1"/>
        <v>0</v>
      </c>
      <c r="D296" s="1">
        <f t="shared" si="2"/>
        <v>0</v>
      </c>
      <c r="E296" s="1">
        <f t="shared" si="3"/>
        <v>0</v>
      </c>
      <c r="F296" s="1">
        <f t="shared" si="4"/>
        <v>0</v>
      </c>
      <c r="G296" s="1">
        <f t="shared" si="5"/>
        <v>0</v>
      </c>
      <c r="H296" s="1">
        <f t="shared" si="6"/>
        <v>0</v>
      </c>
    </row>
    <row r="297" ht="14.25" hidden="1" customHeight="1">
      <c r="A297" s="1" t="str">
        <f>IFERROR(__xludf.DUMMYFUNCTION("""COMPUTED_VALUE"""),"19th International Conference on Electrical Engineering/Electronics, Computer, Telecommunications and Information Technology, ECTI-CON 2022")</f>
        <v>19th International Conference on Electrical Engineering/Electronics, Computer, Telecommunications and Information Technology, ECTI-CON 2022</v>
      </c>
      <c r="B297" s="9">
        <f>COUNTIF(scopus!F:F,sources!A297)</f>
        <v>1</v>
      </c>
      <c r="C297" s="1">
        <f t="shared" si="1"/>
        <v>0</v>
      </c>
      <c r="D297" s="1">
        <f t="shared" si="2"/>
        <v>0</v>
      </c>
      <c r="E297" s="1">
        <f t="shared" si="3"/>
        <v>0</v>
      </c>
      <c r="F297" s="1">
        <f t="shared" si="4"/>
        <v>0</v>
      </c>
      <c r="G297" s="1">
        <f t="shared" si="5"/>
        <v>0</v>
      </c>
      <c r="H297" s="1">
        <f t="shared" si="6"/>
        <v>0</v>
      </c>
    </row>
    <row r="298" ht="14.25" hidden="1" customHeight="1">
      <c r="A298" s="1" t="str">
        <f>IFERROR(__xludf.DUMMYFUNCTION("""COMPUTED_VALUE"""),"Proceedings - IEEE/ACM 10th International Conference on Formal Methods in Software Engineering, FormaliSE 2022")</f>
        <v>Proceedings - IEEE/ACM 10th International Conference on Formal Methods in Software Engineering, FormaliSE 2022</v>
      </c>
      <c r="B298" s="9">
        <f>COUNTIF(scopus!F:F,sources!A298)</f>
        <v>1</v>
      </c>
      <c r="C298" s="1">
        <f t="shared" si="1"/>
        <v>0</v>
      </c>
      <c r="D298" s="1">
        <f t="shared" si="2"/>
        <v>0</v>
      </c>
      <c r="E298" s="1">
        <f t="shared" si="3"/>
        <v>0</v>
      </c>
      <c r="F298" s="1">
        <f t="shared" si="4"/>
        <v>0</v>
      </c>
      <c r="G298" s="1">
        <f t="shared" si="5"/>
        <v>0</v>
      </c>
      <c r="H298" s="1">
        <f t="shared" si="6"/>
        <v>0</v>
      </c>
    </row>
    <row r="299" ht="14.25" hidden="1" customHeight="1">
      <c r="A299" s="1" t="str">
        <f>IFERROR(__xludf.DUMMYFUNCTION("""COMPUTED_VALUE"""),"2022 2nd International Conference on Advances in Electrical, Computing, Communication and Sustainable Technologies, ICAECT 2022")</f>
        <v>2022 2nd International Conference on Advances in Electrical, Computing, Communication and Sustainable Technologies, ICAECT 2022</v>
      </c>
      <c r="B299" s="9">
        <f>COUNTIF(scopus!F:F,sources!A299)</f>
        <v>1</v>
      </c>
      <c r="C299" s="1">
        <f t="shared" si="1"/>
        <v>0</v>
      </c>
      <c r="D299" s="1">
        <f t="shared" si="2"/>
        <v>0</v>
      </c>
      <c r="E299" s="1">
        <f t="shared" si="3"/>
        <v>0</v>
      </c>
      <c r="F299" s="1">
        <f t="shared" si="4"/>
        <v>0</v>
      </c>
      <c r="G299" s="1">
        <f t="shared" si="5"/>
        <v>0</v>
      </c>
      <c r="H299" s="1">
        <f t="shared" si="6"/>
        <v>0</v>
      </c>
    </row>
    <row r="300" ht="14.25" hidden="1" customHeight="1">
      <c r="A300" s="1" t="str">
        <f>IFERROR(__xludf.DUMMYFUNCTION("""COMPUTED_VALUE"""),"Proceedings - 2022 IEEE 11th International Conference on Communication Systems and Network Technologies, CSNT 2022")</f>
        <v>Proceedings - 2022 IEEE 11th International Conference on Communication Systems and Network Technologies, CSNT 2022</v>
      </c>
      <c r="B300" s="9">
        <f>COUNTIF(scopus!F:F,sources!A300)</f>
        <v>1</v>
      </c>
      <c r="C300" s="1">
        <f t="shared" si="1"/>
        <v>0</v>
      </c>
      <c r="D300" s="1">
        <f t="shared" si="2"/>
        <v>0</v>
      </c>
      <c r="E300" s="1">
        <f t="shared" si="3"/>
        <v>0</v>
      </c>
      <c r="F300" s="1">
        <f t="shared" si="4"/>
        <v>0</v>
      </c>
      <c r="G300" s="1">
        <f t="shared" si="5"/>
        <v>0</v>
      </c>
      <c r="H300" s="1">
        <f t="shared" si="6"/>
        <v>0</v>
      </c>
    </row>
    <row r="301" ht="14.25" hidden="1" customHeight="1">
      <c r="A301" s="1" t="str">
        <f>IFERROR(__xludf.DUMMYFUNCTION("""COMPUTED_VALUE"""),"2022 IEEE International Conference on Autonomous Robot Systems and Competitions, ICARSC 2022")</f>
        <v>2022 IEEE International Conference on Autonomous Robot Systems and Competitions, ICARSC 2022</v>
      </c>
      <c r="B301" s="9">
        <f>COUNTIF(scopus!F:F,sources!A301)</f>
        <v>3</v>
      </c>
      <c r="C301" s="1">
        <f t="shared" si="1"/>
        <v>0</v>
      </c>
      <c r="D301" s="1">
        <f t="shared" si="2"/>
        <v>0</v>
      </c>
      <c r="E301" s="1">
        <f t="shared" si="3"/>
        <v>0</v>
      </c>
      <c r="F301" s="1">
        <f t="shared" si="4"/>
        <v>0</v>
      </c>
      <c r="G301" s="1">
        <f t="shared" si="5"/>
        <v>0</v>
      </c>
      <c r="H301" s="1">
        <f t="shared" si="6"/>
        <v>0</v>
      </c>
    </row>
    <row r="302" ht="14.25" hidden="1" customHeight="1">
      <c r="A302" s="1" t="str">
        <f>IFERROR(__xludf.DUMMYFUNCTION("""COMPUTED_VALUE"""),"Smart Innovation, Systems and Technologies")</f>
        <v>Smart Innovation, Systems and Technologies</v>
      </c>
      <c r="B302" s="9">
        <f>COUNTIF(scopus!F:F,sources!A302)</f>
        <v>9</v>
      </c>
      <c r="C302" s="1">
        <f t="shared" si="1"/>
        <v>1</v>
      </c>
      <c r="D302" s="1">
        <f t="shared" si="2"/>
        <v>1</v>
      </c>
      <c r="E302" s="1">
        <f t="shared" si="3"/>
        <v>1</v>
      </c>
      <c r="F302" s="1">
        <f t="shared" si="4"/>
        <v>1</v>
      </c>
      <c r="G302" s="1">
        <f t="shared" si="5"/>
        <v>0</v>
      </c>
      <c r="H302" s="1">
        <f t="shared" si="6"/>
        <v>0</v>
      </c>
      <c r="I302" s="2">
        <v>0.0</v>
      </c>
      <c r="J302" s="2"/>
      <c r="K302" s="2"/>
      <c r="L302" s="2" t="s">
        <v>11577</v>
      </c>
    </row>
    <row r="303" ht="14.25" hidden="1" customHeight="1">
      <c r="A303" s="1" t="str">
        <f>IFERROR(__xludf.DUMMYFUNCTION("""COMPUTED_VALUE"""),"17th IEEE International Conference on Nano/Micro Engineered and Molecular Systems, NEMS 2022")</f>
        <v>17th IEEE International Conference on Nano/Micro Engineered and Molecular Systems, NEMS 2022</v>
      </c>
      <c r="B303" s="9">
        <f>COUNTIF(scopus!F:F,sources!A303)</f>
        <v>1</v>
      </c>
      <c r="C303" s="1">
        <f t="shared" si="1"/>
        <v>0</v>
      </c>
      <c r="D303" s="1">
        <f t="shared" si="2"/>
        <v>0</v>
      </c>
      <c r="E303" s="1">
        <f t="shared" si="3"/>
        <v>0</v>
      </c>
      <c r="F303" s="1">
        <f t="shared" si="4"/>
        <v>0</v>
      </c>
      <c r="G303" s="1">
        <f t="shared" si="5"/>
        <v>0</v>
      </c>
      <c r="H303" s="1">
        <f t="shared" si="6"/>
        <v>0</v>
      </c>
    </row>
    <row r="304" ht="14.25" hidden="1" customHeight="1">
      <c r="A304" s="1" t="str">
        <f>IFERROR(__xludf.DUMMYFUNCTION("""COMPUTED_VALUE"""),"2022 IEEE Asia-Pacific Conference on Image Processing, Electronics and Computers, IPEC 2022")</f>
        <v>2022 IEEE Asia-Pacific Conference on Image Processing, Electronics and Computers, IPEC 2022</v>
      </c>
      <c r="B304" s="9">
        <f>COUNTIF(scopus!F:F,sources!A304)</f>
        <v>1</v>
      </c>
      <c r="C304" s="1">
        <f t="shared" si="1"/>
        <v>0</v>
      </c>
      <c r="D304" s="1">
        <f t="shared" si="2"/>
        <v>0</v>
      </c>
      <c r="E304" s="1">
        <f t="shared" si="3"/>
        <v>0</v>
      </c>
      <c r="F304" s="1">
        <f t="shared" si="4"/>
        <v>0</v>
      </c>
      <c r="G304" s="1">
        <f t="shared" si="5"/>
        <v>0</v>
      </c>
      <c r="H304" s="1">
        <f t="shared" si="6"/>
        <v>0</v>
      </c>
    </row>
    <row r="305" ht="14.25" hidden="1" customHeight="1">
      <c r="A305" s="1" t="str">
        <f>IFERROR(__xludf.DUMMYFUNCTION("""COMPUTED_VALUE"""),"8th International Conference on Advanced Computing and Communication Systems, ICACCS 2022")</f>
        <v>8th International Conference on Advanced Computing and Communication Systems, ICACCS 2022</v>
      </c>
      <c r="B305" s="9">
        <f>COUNTIF(scopus!F:F,sources!A305)</f>
        <v>2</v>
      </c>
      <c r="C305" s="1">
        <f t="shared" si="1"/>
        <v>0</v>
      </c>
      <c r="D305" s="1">
        <f t="shared" si="2"/>
        <v>0</v>
      </c>
      <c r="E305" s="1">
        <f t="shared" si="3"/>
        <v>0</v>
      </c>
      <c r="F305" s="1">
        <f t="shared" si="4"/>
        <v>0</v>
      </c>
      <c r="G305" s="1">
        <f t="shared" si="5"/>
        <v>0</v>
      </c>
      <c r="H305" s="1">
        <f t="shared" si="6"/>
        <v>0</v>
      </c>
    </row>
    <row r="306" ht="14.25" hidden="1" customHeight="1">
      <c r="A306" s="1" t="str">
        <f>IFERROR(__xludf.DUMMYFUNCTION("""COMPUTED_VALUE"""),"2022 6th International Conference on Information Technologies in Engineering Education, Inforino 2022 - Proceedings")</f>
        <v>2022 6th International Conference on Information Technologies in Engineering Education, Inforino 2022 - Proceedings</v>
      </c>
      <c r="B306" s="9">
        <f>COUNTIF(scopus!F:F,sources!A306)</f>
        <v>1</v>
      </c>
      <c r="C306" s="1">
        <f t="shared" si="1"/>
        <v>0</v>
      </c>
      <c r="D306" s="1">
        <f t="shared" si="2"/>
        <v>0</v>
      </c>
      <c r="E306" s="1">
        <f t="shared" si="3"/>
        <v>0</v>
      </c>
      <c r="F306" s="1">
        <f t="shared" si="4"/>
        <v>0</v>
      </c>
      <c r="G306" s="1">
        <f t="shared" si="5"/>
        <v>0</v>
      </c>
      <c r="H306" s="1">
        <f t="shared" si="6"/>
        <v>0</v>
      </c>
    </row>
    <row r="307" ht="14.25" hidden="1" customHeight="1">
      <c r="A307" s="1" t="str">
        <f>IFERROR(__xludf.DUMMYFUNCTION("""COMPUTED_VALUE"""),"IEEE International Conference on Distributed Computing and Electrical Circuits and Electronics, ICDCECE 2022")</f>
        <v>IEEE International Conference on Distributed Computing and Electrical Circuits and Electronics, ICDCECE 2022</v>
      </c>
      <c r="B307" s="9">
        <f>COUNTIF(scopus!F:F,sources!A307)</f>
        <v>1</v>
      </c>
      <c r="C307" s="1">
        <f t="shared" si="1"/>
        <v>0</v>
      </c>
      <c r="D307" s="1">
        <f t="shared" si="2"/>
        <v>0</v>
      </c>
      <c r="E307" s="1">
        <f t="shared" si="3"/>
        <v>0</v>
      </c>
      <c r="F307" s="1">
        <f t="shared" si="4"/>
        <v>0</v>
      </c>
      <c r="G307" s="1">
        <f t="shared" si="5"/>
        <v>0</v>
      </c>
      <c r="H307" s="1">
        <f t="shared" si="6"/>
        <v>0</v>
      </c>
    </row>
    <row r="308" ht="14.25" hidden="1" customHeight="1">
      <c r="A308" s="1" t="str">
        <f>IFERROR(__xludf.DUMMYFUNCTION("""COMPUTED_VALUE"""),"ICASSP, IEEE International Conference on Acoustics, Speech and Signal Processing - Proceedings")</f>
        <v>ICASSP, IEEE International Conference on Acoustics, Speech and Signal Processing - Proceedings</v>
      </c>
      <c r="B308" s="9">
        <f>COUNTIF(scopus!F:F,sources!A308)</f>
        <v>3</v>
      </c>
      <c r="C308" s="1">
        <f t="shared" si="1"/>
        <v>0</v>
      </c>
      <c r="D308" s="1">
        <f t="shared" si="2"/>
        <v>0</v>
      </c>
      <c r="E308" s="1">
        <f t="shared" si="3"/>
        <v>0</v>
      </c>
      <c r="F308" s="1">
        <f t="shared" si="4"/>
        <v>0</v>
      </c>
      <c r="G308" s="1">
        <f t="shared" si="5"/>
        <v>0</v>
      </c>
      <c r="H308" s="1">
        <f t="shared" si="6"/>
        <v>0</v>
      </c>
    </row>
    <row r="309" ht="14.25" hidden="1" customHeight="1">
      <c r="A309" s="1" t="str">
        <f>IFERROR(__xludf.DUMMYFUNCTION("""COMPUTED_VALUE"""),"2022 IEEE Technology and Engineering Management Conference: Societal Challenges: Technology, Transitions and Resilience Virtual Conference, TEMSCON EUROPE 2022")</f>
        <v>2022 IEEE Technology and Engineering Management Conference: Societal Challenges: Technology, Transitions and Resilience Virtual Conference, TEMSCON EUROPE 2022</v>
      </c>
      <c r="B309" s="9">
        <f>COUNTIF(scopus!F:F,sources!A309)</f>
        <v>1</v>
      </c>
      <c r="C309" s="1">
        <f t="shared" si="1"/>
        <v>0</v>
      </c>
      <c r="D309" s="1">
        <f t="shared" si="2"/>
        <v>0</v>
      </c>
      <c r="E309" s="1">
        <f t="shared" si="3"/>
        <v>0</v>
      </c>
      <c r="F309" s="1">
        <f t="shared" si="4"/>
        <v>0</v>
      </c>
      <c r="G309" s="1">
        <f t="shared" si="5"/>
        <v>0</v>
      </c>
      <c r="H309" s="1">
        <f t="shared" si="6"/>
        <v>0</v>
      </c>
    </row>
    <row r="310" ht="14.25" hidden="1" customHeight="1">
      <c r="A310" s="1" t="str">
        <f>IFERROR(__xludf.DUMMYFUNCTION("""COMPUTED_VALUE"""),"2022 23rd IEEE International Conference on Automation, Quality and Testing, Robotics - THETA, AQTR 2022 - Proceedings")</f>
        <v>2022 23rd IEEE International Conference on Automation, Quality and Testing, Robotics - THETA, AQTR 2022 - Proceedings</v>
      </c>
      <c r="B310" s="9">
        <f>COUNTIF(scopus!F:F,sources!A310)</f>
        <v>2</v>
      </c>
      <c r="C310" s="1">
        <f t="shared" si="1"/>
        <v>0</v>
      </c>
      <c r="D310" s="1">
        <f t="shared" si="2"/>
        <v>0</v>
      </c>
      <c r="E310" s="1">
        <f t="shared" si="3"/>
        <v>0</v>
      </c>
      <c r="F310" s="1">
        <f t="shared" si="4"/>
        <v>0</v>
      </c>
      <c r="G310" s="1">
        <f t="shared" si="5"/>
        <v>0</v>
      </c>
      <c r="H310" s="1">
        <f t="shared" si="6"/>
        <v>0</v>
      </c>
    </row>
    <row r="311" ht="14.25" hidden="1" customHeight="1">
      <c r="A311" s="1" t="str">
        <f>IFERROR(__xludf.DUMMYFUNCTION("""COMPUTED_VALUE"""),"10th International Symposium on Digital Forensics and Security, ISDFS 2022")</f>
        <v>10th International Symposium on Digital Forensics and Security, ISDFS 2022</v>
      </c>
      <c r="B311" s="9">
        <f>COUNTIF(scopus!F:F,sources!A311)</f>
        <v>1</v>
      </c>
      <c r="C311" s="1">
        <f t="shared" si="1"/>
        <v>0</v>
      </c>
      <c r="D311" s="1">
        <f t="shared" si="2"/>
        <v>0</v>
      </c>
      <c r="E311" s="1">
        <f t="shared" si="3"/>
        <v>0</v>
      </c>
      <c r="F311" s="1">
        <f t="shared" si="4"/>
        <v>0</v>
      </c>
      <c r="G311" s="1">
        <f t="shared" si="5"/>
        <v>0</v>
      </c>
      <c r="H311" s="1">
        <f t="shared" si="6"/>
        <v>0</v>
      </c>
    </row>
    <row r="312" ht="14.25" hidden="1" customHeight="1">
      <c r="A312" s="1" t="str">
        <f>IFERROR(__xludf.DUMMYFUNCTION("""COMPUTED_VALUE"""),"2022 8th International Conference on Control, Automation and Robotics, ICCAR 2022")</f>
        <v>2022 8th International Conference on Control, Automation and Robotics, ICCAR 2022</v>
      </c>
      <c r="B312" s="9">
        <f>COUNTIF(scopus!F:F,sources!A312)</f>
        <v>1</v>
      </c>
      <c r="C312" s="1">
        <f t="shared" si="1"/>
        <v>0</v>
      </c>
      <c r="D312" s="1">
        <f t="shared" si="2"/>
        <v>0</v>
      </c>
      <c r="E312" s="1">
        <f t="shared" si="3"/>
        <v>0</v>
      </c>
      <c r="F312" s="1">
        <f t="shared" si="4"/>
        <v>0</v>
      </c>
      <c r="G312" s="1">
        <f t="shared" si="5"/>
        <v>0</v>
      </c>
      <c r="H312" s="1">
        <f t="shared" si="6"/>
        <v>0</v>
      </c>
    </row>
    <row r="313" ht="14.25" hidden="1" customHeight="1">
      <c r="A313" s="1" t="str">
        <f>IFERROR(__xludf.DUMMYFUNCTION("""COMPUTED_VALUE"""),"2022 7th International Conference on Intelligent Computing and Signal Processing, ICSP 2022")</f>
        <v>2022 7th International Conference on Intelligent Computing and Signal Processing, ICSP 2022</v>
      </c>
      <c r="B313" s="9">
        <f>COUNTIF(scopus!F:F,sources!A313)</f>
        <v>1</v>
      </c>
      <c r="C313" s="1">
        <f t="shared" si="1"/>
        <v>0</v>
      </c>
      <c r="D313" s="1">
        <f t="shared" si="2"/>
        <v>0</v>
      </c>
      <c r="E313" s="1">
        <f t="shared" si="3"/>
        <v>0</v>
      </c>
      <c r="F313" s="1">
        <f t="shared" si="4"/>
        <v>0</v>
      </c>
      <c r="G313" s="1">
        <f t="shared" si="5"/>
        <v>0</v>
      </c>
      <c r="H313" s="1">
        <f t="shared" si="6"/>
        <v>0</v>
      </c>
    </row>
    <row r="314" ht="14.25" hidden="1" customHeight="1">
      <c r="A314" s="1" t="str">
        <f>IFERROR(__xludf.DUMMYFUNCTION("""COMPUTED_VALUE"""),"EDUNINE 2022 - 6th IEEE World Engineering Education Conference: Rethinking Engineering Education After COVID-19: A Path to the New Normal, Proceedings")</f>
        <v>EDUNINE 2022 - 6th IEEE World Engineering Education Conference: Rethinking Engineering Education After COVID-19: A Path to the New Normal, Proceedings</v>
      </c>
      <c r="B314" s="9">
        <f>COUNTIF(scopus!F:F,sources!A314)</f>
        <v>1</v>
      </c>
      <c r="C314" s="1">
        <f t="shared" si="1"/>
        <v>0</v>
      </c>
      <c r="D314" s="1">
        <f t="shared" si="2"/>
        <v>0</v>
      </c>
      <c r="E314" s="1">
        <f t="shared" si="3"/>
        <v>0</v>
      </c>
      <c r="F314" s="1">
        <f t="shared" si="4"/>
        <v>0</v>
      </c>
      <c r="G314" s="1">
        <f t="shared" si="5"/>
        <v>0</v>
      </c>
      <c r="H314" s="1">
        <f t="shared" si="6"/>
        <v>0</v>
      </c>
    </row>
    <row r="315" ht="14.25" hidden="1" customHeight="1">
      <c r="A315" s="1" t="str">
        <f>IFERROR(__xludf.DUMMYFUNCTION("""COMPUTED_VALUE"""),"2022 IEEE 5th International Conference on Soft Robotics, RoboSoft 2022")</f>
        <v>2022 IEEE 5th International Conference on Soft Robotics, RoboSoft 2022</v>
      </c>
      <c r="B315" s="9">
        <f>COUNTIF(scopus!F:F,sources!A315)</f>
        <v>4</v>
      </c>
      <c r="C315" s="1">
        <f t="shared" si="1"/>
        <v>1</v>
      </c>
      <c r="D315" s="1">
        <f t="shared" si="2"/>
        <v>0</v>
      </c>
      <c r="E315" s="1">
        <f t="shared" si="3"/>
        <v>0</v>
      </c>
      <c r="F315" s="1">
        <f t="shared" si="4"/>
        <v>0</v>
      </c>
      <c r="G315" s="1">
        <f t="shared" si="5"/>
        <v>0</v>
      </c>
      <c r="H315" s="1">
        <f t="shared" si="6"/>
        <v>0</v>
      </c>
    </row>
    <row r="316" ht="14.25" hidden="1" customHeight="1">
      <c r="A316" s="1" t="str">
        <f>IFERROR(__xludf.DUMMYFUNCTION("""COMPUTED_VALUE"""),"IFMBE Proceedings")</f>
        <v>IFMBE Proceedings</v>
      </c>
      <c r="B316" s="9">
        <f>COUNTIF(scopus!F:F,sources!A316)</f>
        <v>8</v>
      </c>
      <c r="C316" s="1">
        <f t="shared" si="1"/>
        <v>1</v>
      </c>
      <c r="D316" s="1">
        <f t="shared" si="2"/>
        <v>1</v>
      </c>
      <c r="E316" s="1">
        <f t="shared" si="3"/>
        <v>1</v>
      </c>
      <c r="F316" s="1">
        <f t="shared" si="4"/>
        <v>1</v>
      </c>
      <c r="G316" s="1">
        <f t="shared" si="5"/>
        <v>0</v>
      </c>
      <c r="H316" s="1">
        <f t="shared" si="6"/>
        <v>0</v>
      </c>
      <c r="I316" s="2">
        <v>0.0</v>
      </c>
      <c r="J316" s="2"/>
      <c r="K316" s="2"/>
      <c r="L316" s="2" t="s">
        <v>11578</v>
      </c>
    </row>
    <row r="317" ht="14.25" hidden="1" customHeight="1">
      <c r="A317" s="1" t="str">
        <f>IFERROR(__xludf.DUMMYFUNCTION("""COMPUTED_VALUE"""),"Proceedings of the International Florida Artificial Intelligence Research Society Conference, FLAIRS")</f>
        <v>Proceedings of the International Florida Artificial Intelligence Research Society Conference, FLAIRS</v>
      </c>
      <c r="B317" s="9">
        <f>COUNTIF(scopus!F:F,sources!A317)</f>
        <v>2</v>
      </c>
      <c r="C317" s="1">
        <f t="shared" si="1"/>
        <v>0</v>
      </c>
      <c r="D317" s="1">
        <f t="shared" si="2"/>
        <v>0</v>
      </c>
      <c r="E317" s="1">
        <f t="shared" si="3"/>
        <v>0</v>
      </c>
      <c r="F317" s="1">
        <f t="shared" si="4"/>
        <v>0</v>
      </c>
      <c r="G317" s="1">
        <f t="shared" si="5"/>
        <v>0</v>
      </c>
      <c r="H317" s="1">
        <f t="shared" si="6"/>
        <v>0</v>
      </c>
    </row>
    <row r="318" ht="14.25" hidden="1" customHeight="1">
      <c r="A318" s="1" t="str">
        <f>IFERROR(__xludf.DUMMYFUNCTION("""COMPUTED_VALUE"""),"2022 8th International Conference on Mechatronics and Robotics Engineering, ICMRE 2022")</f>
        <v>2022 8th International Conference on Mechatronics and Robotics Engineering, ICMRE 2022</v>
      </c>
      <c r="B318" s="9">
        <f>COUNTIF(scopus!F:F,sources!A318)</f>
        <v>3</v>
      </c>
      <c r="C318" s="1">
        <f t="shared" si="1"/>
        <v>0</v>
      </c>
      <c r="D318" s="1">
        <f t="shared" si="2"/>
        <v>0</v>
      </c>
      <c r="E318" s="1">
        <f t="shared" si="3"/>
        <v>0</v>
      </c>
      <c r="F318" s="1">
        <f t="shared" si="4"/>
        <v>0</v>
      </c>
      <c r="G318" s="1">
        <f t="shared" si="5"/>
        <v>0</v>
      </c>
      <c r="H318" s="1">
        <f t="shared" si="6"/>
        <v>0</v>
      </c>
    </row>
    <row r="319" ht="14.25" hidden="1" customHeight="1">
      <c r="A319" s="1" t="str">
        <f>IFERROR(__xludf.DUMMYFUNCTION("""COMPUTED_VALUE"""),"Construction Research Congress 2022: Computer Applications, Automation, and Data Analytics - Selected Papers from Construction Research Congress 2022")</f>
        <v>Construction Research Congress 2022: Computer Applications, Automation, and Data Analytics - Selected Papers from Construction Research Congress 2022</v>
      </c>
      <c r="B319" s="9">
        <f>COUNTIF(scopus!F:F,sources!A319)</f>
        <v>1</v>
      </c>
      <c r="C319" s="1">
        <f t="shared" si="1"/>
        <v>0</v>
      </c>
      <c r="D319" s="1">
        <f t="shared" si="2"/>
        <v>0</v>
      </c>
      <c r="E319" s="1">
        <f t="shared" si="3"/>
        <v>0</v>
      </c>
      <c r="F319" s="1">
        <f t="shared" si="4"/>
        <v>0</v>
      </c>
      <c r="G319" s="1">
        <f t="shared" si="5"/>
        <v>0</v>
      </c>
      <c r="H319" s="1">
        <f t="shared" si="6"/>
        <v>0</v>
      </c>
    </row>
    <row r="320" ht="14.25" hidden="1" customHeight="1">
      <c r="A320" s="1" t="str">
        <f>IFERROR(__xludf.DUMMYFUNCTION("""COMPUTED_VALUE"""),"2022 International Conference on Decision Aid Sciences and Applications, DASA 2022")</f>
        <v>2022 International Conference on Decision Aid Sciences and Applications, DASA 2022</v>
      </c>
      <c r="B320" s="9">
        <f>COUNTIF(scopus!F:F,sources!A320)</f>
        <v>1</v>
      </c>
      <c r="C320" s="1">
        <f t="shared" si="1"/>
        <v>0</v>
      </c>
      <c r="D320" s="1">
        <f t="shared" si="2"/>
        <v>0</v>
      </c>
      <c r="E320" s="1">
        <f t="shared" si="3"/>
        <v>0</v>
      </c>
      <c r="F320" s="1">
        <f t="shared" si="4"/>
        <v>0</v>
      </c>
      <c r="G320" s="1">
        <f t="shared" si="5"/>
        <v>0</v>
      </c>
      <c r="H320" s="1">
        <f t="shared" si="6"/>
        <v>0</v>
      </c>
    </row>
    <row r="321" ht="14.25" hidden="1" customHeight="1">
      <c r="A321" s="1" t="str">
        <f>IFERROR(__xludf.DUMMYFUNCTION("""COMPUTED_VALUE"""),"2022 8th International Conference on Automation, Robotics and Applications, ICARA 2022")</f>
        <v>2022 8th International Conference on Automation, Robotics and Applications, ICARA 2022</v>
      </c>
      <c r="B321" s="9">
        <f>COUNTIF(scopus!F:F,sources!A321)</f>
        <v>1</v>
      </c>
      <c r="C321" s="1">
        <f t="shared" si="1"/>
        <v>0</v>
      </c>
      <c r="D321" s="1">
        <f t="shared" si="2"/>
        <v>0</v>
      </c>
      <c r="E321" s="1">
        <f t="shared" si="3"/>
        <v>0</v>
      </c>
      <c r="F321" s="1">
        <f t="shared" si="4"/>
        <v>0</v>
      </c>
      <c r="G321" s="1">
        <f t="shared" si="5"/>
        <v>0</v>
      </c>
      <c r="H321" s="1">
        <f t="shared" si="6"/>
        <v>0</v>
      </c>
    </row>
    <row r="322" ht="14.25" hidden="1" customHeight="1">
      <c r="A322" s="1" t="str">
        <f>IFERROR(__xludf.DUMMYFUNCTION("""COMPUTED_VALUE"""),"2022 IEEE 2nd International Conference on Power, Electronics and Computer Applications, ICPECA 2022")</f>
        <v>2022 IEEE 2nd International Conference on Power, Electronics and Computer Applications, ICPECA 2022</v>
      </c>
      <c r="B322" s="9">
        <f>COUNTIF(scopus!F:F,sources!A322)</f>
        <v>1</v>
      </c>
      <c r="C322" s="1">
        <f t="shared" si="1"/>
        <v>0</v>
      </c>
      <c r="D322" s="1">
        <f t="shared" si="2"/>
        <v>0</v>
      </c>
      <c r="E322" s="1">
        <f t="shared" si="3"/>
        <v>0</v>
      </c>
      <c r="F322" s="1">
        <f t="shared" si="4"/>
        <v>0</v>
      </c>
      <c r="G322" s="1">
        <f t="shared" si="5"/>
        <v>0</v>
      </c>
      <c r="H322" s="1">
        <f t="shared" si="6"/>
        <v>0</v>
      </c>
    </row>
    <row r="323" ht="14.25" hidden="1" customHeight="1">
      <c r="A323" s="1" t="str">
        <f>IFERROR(__xludf.DUMMYFUNCTION("""COMPUTED_VALUE"""),"Proceedings - 2022 IEEE Conference on Virtual Reality and 3D User Interfaces Abstracts and Workshops, VRW 2022")</f>
        <v>Proceedings - 2022 IEEE Conference on Virtual Reality and 3D User Interfaces Abstracts and Workshops, VRW 2022</v>
      </c>
      <c r="B323" s="9">
        <f>COUNTIF(scopus!F:F,sources!A323)</f>
        <v>2</v>
      </c>
      <c r="C323" s="1">
        <f t="shared" si="1"/>
        <v>0</v>
      </c>
      <c r="D323" s="1">
        <f t="shared" si="2"/>
        <v>0</v>
      </c>
      <c r="E323" s="1">
        <f t="shared" si="3"/>
        <v>0</v>
      </c>
      <c r="F323" s="1">
        <f t="shared" si="4"/>
        <v>0</v>
      </c>
      <c r="G323" s="1">
        <f t="shared" si="5"/>
        <v>0</v>
      </c>
      <c r="H323" s="1">
        <f t="shared" si="6"/>
        <v>0</v>
      </c>
    </row>
    <row r="324" ht="14.25" hidden="1" customHeight="1">
      <c r="A324" s="1" t="str">
        <f>IFERROR(__xludf.DUMMYFUNCTION("""COMPUTED_VALUE"""),"IEEE Global Engineering Education Conference, EDUCON")</f>
        <v>IEEE Global Engineering Education Conference, EDUCON</v>
      </c>
      <c r="B324" s="9">
        <f>COUNTIF(scopus!F:F,sources!A324)</f>
        <v>2</v>
      </c>
      <c r="C324" s="1">
        <f t="shared" si="1"/>
        <v>0</v>
      </c>
      <c r="D324" s="1">
        <f t="shared" si="2"/>
        <v>0</v>
      </c>
      <c r="E324" s="1">
        <f t="shared" si="3"/>
        <v>0</v>
      </c>
      <c r="F324" s="1">
        <f t="shared" si="4"/>
        <v>0</v>
      </c>
      <c r="G324" s="1">
        <f t="shared" si="5"/>
        <v>0</v>
      </c>
      <c r="H324" s="1">
        <f t="shared" si="6"/>
        <v>0</v>
      </c>
    </row>
    <row r="325" ht="14.25" hidden="1" customHeight="1">
      <c r="A325" s="1" t="str">
        <f>IFERROR(__xludf.DUMMYFUNCTION("""COMPUTED_VALUE"""),"2022 2nd International Conference on Artificial Intelligence and Signal Processing, AISP 2022")</f>
        <v>2022 2nd International Conference on Artificial Intelligence and Signal Processing, AISP 2022</v>
      </c>
      <c r="B325" s="9">
        <f>COUNTIF(scopus!F:F,sources!A325)</f>
        <v>1</v>
      </c>
      <c r="C325" s="1">
        <f t="shared" si="1"/>
        <v>0</v>
      </c>
      <c r="D325" s="1">
        <f t="shared" si="2"/>
        <v>0</v>
      </c>
      <c r="E325" s="1">
        <f t="shared" si="3"/>
        <v>0</v>
      </c>
      <c r="F325" s="1">
        <f t="shared" si="4"/>
        <v>0</v>
      </c>
      <c r="G325" s="1">
        <f t="shared" si="5"/>
        <v>0</v>
      </c>
      <c r="H325" s="1">
        <f t="shared" si="6"/>
        <v>0</v>
      </c>
    </row>
    <row r="326" ht="14.25" hidden="1" customHeight="1">
      <c r="A326" s="1" t="str">
        <f>IFERROR(__xludf.DUMMYFUNCTION("""COMPUTED_VALUE"""),"2022 IEEE International Conference on Electrical Engineering, Big Data and Algorithms, EEBDA 2022")</f>
        <v>2022 IEEE International Conference on Electrical Engineering, Big Data and Algorithms, EEBDA 2022</v>
      </c>
      <c r="B326" s="9">
        <f>COUNTIF(scopus!F:F,sources!A326)</f>
        <v>1</v>
      </c>
      <c r="C326" s="1">
        <f t="shared" si="1"/>
        <v>0</v>
      </c>
      <c r="D326" s="1">
        <f t="shared" si="2"/>
        <v>0</v>
      </c>
      <c r="E326" s="1">
        <f t="shared" si="3"/>
        <v>0</v>
      </c>
      <c r="F326" s="1">
        <f t="shared" si="4"/>
        <v>0</v>
      </c>
      <c r="G326" s="1">
        <f t="shared" si="5"/>
        <v>0</v>
      </c>
      <c r="H326" s="1">
        <f t="shared" si="6"/>
        <v>0</v>
      </c>
    </row>
    <row r="327" ht="14.25" hidden="1" customHeight="1">
      <c r="A327" s="1" t="str">
        <f>IFERROR(__xludf.DUMMYFUNCTION("""COMPUTED_VALUE"""),"2022 International Conference on Electronics, Information, and Communication, ICEIC 2022")</f>
        <v>2022 International Conference on Electronics, Information, and Communication, ICEIC 2022</v>
      </c>
      <c r="B327" s="9">
        <f>COUNTIF(scopus!F:F,sources!A327)</f>
        <v>1</v>
      </c>
      <c r="C327" s="1">
        <f t="shared" si="1"/>
        <v>0</v>
      </c>
      <c r="D327" s="1">
        <f t="shared" si="2"/>
        <v>0</v>
      </c>
      <c r="E327" s="1">
        <f t="shared" si="3"/>
        <v>0</v>
      </c>
      <c r="F327" s="1">
        <f t="shared" si="4"/>
        <v>0</v>
      </c>
      <c r="G327" s="1">
        <f t="shared" si="5"/>
        <v>0</v>
      </c>
      <c r="H327" s="1">
        <f t="shared" si="6"/>
        <v>0</v>
      </c>
    </row>
    <row r="328" ht="14.25" hidden="1" customHeight="1">
      <c r="A328" s="1" t="str">
        <f>IFERROR(__xludf.DUMMYFUNCTION("""COMPUTED_VALUE"""),"Proceedings - 2022 IEEE Conference on Virtual Reality and 3D User Interfaces, VR 2022")</f>
        <v>Proceedings - 2022 IEEE Conference on Virtual Reality and 3D User Interfaces, VR 2022</v>
      </c>
      <c r="B328" s="9">
        <v>1.0</v>
      </c>
      <c r="C328" s="1">
        <f t="shared" si="1"/>
        <v>0</v>
      </c>
      <c r="D328" s="1">
        <f t="shared" si="2"/>
        <v>0</v>
      </c>
      <c r="E328" s="1">
        <f t="shared" si="3"/>
        <v>0</v>
      </c>
      <c r="F328" s="1">
        <f t="shared" si="4"/>
        <v>0</v>
      </c>
      <c r="G328" s="1">
        <f t="shared" si="5"/>
        <v>0</v>
      </c>
      <c r="H328" s="1">
        <f t="shared" si="6"/>
        <v>0</v>
      </c>
    </row>
    <row r="329" ht="14.25" hidden="1" customHeight="1">
      <c r="A329" s="1" t="str">
        <f>IFERROR(__xludf.DUMMYFUNCTION("""COMPUTED_VALUE"""),"2022 14th International Conference on Computer and Automation Engineering, ICCAE 2022")</f>
        <v>2022 14th International Conference on Computer and Automation Engineering, ICCAE 2022</v>
      </c>
      <c r="B329" s="9">
        <f>COUNTIF(scopus!F:F,sources!A329)</f>
        <v>1</v>
      </c>
      <c r="C329" s="1">
        <f t="shared" si="1"/>
        <v>0</v>
      </c>
      <c r="D329" s="1">
        <f t="shared" si="2"/>
        <v>0</v>
      </c>
      <c r="E329" s="1">
        <f t="shared" si="3"/>
        <v>0</v>
      </c>
      <c r="F329" s="1">
        <f t="shared" si="4"/>
        <v>0</v>
      </c>
      <c r="G329" s="1">
        <f t="shared" si="5"/>
        <v>0</v>
      </c>
      <c r="H329" s="1">
        <f t="shared" si="6"/>
        <v>0</v>
      </c>
    </row>
    <row r="330" ht="14.25" hidden="1" customHeight="1">
      <c r="A330" s="1" t="str">
        <f>IFERROR(__xludf.DUMMYFUNCTION("""COMPUTED_VALUE"""),"Digest of Technical Papers - IEEE International Conference on Consumer Electronics")</f>
        <v>Digest of Technical Papers - IEEE International Conference on Consumer Electronics</v>
      </c>
      <c r="B330" s="9">
        <f>COUNTIF(scopus!F:F,sources!A330)</f>
        <v>1</v>
      </c>
      <c r="C330" s="1">
        <f t="shared" si="1"/>
        <v>0</v>
      </c>
      <c r="D330" s="1">
        <f t="shared" si="2"/>
        <v>0</v>
      </c>
      <c r="E330" s="1">
        <f t="shared" si="3"/>
        <v>0</v>
      </c>
      <c r="F330" s="1">
        <f t="shared" si="4"/>
        <v>0</v>
      </c>
      <c r="G330" s="1">
        <f t="shared" si="5"/>
        <v>0</v>
      </c>
      <c r="H330" s="1">
        <f t="shared" si="6"/>
        <v>0</v>
      </c>
    </row>
    <row r="331" ht="14.25" hidden="1" customHeight="1">
      <c r="A331" s="1" t="str">
        <f>IFERROR(__xludf.DUMMYFUNCTION("""COMPUTED_VALUE"""),"Springer Proceedings in Advanced Robotics")</f>
        <v>Springer Proceedings in Advanced Robotics</v>
      </c>
      <c r="B331" s="9">
        <f>COUNTIF(scopus!F:F,sources!A331)</f>
        <v>3</v>
      </c>
      <c r="C331" s="1">
        <f t="shared" si="1"/>
        <v>0</v>
      </c>
      <c r="D331" s="1">
        <f t="shared" si="2"/>
        <v>0</v>
      </c>
      <c r="E331" s="1">
        <f t="shared" si="3"/>
        <v>0</v>
      </c>
      <c r="F331" s="1">
        <f t="shared" si="4"/>
        <v>0</v>
      </c>
      <c r="G331" s="1">
        <f t="shared" si="5"/>
        <v>0</v>
      </c>
      <c r="H331" s="1">
        <f t="shared" si="6"/>
        <v>0</v>
      </c>
    </row>
    <row r="332" ht="14.25" hidden="1" customHeight="1">
      <c r="A332" s="1" t="str">
        <f>IFERROR(__xludf.DUMMYFUNCTION("""COMPUTED_VALUE"""),"2022 2nd International Conference on Innovative Research in Applied Science, Engineering and Technology, IRASET 2022")</f>
        <v>2022 2nd International Conference on Innovative Research in Applied Science, Engineering and Technology, IRASET 2022</v>
      </c>
      <c r="B332" s="9">
        <f>COUNTIF(scopus!F:F,sources!A332)</f>
        <v>2</v>
      </c>
      <c r="C332" s="1">
        <f t="shared" si="1"/>
        <v>0</v>
      </c>
      <c r="D332" s="1">
        <f t="shared" si="2"/>
        <v>0</v>
      </c>
      <c r="E332" s="1">
        <f t="shared" si="3"/>
        <v>0</v>
      </c>
      <c r="F332" s="1">
        <f t="shared" si="4"/>
        <v>0</v>
      </c>
      <c r="G332" s="1">
        <f t="shared" si="5"/>
        <v>0</v>
      </c>
      <c r="H332" s="1">
        <f t="shared" si="6"/>
        <v>0</v>
      </c>
    </row>
    <row r="333" ht="14.25" hidden="1" customHeight="1">
      <c r="A333" s="1" t="str">
        <f>IFERROR(__xludf.DUMMYFUNCTION("""COMPUTED_VALUE"""),"2022 18th International Conference on the Design of Reliable Communication Networks, DRCN 2022")</f>
        <v>2022 18th International Conference on the Design of Reliable Communication Networks, DRCN 2022</v>
      </c>
      <c r="B333" s="9">
        <f>COUNTIF(scopus!F:F,sources!A333)</f>
        <v>1</v>
      </c>
      <c r="C333" s="1">
        <f t="shared" si="1"/>
        <v>0</v>
      </c>
      <c r="D333" s="1">
        <f t="shared" si="2"/>
        <v>0</v>
      </c>
      <c r="E333" s="1">
        <f t="shared" si="3"/>
        <v>0</v>
      </c>
      <c r="F333" s="1">
        <f t="shared" si="4"/>
        <v>0</v>
      </c>
      <c r="G333" s="1">
        <f t="shared" si="5"/>
        <v>0</v>
      </c>
      <c r="H333" s="1">
        <f t="shared" si="6"/>
        <v>0</v>
      </c>
    </row>
    <row r="334" ht="14.25" hidden="1" customHeight="1">
      <c r="A334" s="1" t="str">
        <f>IFERROR(__xludf.DUMMYFUNCTION("""COMPUTED_VALUE"""),"Construction Research Congress 2022: Health and Safety, Workforce, and Education - Selected Papers from Construction Research Congress 2022")</f>
        <v>Construction Research Congress 2022: Health and Safety, Workforce, and Education - Selected Papers from Construction Research Congress 2022</v>
      </c>
      <c r="B334" s="9">
        <f>COUNTIF(scopus!F:F,sources!A334)</f>
        <v>3</v>
      </c>
      <c r="C334" s="1">
        <f t="shared" si="1"/>
        <v>0</v>
      </c>
      <c r="D334" s="1">
        <f t="shared" si="2"/>
        <v>0</v>
      </c>
      <c r="E334" s="1">
        <f t="shared" si="3"/>
        <v>0</v>
      </c>
      <c r="F334" s="1">
        <f t="shared" si="4"/>
        <v>0</v>
      </c>
      <c r="G334" s="1">
        <f t="shared" si="5"/>
        <v>0</v>
      </c>
      <c r="H334" s="1">
        <f t="shared" si="6"/>
        <v>0</v>
      </c>
    </row>
    <row r="335" ht="14.25" hidden="1" customHeight="1">
      <c r="A335" s="1" t="str">
        <f>IFERROR(__xludf.DUMMYFUNCTION("""COMPUTED_VALUE"""),"Proceedings of the 2nd International Conference on Artificial Intelligence and Smart Energy, ICAIS 2022")</f>
        <v>Proceedings of the 2nd International Conference on Artificial Intelligence and Smart Energy, ICAIS 2022</v>
      </c>
      <c r="B335" s="9">
        <f>COUNTIF(scopus!F:F,sources!A335)</f>
        <v>1</v>
      </c>
      <c r="C335" s="1">
        <f t="shared" si="1"/>
        <v>0</v>
      </c>
      <c r="D335" s="1">
        <f t="shared" si="2"/>
        <v>0</v>
      </c>
      <c r="E335" s="1">
        <f t="shared" si="3"/>
        <v>0</v>
      </c>
      <c r="F335" s="1">
        <f t="shared" si="4"/>
        <v>0</v>
      </c>
      <c r="G335" s="1">
        <f t="shared" si="5"/>
        <v>0</v>
      </c>
      <c r="H335" s="1">
        <f t="shared" si="6"/>
        <v>0</v>
      </c>
    </row>
    <row r="336" ht="14.25" hidden="1" customHeight="1">
      <c r="A336" s="1" t="str">
        <f>IFERROR(__xludf.DUMMYFUNCTION("""COMPUTED_VALUE"""),"2022 16th European Conference on Antennas and Propagation, EuCAP 2022")</f>
        <v>2022 16th European Conference on Antennas and Propagation, EuCAP 2022</v>
      </c>
      <c r="B336" s="9">
        <f>COUNTIF(scopus!F:F,sources!A336)</f>
        <v>1</v>
      </c>
      <c r="C336" s="1">
        <f t="shared" si="1"/>
        <v>0</v>
      </c>
      <c r="D336" s="1">
        <f t="shared" si="2"/>
        <v>0</v>
      </c>
      <c r="E336" s="1">
        <f t="shared" si="3"/>
        <v>0</v>
      </c>
      <c r="F336" s="1">
        <f t="shared" si="4"/>
        <v>0</v>
      </c>
      <c r="G336" s="1">
        <f t="shared" si="5"/>
        <v>0</v>
      </c>
      <c r="H336" s="1">
        <f t="shared" si="6"/>
        <v>0</v>
      </c>
    </row>
    <row r="337" ht="14.25" hidden="1" customHeight="1">
      <c r="A337" s="1" t="str">
        <f>IFERROR(__xludf.DUMMYFUNCTION("""COMPUTED_VALUE"""),"Proceedings - 2022 International Conference on Big Data, Information and Computer Network, BDICN 2022")</f>
        <v>Proceedings - 2022 International Conference on Big Data, Information and Computer Network, BDICN 2022</v>
      </c>
      <c r="B337" s="9">
        <f>COUNTIF(scopus!F:F,sources!A337)</f>
        <v>1</v>
      </c>
      <c r="C337" s="1">
        <f t="shared" si="1"/>
        <v>0</v>
      </c>
      <c r="D337" s="1">
        <f t="shared" si="2"/>
        <v>0</v>
      </c>
      <c r="E337" s="1">
        <f t="shared" si="3"/>
        <v>0</v>
      </c>
      <c r="F337" s="1">
        <f t="shared" si="4"/>
        <v>0</v>
      </c>
      <c r="G337" s="1">
        <f t="shared" si="5"/>
        <v>0</v>
      </c>
      <c r="H337" s="1">
        <f t="shared" si="6"/>
        <v>0</v>
      </c>
    </row>
    <row r="338" ht="14.25" hidden="1" customHeight="1">
      <c r="A338" s="1" t="str">
        <f>IFERROR(__xludf.DUMMYFUNCTION("""COMPUTED_VALUE"""),"SysCon 2022 - 16th Annual IEEE International Systems Conference, Proceedings")</f>
        <v>SysCon 2022 - 16th Annual IEEE International Systems Conference, Proceedings</v>
      </c>
      <c r="B338" s="9">
        <f>COUNTIF(scopus!F:F,sources!A338)</f>
        <v>1</v>
      </c>
      <c r="C338" s="1">
        <f t="shared" si="1"/>
        <v>0</v>
      </c>
      <c r="D338" s="1">
        <f t="shared" si="2"/>
        <v>0</v>
      </c>
      <c r="E338" s="1">
        <f t="shared" si="3"/>
        <v>0</v>
      </c>
      <c r="F338" s="1">
        <f t="shared" si="4"/>
        <v>0</v>
      </c>
      <c r="G338" s="1">
        <f t="shared" si="5"/>
        <v>0</v>
      </c>
      <c r="H338" s="1">
        <f t="shared" si="6"/>
        <v>0</v>
      </c>
    </row>
    <row r="339" ht="14.25" hidden="1" customHeight="1">
      <c r="A339" s="1" t="str">
        <f>IFERROR(__xludf.DUMMYFUNCTION("""COMPUTED_VALUE"""),"Proceedings - 2022 14th International Conference on Measuring Technology and Mechatronics Automation, ICMTMA 2022")</f>
        <v>Proceedings - 2022 14th International Conference on Measuring Technology and Mechatronics Automation, ICMTMA 2022</v>
      </c>
      <c r="B339" s="9">
        <f>COUNTIF(scopus!F:F,sources!A339)</f>
        <v>1</v>
      </c>
      <c r="C339" s="1">
        <f t="shared" si="1"/>
        <v>0</v>
      </c>
      <c r="D339" s="1">
        <f t="shared" si="2"/>
        <v>0</v>
      </c>
      <c r="E339" s="1">
        <f t="shared" si="3"/>
        <v>0</v>
      </c>
      <c r="F339" s="1">
        <f t="shared" si="4"/>
        <v>0</v>
      </c>
      <c r="G339" s="1">
        <f t="shared" si="5"/>
        <v>0</v>
      </c>
      <c r="H339" s="1">
        <f t="shared" si="6"/>
        <v>0</v>
      </c>
    </row>
    <row r="340" ht="14.25" hidden="1" customHeight="1">
      <c r="A340" s="1" t="str">
        <f>IFERROR(__xludf.DUMMYFUNCTION("""COMPUTED_VALUE"""),"IEEE 6th Information Technology and Mechatronics Engineering Conference, ITOEC 2022")</f>
        <v>IEEE 6th Information Technology and Mechatronics Engineering Conference, ITOEC 2022</v>
      </c>
      <c r="B340" s="9">
        <f>COUNTIF(scopus!F:F,sources!A340)</f>
        <v>1</v>
      </c>
      <c r="C340" s="1">
        <f t="shared" si="1"/>
        <v>0</v>
      </c>
      <c r="D340" s="1">
        <f t="shared" si="2"/>
        <v>0</v>
      </c>
      <c r="E340" s="1">
        <f t="shared" si="3"/>
        <v>0</v>
      </c>
      <c r="F340" s="1">
        <f t="shared" si="4"/>
        <v>0</v>
      </c>
      <c r="G340" s="1">
        <f t="shared" si="5"/>
        <v>0</v>
      </c>
      <c r="H340" s="1">
        <f t="shared" si="6"/>
        <v>0</v>
      </c>
    </row>
    <row r="341" ht="14.25" hidden="1" customHeight="1">
      <c r="A341" s="1" t="str">
        <f>IFERROR(__xludf.DUMMYFUNCTION("""COMPUTED_VALUE"""),"2022 International Conference for Advancement in Technology, ICONAT 2022")</f>
        <v>2022 International Conference for Advancement in Technology, ICONAT 2022</v>
      </c>
      <c r="B341" s="9">
        <f>COUNTIF(scopus!F:F,sources!A341)</f>
        <v>1</v>
      </c>
      <c r="C341" s="1">
        <f t="shared" si="1"/>
        <v>0</v>
      </c>
      <c r="D341" s="1">
        <f t="shared" si="2"/>
        <v>0</v>
      </c>
      <c r="E341" s="1">
        <f t="shared" si="3"/>
        <v>0</v>
      </c>
      <c r="F341" s="1">
        <f t="shared" si="4"/>
        <v>0</v>
      </c>
      <c r="G341" s="1">
        <f t="shared" si="5"/>
        <v>0</v>
      </c>
      <c r="H341" s="1">
        <f t="shared" si="6"/>
        <v>0</v>
      </c>
    </row>
    <row r="342" ht="14.25" hidden="1" customHeight="1">
      <c r="A342" s="1" t="str">
        <f>IFERROR(__xludf.DUMMYFUNCTION("""COMPUTED_VALUE"""),"LifeTech 2022 - 2022 IEEE 4th Global Conference on Life Sciences and Technologies")</f>
        <v>LifeTech 2022 - 2022 IEEE 4th Global Conference on Life Sciences and Technologies</v>
      </c>
      <c r="B342" s="9">
        <f>COUNTIF(scopus!F:F,sources!A342)</f>
        <v>1</v>
      </c>
      <c r="C342" s="1">
        <f t="shared" si="1"/>
        <v>0</v>
      </c>
      <c r="D342" s="1">
        <f t="shared" si="2"/>
        <v>0</v>
      </c>
      <c r="E342" s="1">
        <f t="shared" si="3"/>
        <v>0</v>
      </c>
      <c r="F342" s="1">
        <f t="shared" si="4"/>
        <v>0</v>
      </c>
      <c r="G342" s="1">
        <f t="shared" si="5"/>
        <v>0</v>
      </c>
      <c r="H342" s="1">
        <f t="shared" si="6"/>
        <v>0</v>
      </c>
    </row>
    <row r="343" ht="14.25" hidden="1" customHeight="1">
      <c r="A343" s="1" t="str">
        <f>IFERROR(__xludf.DUMMYFUNCTION("""COMPUTED_VALUE"""),"ECS Transactions")</f>
        <v>ECS Transactions</v>
      </c>
      <c r="B343" s="9">
        <f>COUNTIF(scopus!F:F,sources!A343)</f>
        <v>1</v>
      </c>
      <c r="C343" s="1">
        <f t="shared" si="1"/>
        <v>0</v>
      </c>
      <c r="D343" s="1">
        <f t="shared" si="2"/>
        <v>0</v>
      </c>
      <c r="E343" s="1">
        <f t="shared" si="3"/>
        <v>0</v>
      </c>
      <c r="F343" s="1">
        <f t="shared" si="4"/>
        <v>0</v>
      </c>
      <c r="G343" s="1">
        <f t="shared" si="5"/>
        <v>0</v>
      </c>
      <c r="H343" s="1">
        <f t="shared" si="6"/>
        <v>0</v>
      </c>
    </row>
    <row r="344" ht="14.25" hidden="1" customHeight="1">
      <c r="A344" s="1" t="str">
        <f>IFERROR(__xludf.DUMMYFUNCTION("""COMPUTED_VALUE"""),"Proceedings - 2022 International Seminar on Computer Science and Engineering Technology, SCSET 2022")</f>
        <v>Proceedings - 2022 International Seminar on Computer Science and Engineering Technology, SCSET 2022</v>
      </c>
      <c r="B344" s="9">
        <f>COUNTIF(scopus!F:F,sources!A344)</f>
        <v>1</v>
      </c>
      <c r="C344" s="1">
        <f t="shared" si="1"/>
        <v>0</v>
      </c>
      <c r="D344" s="1">
        <f t="shared" si="2"/>
        <v>0</v>
      </c>
      <c r="E344" s="1">
        <f t="shared" si="3"/>
        <v>0</v>
      </c>
      <c r="F344" s="1">
        <f t="shared" si="4"/>
        <v>0</v>
      </c>
      <c r="G344" s="1">
        <f t="shared" si="5"/>
        <v>0</v>
      </c>
      <c r="H344" s="1">
        <f t="shared" si="6"/>
        <v>0</v>
      </c>
    </row>
    <row r="345" ht="14.25" hidden="1" customHeight="1">
      <c r="A345" s="1" t="str">
        <f>IFERROR(__xludf.DUMMYFUNCTION("""COMPUTED_VALUE"""),"Proceedings of IEEE 2022 4th International Conference on Advances in Electronics, Computers and Communications, ICAECC 2022")</f>
        <v>Proceedings of IEEE 2022 4th International Conference on Advances in Electronics, Computers and Communications, ICAECC 2022</v>
      </c>
      <c r="B345" s="9">
        <f>COUNTIF(scopus!F:F,sources!A345)</f>
        <v>1</v>
      </c>
      <c r="C345" s="1">
        <f t="shared" si="1"/>
        <v>0</v>
      </c>
      <c r="D345" s="1">
        <f t="shared" si="2"/>
        <v>0</v>
      </c>
      <c r="E345" s="1">
        <f t="shared" si="3"/>
        <v>0</v>
      </c>
      <c r="F345" s="1">
        <f t="shared" si="4"/>
        <v>0</v>
      </c>
      <c r="G345" s="1">
        <f t="shared" si="5"/>
        <v>0</v>
      </c>
      <c r="H345" s="1">
        <f t="shared" si="6"/>
        <v>0</v>
      </c>
    </row>
    <row r="346" ht="14.25" hidden="1" customHeight="1">
      <c r="A346" s="1" t="str">
        <f>IFERROR(__xludf.DUMMYFUNCTION("""COMPUTED_VALUE"""),"2022 IEEE/SICE International Symposium on System Integration, SII 2022")</f>
        <v>2022 IEEE/SICE International Symposium on System Integration, SII 2022</v>
      </c>
      <c r="B346" s="9">
        <f>COUNTIF(scopus!F:F,sources!A346)</f>
        <v>6</v>
      </c>
      <c r="C346" s="1">
        <f t="shared" si="1"/>
        <v>1</v>
      </c>
      <c r="D346" s="1">
        <f t="shared" si="2"/>
        <v>1</v>
      </c>
      <c r="E346" s="1">
        <f t="shared" si="3"/>
        <v>0</v>
      </c>
      <c r="F346" s="1">
        <f t="shared" si="4"/>
        <v>0</v>
      </c>
      <c r="G346" s="1">
        <f t="shared" si="5"/>
        <v>0</v>
      </c>
      <c r="H346" s="1">
        <f t="shared" si="6"/>
        <v>0</v>
      </c>
    </row>
    <row r="347" ht="14.25" hidden="1" customHeight="1">
      <c r="A347" s="1" t="str">
        <f>IFERROR(__xludf.DUMMYFUNCTION("""COMPUTED_VALUE"""),"EAI/Springer Innovations in Communication and Computing")</f>
        <v>EAI/Springer Innovations in Communication and Computing</v>
      </c>
      <c r="B347" s="9">
        <f>COUNTIF(scopus!F:F,sources!A347)</f>
        <v>1</v>
      </c>
      <c r="C347" s="1">
        <f t="shared" si="1"/>
        <v>0</v>
      </c>
      <c r="D347" s="1">
        <f t="shared" si="2"/>
        <v>0</v>
      </c>
      <c r="E347" s="1">
        <f t="shared" si="3"/>
        <v>0</v>
      </c>
      <c r="F347" s="1">
        <f t="shared" si="4"/>
        <v>0</v>
      </c>
      <c r="G347" s="1">
        <f t="shared" si="5"/>
        <v>0</v>
      </c>
      <c r="H347" s="1">
        <f t="shared" si="6"/>
        <v>0</v>
      </c>
    </row>
    <row r="348" ht="14.25" hidden="1" customHeight="1">
      <c r="A348" s="1" t="str">
        <f>IFERROR(__xludf.DUMMYFUNCTION("""COMPUTED_VALUE"""),"Lecture Notes in Business Information Processing")</f>
        <v>Lecture Notes in Business Information Processing</v>
      </c>
      <c r="B348" s="9">
        <f>COUNTIF(scopus!F:F,sources!A348)</f>
        <v>1</v>
      </c>
      <c r="C348" s="1">
        <f t="shared" si="1"/>
        <v>0</v>
      </c>
      <c r="D348" s="1">
        <f t="shared" si="2"/>
        <v>0</v>
      </c>
      <c r="E348" s="1">
        <f t="shared" si="3"/>
        <v>0</v>
      </c>
      <c r="F348" s="1">
        <f t="shared" si="4"/>
        <v>0</v>
      </c>
      <c r="G348" s="1">
        <f t="shared" si="5"/>
        <v>0</v>
      </c>
      <c r="H348" s="1">
        <f t="shared" si="6"/>
        <v>0</v>
      </c>
    </row>
    <row r="349" ht="14.25" hidden="1" customHeight="1">
      <c r="A349" s="1" t="str">
        <f>IFERROR(__xludf.DUMMYFUNCTION("""COMPUTED_VALUE"""),"Lecture Notes on Data Engineering and Communications Technologies")</f>
        <v>Lecture Notes on Data Engineering and Communications Technologies</v>
      </c>
      <c r="B349" s="9">
        <f>COUNTIF(scopus!F:F,sources!A349)</f>
        <v>1</v>
      </c>
      <c r="C349" s="1">
        <f t="shared" si="1"/>
        <v>0</v>
      </c>
      <c r="D349" s="1">
        <f t="shared" si="2"/>
        <v>0</v>
      </c>
      <c r="E349" s="1">
        <f t="shared" si="3"/>
        <v>0</v>
      </c>
      <c r="F349" s="1">
        <f t="shared" si="4"/>
        <v>0</v>
      </c>
      <c r="G349" s="1">
        <f t="shared" si="5"/>
        <v>0</v>
      </c>
      <c r="H349" s="1">
        <f t="shared" si="6"/>
        <v>0</v>
      </c>
    </row>
    <row r="350" ht="14.25" hidden="1" customHeight="1">
      <c r="A350" s="1" t="str">
        <f>IFERROR(__xludf.DUMMYFUNCTION("""COMPUTED_VALUE"""),"2022 14th International Conference on COMmunication Systems and NETworkS, COMSNETS 2022")</f>
        <v>2022 14th International Conference on COMmunication Systems and NETworkS, COMSNETS 2022</v>
      </c>
      <c r="B350" s="9">
        <f>COUNTIF(scopus!F:F,sources!A350)</f>
        <v>1</v>
      </c>
      <c r="C350" s="1">
        <f t="shared" si="1"/>
        <v>0</v>
      </c>
      <c r="D350" s="1">
        <f t="shared" si="2"/>
        <v>0</v>
      </c>
      <c r="E350" s="1">
        <f t="shared" si="3"/>
        <v>0</v>
      </c>
      <c r="F350" s="1">
        <f t="shared" si="4"/>
        <v>0</v>
      </c>
      <c r="G350" s="1">
        <f t="shared" si="5"/>
        <v>0</v>
      </c>
      <c r="H350" s="1">
        <f t="shared" si="6"/>
        <v>0</v>
      </c>
    </row>
    <row r="351" ht="14.25" hidden="1" customHeight="1">
      <c r="A351" s="1" t="str">
        <f>IFERROR(__xludf.DUMMYFUNCTION("""COMPUTED_VALUE"""),"AIAA Science and Technology Forum and Exposition, AIAA SciTech Forum 2022")</f>
        <v>AIAA Science and Technology Forum and Exposition, AIAA SciTech Forum 2022</v>
      </c>
      <c r="B351" s="9">
        <f>COUNTIF(scopus!F:F,sources!A351)</f>
        <v>1</v>
      </c>
      <c r="C351" s="1">
        <f t="shared" si="1"/>
        <v>0</v>
      </c>
      <c r="D351" s="1">
        <f t="shared" si="2"/>
        <v>0</v>
      </c>
      <c r="E351" s="1">
        <f t="shared" si="3"/>
        <v>0</v>
      </c>
      <c r="F351" s="1">
        <f t="shared" si="4"/>
        <v>0</v>
      </c>
      <c r="G351" s="1">
        <f t="shared" si="5"/>
        <v>0</v>
      </c>
      <c r="H351" s="1">
        <f t="shared" si="6"/>
        <v>0</v>
      </c>
    </row>
    <row r="352" ht="14.25" hidden="1" customHeight="1">
      <c r="A352" s="1" t="str">
        <f>IFERROR(__xludf.DUMMYFUNCTION("""COMPUTED_VALUE"""),"Proceedings - 2022 IEEE/CVF Winter Conference on Applications of Computer Vision, WACV 2022")</f>
        <v>Proceedings - 2022 IEEE/CVF Winter Conference on Applications of Computer Vision, WACV 2022</v>
      </c>
      <c r="B352" s="9">
        <f>COUNTIF(scopus!F:F,sources!A352)</f>
        <v>1</v>
      </c>
      <c r="C352" s="1">
        <f t="shared" si="1"/>
        <v>0</v>
      </c>
      <c r="D352" s="1">
        <f t="shared" si="2"/>
        <v>0</v>
      </c>
      <c r="E352" s="1">
        <f t="shared" si="3"/>
        <v>0</v>
      </c>
      <c r="F352" s="1">
        <f t="shared" si="4"/>
        <v>0</v>
      </c>
      <c r="G352" s="1">
        <f t="shared" si="5"/>
        <v>0</v>
      </c>
      <c r="H352" s="1">
        <f t="shared" si="6"/>
        <v>0</v>
      </c>
    </row>
    <row r="353" ht="14.25" customHeight="1">
      <c r="B353" s="9"/>
    </row>
    <row r="354" ht="14.25" customHeight="1">
      <c r="B354" s="9">
        <f>averageif(B2:B352,"&gt;1")</f>
        <v>9.430769231</v>
      </c>
      <c r="E354" s="1">
        <f>COUNTIF(E2:E352,1)</f>
        <v>30</v>
      </c>
      <c r="I354" s="14">
        <f>countif(I2:I233,1)</f>
        <v>18</v>
      </c>
      <c r="J354" s="15"/>
      <c r="K354" s="15"/>
    </row>
    <row r="355" ht="14.25" customHeight="1">
      <c r="A355" s="2" t="s">
        <v>11579</v>
      </c>
      <c r="B355" s="9">
        <f t="array" ref="B355">MEDIAN(IF($B$2:$B$352&gt;2,$B$2:$B$352))</f>
        <v>5</v>
      </c>
    </row>
    <row r="356" ht="14.25" customHeight="1">
      <c r="A356" s="16" t="s">
        <v>11580</v>
      </c>
      <c r="B356" s="17">
        <f t="array" ref="B356">MEDIAN(IF($B$2:$B$352&gt;3,$B$2:$B$352))</f>
        <v>6.5</v>
      </c>
    </row>
    <row r="357" ht="14.25" customHeight="1">
      <c r="A357" s="2" t="s">
        <v>11581</v>
      </c>
      <c r="B357" s="9">
        <f t="array" ref="B357">MEDIAN(IF($B$2:$B$352&gt;1,$B$2:$B$352))</f>
        <v>3</v>
      </c>
    </row>
    <row r="358" ht="14.25" customHeight="1">
      <c r="B358" s="9"/>
    </row>
    <row r="359" ht="14.25" customHeight="1">
      <c r="B359" s="9"/>
    </row>
    <row r="360" ht="14.25" customHeight="1">
      <c r="B360" s="9"/>
    </row>
    <row r="361" ht="14.25" customHeight="1">
      <c r="B361" s="9">
        <f>sum(B2:B316)</f>
        <v>1396</v>
      </c>
    </row>
    <row r="362" ht="14.25" customHeight="1">
      <c r="B362" s="9"/>
    </row>
    <row r="363" ht="14.25" customHeight="1">
      <c r="B363" s="9"/>
    </row>
    <row r="364" ht="14.25" customHeight="1">
      <c r="B364" s="9"/>
    </row>
    <row r="365" ht="14.25" customHeight="1">
      <c r="B365" s="9"/>
    </row>
    <row r="366" ht="14.25" customHeight="1">
      <c r="B366" s="9"/>
    </row>
    <row r="367" ht="14.25" customHeight="1">
      <c r="B367" s="9"/>
    </row>
    <row r="368" ht="14.25" customHeight="1">
      <c r="B368" s="9"/>
    </row>
    <row r="369" ht="14.25" customHeight="1">
      <c r="B369" s="9"/>
    </row>
    <row r="370" ht="14.25" customHeight="1">
      <c r="B370" s="9"/>
    </row>
    <row r="371" ht="14.25" customHeight="1">
      <c r="B371" s="9"/>
    </row>
    <row r="372" ht="14.25" customHeight="1">
      <c r="B372" s="9"/>
    </row>
    <row r="373" ht="14.25" customHeight="1">
      <c r="B373" s="9"/>
    </row>
    <row r="374" ht="14.25" customHeight="1">
      <c r="B374" s="9"/>
    </row>
    <row r="375" ht="14.25" customHeight="1">
      <c r="B375" s="9"/>
    </row>
    <row r="376" ht="14.25" customHeight="1">
      <c r="B376" s="9"/>
    </row>
    <row r="377" ht="14.25" customHeight="1">
      <c r="B377" s="9"/>
    </row>
    <row r="378" ht="14.25" customHeight="1">
      <c r="B378" s="9"/>
    </row>
    <row r="379" ht="14.25" customHeight="1">
      <c r="B379" s="9"/>
    </row>
    <row r="380" ht="14.25" customHeight="1">
      <c r="B380" s="9"/>
    </row>
    <row r="381" ht="14.25" customHeight="1">
      <c r="B381" s="9"/>
    </row>
    <row r="382" ht="14.25" customHeight="1">
      <c r="B382" s="9"/>
    </row>
    <row r="383" ht="14.25" customHeight="1">
      <c r="B383" s="9"/>
    </row>
    <row r="384" ht="14.25" customHeight="1">
      <c r="B384" s="9"/>
    </row>
    <row r="385" ht="14.25" customHeight="1">
      <c r="B385" s="9"/>
    </row>
    <row r="386" ht="14.25" customHeight="1">
      <c r="B386" s="9"/>
    </row>
    <row r="387" ht="14.25" customHeight="1">
      <c r="B387" s="9"/>
    </row>
    <row r="388" ht="14.25" customHeight="1">
      <c r="B388" s="9"/>
    </row>
    <row r="389" ht="14.25" customHeight="1">
      <c r="B389" s="9"/>
    </row>
    <row r="390" ht="14.25" customHeight="1">
      <c r="B390" s="9"/>
    </row>
    <row r="391" ht="14.25" customHeight="1">
      <c r="B391" s="9"/>
    </row>
    <row r="392" ht="14.25" customHeight="1">
      <c r="B392" s="9"/>
    </row>
    <row r="393" ht="14.25" customHeight="1">
      <c r="B393" s="9"/>
    </row>
    <row r="394" ht="14.25" customHeight="1">
      <c r="B394" s="9"/>
    </row>
    <row r="395" ht="14.25" customHeight="1">
      <c r="B395" s="9"/>
    </row>
    <row r="396" ht="14.25" customHeight="1">
      <c r="B396" s="9"/>
    </row>
    <row r="397" ht="14.25" customHeight="1">
      <c r="B397" s="9"/>
    </row>
    <row r="398" ht="14.25" customHeight="1">
      <c r="B398" s="9"/>
    </row>
    <row r="399" ht="14.25" customHeight="1">
      <c r="B399" s="9"/>
    </row>
    <row r="400" ht="14.25" customHeight="1">
      <c r="B400" s="9"/>
    </row>
    <row r="401" ht="14.25" customHeight="1">
      <c r="B401" s="9"/>
    </row>
    <row r="402" ht="14.25" customHeight="1">
      <c r="B402" s="9"/>
    </row>
    <row r="403" ht="14.25" customHeight="1">
      <c r="B403" s="9"/>
    </row>
    <row r="404" ht="14.25" customHeight="1">
      <c r="B404" s="9"/>
    </row>
    <row r="405" ht="14.25" customHeight="1">
      <c r="B405" s="9"/>
    </row>
    <row r="406" ht="14.25" customHeight="1">
      <c r="B406" s="9"/>
    </row>
    <row r="407" ht="14.25" customHeight="1">
      <c r="B407" s="9"/>
    </row>
    <row r="408" ht="14.25" customHeight="1">
      <c r="B408" s="9"/>
    </row>
    <row r="409" ht="14.25" customHeight="1">
      <c r="B409" s="9"/>
    </row>
    <row r="410" ht="14.25" customHeight="1">
      <c r="B410" s="9"/>
    </row>
    <row r="411" ht="14.25" customHeight="1">
      <c r="B411" s="9"/>
    </row>
    <row r="412" ht="14.25" customHeight="1">
      <c r="B412" s="9"/>
    </row>
    <row r="413" ht="14.25" customHeight="1">
      <c r="B413" s="9"/>
    </row>
    <row r="414" ht="14.25" customHeight="1">
      <c r="B414" s="9"/>
    </row>
    <row r="415" ht="14.25" customHeight="1">
      <c r="B415" s="9"/>
    </row>
    <row r="416" ht="14.25" customHeight="1">
      <c r="B416" s="9"/>
    </row>
    <row r="417" ht="14.25" customHeight="1">
      <c r="B417" s="9"/>
    </row>
    <row r="418" ht="14.25" customHeight="1">
      <c r="B418" s="9"/>
    </row>
    <row r="419" ht="14.25" customHeight="1">
      <c r="B419" s="9"/>
    </row>
    <row r="420" ht="14.25" customHeight="1">
      <c r="B420" s="9"/>
    </row>
    <row r="421" ht="14.25" customHeight="1">
      <c r="B421" s="9"/>
    </row>
    <row r="422" ht="14.25" customHeight="1">
      <c r="B422" s="9"/>
    </row>
    <row r="423" ht="14.25" customHeight="1">
      <c r="B423" s="9"/>
    </row>
    <row r="424" ht="14.25" customHeight="1">
      <c r="B424" s="9"/>
    </row>
    <row r="425" ht="14.25" customHeight="1">
      <c r="B425" s="9"/>
    </row>
    <row r="426" ht="14.25" customHeight="1">
      <c r="B426" s="9"/>
    </row>
    <row r="427" ht="14.25" customHeight="1">
      <c r="B427" s="9"/>
    </row>
    <row r="428" ht="14.25" customHeight="1">
      <c r="B428" s="9"/>
    </row>
    <row r="429" ht="14.25" customHeight="1">
      <c r="B429" s="9"/>
    </row>
    <row r="430" ht="14.25" customHeight="1">
      <c r="B430" s="9"/>
    </row>
    <row r="431" ht="14.25" customHeight="1">
      <c r="B431" s="9">
        <f>COUNTIF(scopus!F:F,sources!A431)</f>
        <v>0</v>
      </c>
      <c r="C431" s="1">
        <f t="shared" ref="C431:C460" si="7">IF(B431&gt;3,1,0)</f>
        <v>0</v>
      </c>
      <c r="F431" s="1">
        <f t="shared" ref="F431:F460" si="8">IF(B431&gt;7,1,0)</f>
        <v>0</v>
      </c>
      <c r="G431" s="1">
        <f t="shared" ref="G431:G460" si="9">IF(B431&gt;9,1,0)</f>
        <v>0</v>
      </c>
      <c r="H431" s="1">
        <f t="shared" ref="H431:H460" si="10">IF(B431&gt;19,1,0)</f>
        <v>0</v>
      </c>
    </row>
    <row r="432" ht="14.25" customHeight="1">
      <c r="B432" s="9">
        <f>COUNTIF(scopus!F:F,sources!A432)</f>
        <v>0</v>
      </c>
      <c r="C432" s="1">
        <f t="shared" si="7"/>
        <v>0</v>
      </c>
      <c r="F432" s="1">
        <f t="shared" si="8"/>
        <v>0</v>
      </c>
      <c r="G432" s="1">
        <f t="shared" si="9"/>
        <v>0</v>
      </c>
      <c r="H432" s="1">
        <f t="shared" si="10"/>
        <v>0</v>
      </c>
    </row>
    <row r="433" ht="14.25" customHeight="1">
      <c r="B433" s="9">
        <f>COUNTIF(scopus!F:F,sources!A433)</f>
        <v>0</v>
      </c>
      <c r="C433" s="1">
        <f t="shared" si="7"/>
        <v>0</v>
      </c>
      <c r="F433" s="1">
        <f t="shared" si="8"/>
        <v>0</v>
      </c>
      <c r="G433" s="1">
        <f t="shared" si="9"/>
        <v>0</v>
      </c>
      <c r="H433" s="1">
        <f t="shared" si="10"/>
        <v>0</v>
      </c>
    </row>
    <row r="434" ht="14.25" customHeight="1">
      <c r="B434" s="9">
        <f>COUNTIF(scopus!F:F,sources!A434)</f>
        <v>0</v>
      </c>
      <c r="C434" s="1">
        <f t="shared" si="7"/>
        <v>0</v>
      </c>
      <c r="F434" s="1">
        <f t="shared" si="8"/>
        <v>0</v>
      </c>
      <c r="G434" s="1">
        <f t="shared" si="9"/>
        <v>0</v>
      </c>
      <c r="H434" s="1">
        <f t="shared" si="10"/>
        <v>0</v>
      </c>
    </row>
    <row r="435" ht="14.25" customHeight="1">
      <c r="B435" s="9">
        <f>COUNTIF(scopus!F:F,sources!A435)</f>
        <v>0</v>
      </c>
      <c r="C435" s="1">
        <f t="shared" si="7"/>
        <v>0</v>
      </c>
      <c r="F435" s="1">
        <f t="shared" si="8"/>
        <v>0</v>
      </c>
      <c r="G435" s="1">
        <f t="shared" si="9"/>
        <v>0</v>
      </c>
      <c r="H435" s="1">
        <f t="shared" si="10"/>
        <v>0</v>
      </c>
    </row>
    <row r="436" ht="14.25" customHeight="1">
      <c r="B436" s="9">
        <f>COUNTIF(scopus!F:F,sources!A436)</f>
        <v>0</v>
      </c>
      <c r="C436" s="1">
        <f t="shared" si="7"/>
        <v>0</v>
      </c>
      <c r="F436" s="1">
        <f t="shared" si="8"/>
        <v>0</v>
      </c>
      <c r="G436" s="1">
        <f t="shared" si="9"/>
        <v>0</v>
      </c>
      <c r="H436" s="1">
        <f t="shared" si="10"/>
        <v>0</v>
      </c>
    </row>
    <row r="437" ht="14.25" customHeight="1">
      <c r="B437" s="9">
        <f>COUNTIF(scopus!F:F,sources!A437)</f>
        <v>0</v>
      </c>
      <c r="C437" s="1">
        <f t="shared" si="7"/>
        <v>0</v>
      </c>
      <c r="F437" s="1">
        <f t="shared" si="8"/>
        <v>0</v>
      </c>
      <c r="G437" s="1">
        <f t="shared" si="9"/>
        <v>0</v>
      </c>
      <c r="H437" s="1">
        <f t="shared" si="10"/>
        <v>0</v>
      </c>
    </row>
    <row r="438" ht="14.25" customHeight="1">
      <c r="B438" s="9">
        <f>COUNTIF(scopus!F:F,sources!A438)</f>
        <v>0</v>
      </c>
      <c r="C438" s="1">
        <f t="shared" si="7"/>
        <v>0</v>
      </c>
      <c r="F438" s="1">
        <f t="shared" si="8"/>
        <v>0</v>
      </c>
      <c r="G438" s="1">
        <f t="shared" si="9"/>
        <v>0</v>
      </c>
      <c r="H438" s="1">
        <f t="shared" si="10"/>
        <v>0</v>
      </c>
    </row>
    <row r="439" ht="14.25" customHeight="1">
      <c r="B439" s="9">
        <f>COUNTIF(scopus!F:F,sources!A439)</f>
        <v>0</v>
      </c>
      <c r="C439" s="1">
        <f t="shared" si="7"/>
        <v>0</v>
      </c>
      <c r="F439" s="1">
        <f t="shared" si="8"/>
        <v>0</v>
      </c>
      <c r="G439" s="1">
        <f t="shared" si="9"/>
        <v>0</v>
      </c>
      <c r="H439" s="1">
        <f t="shared" si="10"/>
        <v>0</v>
      </c>
    </row>
    <row r="440" ht="14.25" customHeight="1">
      <c r="B440" s="9">
        <f>COUNTIF(scopus!F:F,sources!A440)</f>
        <v>0</v>
      </c>
      <c r="C440" s="1">
        <f t="shared" si="7"/>
        <v>0</v>
      </c>
      <c r="F440" s="1">
        <f t="shared" si="8"/>
        <v>0</v>
      </c>
      <c r="G440" s="1">
        <f t="shared" si="9"/>
        <v>0</v>
      </c>
      <c r="H440" s="1">
        <f t="shared" si="10"/>
        <v>0</v>
      </c>
    </row>
    <row r="441" ht="14.25" customHeight="1">
      <c r="B441" s="9">
        <f>COUNTIF(scopus!F:F,sources!A441)</f>
        <v>0</v>
      </c>
      <c r="C441" s="1">
        <f t="shared" si="7"/>
        <v>0</v>
      </c>
      <c r="F441" s="1">
        <f t="shared" si="8"/>
        <v>0</v>
      </c>
      <c r="G441" s="1">
        <f t="shared" si="9"/>
        <v>0</v>
      </c>
      <c r="H441" s="1">
        <f t="shared" si="10"/>
        <v>0</v>
      </c>
    </row>
    <row r="442" ht="14.25" customHeight="1">
      <c r="B442" s="9">
        <f>COUNTIF(scopus!F:F,sources!A442)</f>
        <v>0</v>
      </c>
      <c r="C442" s="1">
        <f t="shared" si="7"/>
        <v>0</v>
      </c>
      <c r="F442" s="1">
        <f t="shared" si="8"/>
        <v>0</v>
      </c>
      <c r="G442" s="1">
        <f t="shared" si="9"/>
        <v>0</v>
      </c>
      <c r="H442" s="1">
        <f t="shared" si="10"/>
        <v>0</v>
      </c>
    </row>
    <row r="443" ht="14.25" customHeight="1">
      <c r="B443" s="9">
        <f>COUNTIF(scopus!F:F,sources!A443)</f>
        <v>0</v>
      </c>
      <c r="C443" s="1">
        <f t="shared" si="7"/>
        <v>0</v>
      </c>
      <c r="F443" s="1">
        <f t="shared" si="8"/>
        <v>0</v>
      </c>
      <c r="G443" s="1">
        <f t="shared" si="9"/>
        <v>0</v>
      </c>
      <c r="H443" s="1">
        <f t="shared" si="10"/>
        <v>0</v>
      </c>
    </row>
    <row r="444" ht="14.25" customHeight="1">
      <c r="B444" s="9">
        <f>COUNTIF(scopus!F:F,sources!A444)</f>
        <v>0</v>
      </c>
      <c r="C444" s="1">
        <f t="shared" si="7"/>
        <v>0</v>
      </c>
      <c r="F444" s="1">
        <f t="shared" si="8"/>
        <v>0</v>
      </c>
      <c r="G444" s="1">
        <f t="shared" si="9"/>
        <v>0</v>
      </c>
      <c r="H444" s="1">
        <f t="shared" si="10"/>
        <v>0</v>
      </c>
    </row>
    <row r="445" ht="14.25" customHeight="1">
      <c r="B445" s="9">
        <f>COUNTIF(scopus!F:F,sources!A445)</f>
        <v>0</v>
      </c>
      <c r="C445" s="1">
        <f t="shared" si="7"/>
        <v>0</v>
      </c>
      <c r="F445" s="1">
        <f t="shared" si="8"/>
        <v>0</v>
      </c>
      <c r="G445" s="1">
        <f t="shared" si="9"/>
        <v>0</v>
      </c>
      <c r="H445" s="1">
        <f t="shared" si="10"/>
        <v>0</v>
      </c>
    </row>
    <row r="446" ht="14.25" customHeight="1">
      <c r="B446" s="9">
        <f>COUNTIF(scopus!F:F,sources!A446)</f>
        <v>0</v>
      </c>
      <c r="C446" s="1">
        <f t="shared" si="7"/>
        <v>0</v>
      </c>
      <c r="F446" s="1">
        <f t="shared" si="8"/>
        <v>0</v>
      </c>
      <c r="G446" s="1">
        <f t="shared" si="9"/>
        <v>0</v>
      </c>
      <c r="H446" s="1">
        <f t="shared" si="10"/>
        <v>0</v>
      </c>
    </row>
    <row r="447" ht="14.25" customHeight="1">
      <c r="B447" s="9">
        <f>COUNTIF(scopus!F:F,sources!A447)</f>
        <v>0</v>
      </c>
      <c r="C447" s="1">
        <f t="shared" si="7"/>
        <v>0</v>
      </c>
      <c r="F447" s="1">
        <f t="shared" si="8"/>
        <v>0</v>
      </c>
      <c r="G447" s="1">
        <f t="shared" si="9"/>
        <v>0</v>
      </c>
      <c r="H447" s="1">
        <f t="shared" si="10"/>
        <v>0</v>
      </c>
    </row>
    <row r="448" ht="14.25" customHeight="1">
      <c r="B448" s="9">
        <f>COUNTIF(scopus!F:F,sources!A448)</f>
        <v>0</v>
      </c>
      <c r="C448" s="1">
        <f t="shared" si="7"/>
        <v>0</v>
      </c>
      <c r="F448" s="1">
        <f t="shared" si="8"/>
        <v>0</v>
      </c>
      <c r="G448" s="1">
        <f t="shared" si="9"/>
        <v>0</v>
      </c>
      <c r="H448" s="1">
        <f t="shared" si="10"/>
        <v>0</v>
      </c>
    </row>
    <row r="449" ht="14.25" customHeight="1">
      <c r="B449" s="9">
        <f>COUNTIF(scopus!F:F,sources!A449)</f>
        <v>0</v>
      </c>
      <c r="C449" s="1">
        <f t="shared" si="7"/>
        <v>0</v>
      </c>
      <c r="F449" s="1">
        <f t="shared" si="8"/>
        <v>0</v>
      </c>
      <c r="G449" s="1">
        <f t="shared" si="9"/>
        <v>0</v>
      </c>
      <c r="H449" s="1">
        <f t="shared" si="10"/>
        <v>0</v>
      </c>
    </row>
    <row r="450" ht="14.25" customHeight="1">
      <c r="B450" s="9">
        <f>COUNTIF(scopus!F:F,sources!A450)</f>
        <v>0</v>
      </c>
      <c r="C450" s="1">
        <f t="shared" si="7"/>
        <v>0</v>
      </c>
      <c r="F450" s="1">
        <f t="shared" si="8"/>
        <v>0</v>
      </c>
      <c r="G450" s="1">
        <f t="shared" si="9"/>
        <v>0</v>
      </c>
      <c r="H450" s="1">
        <f t="shared" si="10"/>
        <v>0</v>
      </c>
    </row>
    <row r="451" ht="14.25" customHeight="1">
      <c r="B451" s="9">
        <f>COUNTIF(scopus!F:F,sources!A451)</f>
        <v>0</v>
      </c>
      <c r="C451" s="1">
        <f t="shared" si="7"/>
        <v>0</v>
      </c>
      <c r="F451" s="1">
        <f t="shared" si="8"/>
        <v>0</v>
      </c>
      <c r="G451" s="1">
        <f t="shared" si="9"/>
        <v>0</v>
      </c>
      <c r="H451" s="1">
        <f t="shared" si="10"/>
        <v>0</v>
      </c>
    </row>
    <row r="452" ht="14.25" customHeight="1">
      <c r="B452" s="9">
        <f>COUNTIF(scopus!F:F,sources!A452)</f>
        <v>0</v>
      </c>
      <c r="C452" s="1">
        <f t="shared" si="7"/>
        <v>0</v>
      </c>
      <c r="F452" s="1">
        <f t="shared" si="8"/>
        <v>0</v>
      </c>
      <c r="G452" s="1">
        <f t="shared" si="9"/>
        <v>0</v>
      </c>
      <c r="H452" s="1">
        <f t="shared" si="10"/>
        <v>0</v>
      </c>
    </row>
    <row r="453" ht="14.25" customHeight="1">
      <c r="B453" s="9">
        <f>COUNTIF(scopus!F:F,sources!A453)</f>
        <v>0</v>
      </c>
      <c r="C453" s="1">
        <f t="shared" si="7"/>
        <v>0</v>
      </c>
      <c r="F453" s="1">
        <f t="shared" si="8"/>
        <v>0</v>
      </c>
      <c r="G453" s="1">
        <f t="shared" si="9"/>
        <v>0</v>
      </c>
      <c r="H453" s="1">
        <f t="shared" si="10"/>
        <v>0</v>
      </c>
    </row>
    <row r="454" ht="14.25" customHeight="1">
      <c r="B454" s="9">
        <f>COUNTIF(scopus!F:F,sources!A454)</f>
        <v>0</v>
      </c>
      <c r="C454" s="1">
        <f t="shared" si="7"/>
        <v>0</v>
      </c>
      <c r="F454" s="1">
        <f t="shared" si="8"/>
        <v>0</v>
      </c>
      <c r="G454" s="1">
        <f t="shared" si="9"/>
        <v>0</v>
      </c>
      <c r="H454" s="1">
        <f t="shared" si="10"/>
        <v>0</v>
      </c>
    </row>
    <row r="455" ht="14.25" customHeight="1">
      <c r="B455" s="9">
        <f>COUNTIF(scopus!F:F,sources!A455)</f>
        <v>0</v>
      </c>
      <c r="C455" s="1">
        <f t="shared" si="7"/>
        <v>0</v>
      </c>
      <c r="F455" s="1">
        <f t="shared" si="8"/>
        <v>0</v>
      </c>
      <c r="G455" s="1">
        <f t="shared" si="9"/>
        <v>0</v>
      </c>
      <c r="H455" s="1">
        <f t="shared" si="10"/>
        <v>0</v>
      </c>
    </row>
    <row r="456" ht="14.25" customHeight="1">
      <c r="B456" s="9">
        <f>COUNTIF(scopus!F:F,sources!A456)</f>
        <v>0</v>
      </c>
      <c r="C456" s="1">
        <f t="shared" si="7"/>
        <v>0</v>
      </c>
      <c r="F456" s="1">
        <f t="shared" si="8"/>
        <v>0</v>
      </c>
      <c r="G456" s="1">
        <f t="shared" si="9"/>
        <v>0</v>
      </c>
      <c r="H456" s="1">
        <f t="shared" si="10"/>
        <v>0</v>
      </c>
    </row>
    <row r="457" ht="14.25" customHeight="1">
      <c r="B457" s="9">
        <f>COUNTIF(scopus!F:F,sources!A457)</f>
        <v>0</v>
      </c>
      <c r="C457" s="1">
        <f t="shared" si="7"/>
        <v>0</v>
      </c>
      <c r="F457" s="1">
        <f t="shared" si="8"/>
        <v>0</v>
      </c>
      <c r="G457" s="1">
        <f t="shared" si="9"/>
        <v>0</v>
      </c>
      <c r="H457" s="1">
        <f t="shared" si="10"/>
        <v>0</v>
      </c>
    </row>
    <row r="458" ht="14.25" customHeight="1">
      <c r="B458" s="9">
        <f>COUNTIF(scopus!F:F,sources!A458)</f>
        <v>0</v>
      </c>
      <c r="C458" s="1">
        <f t="shared" si="7"/>
        <v>0</v>
      </c>
      <c r="F458" s="1">
        <f t="shared" si="8"/>
        <v>0</v>
      </c>
      <c r="G458" s="1">
        <f t="shared" si="9"/>
        <v>0</v>
      </c>
      <c r="H458" s="1">
        <f t="shared" si="10"/>
        <v>0</v>
      </c>
    </row>
    <row r="459" ht="14.25" customHeight="1">
      <c r="B459" s="9">
        <f>COUNTIF(scopus!F:F,sources!A459)</f>
        <v>0</v>
      </c>
      <c r="C459" s="1">
        <f t="shared" si="7"/>
        <v>0</v>
      </c>
      <c r="F459" s="1">
        <f t="shared" si="8"/>
        <v>0</v>
      </c>
      <c r="G459" s="1">
        <f t="shared" si="9"/>
        <v>0</v>
      </c>
      <c r="H459" s="1">
        <f t="shared" si="10"/>
        <v>0</v>
      </c>
    </row>
    <row r="460" ht="14.25" customHeight="1">
      <c r="B460" s="9">
        <f>COUNTIF(scopus!F:F,sources!A460)</f>
        <v>0</v>
      </c>
      <c r="C460" s="1">
        <f t="shared" si="7"/>
        <v>0</v>
      </c>
      <c r="F460" s="1">
        <f t="shared" si="8"/>
        <v>0</v>
      </c>
      <c r="G460" s="1">
        <f t="shared" si="9"/>
        <v>0</v>
      </c>
      <c r="H460" s="1">
        <f t="shared" si="10"/>
        <v>0</v>
      </c>
    </row>
    <row r="461" ht="14.25" customHeight="1">
      <c r="B461" s="9"/>
    </row>
    <row r="462" ht="14.25" customHeight="1">
      <c r="B462" s="9"/>
      <c r="I462" s="18">
        <f>countif(I2:I316,1)</f>
        <v>18</v>
      </c>
      <c r="J462" s="18"/>
      <c r="K462" s="18"/>
    </row>
    <row r="463" ht="14.25" customHeight="1">
      <c r="B463" s="9"/>
    </row>
    <row r="464" ht="14.25" customHeight="1">
      <c r="B464" s="9"/>
    </row>
    <row r="465" ht="14.25" customHeight="1">
      <c r="B465" s="9"/>
    </row>
    <row r="466" ht="14.25" customHeight="1">
      <c r="B466" s="9"/>
    </row>
    <row r="467" ht="14.25" customHeight="1">
      <c r="B467" s="9"/>
    </row>
    <row r="468" ht="14.25" customHeight="1">
      <c r="B468" s="9"/>
    </row>
    <row r="469" ht="14.25" customHeight="1">
      <c r="B469" s="9"/>
    </row>
    <row r="470" ht="14.25" customHeight="1">
      <c r="B470" s="9"/>
    </row>
    <row r="471" ht="14.25" customHeight="1">
      <c r="B471" s="9"/>
    </row>
    <row r="472" ht="14.25" customHeight="1">
      <c r="B472" s="9"/>
    </row>
    <row r="473" ht="14.25" customHeight="1">
      <c r="B473" s="9"/>
    </row>
    <row r="474" ht="14.25" customHeight="1">
      <c r="B474" s="9"/>
    </row>
    <row r="475" ht="14.25" customHeight="1">
      <c r="B475" s="9"/>
    </row>
    <row r="476" ht="14.25" customHeight="1">
      <c r="B476" s="9"/>
    </row>
    <row r="477" ht="14.25" customHeight="1">
      <c r="B477" s="9"/>
    </row>
    <row r="478" ht="14.25" customHeight="1">
      <c r="B478" s="9"/>
    </row>
    <row r="479" ht="14.25" customHeight="1">
      <c r="B479" s="9"/>
    </row>
    <row r="480" ht="14.25" customHeight="1">
      <c r="B480" s="9"/>
    </row>
    <row r="481" ht="14.25" customHeight="1">
      <c r="B481" s="9"/>
    </row>
    <row r="482" ht="14.25" customHeight="1">
      <c r="B482" s="9"/>
    </row>
    <row r="483" ht="14.25" customHeight="1">
      <c r="B483" s="9"/>
    </row>
    <row r="484" ht="14.25" customHeight="1">
      <c r="B484" s="9"/>
    </row>
    <row r="485" ht="14.25" customHeight="1">
      <c r="B485" s="9"/>
    </row>
    <row r="486" ht="14.25" customHeight="1">
      <c r="B486" s="9"/>
    </row>
    <row r="487" ht="14.25" customHeight="1">
      <c r="B487" s="9"/>
    </row>
    <row r="488" ht="14.25" customHeight="1">
      <c r="B488" s="9"/>
    </row>
    <row r="489" ht="14.25" customHeight="1">
      <c r="B489" s="9"/>
    </row>
    <row r="490" ht="14.25" customHeight="1">
      <c r="B490" s="9"/>
    </row>
    <row r="491" ht="14.25" customHeight="1">
      <c r="B491" s="9"/>
    </row>
    <row r="492" ht="14.25" customHeight="1">
      <c r="B492" s="9"/>
    </row>
    <row r="493" ht="14.25" customHeight="1">
      <c r="B493" s="9"/>
    </row>
    <row r="494" ht="14.25" customHeight="1">
      <c r="B494" s="9"/>
    </row>
    <row r="495" ht="14.25" customHeight="1">
      <c r="B495" s="9"/>
    </row>
    <row r="496" ht="14.25" customHeight="1">
      <c r="B496" s="9"/>
    </row>
    <row r="497" ht="14.25" customHeight="1">
      <c r="B497" s="9"/>
    </row>
    <row r="498" ht="14.25" customHeight="1">
      <c r="B498" s="9"/>
    </row>
    <row r="499" ht="14.25" customHeight="1">
      <c r="B499" s="9"/>
    </row>
    <row r="500" ht="14.25" customHeight="1">
      <c r="B500" s="9"/>
    </row>
    <row r="501" ht="14.25" customHeight="1">
      <c r="B501" s="9"/>
    </row>
    <row r="502" ht="14.25" customHeight="1">
      <c r="B502" s="9"/>
    </row>
    <row r="503" ht="14.25" customHeight="1">
      <c r="B503" s="9"/>
    </row>
    <row r="504" ht="14.25" customHeight="1">
      <c r="B504" s="9"/>
    </row>
    <row r="505" ht="14.25" customHeight="1">
      <c r="B505" s="9"/>
    </row>
    <row r="506" ht="14.25" customHeight="1">
      <c r="B506" s="9"/>
    </row>
    <row r="507" ht="14.25" customHeight="1">
      <c r="B507" s="9"/>
    </row>
    <row r="508" ht="14.25" customHeight="1">
      <c r="B508" s="9"/>
    </row>
    <row r="509" ht="14.25" customHeight="1">
      <c r="B509" s="9"/>
    </row>
    <row r="510" ht="14.25" customHeight="1">
      <c r="B510" s="9"/>
    </row>
    <row r="511" ht="14.25" customHeight="1">
      <c r="B511" s="9"/>
    </row>
    <row r="512" ht="14.25" customHeight="1">
      <c r="B512" s="9"/>
    </row>
    <row r="513" ht="14.25" customHeight="1">
      <c r="B513" s="9"/>
    </row>
    <row r="514" ht="14.25" customHeight="1">
      <c r="B514" s="9"/>
    </row>
    <row r="515" ht="14.25" customHeight="1">
      <c r="B515" s="9"/>
    </row>
    <row r="516" ht="14.25" customHeight="1">
      <c r="B516" s="9"/>
    </row>
    <row r="517" ht="14.25" customHeight="1">
      <c r="B517" s="9"/>
    </row>
    <row r="518" ht="14.25" customHeight="1">
      <c r="B518" s="9"/>
    </row>
    <row r="519" ht="14.25" customHeight="1">
      <c r="B519" s="9"/>
    </row>
    <row r="520" ht="14.25" customHeight="1">
      <c r="B520" s="9"/>
    </row>
    <row r="521" ht="14.25" customHeight="1">
      <c r="B521" s="9"/>
    </row>
    <row r="522" ht="14.25" customHeight="1">
      <c r="B522" s="9"/>
    </row>
    <row r="523" ht="14.25" customHeight="1">
      <c r="B523" s="9"/>
    </row>
    <row r="524" ht="14.25" customHeight="1">
      <c r="B524" s="9"/>
    </row>
    <row r="525" ht="14.25" customHeight="1">
      <c r="B525" s="9"/>
    </row>
    <row r="526" ht="14.25" customHeight="1">
      <c r="B526" s="9"/>
    </row>
    <row r="527" ht="14.25" customHeight="1">
      <c r="B527" s="9"/>
    </row>
    <row r="528" ht="14.25" customHeight="1">
      <c r="B528" s="9"/>
    </row>
    <row r="529" ht="14.25" customHeight="1">
      <c r="B529" s="9"/>
    </row>
    <row r="530" ht="14.25" customHeight="1">
      <c r="B530" s="9"/>
    </row>
    <row r="531" ht="14.25" customHeight="1">
      <c r="B531" s="9"/>
    </row>
    <row r="532" ht="14.25" customHeight="1">
      <c r="B532" s="9"/>
    </row>
    <row r="533" ht="14.25" customHeight="1">
      <c r="B533" s="9"/>
    </row>
    <row r="534" ht="14.25" customHeight="1">
      <c r="B534" s="9"/>
    </row>
    <row r="535" ht="14.25" customHeight="1">
      <c r="B535" s="9"/>
    </row>
    <row r="536" ht="14.25" customHeight="1">
      <c r="B536" s="9"/>
    </row>
    <row r="537" ht="14.25" customHeight="1">
      <c r="B537" s="9"/>
    </row>
    <row r="538" ht="14.25" customHeight="1">
      <c r="B538" s="9"/>
    </row>
    <row r="539" ht="14.25" customHeight="1">
      <c r="B539" s="9"/>
    </row>
    <row r="540" ht="14.25" customHeight="1">
      <c r="B540" s="9"/>
    </row>
    <row r="541" ht="14.25" customHeight="1">
      <c r="B541" s="9"/>
    </row>
    <row r="542" ht="14.25" customHeight="1">
      <c r="B542" s="9"/>
    </row>
    <row r="543" ht="14.25" customHeight="1">
      <c r="B543" s="9"/>
    </row>
    <row r="544" ht="14.25" customHeight="1">
      <c r="B544" s="9"/>
    </row>
    <row r="545" ht="14.25" customHeight="1">
      <c r="B545" s="9"/>
    </row>
    <row r="546" ht="14.25" customHeight="1">
      <c r="B546" s="9"/>
    </row>
    <row r="547" ht="14.25" customHeight="1">
      <c r="B547" s="9"/>
    </row>
    <row r="548" ht="14.25" customHeight="1">
      <c r="B548" s="9"/>
    </row>
    <row r="549" ht="14.25" customHeight="1">
      <c r="B549" s="9"/>
    </row>
    <row r="550" ht="14.25" customHeight="1">
      <c r="B550" s="9"/>
    </row>
    <row r="551" ht="14.25" customHeight="1">
      <c r="B551" s="9"/>
    </row>
    <row r="552" ht="14.25" customHeight="1">
      <c r="B552" s="9"/>
    </row>
    <row r="553" ht="14.25" customHeight="1">
      <c r="B553" s="9"/>
    </row>
    <row r="554" ht="14.25" customHeight="1">
      <c r="B554" s="9"/>
    </row>
    <row r="555" ht="14.25" customHeight="1">
      <c r="B555" s="9"/>
    </row>
    <row r="556" ht="14.25" customHeight="1">
      <c r="B556" s="9"/>
    </row>
    <row r="557" ht="14.25" customHeight="1">
      <c r="B557" s="9"/>
    </row>
    <row r="558" ht="14.25" customHeight="1">
      <c r="B558" s="9"/>
    </row>
    <row r="559" ht="14.25" customHeight="1">
      <c r="B559" s="9"/>
    </row>
    <row r="560" ht="14.25" customHeight="1">
      <c r="B560" s="9"/>
    </row>
    <row r="561" ht="14.25" customHeight="1">
      <c r="B561" s="9"/>
    </row>
    <row r="562" ht="14.25" customHeight="1">
      <c r="B562" s="9"/>
    </row>
    <row r="563" ht="14.25" customHeight="1">
      <c r="B563" s="9"/>
    </row>
    <row r="564" ht="14.25" customHeight="1">
      <c r="B564" s="9"/>
    </row>
    <row r="565" ht="14.25" customHeight="1">
      <c r="B565" s="9"/>
    </row>
    <row r="566" ht="14.25" customHeight="1">
      <c r="B566" s="9"/>
    </row>
    <row r="567" ht="14.25" customHeight="1">
      <c r="B567" s="9"/>
    </row>
    <row r="568" ht="14.25" customHeight="1">
      <c r="B568" s="9"/>
    </row>
    <row r="569" ht="14.25" customHeight="1">
      <c r="B569" s="9"/>
    </row>
    <row r="570" ht="14.25" customHeight="1">
      <c r="B570" s="9"/>
    </row>
    <row r="571" ht="14.25" customHeight="1">
      <c r="B571" s="9"/>
    </row>
    <row r="572" ht="14.25" customHeight="1">
      <c r="B572" s="9"/>
    </row>
    <row r="573" ht="14.25" customHeight="1">
      <c r="B573" s="9"/>
    </row>
    <row r="574" ht="14.25" customHeight="1">
      <c r="B574" s="9"/>
    </row>
    <row r="575" ht="14.25" customHeight="1">
      <c r="B575" s="9"/>
    </row>
    <row r="576" ht="14.25" customHeight="1">
      <c r="B576" s="9"/>
    </row>
    <row r="577" ht="14.25" customHeight="1">
      <c r="B577" s="9"/>
    </row>
    <row r="578" ht="14.25" customHeight="1">
      <c r="B578" s="9"/>
    </row>
    <row r="579" ht="14.25" customHeight="1">
      <c r="B579" s="9"/>
    </row>
    <row r="580" ht="14.25" customHeight="1">
      <c r="B580" s="9"/>
    </row>
    <row r="581" ht="14.25" customHeight="1">
      <c r="B581" s="9"/>
    </row>
    <row r="582" ht="14.25" customHeight="1">
      <c r="B582" s="9"/>
    </row>
    <row r="583" ht="14.25" customHeight="1">
      <c r="B583" s="9"/>
    </row>
    <row r="584" ht="14.25" customHeight="1">
      <c r="B584" s="9"/>
    </row>
    <row r="585" ht="14.25" customHeight="1">
      <c r="B585" s="9"/>
    </row>
    <row r="586" ht="14.25" customHeight="1">
      <c r="B586" s="9"/>
    </row>
    <row r="587" ht="14.25" customHeight="1">
      <c r="B587" s="9"/>
    </row>
    <row r="588" ht="14.25" customHeight="1">
      <c r="B588" s="9"/>
    </row>
    <row r="589" ht="14.25" customHeight="1">
      <c r="B589" s="9"/>
    </row>
    <row r="590" ht="14.25" customHeight="1">
      <c r="B590" s="9"/>
    </row>
    <row r="591" ht="14.25" customHeight="1">
      <c r="B591" s="9"/>
    </row>
    <row r="592" ht="14.25" customHeight="1">
      <c r="B592" s="9"/>
    </row>
    <row r="593" ht="14.25" customHeight="1">
      <c r="B593" s="9"/>
    </row>
    <row r="594" ht="14.25" customHeight="1">
      <c r="B594" s="9"/>
    </row>
    <row r="595" ht="14.25" customHeight="1">
      <c r="B595" s="9"/>
    </row>
    <row r="596" ht="14.25" customHeight="1">
      <c r="B596" s="9"/>
    </row>
    <row r="597" ht="14.25" customHeight="1">
      <c r="B597" s="9"/>
    </row>
    <row r="598" ht="14.25" customHeight="1">
      <c r="B598" s="9"/>
    </row>
    <row r="599" ht="14.25" customHeight="1">
      <c r="B599" s="9"/>
    </row>
    <row r="600" ht="14.25" customHeight="1">
      <c r="B600" s="9"/>
    </row>
    <row r="601" ht="14.25" customHeight="1">
      <c r="B601" s="9"/>
    </row>
    <row r="602" ht="14.25" customHeight="1">
      <c r="B602" s="9"/>
    </row>
    <row r="603" ht="14.25" customHeight="1">
      <c r="B603" s="9"/>
    </row>
    <row r="604" ht="14.25" customHeight="1">
      <c r="B604" s="9"/>
    </row>
    <row r="605" ht="14.25" customHeight="1">
      <c r="B605" s="9"/>
    </row>
    <row r="606" ht="14.25" customHeight="1">
      <c r="B606" s="9"/>
    </row>
    <row r="607" ht="14.25" customHeight="1">
      <c r="B607" s="9"/>
    </row>
    <row r="608" ht="14.25" customHeight="1">
      <c r="B608" s="9"/>
    </row>
    <row r="609" ht="14.25" customHeight="1">
      <c r="B609" s="9"/>
    </row>
    <row r="610" ht="14.25" customHeight="1">
      <c r="B610" s="9"/>
    </row>
    <row r="611" ht="14.25" customHeight="1">
      <c r="B611" s="9"/>
    </row>
    <row r="612" ht="14.25" customHeight="1">
      <c r="B612" s="9"/>
    </row>
    <row r="613" ht="14.25" customHeight="1">
      <c r="B613" s="9"/>
    </row>
    <row r="614" ht="14.25" customHeight="1">
      <c r="B614" s="9"/>
    </row>
    <row r="615" ht="14.25" customHeight="1">
      <c r="B615" s="9"/>
    </row>
    <row r="616" ht="14.25" customHeight="1">
      <c r="B616" s="9"/>
    </row>
    <row r="617" ht="14.25" customHeight="1">
      <c r="B617" s="9"/>
    </row>
    <row r="618" ht="14.25" customHeight="1">
      <c r="B618" s="9"/>
    </row>
    <row r="619" ht="14.25" customHeight="1">
      <c r="B619" s="9"/>
    </row>
    <row r="620" ht="14.25" customHeight="1">
      <c r="B620" s="9"/>
    </row>
    <row r="621" ht="14.25" customHeight="1">
      <c r="B621" s="9"/>
    </row>
    <row r="622" ht="14.25" customHeight="1">
      <c r="B622" s="9"/>
    </row>
    <row r="623" ht="14.25" customHeight="1">
      <c r="B623" s="9"/>
    </row>
    <row r="624" ht="14.25" customHeight="1">
      <c r="B624" s="9"/>
    </row>
    <row r="625" ht="14.25" customHeight="1">
      <c r="B625" s="9"/>
    </row>
    <row r="626" ht="14.25" customHeight="1">
      <c r="B626" s="9"/>
    </row>
    <row r="627" ht="14.25" customHeight="1">
      <c r="B627" s="9"/>
    </row>
    <row r="628" ht="14.25" customHeight="1">
      <c r="B628" s="9"/>
    </row>
    <row r="629" ht="14.25" customHeight="1">
      <c r="B629" s="9"/>
    </row>
    <row r="630" ht="14.25" customHeight="1">
      <c r="B630" s="9"/>
    </row>
    <row r="631" ht="14.25" customHeight="1">
      <c r="B631" s="9"/>
    </row>
    <row r="632" ht="14.25" customHeight="1">
      <c r="B632" s="9"/>
    </row>
    <row r="633" ht="14.25" customHeight="1">
      <c r="B633" s="9"/>
    </row>
    <row r="634" ht="14.25" customHeight="1">
      <c r="B634" s="9"/>
    </row>
    <row r="635" ht="14.25" customHeight="1">
      <c r="B635" s="9"/>
    </row>
    <row r="636" ht="14.25" customHeight="1">
      <c r="B636" s="9"/>
    </row>
    <row r="637" ht="14.25" customHeight="1">
      <c r="B637" s="9"/>
    </row>
    <row r="638" ht="14.25" customHeight="1">
      <c r="B638" s="9"/>
    </row>
    <row r="639" ht="14.25" customHeight="1">
      <c r="B639" s="9"/>
    </row>
    <row r="640" ht="14.25" customHeight="1">
      <c r="B640" s="9"/>
    </row>
    <row r="641" ht="14.25" customHeight="1">
      <c r="B641" s="9"/>
    </row>
    <row r="642" ht="14.25" customHeight="1">
      <c r="B642" s="9"/>
    </row>
    <row r="643" ht="14.25" customHeight="1">
      <c r="B643" s="9"/>
    </row>
    <row r="644" ht="14.25" customHeight="1">
      <c r="B644" s="9"/>
    </row>
    <row r="645" ht="14.25" customHeight="1">
      <c r="B645" s="9"/>
    </row>
    <row r="646" ht="14.25" customHeight="1">
      <c r="B646" s="9"/>
    </row>
    <row r="647" ht="14.25" customHeight="1">
      <c r="B647" s="9"/>
    </row>
    <row r="648" ht="14.25" customHeight="1">
      <c r="B648" s="9"/>
    </row>
    <row r="649" ht="14.25" customHeight="1">
      <c r="B649" s="9"/>
    </row>
    <row r="650" ht="14.25" customHeight="1">
      <c r="B650" s="9"/>
    </row>
    <row r="651" ht="14.25" customHeight="1">
      <c r="B651" s="9"/>
    </row>
    <row r="652" ht="14.25" customHeight="1">
      <c r="B652" s="9"/>
    </row>
    <row r="653" ht="14.25" customHeight="1">
      <c r="B653" s="9"/>
    </row>
    <row r="654" ht="14.25" customHeight="1">
      <c r="B654" s="9"/>
    </row>
    <row r="655" ht="14.25" customHeight="1">
      <c r="B655" s="9"/>
    </row>
    <row r="656" ht="14.25" customHeight="1">
      <c r="B656" s="9"/>
    </row>
    <row r="657" ht="14.25" customHeight="1">
      <c r="B657" s="9"/>
    </row>
    <row r="658" ht="14.25" customHeight="1">
      <c r="B658" s="9"/>
    </row>
    <row r="659" ht="14.25" customHeight="1">
      <c r="B659" s="9"/>
    </row>
    <row r="660" ht="14.25" customHeight="1">
      <c r="B660" s="9"/>
    </row>
    <row r="661" ht="14.25" customHeight="1">
      <c r="B661" s="9"/>
    </row>
    <row r="662" ht="14.25" customHeight="1">
      <c r="B662" s="9"/>
    </row>
    <row r="663" ht="14.25" customHeight="1">
      <c r="B663" s="9"/>
    </row>
    <row r="664" ht="14.25" customHeight="1">
      <c r="B664" s="9"/>
    </row>
    <row r="665" ht="14.25" customHeight="1">
      <c r="B665" s="9"/>
    </row>
    <row r="666" ht="14.25" customHeight="1">
      <c r="B666" s="9"/>
    </row>
    <row r="667" ht="14.25" customHeight="1">
      <c r="B667" s="9"/>
    </row>
    <row r="668" ht="14.25" customHeight="1">
      <c r="B668" s="9"/>
    </row>
    <row r="669" ht="14.25" customHeight="1">
      <c r="B669" s="9"/>
    </row>
    <row r="670" ht="14.25" customHeight="1">
      <c r="B670" s="9"/>
    </row>
    <row r="671" ht="14.25" customHeight="1">
      <c r="B671" s="9"/>
    </row>
    <row r="672" ht="14.25" customHeight="1">
      <c r="B672" s="9"/>
    </row>
    <row r="673" ht="14.25" customHeight="1">
      <c r="B673" s="9"/>
    </row>
    <row r="674" ht="14.25" customHeight="1">
      <c r="B674" s="9"/>
    </row>
    <row r="675" ht="14.25" customHeight="1">
      <c r="B675" s="9"/>
    </row>
    <row r="676" ht="14.25" customHeight="1">
      <c r="B676" s="9"/>
    </row>
    <row r="677" ht="14.25" customHeight="1">
      <c r="B677" s="9"/>
    </row>
    <row r="678" ht="14.25" customHeight="1">
      <c r="B678" s="9"/>
    </row>
    <row r="679" ht="14.25" customHeight="1">
      <c r="B679" s="9"/>
    </row>
    <row r="680" ht="14.25" customHeight="1">
      <c r="B680" s="9"/>
    </row>
    <row r="681" ht="14.25" customHeight="1">
      <c r="B681" s="9"/>
    </row>
    <row r="682" ht="14.25" customHeight="1">
      <c r="B682" s="9"/>
    </row>
    <row r="683" ht="14.25" customHeight="1">
      <c r="B683" s="9"/>
    </row>
    <row r="684" ht="14.25" customHeight="1">
      <c r="B684" s="9"/>
    </row>
    <row r="685" ht="14.25" customHeight="1">
      <c r="B685" s="9"/>
    </row>
    <row r="686" ht="14.25" customHeight="1">
      <c r="B686" s="9"/>
    </row>
    <row r="687" ht="14.25" customHeight="1">
      <c r="B687" s="9"/>
    </row>
    <row r="688" ht="14.25" customHeight="1">
      <c r="B688" s="9"/>
    </row>
    <row r="689" ht="14.25" customHeight="1">
      <c r="B689" s="9"/>
    </row>
    <row r="690" ht="14.25" customHeight="1">
      <c r="B690" s="9"/>
    </row>
    <row r="691" ht="14.25" customHeight="1">
      <c r="B691" s="9"/>
    </row>
    <row r="692" ht="14.25" customHeight="1">
      <c r="B692" s="9"/>
    </row>
    <row r="693" ht="14.25" customHeight="1">
      <c r="B693" s="9"/>
    </row>
    <row r="694" ht="14.25" customHeight="1">
      <c r="B694" s="9"/>
    </row>
    <row r="695" ht="14.25" customHeight="1">
      <c r="B695" s="9"/>
    </row>
    <row r="696" ht="14.25" customHeight="1">
      <c r="B696" s="9"/>
    </row>
    <row r="697" ht="14.25" customHeight="1">
      <c r="B697" s="9"/>
    </row>
    <row r="698" ht="14.25" customHeight="1">
      <c r="B698" s="9"/>
    </row>
    <row r="699" ht="14.25" customHeight="1">
      <c r="B699" s="9"/>
    </row>
    <row r="700" ht="14.25" customHeight="1">
      <c r="B700" s="9"/>
    </row>
    <row r="701" ht="14.25" customHeight="1">
      <c r="B701" s="9"/>
    </row>
    <row r="702" ht="14.25" customHeight="1">
      <c r="B702" s="9"/>
    </row>
    <row r="703" ht="14.25" customHeight="1">
      <c r="B703" s="9"/>
    </row>
    <row r="704" ht="14.25" customHeight="1">
      <c r="B704" s="9"/>
    </row>
    <row r="705" ht="14.25" customHeight="1">
      <c r="B705" s="9"/>
    </row>
    <row r="706" ht="14.25" customHeight="1">
      <c r="B706" s="9"/>
    </row>
    <row r="707" ht="14.25" customHeight="1">
      <c r="B707" s="9"/>
    </row>
    <row r="708" ht="14.25" customHeight="1">
      <c r="B708" s="9"/>
    </row>
    <row r="709" ht="14.25" customHeight="1">
      <c r="B709" s="9"/>
    </row>
    <row r="710" ht="14.25" customHeight="1">
      <c r="B710" s="9"/>
    </row>
    <row r="711" ht="14.25" customHeight="1">
      <c r="B711" s="9"/>
    </row>
    <row r="712" ht="14.25" customHeight="1">
      <c r="B712" s="9"/>
    </row>
    <row r="713" ht="14.25" customHeight="1">
      <c r="B713" s="9"/>
    </row>
    <row r="714" ht="14.25" customHeight="1">
      <c r="B714" s="9"/>
    </row>
    <row r="715" ht="14.25" customHeight="1">
      <c r="B715" s="9"/>
    </row>
    <row r="716" ht="14.25" customHeight="1">
      <c r="B716" s="9"/>
    </row>
    <row r="717" ht="14.25" customHeight="1">
      <c r="B717" s="9"/>
    </row>
    <row r="718" ht="14.25" customHeight="1">
      <c r="B718" s="9"/>
    </row>
    <row r="719" ht="14.25" customHeight="1">
      <c r="B719" s="9"/>
    </row>
    <row r="720" ht="14.25" customHeight="1">
      <c r="B720" s="9"/>
    </row>
    <row r="721" ht="14.25" customHeight="1">
      <c r="B721" s="9"/>
    </row>
    <row r="722" ht="14.25" customHeight="1">
      <c r="B722" s="9"/>
    </row>
    <row r="723" ht="14.25" customHeight="1">
      <c r="B723" s="9"/>
    </row>
    <row r="724" ht="14.25" customHeight="1">
      <c r="B724" s="9"/>
    </row>
    <row r="725" ht="14.25" customHeight="1">
      <c r="B725" s="9"/>
    </row>
    <row r="726" ht="14.25" customHeight="1">
      <c r="B726" s="9"/>
    </row>
    <row r="727" ht="14.25" customHeight="1">
      <c r="B727" s="9"/>
    </row>
    <row r="728" ht="14.25" customHeight="1">
      <c r="B728" s="9"/>
    </row>
    <row r="729" ht="14.25" customHeight="1">
      <c r="B729" s="9"/>
    </row>
    <row r="730" ht="14.25" customHeight="1">
      <c r="B730" s="9"/>
    </row>
    <row r="731" ht="14.25" customHeight="1">
      <c r="B731" s="9"/>
    </row>
    <row r="732" ht="14.25" customHeight="1">
      <c r="B732" s="9"/>
    </row>
    <row r="733" ht="14.25" customHeight="1">
      <c r="B733" s="9"/>
    </row>
    <row r="734" ht="14.25" customHeight="1">
      <c r="B734" s="9"/>
    </row>
    <row r="735" ht="14.25" customHeight="1">
      <c r="B735" s="9"/>
    </row>
    <row r="736" ht="14.25" customHeight="1">
      <c r="B736" s="9"/>
    </row>
    <row r="737" ht="14.25" customHeight="1">
      <c r="B737" s="9"/>
    </row>
    <row r="738" ht="14.25" customHeight="1">
      <c r="B738" s="9"/>
    </row>
    <row r="739" ht="14.25" customHeight="1">
      <c r="B739" s="9"/>
    </row>
    <row r="740" ht="14.25" customHeight="1">
      <c r="B740" s="9"/>
    </row>
    <row r="741" ht="14.25" customHeight="1">
      <c r="B741" s="9"/>
    </row>
    <row r="742" ht="14.25" customHeight="1">
      <c r="B742" s="9"/>
    </row>
    <row r="743" ht="14.25" customHeight="1">
      <c r="B743" s="9"/>
    </row>
    <row r="744" ht="14.25" customHeight="1">
      <c r="B744" s="9"/>
    </row>
    <row r="745" ht="14.25" customHeight="1">
      <c r="B745" s="9"/>
    </row>
    <row r="746" ht="14.25" customHeight="1">
      <c r="B746" s="9"/>
    </row>
    <row r="747" ht="14.25" customHeight="1">
      <c r="B747" s="9"/>
    </row>
    <row r="748" ht="14.25" customHeight="1">
      <c r="B748" s="9"/>
    </row>
    <row r="749" ht="14.25" customHeight="1">
      <c r="B749" s="9"/>
    </row>
    <row r="750" ht="14.25" customHeight="1">
      <c r="B750" s="9"/>
    </row>
    <row r="751" ht="14.25" customHeight="1">
      <c r="B751" s="9"/>
    </row>
    <row r="752" ht="14.25" customHeight="1">
      <c r="B752" s="9"/>
    </row>
    <row r="753" ht="14.25" customHeight="1">
      <c r="B753" s="9"/>
    </row>
    <row r="754" ht="14.25" customHeight="1">
      <c r="B754" s="9"/>
    </row>
    <row r="755" ht="14.25" customHeight="1">
      <c r="B755" s="9"/>
    </row>
    <row r="756" ht="14.25" customHeight="1">
      <c r="B756" s="9"/>
    </row>
    <row r="757" ht="14.25" customHeight="1">
      <c r="B757" s="9"/>
    </row>
    <row r="758" ht="14.25" customHeight="1">
      <c r="B758" s="9"/>
    </row>
    <row r="759" ht="14.25" customHeight="1">
      <c r="B759" s="9"/>
    </row>
    <row r="760" ht="14.25" customHeight="1">
      <c r="B760" s="9"/>
    </row>
    <row r="761" ht="14.25" customHeight="1">
      <c r="B761" s="9"/>
    </row>
    <row r="762" ht="14.25" customHeight="1">
      <c r="B762" s="9"/>
    </row>
    <row r="763" ht="14.25" customHeight="1">
      <c r="B763" s="9"/>
    </row>
    <row r="764" ht="14.25" customHeight="1">
      <c r="B764" s="9"/>
    </row>
    <row r="765" ht="14.25" customHeight="1">
      <c r="B765" s="9"/>
    </row>
    <row r="766" ht="14.25" customHeight="1">
      <c r="B766" s="9"/>
    </row>
    <row r="767" ht="14.25" customHeight="1">
      <c r="B767" s="9"/>
    </row>
    <row r="768" ht="14.25" customHeight="1">
      <c r="B768" s="9"/>
    </row>
    <row r="769" ht="14.25" customHeight="1">
      <c r="B769" s="9"/>
    </row>
    <row r="770" ht="14.25" customHeight="1">
      <c r="B770" s="9"/>
    </row>
    <row r="771" ht="14.25" customHeight="1">
      <c r="B771" s="9"/>
    </row>
    <row r="772" ht="14.25" customHeight="1">
      <c r="B772" s="9"/>
    </row>
    <row r="773" ht="14.25" customHeight="1">
      <c r="B773" s="9"/>
    </row>
    <row r="774" ht="14.25" customHeight="1">
      <c r="B774" s="9"/>
    </row>
    <row r="775" ht="14.25" customHeight="1">
      <c r="B775" s="9"/>
    </row>
    <row r="776" ht="14.25" customHeight="1">
      <c r="B776" s="9"/>
    </row>
    <row r="777" ht="14.25" customHeight="1">
      <c r="B777" s="9"/>
    </row>
    <row r="778" ht="14.25" customHeight="1">
      <c r="B778" s="9"/>
    </row>
    <row r="779" ht="14.25" customHeight="1">
      <c r="B779" s="9"/>
    </row>
    <row r="780" ht="14.25" customHeight="1">
      <c r="B780" s="9"/>
    </row>
    <row r="781" ht="14.25" customHeight="1">
      <c r="B781" s="9"/>
    </row>
    <row r="782" ht="14.25" customHeight="1">
      <c r="B782" s="9"/>
    </row>
    <row r="783" ht="14.25" customHeight="1">
      <c r="B783" s="9"/>
    </row>
    <row r="784" ht="14.25" customHeight="1">
      <c r="B784" s="9"/>
    </row>
    <row r="785" ht="14.25" customHeight="1">
      <c r="B785" s="9"/>
    </row>
    <row r="786" ht="14.25" customHeight="1">
      <c r="B786" s="9"/>
    </row>
    <row r="787" ht="14.25" customHeight="1">
      <c r="B787" s="9"/>
    </row>
    <row r="788" ht="14.25" customHeight="1">
      <c r="B788" s="9"/>
    </row>
    <row r="789" ht="14.25" customHeight="1">
      <c r="B789" s="9"/>
    </row>
    <row r="790" ht="14.25" customHeight="1">
      <c r="B790" s="9"/>
    </row>
    <row r="791" ht="14.25" customHeight="1">
      <c r="B791" s="9"/>
    </row>
    <row r="792" ht="14.25" customHeight="1">
      <c r="B792" s="9"/>
    </row>
    <row r="793" ht="14.25" customHeight="1">
      <c r="B793" s="9"/>
    </row>
    <row r="794" ht="14.25" customHeight="1">
      <c r="B794" s="9"/>
    </row>
    <row r="795" ht="14.25" customHeight="1">
      <c r="B795" s="9"/>
    </row>
    <row r="796" ht="14.25" customHeight="1">
      <c r="B796" s="9"/>
    </row>
    <row r="797" ht="14.25" customHeight="1">
      <c r="B797" s="9"/>
    </row>
    <row r="798" ht="14.25" customHeight="1">
      <c r="B798" s="9"/>
    </row>
    <row r="799" ht="14.25" customHeight="1">
      <c r="B799" s="9"/>
    </row>
    <row r="800" ht="14.25" customHeight="1">
      <c r="B800" s="9"/>
    </row>
    <row r="801" ht="14.25" customHeight="1">
      <c r="B801" s="9"/>
    </row>
    <row r="802" ht="14.25" customHeight="1">
      <c r="B802" s="9"/>
    </row>
    <row r="803" ht="14.25" customHeight="1">
      <c r="B803" s="9"/>
    </row>
    <row r="804" ht="14.25" customHeight="1">
      <c r="B804" s="9"/>
    </row>
    <row r="805" ht="14.25" customHeight="1">
      <c r="B805" s="9"/>
    </row>
    <row r="806" ht="14.25" customHeight="1">
      <c r="B806" s="9"/>
    </row>
    <row r="807" ht="14.25" customHeight="1">
      <c r="B807" s="9"/>
    </row>
    <row r="808" ht="14.25" customHeight="1">
      <c r="B808" s="9"/>
    </row>
    <row r="809" ht="14.25" customHeight="1">
      <c r="B809" s="9"/>
    </row>
    <row r="810" ht="14.25" customHeight="1">
      <c r="B810" s="9"/>
    </row>
    <row r="811" ht="14.25" customHeight="1">
      <c r="B811" s="9"/>
    </row>
    <row r="812" ht="14.25" customHeight="1">
      <c r="B812" s="9"/>
    </row>
    <row r="813" ht="14.25" customHeight="1">
      <c r="B813" s="9"/>
    </row>
    <row r="814" ht="14.25" customHeight="1">
      <c r="B814" s="9"/>
    </row>
    <row r="815" ht="14.25" customHeight="1">
      <c r="B815" s="9"/>
    </row>
    <row r="816" ht="14.25" customHeight="1">
      <c r="B816" s="9"/>
    </row>
    <row r="817" ht="14.25" customHeight="1">
      <c r="B817" s="9"/>
    </row>
    <row r="818" ht="14.25" customHeight="1">
      <c r="B818" s="9"/>
    </row>
    <row r="819" ht="14.25" customHeight="1">
      <c r="B819" s="9"/>
    </row>
    <row r="820" ht="14.25" customHeight="1">
      <c r="B820" s="9"/>
    </row>
    <row r="821" ht="14.25" customHeight="1">
      <c r="B821" s="9"/>
    </row>
    <row r="822" ht="14.25" customHeight="1">
      <c r="B822" s="9"/>
    </row>
    <row r="823" ht="14.25" customHeight="1">
      <c r="B823" s="9"/>
    </row>
    <row r="824" ht="14.25" customHeight="1">
      <c r="B824" s="9"/>
    </row>
    <row r="825" ht="14.25" customHeight="1">
      <c r="B825" s="9"/>
    </row>
    <row r="826" ht="14.25" customHeight="1">
      <c r="B826" s="9"/>
    </row>
    <row r="827" ht="14.25" customHeight="1">
      <c r="B827" s="9"/>
    </row>
    <row r="828" ht="14.25" customHeight="1">
      <c r="B828" s="9"/>
    </row>
    <row r="829" ht="14.25" customHeight="1">
      <c r="B829" s="9"/>
    </row>
    <row r="830" ht="14.25" customHeight="1">
      <c r="B830" s="9"/>
    </row>
    <row r="831" ht="14.25" customHeight="1">
      <c r="B831" s="9"/>
    </row>
    <row r="832" ht="14.25" customHeight="1">
      <c r="B832" s="9"/>
    </row>
    <row r="833" ht="14.25" customHeight="1">
      <c r="B833" s="9"/>
    </row>
    <row r="834" ht="14.25" customHeight="1">
      <c r="B834" s="9"/>
    </row>
    <row r="835" ht="14.25" customHeight="1">
      <c r="B835" s="9"/>
    </row>
    <row r="836" ht="14.25" customHeight="1">
      <c r="B836" s="9"/>
    </row>
    <row r="837" ht="14.25" customHeight="1">
      <c r="B837" s="9"/>
    </row>
    <row r="838" ht="14.25" customHeight="1">
      <c r="B838" s="9"/>
    </row>
    <row r="839" ht="14.25" customHeight="1">
      <c r="B839" s="9"/>
    </row>
    <row r="840" ht="14.25" customHeight="1">
      <c r="B840" s="9"/>
    </row>
    <row r="841" ht="14.25" customHeight="1">
      <c r="B841" s="9"/>
    </row>
    <row r="842" ht="14.25" customHeight="1">
      <c r="B842" s="9"/>
    </row>
    <row r="843" ht="14.25" customHeight="1">
      <c r="B843" s="9"/>
    </row>
    <row r="844" ht="14.25" customHeight="1">
      <c r="B844" s="9"/>
    </row>
    <row r="845" ht="14.25" customHeight="1">
      <c r="B845" s="9"/>
    </row>
    <row r="846" ht="14.25" customHeight="1">
      <c r="B846" s="9"/>
    </row>
    <row r="847" ht="14.25" customHeight="1">
      <c r="B847" s="9"/>
    </row>
    <row r="848" ht="14.25" customHeight="1">
      <c r="B848" s="9"/>
    </row>
    <row r="849" ht="14.25" customHeight="1">
      <c r="B849" s="9"/>
    </row>
    <row r="850" ht="14.25" customHeight="1">
      <c r="B850" s="9"/>
    </row>
    <row r="851" ht="14.25" customHeight="1">
      <c r="B851" s="9"/>
    </row>
    <row r="852" ht="14.25" customHeight="1">
      <c r="B852" s="9"/>
    </row>
    <row r="853" ht="14.25" customHeight="1">
      <c r="B853" s="9"/>
    </row>
    <row r="854" ht="14.25" customHeight="1">
      <c r="B854" s="9"/>
    </row>
    <row r="855" ht="14.25" customHeight="1">
      <c r="B855" s="9"/>
    </row>
    <row r="856" ht="14.25" customHeight="1">
      <c r="B856" s="9"/>
    </row>
    <row r="857" ht="14.25" customHeight="1">
      <c r="B857" s="9"/>
    </row>
    <row r="858" ht="14.25" customHeight="1">
      <c r="B858" s="9"/>
    </row>
    <row r="859" ht="14.25" customHeight="1">
      <c r="B859" s="9"/>
    </row>
    <row r="860" ht="14.25" customHeight="1">
      <c r="B860" s="9"/>
    </row>
    <row r="861" ht="14.25" customHeight="1">
      <c r="B861" s="9"/>
    </row>
    <row r="862" ht="14.25" customHeight="1">
      <c r="B862" s="9"/>
    </row>
    <row r="863" ht="14.25" customHeight="1">
      <c r="B863" s="9"/>
    </row>
    <row r="864" ht="14.25" customHeight="1">
      <c r="B864" s="9"/>
    </row>
    <row r="865" ht="14.25" customHeight="1">
      <c r="B865" s="9"/>
    </row>
    <row r="866" ht="14.25" customHeight="1">
      <c r="B866" s="9"/>
    </row>
    <row r="867" ht="14.25" customHeight="1">
      <c r="B867" s="9"/>
    </row>
    <row r="868" ht="14.25" customHeight="1">
      <c r="B868" s="9"/>
    </row>
    <row r="869" ht="14.25" customHeight="1">
      <c r="B869" s="9"/>
    </row>
    <row r="870" ht="14.25" customHeight="1">
      <c r="B870" s="9"/>
    </row>
    <row r="871" ht="14.25" customHeight="1">
      <c r="B871" s="9"/>
    </row>
    <row r="872" ht="14.25" customHeight="1">
      <c r="B872" s="9"/>
    </row>
    <row r="873" ht="14.25" customHeight="1">
      <c r="B873" s="9"/>
    </row>
    <row r="874" ht="14.25" customHeight="1">
      <c r="B874" s="9"/>
    </row>
    <row r="875" ht="14.25" customHeight="1">
      <c r="B875" s="9"/>
    </row>
    <row r="876" ht="14.25" customHeight="1">
      <c r="B876" s="9"/>
    </row>
    <row r="877" ht="14.25" customHeight="1">
      <c r="B877" s="9"/>
    </row>
    <row r="878" ht="14.25" customHeight="1">
      <c r="B878" s="9"/>
    </row>
    <row r="879" ht="14.25" customHeight="1">
      <c r="B879" s="9"/>
    </row>
    <row r="880" ht="14.25" customHeight="1">
      <c r="B880" s="9"/>
    </row>
    <row r="881" ht="14.25" customHeight="1">
      <c r="B881" s="9"/>
    </row>
    <row r="882" ht="14.25" customHeight="1">
      <c r="B882" s="9"/>
    </row>
    <row r="883" ht="14.25" customHeight="1">
      <c r="B883" s="9"/>
    </row>
    <row r="884" ht="14.25" customHeight="1">
      <c r="B884" s="9"/>
    </row>
    <row r="885" ht="14.25" customHeight="1">
      <c r="B885" s="9"/>
    </row>
    <row r="886" ht="14.25" customHeight="1">
      <c r="B886" s="9"/>
    </row>
    <row r="887" ht="14.25" customHeight="1">
      <c r="B887" s="9"/>
    </row>
    <row r="888" ht="14.25" customHeight="1">
      <c r="B888" s="9"/>
    </row>
    <row r="889" ht="14.25" customHeight="1">
      <c r="B889" s="9"/>
    </row>
    <row r="890" ht="14.25" customHeight="1">
      <c r="B890" s="9"/>
    </row>
    <row r="891" ht="14.25" customHeight="1">
      <c r="B891" s="9"/>
    </row>
    <row r="892" ht="14.25" customHeight="1">
      <c r="B892" s="9"/>
    </row>
    <row r="893" ht="14.25" customHeight="1">
      <c r="B893" s="9"/>
    </row>
    <row r="894" ht="14.25" customHeight="1">
      <c r="B894" s="9"/>
    </row>
    <row r="895" ht="14.25" customHeight="1">
      <c r="B895" s="9"/>
    </row>
    <row r="896" ht="14.25" customHeight="1">
      <c r="B896" s="9"/>
    </row>
    <row r="897" ht="14.25" customHeight="1">
      <c r="B897" s="9"/>
    </row>
    <row r="898" ht="14.25" customHeight="1">
      <c r="B898" s="9"/>
    </row>
    <row r="899" ht="14.25" customHeight="1">
      <c r="B899" s="9"/>
    </row>
    <row r="900" ht="14.25" customHeight="1">
      <c r="B900" s="9"/>
    </row>
    <row r="901" ht="14.25" customHeight="1">
      <c r="B901" s="9"/>
    </row>
    <row r="902" ht="14.25" customHeight="1">
      <c r="B902" s="9"/>
    </row>
    <row r="903" ht="14.25" customHeight="1">
      <c r="B903" s="9"/>
    </row>
    <row r="904" ht="14.25" customHeight="1">
      <c r="B904" s="9"/>
    </row>
    <row r="905" ht="14.25" customHeight="1">
      <c r="B905" s="9"/>
    </row>
    <row r="906" ht="14.25" customHeight="1">
      <c r="B906" s="9"/>
    </row>
    <row r="907" ht="14.25" customHeight="1">
      <c r="B907" s="9"/>
    </row>
    <row r="908" ht="14.25" customHeight="1">
      <c r="B908" s="9"/>
    </row>
    <row r="909" ht="14.25" customHeight="1">
      <c r="B909" s="9"/>
    </row>
    <row r="910" ht="14.25" customHeight="1">
      <c r="B910" s="9"/>
    </row>
    <row r="911" ht="14.25" customHeight="1">
      <c r="B911" s="9"/>
    </row>
    <row r="912" ht="14.25" customHeight="1">
      <c r="B912" s="9"/>
    </row>
    <row r="913" ht="14.25" customHeight="1">
      <c r="B913" s="9"/>
    </row>
    <row r="914" ht="14.25" customHeight="1">
      <c r="B914" s="9"/>
    </row>
    <row r="915" ht="14.25" customHeight="1">
      <c r="B915" s="9"/>
    </row>
    <row r="916" ht="14.25" customHeight="1">
      <c r="B916" s="9"/>
    </row>
    <row r="917" ht="14.25" customHeight="1">
      <c r="B917" s="9"/>
    </row>
    <row r="918" ht="14.25" customHeight="1">
      <c r="B918" s="9"/>
    </row>
    <row r="919" ht="14.25" customHeight="1">
      <c r="B919" s="9"/>
    </row>
    <row r="920" ht="14.25" customHeight="1">
      <c r="B920" s="9"/>
    </row>
    <row r="921" ht="14.25" customHeight="1">
      <c r="B921" s="9"/>
    </row>
    <row r="922" ht="14.25" customHeight="1">
      <c r="B922" s="9"/>
    </row>
    <row r="923" ht="14.25" customHeight="1">
      <c r="B923" s="9"/>
    </row>
    <row r="924" ht="14.25" customHeight="1">
      <c r="B924" s="9"/>
    </row>
    <row r="925" ht="14.25" customHeight="1">
      <c r="B925" s="9"/>
    </row>
    <row r="926" ht="14.25" customHeight="1">
      <c r="B926" s="9"/>
    </row>
    <row r="927" ht="14.25" customHeight="1">
      <c r="B927" s="9"/>
    </row>
    <row r="928" ht="14.25" customHeight="1">
      <c r="B928" s="9"/>
    </row>
    <row r="929" ht="14.25" customHeight="1">
      <c r="B929" s="9"/>
    </row>
    <row r="930" ht="14.25" customHeight="1">
      <c r="B930" s="9"/>
    </row>
    <row r="931" ht="14.25" customHeight="1">
      <c r="B931" s="9"/>
    </row>
    <row r="932" ht="14.25" customHeight="1">
      <c r="B932" s="9"/>
    </row>
    <row r="933" ht="14.25" customHeight="1">
      <c r="B933" s="9"/>
    </row>
    <row r="934" ht="14.25" customHeight="1">
      <c r="B934" s="9"/>
    </row>
    <row r="935" ht="14.25" customHeight="1">
      <c r="B935" s="9"/>
    </row>
    <row r="936" ht="14.25" customHeight="1">
      <c r="B936" s="9"/>
    </row>
    <row r="937" ht="14.25" customHeight="1">
      <c r="B937" s="9"/>
    </row>
    <row r="938" ht="14.25" customHeight="1">
      <c r="B938" s="9"/>
    </row>
    <row r="939" ht="14.25" customHeight="1">
      <c r="B939" s="9"/>
    </row>
    <row r="940" ht="14.25" customHeight="1">
      <c r="B940" s="9"/>
    </row>
    <row r="941" ht="14.25" customHeight="1">
      <c r="B941" s="9"/>
    </row>
    <row r="942" ht="14.25" customHeight="1">
      <c r="B942" s="9"/>
    </row>
    <row r="943" ht="14.25" customHeight="1">
      <c r="B943" s="9"/>
    </row>
    <row r="944" ht="14.25" customHeight="1">
      <c r="B944" s="9"/>
    </row>
    <row r="945" ht="14.25" customHeight="1">
      <c r="B945" s="9"/>
    </row>
    <row r="946" ht="14.25" customHeight="1">
      <c r="B946" s="9"/>
    </row>
    <row r="947" ht="14.25" customHeight="1">
      <c r="B947" s="9"/>
    </row>
    <row r="948" ht="14.25" customHeight="1">
      <c r="B948" s="9"/>
    </row>
    <row r="949" ht="14.25" customHeight="1">
      <c r="B949" s="9"/>
    </row>
    <row r="950" ht="14.25" customHeight="1">
      <c r="B950" s="9"/>
    </row>
    <row r="951" ht="14.25" customHeight="1">
      <c r="B951" s="9"/>
    </row>
    <row r="952" ht="14.25" customHeight="1">
      <c r="B952" s="9"/>
    </row>
    <row r="953" ht="14.25" customHeight="1">
      <c r="B953" s="9"/>
    </row>
    <row r="954" ht="14.25" customHeight="1">
      <c r="B954" s="9"/>
    </row>
    <row r="955" ht="14.25" customHeight="1">
      <c r="B955" s="9"/>
    </row>
    <row r="956" ht="14.25" customHeight="1">
      <c r="B956" s="9"/>
    </row>
    <row r="957" ht="14.25" customHeight="1">
      <c r="B957" s="9"/>
    </row>
    <row r="958" ht="14.25" customHeight="1">
      <c r="B958" s="9"/>
    </row>
    <row r="959" ht="14.25" customHeight="1">
      <c r="B959" s="9"/>
    </row>
    <row r="960" ht="14.25" customHeight="1">
      <c r="B960" s="9"/>
    </row>
    <row r="961" ht="14.25" customHeight="1">
      <c r="B961" s="9"/>
    </row>
    <row r="962" ht="14.25" customHeight="1">
      <c r="B962" s="9"/>
    </row>
    <row r="963" ht="14.25" customHeight="1">
      <c r="B963" s="9"/>
    </row>
    <row r="964" ht="14.25" customHeight="1">
      <c r="B964" s="9"/>
    </row>
    <row r="965" ht="14.25" customHeight="1">
      <c r="B965" s="9"/>
    </row>
    <row r="966" ht="14.25" customHeight="1">
      <c r="B966" s="9"/>
    </row>
    <row r="967" ht="14.25" customHeight="1">
      <c r="B967" s="9"/>
    </row>
    <row r="968" ht="14.25" customHeight="1">
      <c r="B968" s="9"/>
    </row>
    <row r="969" ht="14.25" customHeight="1">
      <c r="B969" s="9"/>
    </row>
    <row r="970" ht="14.25" customHeight="1">
      <c r="B970" s="9"/>
    </row>
    <row r="971" ht="14.25" customHeight="1">
      <c r="B971" s="9"/>
    </row>
    <row r="972" ht="14.25" customHeight="1">
      <c r="B972" s="9"/>
    </row>
    <row r="973" ht="14.25" customHeight="1">
      <c r="B973" s="9"/>
    </row>
    <row r="974" ht="14.25" customHeight="1">
      <c r="B974" s="9"/>
    </row>
    <row r="975" ht="14.25" customHeight="1">
      <c r="B975" s="9"/>
    </row>
    <row r="976" ht="14.25" customHeight="1">
      <c r="B976" s="9"/>
    </row>
    <row r="977" ht="14.25" customHeight="1">
      <c r="B977" s="9"/>
    </row>
    <row r="978" ht="14.25" customHeight="1">
      <c r="B978" s="9"/>
    </row>
    <row r="979" ht="14.25" customHeight="1">
      <c r="B979" s="9"/>
    </row>
    <row r="980" ht="14.25" customHeight="1">
      <c r="B980" s="9"/>
    </row>
    <row r="981" ht="14.25" customHeight="1">
      <c r="B981" s="9"/>
    </row>
    <row r="982" ht="14.25" customHeight="1">
      <c r="B982" s="9"/>
    </row>
    <row r="983" ht="14.25" customHeight="1">
      <c r="B983" s="9"/>
    </row>
    <row r="984" ht="14.25" customHeight="1">
      <c r="B984" s="9"/>
    </row>
    <row r="985" ht="14.25" customHeight="1">
      <c r="B985" s="9"/>
    </row>
    <row r="986" ht="14.25" customHeight="1">
      <c r="B986" s="9"/>
    </row>
    <row r="987" ht="14.25" customHeight="1">
      <c r="B987" s="9"/>
    </row>
    <row r="988" ht="14.25" customHeight="1">
      <c r="B988" s="9"/>
    </row>
    <row r="989" ht="14.25" customHeight="1">
      <c r="B989" s="9"/>
    </row>
    <row r="990" ht="14.25" customHeight="1">
      <c r="B990" s="9"/>
    </row>
    <row r="991" ht="14.25" customHeight="1">
      <c r="B991" s="9"/>
    </row>
    <row r="992" ht="14.25" customHeight="1">
      <c r="B992" s="9"/>
    </row>
    <row r="993" ht="14.25" customHeight="1">
      <c r="B993" s="9"/>
    </row>
    <row r="994" ht="14.25" customHeight="1">
      <c r="B994" s="9"/>
    </row>
    <row r="995" ht="14.25" customHeight="1">
      <c r="B995" s="9"/>
    </row>
    <row r="996" ht="14.25" customHeight="1">
      <c r="B996" s="9"/>
    </row>
    <row r="997" ht="14.25" customHeight="1">
      <c r="B997" s="9"/>
    </row>
    <row r="998" ht="14.25" customHeight="1">
      <c r="B998" s="9"/>
    </row>
    <row r="999" ht="14.25" customHeight="1">
      <c r="B999" s="9"/>
    </row>
    <row r="1000" ht="14.25" customHeight="1">
      <c r="B1000" s="9"/>
    </row>
  </sheetData>
  <autoFilter ref="$A$1:$I$352">
    <filterColumn colId="8">
      <filters blank="1">
        <filter val="1"/>
      </filters>
    </filterColumn>
    <filterColumn colId="4">
      <filters>
        <filter val="1"/>
      </filters>
    </filterColumn>
  </autoFilter>
  <hyperlinks>
    <hyperlink r:id="rId1" ref="L2"/>
    <hyperlink r:id="rId2" ref="L13"/>
    <hyperlink r:id="rId3" ref="L36"/>
    <hyperlink r:id="rId4" ref="L39"/>
    <hyperlink r:id="rId5" ref="L62"/>
    <hyperlink r:id="rId6" ref="L85"/>
    <hyperlink r:id="rId7" ref="L102"/>
    <hyperlink r:id="rId8" ref="L121"/>
    <hyperlink r:id="rId9" ref="L122"/>
    <hyperlink r:id="rId10" ref="L154"/>
    <hyperlink r:id="rId11" ref="L157"/>
    <hyperlink r:id="rId12" ref="L162"/>
    <hyperlink r:id="rId13" ref="L183"/>
    <hyperlink r:id="rId14" ref="L186"/>
    <hyperlink r:id="rId15" ref="L209"/>
    <hyperlink r:id="rId16" ref="L210"/>
    <hyperlink r:id="rId17" ref="L231"/>
    <hyperlink r:id="rId18" ref="L233"/>
  </hyperlinks>
  <printOptions/>
  <pageMargins bottom="0.75" footer="0.0" header="0.0" left="0.7" right="0.7" top="0.75"/>
  <pageSetup orientation="landscape"/>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71"/>
    <col customWidth="1" min="5" max="5" width="10.86"/>
    <col customWidth="1" min="7" max="7" width="9.0"/>
    <col customWidth="1" min="8" max="8" width="16.43"/>
    <col customWidth="1" min="9" max="9" width="23.71"/>
    <col customWidth="1" min="10" max="10" width="30.14"/>
  </cols>
  <sheetData>
    <row r="1">
      <c r="A1" s="19" t="s">
        <v>4</v>
      </c>
      <c r="B1" s="11" t="s">
        <v>11582</v>
      </c>
      <c r="C1" s="11" t="s">
        <v>11542</v>
      </c>
      <c r="D1" s="11" t="s">
        <v>6</v>
      </c>
      <c r="E1" s="11" t="s">
        <v>11583</v>
      </c>
      <c r="F1" s="11" t="s">
        <v>11543</v>
      </c>
      <c r="G1" s="11" t="s">
        <v>11584</v>
      </c>
      <c r="H1" s="11" t="s">
        <v>11585</v>
      </c>
      <c r="I1" s="11" t="s">
        <v>11586</v>
      </c>
      <c r="J1" s="11" t="s">
        <v>11587</v>
      </c>
      <c r="K1" s="11" t="s">
        <v>11588</v>
      </c>
      <c r="L1" s="11" t="s">
        <v>11589</v>
      </c>
      <c r="M1" s="11" t="s">
        <v>11590</v>
      </c>
      <c r="N1" s="11" t="s">
        <v>11591</v>
      </c>
      <c r="O1" s="11" t="s">
        <v>11592</v>
      </c>
      <c r="P1" s="15"/>
      <c r="Q1" s="11" t="s">
        <v>11593</v>
      </c>
      <c r="R1" s="11" t="s">
        <v>11543</v>
      </c>
      <c r="S1" s="15"/>
      <c r="T1" s="15"/>
      <c r="U1" s="15"/>
      <c r="V1" s="15"/>
      <c r="W1" s="15"/>
      <c r="X1" s="15"/>
      <c r="Y1" s="15"/>
      <c r="Z1" s="15"/>
      <c r="AA1" s="15"/>
      <c r="AB1" s="15"/>
      <c r="AC1" s="15"/>
      <c r="AD1" s="15"/>
    </row>
    <row r="2">
      <c r="A2" s="20" t="s">
        <v>22</v>
      </c>
      <c r="B2" s="16">
        <v>2023.0</v>
      </c>
      <c r="C2" s="16" t="s">
        <v>11544</v>
      </c>
      <c r="D2" s="16" t="s">
        <v>23</v>
      </c>
      <c r="E2" s="16" t="s">
        <v>11594</v>
      </c>
      <c r="F2" s="16" t="s">
        <v>11545</v>
      </c>
      <c r="G2" s="16">
        <v>2012.0</v>
      </c>
      <c r="H2" s="16">
        <v>2021.0</v>
      </c>
      <c r="I2" s="16" t="s">
        <v>11595</v>
      </c>
      <c r="J2" s="16" t="s">
        <v>11596</v>
      </c>
      <c r="K2" s="16" t="s">
        <v>9</v>
      </c>
      <c r="L2" s="16">
        <v>1.0</v>
      </c>
      <c r="M2" s="16" t="s">
        <v>11597</v>
      </c>
      <c r="N2" s="16" t="s">
        <v>11598</v>
      </c>
      <c r="O2" s="16" t="s">
        <v>11599</v>
      </c>
      <c r="P2" s="20"/>
      <c r="Q2" s="20"/>
      <c r="R2" s="20"/>
      <c r="S2" s="20"/>
      <c r="T2" s="20"/>
      <c r="U2" s="20"/>
      <c r="V2" s="20"/>
      <c r="W2" s="20"/>
      <c r="X2" s="20"/>
      <c r="Y2" s="20"/>
      <c r="Z2" s="20"/>
      <c r="AA2" s="20"/>
      <c r="AB2" s="20"/>
      <c r="AC2" s="20"/>
      <c r="AD2" s="20"/>
    </row>
    <row r="3" hidden="1">
      <c r="A3" s="21" t="s">
        <v>11600</v>
      </c>
      <c r="B3" s="21">
        <v>2024.0</v>
      </c>
      <c r="C3" s="21" t="s">
        <v>11544</v>
      </c>
      <c r="D3" s="21" t="s">
        <v>23</v>
      </c>
      <c r="E3" s="21" t="s">
        <v>11594</v>
      </c>
      <c r="F3" s="21" t="s">
        <v>11601</v>
      </c>
      <c r="G3" s="21"/>
      <c r="H3" s="21"/>
      <c r="I3" s="21"/>
      <c r="J3" s="21"/>
      <c r="K3" s="21" t="s">
        <v>11601</v>
      </c>
      <c r="L3" s="21"/>
      <c r="M3" s="21"/>
      <c r="N3" s="21"/>
      <c r="O3" s="21"/>
      <c r="P3" s="22"/>
      <c r="Q3" s="22"/>
      <c r="R3" s="22"/>
      <c r="S3" s="22"/>
      <c r="T3" s="22"/>
      <c r="U3" s="22"/>
      <c r="V3" s="22"/>
      <c r="W3" s="22"/>
      <c r="X3" s="22"/>
      <c r="Y3" s="22"/>
      <c r="Z3" s="22"/>
      <c r="AA3" s="22"/>
      <c r="AB3" s="22"/>
      <c r="AC3" s="22"/>
      <c r="AD3" s="22"/>
    </row>
    <row r="4">
      <c r="A4" s="20" t="s">
        <v>38</v>
      </c>
      <c r="B4" s="16">
        <v>2023.0</v>
      </c>
      <c r="C4" s="16" t="s">
        <v>11544</v>
      </c>
      <c r="D4" s="16" t="s">
        <v>39</v>
      </c>
      <c r="E4" s="16" t="s">
        <v>11594</v>
      </c>
      <c r="F4" s="16" t="s">
        <v>11552</v>
      </c>
      <c r="G4" s="16" t="s">
        <v>11602</v>
      </c>
      <c r="H4" s="16">
        <v>2022.0</v>
      </c>
      <c r="I4" s="16" t="s">
        <v>11603</v>
      </c>
      <c r="J4" s="16" t="s">
        <v>11604</v>
      </c>
      <c r="K4" s="16" t="s">
        <v>7</v>
      </c>
      <c r="L4" s="16">
        <v>2.0</v>
      </c>
      <c r="M4" s="16" t="s">
        <v>11605</v>
      </c>
      <c r="N4" s="16" t="s">
        <v>11606</v>
      </c>
      <c r="O4" s="16" t="s">
        <v>11607</v>
      </c>
      <c r="P4" s="20"/>
      <c r="Q4" s="20"/>
      <c r="R4" s="20"/>
      <c r="S4" s="20"/>
      <c r="T4" s="20"/>
      <c r="U4" s="20"/>
      <c r="V4" s="20"/>
      <c r="W4" s="20"/>
      <c r="X4" s="20"/>
      <c r="Y4" s="20"/>
      <c r="Z4" s="20"/>
      <c r="AA4" s="20"/>
      <c r="AB4" s="20"/>
      <c r="AC4" s="20"/>
      <c r="AD4" s="20"/>
    </row>
    <row r="5">
      <c r="A5" s="20" t="s">
        <v>38</v>
      </c>
      <c r="B5" s="16">
        <v>2023.0</v>
      </c>
      <c r="C5" s="16" t="s">
        <v>11544</v>
      </c>
      <c r="D5" s="16" t="s">
        <v>39</v>
      </c>
      <c r="E5" s="16" t="s">
        <v>11594</v>
      </c>
      <c r="F5" s="16" t="s">
        <v>11552</v>
      </c>
      <c r="G5" s="16" t="s">
        <v>11602</v>
      </c>
      <c r="H5" s="16">
        <v>2022.0</v>
      </c>
      <c r="I5" s="16" t="s">
        <v>11603</v>
      </c>
      <c r="J5" s="16" t="s">
        <v>11608</v>
      </c>
      <c r="K5" s="16" t="s">
        <v>8</v>
      </c>
      <c r="L5" s="16"/>
      <c r="M5" s="16" t="s">
        <v>11597</v>
      </c>
      <c r="N5" s="16" t="s">
        <v>11609</v>
      </c>
      <c r="O5" s="16" t="s">
        <v>11607</v>
      </c>
      <c r="P5" s="20"/>
      <c r="Q5" s="20"/>
      <c r="R5" s="20"/>
      <c r="S5" s="20"/>
      <c r="T5" s="20"/>
      <c r="U5" s="20"/>
      <c r="V5" s="20"/>
      <c r="W5" s="20"/>
      <c r="X5" s="20"/>
      <c r="Y5" s="20"/>
      <c r="Z5" s="20"/>
      <c r="AA5" s="20"/>
      <c r="AB5" s="20"/>
      <c r="AC5" s="20"/>
      <c r="AD5" s="20"/>
    </row>
    <row r="6" hidden="1">
      <c r="A6" s="21" t="s">
        <v>11610</v>
      </c>
      <c r="B6" s="21">
        <v>2024.0</v>
      </c>
      <c r="C6" s="21" t="s">
        <v>11544</v>
      </c>
      <c r="D6" s="21" t="s">
        <v>39</v>
      </c>
      <c r="E6" s="21" t="s">
        <v>11594</v>
      </c>
      <c r="F6" s="23" t="s">
        <v>11611</v>
      </c>
      <c r="G6" s="21"/>
      <c r="H6" s="21"/>
      <c r="I6" s="21"/>
      <c r="J6" s="21"/>
      <c r="K6" s="21" t="s">
        <v>11601</v>
      </c>
      <c r="L6" s="21"/>
      <c r="M6" s="21"/>
      <c r="N6" s="21"/>
      <c r="O6" s="21"/>
      <c r="P6" s="22"/>
      <c r="Q6" s="22"/>
      <c r="R6" s="22"/>
      <c r="S6" s="22"/>
      <c r="T6" s="22"/>
      <c r="U6" s="22"/>
      <c r="V6" s="22"/>
      <c r="W6" s="22"/>
      <c r="X6" s="22"/>
      <c r="Y6" s="22"/>
      <c r="Z6" s="22"/>
      <c r="AA6" s="22"/>
      <c r="AB6" s="22"/>
      <c r="AC6" s="22"/>
      <c r="AD6" s="22"/>
    </row>
    <row r="7">
      <c r="A7" s="20" t="s">
        <v>20</v>
      </c>
      <c r="B7" s="16">
        <v>2023.0</v>
      </c>
      <c r="C7" s="16" t="s">
        <v>11544</v>
      </c>
      <c r="D7" s="16" t="s">
        <v>21</v>
      </c>
      <c r="E7" s="16" t="s">
        <v>11594</v>
      </c>
      <c r="F7" s="16" t="s">
        <v>11553</v>
      </c>
      <c r="G7" s="16">
        <v>1983.0</v>
      </c>
      <c r="H7" s="16">
        <v>2014.0</v>
      </c>
      <c r="I7" s="16" t="s">
        <v>11612</v>
      </c>
      <c r="J7" s="16" t="s">
        <v>11608</v>
      </c>
      <c r="K7" s="16" t="s">
        <v>8</v>
      </c>
      <c r="L7" s="16">
        <v>2.0</v>
      </c>
      <c r="M7" s="16" t="s">
        <v>11597</v>
      </c>
      <c r="N7" s="24" t="s">
        <v>11613</v>
      </c>
      <c r="O7" s="16" t="s">
        <v>11614</v>
      </c>
      <c r="P7" s="20"/>
      <c r="Q7" s="20"/>
      <c r="R7" s="20"/>
      <c r="S7" s="20"/>
      <c r="T7" s="20"/>
      <c r="U7" s="20"/>
      <c r="V7" s="20"/>
      <c r="W7" s="20"/>
      <c r="X7" s="20"/>
      <c r="Y7" s="20"/>
      <c r="Z7" s="20"/>
      <c r="AA7" s="20"/>
      <c r="AB7" s="20"/>
      <c r="AC7" s="20"/>
      <c r="AD7" s="20"/>
    </row>
    <row r="8">
      <c r="A8" s="20" t="s">
        <v>20</v>
      </c>
      <c r="B8" s="16">
        <v>2023.0</v>
      </c>
      <c r="C8" s="16" t="s">
        <v>11544</v>
      </c>
      <c r="D8" s="16" t="s">
        <v>21</v>
      </c>
      <c r="E8" s="16" t="s">
        <v>11594</v>
      </c>
      <c r="F8" s="16" t="s">
        <v>11553</v>
      </c>
      <c r="G8" s="16">
        <v>1983.0</v>
      </c>
      <c r="H8" s="16">
        <v>2022.0</v>
      </c>
      <c r="I8" s="16" t="s">
        <v>11612</v>
      </c>
      <c r="J8" s="16" t="s">
        <v>11615</v>
      </c>
      <c r="K8" s="16" t="s">
        <v>9</v>
      </c>
      <c r="L8" s="16"/>
      <c r="M8" s="16" t="s">
        <v>11597</v>
      </c>
      <c r="N8" s="25" t="s">
        <v>11616</v>
      </c>
      <c r="O8" s="16" t="s">
        <v>11614</v>
      </c>
      <c r="P8" s="20"/>
      <c r="Q8" s="20"/>
      <c r="R8" s="20"/>
      <c r="S8" s="20"/>
      <c r="T8" s="20"/>
      <c r="U8" s="20"/>
      <c r="V8" s="20"/>
      <c r="W8" s="20"/>
      <c r="X8" s="20"/>
      <c r="Y8" s="20"/>
      <c r="Z8" s="20"/>
      <c r="AA8" s="20"/>
      <c r="AB8" s="20"/>
      <c r="AC8" s="20"/>
      <c r="AD8" s="20"/>
    </row>
    <row r="9">
      <c r="A9" s="20" t="s">
        <v>20</v>
      </c>
      <c r="B9" s="16">
        <v>2023.0</v>
      </c>
      <c r="C9" s="16" t="s">
        <v>11544</v>
      </c>
      <c r="D9" s="16" t="s">
        <v>21</v>
      </c>
      <c r="E9" s="16" t="s">
        <v>11594</v>
      </c>
      <c r="F9" s="16" t="s">
        <v>11553</v>
      </c>
      <c r="G9" s="16">
        <v>1983.0</v>
      </c>
      <c r="H9" s="16">
        <v>2022.0</v>
      </c>
      <c r="I9" s="16" t="s">
        <v>11612</v>
      </c>
      <c r="J9" s="16" t="s">
        <v>11617</v>
      </c>
      <c r="K9" s="16" t="s">
        <v>9</v>
      </c>
      <c r="L9" s="16"/>
      <c r="M9" s="16" t="s">
        <v>11605</v>
      </c>
      <c r="N9" s="25" t="s">
        <v>11618</v>
      </c>
      <c r="O9" s="16" t="s">
        <v>11614</v>
      </c>
      <c r="P9" s="20"/>
      <c r="Q9" s="20"/>
      <c r="R9" s="20"/>
      <c r="S9" s="20"/>
      <c r="T9" s="20"/>
      <c r="U9" s="20"/>
      <c r="V9" s="20"/>
      <c r="W9" s="20"/>
      <c r="X9" s="20"/>
      <c r="Y9" s="20"/>
      <c r="Z9" s="20"/>
      <c r="AA9" s="20"/>
      <c r="AB9" s="20"/>
      <c r="AC9" s="20"/>
      <c r="AD9" s="20"/>
    </row>
    <row r="10" hidden="1">
      <c r="A10" s="21" t="s">
        <v>11619</v>
      </c>
      <c r="B10" s="21">
        <v>2024.0</v>
      </c>
      <c r="C10" s="21" t="s">
        <v>11544</v>
      </c>
      <c r="D10" s="21" t="s">
        <v>11620</v>
      </c>
      <c r="E10" s="21" t="s">
        <v>11594</v>
      </c>
      <c r="F10" s="26" t="s">
        <v>11621</v>
      </c>
      <c r="G10" s="21">
        <v>1983.0</v>
      </c>
      <c r="H10" s="21">
        <v>2024.0</v>
      </c>
      <c r="I10" s="21" t="s">
        <v>11612</v>
      </c>
      <c r="J10" s="21" t="s">
        <v>11622</v>
      </c>
      <c r="K10" s="21" t="s">
        <v>8</v>
      </c>
      <c r="L10" s="21"/>
      <c r="M10" s="21" t="s">
        <v>11597</v>
      </c>
      <c r="N10" s="27" t="s">
        <v>11623</v>
      </c>
      <c r="O10" s="21"/>
      <c r="P10" s="22"/>
      <c r="Q10" s="22"/>
      <c r="R10" s="22"/>
      <c r="S10" s="22"/>
      <c r="T10" s="22"/>
      <c r="U10" s="22"/>
      <c r="V10" s="22"/>
      <c r="W10" s="22"/>
      <c r="X10" s="22"/>
      <c r="Y10" s="22"/>
      <c r="Z10" s="22"/>
      <c r="AA10" s="22"/>
      <c r="AB10" s="22"/>
      <c r="AC10" s="22"/>
      <c r="AD10" s="22"/>
    </row>
    <row r="11" hidden="1">
      <c r="A11" s="21" t="s">
        <v>11619</v>
      </c>
      <c r="B11" s="21">
        <v>2024.0</v>
      </c>
      <c r="C11" s="21" t="s">
        <v>11544</v>
      </c>
      <c r="D11" s="21" t="s">
        <v>21</v>
      </c>
      <c r="E11" s="21" t="s">
        <v>11594</v>
      </c>
      <c r="F11" s="21" t="s">
        <v>11553</v>
      </c>
      <c r="G11" s="21">
        <v>1983.0</v>
      </c>
      <c r="H11" s="21">
        <v>2014.0</v>
      </c>
      <c r="I11" s="21" t="s">
        <v>11612</v>
      </c>
      <c r="J11" s="21" t="s">
        <v>11608</v>
      </c>
      <c r="K11" s="21" t="s">
        <v>8</v>
      </c>
      <c r="L11" s="21"/>
      <c r="M11" s="21" t="s">
        <v>11597</v>
      </c>
      <c r="N11" s="27" t="s">
        <v>11613</v>
      </c>
      <c r="O11" s="21" t="s">
        <v>11614</v>
      </c>
      <c r="P11" s="22"/>
      <c r="Q11" s="22"/>
      <c r="R11" s="22"/>
      <c r="S11" s="22"/>
      <c r="T11" s="22"/>
      <c r="U11" s="22"/>
      <c r="V11" s="22"/>
      <c r="W11" s="22"/>
      <c r="X11" s="22"/>
      <c r="Y11" s="22"/>
      <c r="Z11" s="22"/>
      <c r="AA11" s="22"/>
      <c r="AB11" s="22"/>
      <c r="AC11" s="22"/>
      <c r="AD11" s="22"/>
    </row>
    <row r="12" hidden="1">
      <c r="A12" s="21" t="s">
        <v>11619</v>
      </c>
      <c r="B12" s="21">
        <v>2024.0</v>
      </c>
      <c r="C12" s="21" t="s">
        <v>11544</v>
      </c>
      <c r="D12" s="21" t="s">
        <v>21</v>
      </c>
      <c r="E12" s="21" t="s">
        <v>11594</v>
      </c>
      <c r="F12" s="21" t="s">
        <v>11553</v>
      </c>
      <c r="G12" s="21">
        <v>1983.0</v>
      </c>
      <c r="H12" s="21">
        <v>2022.0</v>
      </c>
      <c r="I12" s="21" t="s">
        <v>11612</v>
      </c>
      <c r="J12" s="21" t="s">
        <v>11615</v>
      </c>
      <c r="K12" s="21" t="s">
        <v>9</v>
      </c>
      <c r="L12" s="21"/>
      <c r="M12" s="21" t="s">
        <v>11597</v>
      </c>
      <c r="N12" s="27" t="s">
        <v>11616</v>
      </c>
      <c r="O12" s="21" t="s">
        <v>11614</v>
      </c>
      <c r="P12" s="22"/>
      <c r="Q12" s="22"/>
      <c r="R12" s="22"/>
      <c r="S12" s="22"/>
      <c r="T12" s="22"/>
      <c r="U12" s="22"/>
      <c r="V12" s="22"/>
      <c r="W12" s="22"/>
      <c r="X12" s="22"/>
      <c r="Y12" s="22"/>
      <c r="Z12" s="22"/>
      <c r="AA12" s="22"/>
      <c r="AB12" s="22"/>
      <c r="AC12" s="22"/>
      <c r="AD12" s="22"/>
    </row>
    <row r="13" hidden="1">
      <c r="A13" s="21" t="s">
        <v>11619</v>
      </c>
      <c r="B13" s="21">
        <v>2024.0</v>
      </c>
      <c r="C13" s="21" t="s">
        <v>11544</v>
      </c>
      <c r="D13" s="21" t="s">
        <v>21</v>
      </c>
      <c r="E13" s="21" t="s">
        <v>11594</v>
      </c>
      <c r="F13" s="21" t="s">
        <v>11553</v>
      </c>
      <c r="G13" s="21">
        <v>1983.0</v>
      </c>
      <c r="H13" s="21">
        <v>2022.0</v>
      </c>
      <c r="I13" s="21" t="s">
        <v>11612</v>
      </c>
      <c r="J13" s="21" t="s">
        <v>11617</v>
      </c>
      <c r="K13" s="21" t="s">
        <v>9</v>
      </c>
      <c r="L13" s="21"/>
      <c r="M13" s="21" t="s">
        <v>11605</v>
      </c>
      <c r="N13" s="27" t="s">
        <v>11618</v>
      </c>
      <c r="O13" s="21" t="s">
        <v>11614</v>
      </c>
      <c r="P13" s="22"/>
      <c r="Q13" s="22"/>
      <c r="R13" s="22"/>
      <c r="S13" s="22"/>
      <c r="T13" s="22"/>
      <c r="U13" s="22"/>
      <c r="V13" s="22"/>
      <c r="W13" s="22"/>
      <c r="X13" s="22"/>
      <c r="Y13" s="22"/>
      <c r="Z13" s="22"/>
      <c r="AA13" s="22"/>
      <c r="AB13" s="22"/>
      <c r="AC13" s="22"/>
      <c r="AD13" s="22"/>
    </row>
    <row r="14">
      <c r="A14" s="16" t="s">
        <v>11624</v>
      </c>
      <c r="B14" s="16">
        <v>2023.0</v>
      </c>
      <c r="C14" s="16" t="s">
        <v>11556</v>
      </c>
      <c r="D14" s="16" t="s">
        <v>41</v>
      </c>
      <c r="E14" s="16" t="s">
        <v>11594</v>
      </c>
      <c r="F14" s="28" t="s">
        <v>11557</v>
      </c>
      <c r="G14" s="16">
        <v>2003.0</v>
      </c>
      <c r="H14" s="16">
        <v>2018.0</v>
      </c>
      <c r="I14" s="16" t="s">
        <v>11595</v>
      </c>
      <c r="J14" s="16" t="s">
        <v>11625</v>
      </c>
      <c r="K14" s="16" t="s">
        <v>7</v>
      </c>
      <c r="L14" s="16">
        <v>1.0</v>
      </c>
      <c r="M14" s="16" t="s">
        <v>11626</v>
      </c>
      <c r="N14" s="16" t="s">
        <v>11627</v>
      </c>
      <c r="O14" s="16" t="s">
        <v>11628</v>
      </c>
      <c r="P14" s="20"/>
      <c r="Q14" s="28" t="s">
        <v>11629</v>
      </c>
      <c r="R14" s="20"/>
      <c r="S14" s="20"/>
      <c r="T14" s="20"/>
      <c r="U14" s="20"/>
      <c r="V14" s="20"/>
      <c r="W14" s="20"/>
      <c r="X14" s="20"/>
      <c r="Y14" s="20"/>
      <c r="Z14" s="20"/>
      <c r="AA14" s="20"/>
      <c r="AB14" s="20"/>
      <c r="AC14" s="20"/>
      <c r="AD14" s="20"/>
    </row>
    <row r="15" hidden="1">
      <c r="A15" s="21" t="s">
        <v>11630</v>
      </c>
      <c r="B15" s="21">
        <v>2024.0</v>
      </c>
      <c r="C15" s="21" t="s">
        <v>11556</v>
      </c>
      <c r="D15" s="21" t="s">
        <v>41</v>
      </c>
      <c r="E15" s="21" t="s">
        <v>11594</v>
      </c>
      <c r="F15" s="29" t="s">
        <v>11631</v>
      </c>
      <c r="G15" s="21" t="s">
        <v>11601</v>
      </c>
      <c r="H15" s="21"/>
      <c r="I15" s="21"/>
      <c r="J15" s="21"/>
      <c r="K15" s="21" t="s">
        <v>11601</v>
      </c>
      <c r="L15" s="21"/>
      <c r="M15" s="21"/>
      <c r="N15" s="21"/>
      <c r="O15" s="21"/>
      <c r="P15" s="22"/>
      <c r="Q15" s="30"/>
      <c r="R15" s="21" t="s">
        <v>11632</v>
      </c>
      <c r="S15" s="22"/>
      <c r="T15" s="22"/>
      <c r="U15" s="22"/>
      <c r="V15" s="22"/>
      <c r="W15" s="22"/>
      <c r="X15" s="22"/>
      <c r="Y15" s="22"/>
      <c r="Z15" s="22"/>
      <c r="AA15" s="22"/>
      <c r="AB15" s="22"/>
      <c r="AC15" s="22"/>
      <c r="AD15" s="22"/>
    </row>
    <row r="16">
      <c r="A16" s="20" t="s">
        <v>34</v>
      </c>
      <c r="B16" s="16">
        <v>2023.0</v>
      </c>
      <c r="C16" s="16" t="s">
        <v>11544</v>
      </c>
      <c r="D16" s="16" t="s">
        <v>35</v>
      </c>
      <c r="E16" s="16" t="s">
        <v>11633</v>
      </c>
      <c r="F16" s="16" t="s">
        <v>11558</v>
      </c>
      <c r="G16" s="16">
        <v>2012.0</v>
      </c>
      <c r="H16" s="16">
        <v>2022.0</v>
      </c>
      <c r="I16" s="16" t="s">
        <v>11595</v>
      </c>
      <c r="J16" s="16" t="s">
        <v>11634</v>
      </c>
      <c r="K16" s="16" t="s">
        <v>7</v>
      </c>
      <c r="L16" s="16">
        <v>1.0</v>
      </c>
      <c r="M16" s="16" t="s">
        <v>11605</v>
      </c>
      <c r="N16" s="16" t="s">
        <v>11635</v>
      </c>
      <c r="O16" s="16" t="s">
        <v>11636</v>
      </c>
      <c r="P16" s="20"/>
      <c r="Q16" s="20"/>
      <c r="R16" s="16" t="s">
        <v>11637</v>
      </c>
      <c r="S16" s="20"/>
      <c r="T16" s="20"/>
      <c r="U16" s="20"/>
      <c r="V16" s="20"/>
      <c r="W16" s="20"/>
      <c r="X16" s="20"/>
      <c r="Y16" s="20"/>
      <c r="Z16" s="20"/>
      <c r="AA16" s="20"/>
      <c r="AB16" s="20"/>
      <c r="AC16" s="20"/>
      <c r="AD16" s="20"/>
    </row>
    <row r="17" hidden="1">
      <c r="A17" s="21" t="s">
        <v>11638</v>
      </c>
      <c r="B17" s="21">
        <v>2024.0</v>
      </c>
      <c r="C17" s="21" t="s">
        <v>11544</v>
      </c>
      <c r="D17" s="21" t="s">
        <v>35</v>
      </c>
      <c r="E17" s="21" t="s">
        <v>11633</v>
      </c>
      <c r="F17" s="21" t="s">
        <v>11601</v>
      </c>
      <c r="G17" s="21"/>
      <c r="H17" s="21"/>
      <c r="I17" s="21"/>
      <c r="J17" s="21"/>
      <c r="K17" s="21" t="s">
        <v>11601</v>
      </c>
      <c r="L17" s="21"/>
      <c r="M17" s="21"/>
      <c r="N17" s="21"/>
      <c r="O17" s="21"/>
      <c r="P17" s="22"/>
      <c r="Q17" s="22"/>
      <c r="R17" s="21"/>
      <c r="S17" s="22"/>
      <c r="T17" s="22"/>
      <c r="U17" s="22"/>
      <c r="V17" s="22"/>
      <c r="W17" s="22"/>
      <c r="X17" s="22"/>
      <c r="Y17" s="22"/>
      <c r="Z17" s="22"/>
      <c r="AA17" s="22"/>
      <c r="AB17" s="22"/>
      <c r="AC17" s="22"/>
      <c r="AD17" s="22"/>
    </row>
    <row r="18">
      <c r="A18" s="20" t="s">
        <v>44</v>
      </c>
      <c r="B18" s="16">
        <v>2023.0</v>
      </c>
      <c r="C18" s="16" t="s">
        <v>11544</v>
      </c>
      <c r="D18" s="16" t="s">
        <v>45</v>
      </c>
      <c r="E18" s="16"/>
      <c r="F18" s="31" t="s">
        <v>11639</v>
      </c>
      <c r="G18" s="16">
        <v>1968.0</v>
      </c>
      <c r="H18" s="16" t="s">
        <v>11601</v>
      </c>
      <c r="I18" s="16" t="s">
        <v>11640</v>
      </c>
      <c r="J18" s="16" t="s">
        <v>11601</v>
      </c>
      <c r="K18" s="16" t="s">
        <v>11601</v>
      </c>
      <c r="L18" s="16">
        <v>0.0</v>
      </c>
      <c r="M18" s="16" t="s">
        <v>11601</v>
      </c>
      <c r="N18" s="16" t="s">
        <v>11601</v>
      </c>
      <c r="O18" s="16" t="s">
        <v>11641</v>
      </c>
      <c r="P18" s="20"/>
      <c r="Q18" s="20"/>
      <c r="R18" s="20"/>
      <c r="S18" s="20"/>
      <c r="T18" s="20"/>
      <c r="U18" s="20"/>
      <c r="V18" s="20"/>
      <c r="W18" s="20"/>
      <c r="X18" s="20"/>
      <c r="Y18" s="20"/>
      <c r="Z18" s="20"/>
      <c r="AA18" s="20"/>
      <c r="AB18" s="20"/>
      <c r="AC18" s="20"/>
      <c r="AD18" s="20"/>
    </row>
    <row r="19" hidden="1">
      <c r="A19" s="21" t="s">
        <v>11642</v>
      </c>
      <c r="B19" s="21">
        <v>2024.0</v>
      </c>
      <c r="C19" s="21" t="s">
        <v>11544</v>
      </c>
      <c r="D19" s="21" t="s">
        <v>45</v>
      </c>
      <c r="E19" s="21"/>
      <c r="F19" s="23" t="s">
        <v>11643</v>
      </c>
      <c r="G19" s="21"/>
      <c r="H19" s="21"/>
      <c r="I19" s="21"/>
      <c r="J19" s="21"/>
      <c r="K19" s="21" t="s">
        <v>11601</v>
      </c>
      <c r="L19" s="21"/>
      <c r="M19" s="21"/>
      <c r="N19" s="21"/>
      <c r="O19" s="21"/>
      <c r="P19" s="22"/>
      <c r="Q19" s="22"/>
      <c r="R19" s="22"/>
      <c r="S19" s="22"/>
      <c r="T19" s="22"/>
      <c r="U19" s="22"/>
      <c r="V19" s="22"/>
      <c r="W19" s="22"/>
      <c r="X19" s="22"/>
      <c r="Y19" s="22"/>
      <c r="Z19" s="22"/>
      <c r="AA19" s="22"/>
      <c r="AB19" s="22"/>
      <c r="AC19" s="22"/>
      <c r="AD19" s="22"/>
    </row>
    <row r="20">
      <c r="A20" s="20" t="s">
        <v>26</v>
      </c>
      <c r="B20" s="16">
        <v>2023.0</v>
      </c>
      <c r="C20" s="16" t="s">
        <v>11556</v>
      </c>
      <c r="D20" s="16" t="s">
        <v>27</v>
      </c>
      <c r="E20" s="16" t="s">
        <v>11633</v>
      </c>
      <c r="F20" s="28" t="s">
        <v>11560</v>
      </c>
      <c r="G20" s="16">
        <v>2004.0</v>
      </c>
      <c r="H20" s="16">
        <v>2023.0</v>
      </c>
      <c r="I20" s="16" t="s">
        <v>11595</v>
      </c>
      <c r="J20" s="16" t="s">
        <v>11644</v>
      </c>
      <c r="K20" s="16" t="s">
        <v>11645</v>
      </c>
      <c r="L20" s="16">
        <v>1.0</v>
      </c>
      <c r="M20" s="16" t="s">
        <v>11626</v>
      </c>
      <c r="N20" s="16" t="s">
        <v>11646</v>
      </c>
      <c r="O20" s="16" t="s">
        <v>11647</v>
      </c>
      <c r="P20" s="20"/>
      <c r="Q20" s="28" t="s">
        <v>11648</v>
      </c>
      <c r="R20" s="20"/>
      <c r="S20" s="20"/>
      <c r="T20" s="20"/>
      <c r="U20" s="20"/>
      <c r="V20" s="20"/>
      <c r="W20" s="20"/>
      <c r="X20" s="20"/>
      <c r="Y20" s="20"/>
      <c r="Z20" s="20"/>
      <c r="AA20" s="20"/>
      <c r="AB20" s="20"/>
      <c r="AC20" s="20"/>
      <c r="AD20" s="20"/>
    </row>
    <row r="21" hidden="1">
      <c r="A21" s="21" t="s">
        <v>11649</v>
      </c>
      <c r="B21" s="21">
        <v>2024.0</v>
      </c>
      <c r="C21" s="21" t="s">
        <v>11556</v>
      </c>
      <c r="D21" s="21" t="s">
        <v>27</v>
      </c>
      <c r="E21" s="21" t="s">
        <v>11633</v>
      </c>
      <c r="F21" s="21" t="s">
        <v>11601</v>
      </c>
      <c r="G21" s="21"/>
      <c r="H21" s="22"/>
      <c r="I21" s="21"/>
      <c r="J21" s="21"/>
      <c r="K21" s="21" t="s">
        <v>11601</v>
      </c>
      <c r="L21" s="21"/>
      <c r="M21" s="21"/>
      <c r="N21" s="21"/>
      <c r="O21" s="21"/>
      <c r="P21" s="22"/>
      <c r="Q21" s="30"/>
      <c r="R21" s="22"/>
      <c r="S21" s="22"/>
      <c r="T21" s="22"/>
      <c r="U21" s="22"/>
      <c r="V21" s="22"/>
      <c r="W21" s="22"/>
      <c r="X21" s="22"/>
      <c r="Y21" s="22"/>
      <c r="Z21" s="22"/>
      <c r="AA21" s="22"/>
      <c r="AB21" s="22"/>
      <c r="AC21" s="22"/>
      <c r="AD21" s="22"/>
    </row>
    <row r="22">
      <c r="A22" s="20" t="s">
        <v>24</v>
      </c>
      <c r="B22" s="16">
        <v>2023.0</v>
      </c>
      <c r="C22" s="16" t="s">
        <v>11556</v>
      </c>
      <c r="D22" s="16" t="s">
        <v>25</v>
      </c>
      <c r="E22" s="16" t="s">
        <v>11633</v>
      </c>
      <c r="F22" s="16" t="s">
        <v>11561</v>
      </c>
      <c r="G22" s="16">
        <v>2001.0</v>
      </c>
      <c r="H22" s="16" t="s">
        <v>11601</v>
      </c>
      <c r="I22" s="16" t="s">
        <v>11595</v>
      </c>
      <c r="J22" s="16" t="s">
        <v>11601</v>
      </c>
      <c r="K22" s="16" t="s">
        <v>11601</v>
      </c>
      <c r="L22" s="16">
        <v>0.0</v>
      </c>
      <c r="M22" s="16" t="s">
        <v>11601</v>
      </c>
      <c r="N22" s="16" t="s">
        <v>11601</v>
      </c>
      <c r="O22" s="16" t="s">
        <v>11601</v>
      </c>
      <c r="P22" s="20"/>
      <c r="Q22" s="31" t="s">
        <v>11650</v>
      </c>
      <c r="R22" s="16" t="s">
        <v>11651</v>
      </c>
      <c r="S22" s="20"/>
      <c r="T22" s="20"/>
      <c r="U22" s="20"/>
      <c r="V22" s="20"/>
      <c r="W22" s="20"/>
      <c r="X22" s="20"/>
      <c r="Y22" s="20"/>
      <c r="Z22" s="20"/>
      <c r="AA22" s="20"/>
      <c r="AB22" s="20"/>
      <c r="AC22" s="20"/>
      <c r="AD22" s="20"/>
    </row>
    <row r="23" hidden="1">
      <c r="A23" s="22" t="s">
        <v>24</v>
      </c>
      <c r="B23" s="21">
        <v>2024.0</v>
      </c>
      <c r="C23" s="21" t="s">
        <v>11556</v>
      </c>
      <c r="D23" s="21" t="s">
        <v>25</v>
      </c>
      <c r="E23" s="21" t="s">
        <v>11633</v>
      </c>
      <c r="F23" s="21" t="s">
        <v>11601</v>
      </c>
      <c r="G23" s="21"/>
      <c r="H23" s="21"/>
      <c r="I23" s="21"/>
      <c r="J23" s="21"/>
      <c r="K23" s="21" t="s">
        <v>11601</v>
      </c>
      <c r="L23" s="21"/>
      <c r="M23" s="21"/>
      <c r="N23" s="21"/>
      <c r="O23" s="21"/>
      <c r="P23" s="22"/>
      <c r="Q23" s="21"/>
      <c r="R23" s="21"/>
      <c r="S23" s="22"/>
      <c r="T23" s="22"/>
      <c r="U23" s="22"/>
      <c r="V23" s="22"/>
      <c r="W23" s="22"/>
      <c r="X23" s="22"/>
      <c r="Y23" s="22"/>
      <c r="Z23" s="22"/>
      <c r="AA23" s="22"/>
      <c r="AB23" s="22"/>
      <c r="AC23" s="22"/>
      <c r="AD23" s="22"/>
    </row>
    <row r="24">
      <c r="A24" s="20" t="s">
        <v>16</v>
      </c>
      <c r="B24" s="16">
        <v>2023.0</v>
      </c>
      <c r="C24" s="16" t="s">
        <v>11556</v>
      </c>
      <c r="D24" s="16" t="s">
        <v>17</v>
      </c>
      <c r="E24" s="16" t="s">
        <v>11633</v>
      </c>
      <c r="F24" s="16" t="s">
        <v>11562</v>
      </c>
      <c r="G24" s="16">
        <v>1988.0</v>
      </c>
      <c r="H24" s="16" t="s">
        <v>11601</v>
      </c>
      <c r="I24" s="16" t="s">
        <v>11652</v>
      </c>
      <c r="J24" s="16" t="s">
        <v>11601</v>
      </c>
      <c r="K24" s="16" t="s">
        <v>11601</v>
      </c>
      <c r="L24" s="16">
        <v>0.0</v>
      </c>
      <c r="M24" s="16" t="s">
        <v>11601</v>
      </c>
      <c r="N24" s="16" t="s">
        <v>11601</v>
      </c>
      <c r="O24" s="16" t="s">
        <v>11653</v>
      </c>
      <c r="P24" s="20"/>
      <c r="Q24" s="24" t="s">
        <v>11654</v>
      </c>
      <c r="R24" s="16" t="s">
        <v>11655</v>
      </c>
      <c r="S24" s="16" t="s">
        <v>11656</v>
      </c>
      <c r="T24" s="16" t="s">
        <v>11657</v>
      </c>
      <c r="U24" s="20"/>
      <c r="V24" s="20"/>
      <c r="W24" s="20"/>
      <c r="X24" s="20"/>
      <c r="Y24" s="20"/>
      <c r="Z24" s="20"/>
      <c r="AA24" s="20"/>
      <c r="AB24" s="20"/>
      <c r="AC24" s="20"/>
      <c r="AD24" s="20"/>
    </row>
    <row r="25" hidden="1">
      <c r="A25" s="22" t="s">
        <v>16</v>
      </c>
      <c r="B25" s="21">
        <v>2024.0</v>
      </c>
      <c r="C25" s="21" t="s">
        <v>11556</v>
      </c>
      <c r="D25" s="21" t="s">
        <v>17</v>
      </c>
      <c r="E25" s="21" t="s">
        <v>11633</v>
      </c>
      <c r="F25" s="29" t="s">
        <v>11658</v>
      </c>
      <c r="G25" s="21" t="s">
        <v>11601</v>
      </c>
      <c r="H25" s="21"/>
      <c r="I25" s="21"/>
      <c r="J25" s="21"/>
      <c r="K25" s="21" t="s">
        <v>11601</v>
      </c>
      <c r="L25" s="21"/>
      <c r="M25" s="21"/>
      <c r="N25" s="21"/>
      <c r="O25" s="21"/>
      <c r="P25" s="22"/>
      <c r="Q25" s="32"/>
      <c r="R25" s="21"/>
      <c r="S25" s="21"/>
      <c r="T25" s="21"/>
      <c r="U25" s="22"/>
      <c r="V25" s="22"/>
      <c r="W25" s="22"/>
      <c r="X25" s="22"/>
      <c r="Y25" s="22"/>
      <c r="Z25" s="22"/>
      <c r="AA25" s="22"/>
      <c r="AB25" s="22"/>
      <c r="AC25" s="22"/>
      <c r="AD25" s="22"/>
    </row>
    <row r="26">
      <c r="A26" s="33" t="s">
        <v>36</v>
      </c>
      <c r="B26" s="34">
        <v>2023.0</v>
      </c>
      <c r="C26" s="34" t="s">
        <v>11564</v>
      </c>
      <c r="D26" s="34" t="s">
        <v>37</v>
      </c>
      <c r="E26" s="34" t="s">
        <v>11633</v>
      </c>
      <c r="F26" s="34" t="s">
        <v>11565</v>
      </c>
      <c r="G26" s="34">
        <v>2020.0</v>
      </c>
      <c r="H26" s="34" t="s">
        <v>11601</v>
      </c>
      <c r="I26" s="34" t="s">
        <v>11659</v>
      </c>
      <c r="J26" s="34" t="s">
        <v>11601</v>
      </c>
      <c r="K26" s="34" t="s">
        <v>11601</v>
      </c>
      <c r="L26" s="34">
        <v>0.0</v>
      </c>
      <c r="M26" s="34" t="s">
        <v>11601</v>
      </c>
      <c r="N26" s="34" t="s">
        <v>11601</v>
      </c>
      <c r="O26" s="34" t="s">
        <v>11660</v>
      </c>
      <c r="P26" s="33"/>
      <c r="Q26" s="35" t="s">
        <v>11661</v>
      </c>
      <c r="R26" s="34" t="s">
        <v>11662</v>
      </c>
      <c r="S26" s="33"/>
      <c r="T26" s="33"/>
      <c r="U26" s="33"/>
      <c r="V26" s="33"/>
      <c r="W26" s="33"/>
      <c r="X26" s="33"/>
      <c r="Y26" s="33"/>
      <c r="Z26" s="33"/>
      <c r="AA26" s="33"/>
      <c r="AB26" s="33"/>
      <c r="AC26" s="33"/>
      <c r="AD26" s="33"/>
    </row>
    <row r="27" hidden="1">
      <c r="A27" s="21" t="s">
        <v>11663</v>
      </c>
      <c r="B27" s="36">
        <v>2024.0</v>
      </c>
      <c r="C27" s="36" t="s">
        <v>11564</v>
      </c>
      <c r="D27" s="36" t="s">
        <v>37</v>
      </c>
      <c r="E27" s="36" t="s">
        <v>11633</v>
      </c>
      <c r="F27" s="37" t="s">
        <v>11664</v>
      </c>
      <c r="G27" s="36">
        <v>2020.0</v>
      </c>
      <c r="H27" s="36" t="s">
        <v>11601</v>
      </c>
      <c r="I27" s="36" t="s">
        <v>11665</v>
      </c>
      <c r="J27" s="36" t="s">
        <v>11601</v>
      </c>
      <c r="K27" s="36" t="s">
        <v>11601</v>
      </c>
      <c r="L27" s="36"/>
      <c r="M27" s="36" t="s">
        <v>11601</v>
      </c>
      <c r="N27" s="36" t="s">
        <v>11601</v>
      </c>
      <c r="O27" s="36" t="s">
        <v>11666</v>
      </c>
      <c r="P27" s="38"/>
      <c r="Q27" s="37" t="s">
        <v>11661</v>
      </c>
      <c r="R27" s="38"/>
      <c r="S27" s="38"/>
      <c r="T27" s="38"/>
      <c r="U27" s="38"/>
      <c r="V27" s="38"/>
      <c r="W27" s="38"/>
      <c r="X27" s="38"/>
      <c r="Y27" s="38"/>
      <c r="Z27" s="38"/>
      <c r="AA27" s="38"/>
      <c r="AB27" s="38"/>
      <c r="AC27" s="38"/>
      <c r="AD27" s="38"/>
    </row>
    <row r="28">
      <c r="A28" s="20" t="s">
        <v>28</v>
      </c>
      <c r="B28" s="16">
        <v>2023.0</v>
      </c>
      <c r="C28" s="16" t="s">
        <v>11556</v>
      </c>
      <c r="D28" s="16" t="s">
        <v>29</v>
      </c>
      <c r="E28" s="16" t="s">
        <v>11633</v>
      </c>
      <c r="F28" s="28" t="s">
        <v>11566</v>
      </c>
      <c r="G28" s="16">
        <v>2001.0</v>
      </c>
      <c r="H28" s="16">
        <v>2023.0</v>
      </c>
      <c r="I28" s="16" t="s">
        <v>11595</v>
      </c>
      <c r="J28" s="16" t="s">
        <v>11667</v>
      </c>
      <c r="K28" s="16" t="s">
        <v>11645</v>
      </c>
      <c r="L28" s="16">
        <v>1.0</v>
      </c>
      <c r="M28" s="16" t="s">
        <v>11626</v>
      </c>
      <c r="N28" s="16" t="s">
        <v>11668</v>
      </c>
      <c r="O28" s="16" t="s">
        <v>11669</v>
      </c>
      <c r="P28" s="20"/>
      <c r="Q28" s="24" t="s">
        <v>11670</v>
      </c>
      <c r="R28" s="16" t="s">
        <v>11671</v>
      </c>
      <c r="S28" s="20"/>
      <c r="T28" s="20"/>
      <c r="U28" s="20"/>
      <c r="V28" s="20"/>
      <c r="W28" s="20"/>
      <c r="X28" s="20"/>
      <c r="Y28" s="20"/>
      <c r="Z28" s="20"/>
      <c r="AA28" s="20"/>
      <c r="AB28" s="20"/>
      <c r="AC28" s="20"/>
      <c r="AD28" s="20"/>
    </row>
    <row r="29">
      <c r="A29" s="20" t="s">
        <v>28</v>
      </c>
      <c r="B29" s="16">
        <v>2023.0</v>
      </c>
      <c r="C29" s="16" t="s">
        <v>11556</v>
      </c>
      <c r="D29" s="16" t="s">
        <v>29</v>
      </c>
      <c r="E29" s="16" t="s">
        <v>11633</v>
      </c>
      <c r="F29" s="28" t="s">
        <v>11566</v>
      </c>
      <c r="G29" s="16">
        <v>2001.0</v>
      </c>
      <c r="H29" s="16">
        <v>2023.0</v>
      </c>
      <c r="I29" s="16" t="s">
        <v>11595</v>
      </c>
      <c r="J29" s="16" t="s">
        <v>11672</v>
      </c>
      <c r="K29" s="16" t="s">
        <v>11645</v>
      </c>
      <c r="L29" s="16"/>
      <c r="M29" s="16" t="s">
        <v>11626</v>
      </c>
      <c r="N29" s="16" t="s">
        <v>11673</v>
      </c>
      <c r="O29" s="16"/>
      <c r="P29" s="20"/>
      <c r="Q29" s="39"/>
      <c r="R29" s="16"/>
      <c r="S29" s="16"/>
      <c r="T29" s="16"/>
      <c r="U29" s="20"/>
      <c r="V29" s="20"/>
      <c r="W29" s="20"/>
      <c r="X29" s="20"/>
      <c r="Y29" s="20"/>
      <c r="Z29" s="20"/>
      <c r="AA29" s="20"/>
      <c r="AB29" s="20"/>
      <c r="AC29" s="20"/>
      <c r="AD29" s="20"/>
    </row>
    <row r="30" hidden="1">
      <c r="A30" s="22" t="s">
        <v>11674</v>
      </c>
      <c r="B30" s="21">
        <v>2024.0</v>
      </c>
      <c r="C30" s="21" t="s">
        <v>11556</v>
      </c>
      <c r="D30" s="21" t="s">
        <v>29</v>
      </c>
      <c r="E30" s="21" t="s">
        <v>11633</v>
      </c>
      <c r="F30" s="23" t="s">
        <v>11675</v>
      </c>
      <c r="G30" s="21">
        <v>2001.0</v>
      </c>
      <c r="H30" s="21" t="s">
        <v>11601</v>
      </c>
      <c r="I30" s="21" t="s">
        <v>11595</v>
      </c>
      <c r="J30" s="21" t="s">
        <v>11601</v>
      </c>
      <c r="K30" s="21" t="s">
        <v>11601</v>
      </c>
      <c r="L30" s="21"/>
      <c r="M30" s="21" t="s">
        <v>11601</v>
      </c>
      <c r="N30" s="21" t="s">
        <v>11601</v>
      </c>
      <c r="O30" s="21" t="s">
        <v>11676</v>
      </c>
      <c r="P30" s="22"/>
      <c r="Q30" s="32"/>
      <c r="R30" s="21" t="s">
        <v>11677</v>
      </c>
      <c r="S30" s="21"/>
      <c r="T30" s="21"/>
      <c r="U30" s="22"/>
      <c r="V30" s="22"/>
      <c r="W30" s="22"/>
      <c r="X30" s="22"/>
      <c r="Y30" s="22"/>
      <c r="Z30" s="22"/>
      <c r="AA30" s="22"/>
      <c r="AB30" s="22"/>
      <c r="AC30" s="22"/>
      <c r="AD30" s="22"/>
    </row>
    <row r="31">
      <c r="A31" s="20" t="s">
        <v>42</v>
      </c>
      <c r="B31" s="16">
        <v>2023.0</v>
      </c>
      <c r="C31" s="16" t="s">
        <v>11544</v>
      </c>
      <c r="D31" s="16" t="s">
        <v>43</v>
      </c>
      <c r="E31" s="16" t="s">
        <v>11633</v>
      </c>
      <c r="F31" s="16" t="s">
        <v>11568</v>
      </c>
      <c r="G31" s="16">
        <v>2015.0</v>
      </c>
      <c r="H31" s="16">
        <v>2023.0</v>
      </c>
      <c r="I31" s="16" t="s">
        <v>11595</v>
      </c>
      <c r="J31" s="16" t="s">
        <v>11678</v>
      </c>
      <c r="K31" s="16" t="s">
        <v>11645</v>
      </c>
      <c r="L31" s="16">
        <v>1.0</v>
      </c>
      <c r="M31" s="16" t="s">
        <v>11605</v>
      </c>
      <c r="N31" s="16" t="s">
        <v>11668</v>
      </c>
      <c r="O31" s="16" t="s">
        <v>11679</v>
      </c>
      <c r="P31" s="20"/>
      <c r="Q31" s="20"/>
      <c r="R31" s="20"/>
      <c r="S31" s="20"/>
      <c r="T31" s="20"/>
      <c r="U31" s="20"/>
      <c r="V31" s="20"/>
      <c r="W31" s="20"/>
      <c r="X31" s="20"/>
      <c r="Y31" s="20"/>
      <c r="Z31" s="20"/>
      <c r="AA31" s="20"/>
      <c r="AB31" s="20"/>
      <c r="AC31" s="20"/>
      <c r="AD31" s="20"/>
    </row>
    <row r="32" hidden="1">
      <c r="A32" s="21" t="s">
        <v>11680</v>
      </c>
      <c r="B32" s="21">
        <v>2024.0</v>
      </c>
      <c r="C32" s="21" t="s">
        <v>11544</v>
      </c>
      <c r="D32" s="21" t="s">
        <v>43</v>
      </c>
      <c r="E32" s="21" t="s">
        <v>11633</v>
      </c>
      <c r="F32" s="21" t="s">
        <v>11601</v>
      </c>
      <c r="G32" s="21"/>
      <c r="H32" s="21"/>
      <c r="I32" s="21"/>
      <c r="J32" s="21"/>
      <c r="K32" s="21" t="s">
        <v>11601</v>
      </c>
      <c r="L32" s="21"/>
      <c r="M32" s="21"/>
      <c r="N32" s="21"/>
      <c r="O32" s="21"/>
      <c r="P32" s="22"/>
      <c r="Q32" s="22"/>
      <c r="R32" s="22"/>
      <c r="S32" s="22"/>
      <c r="T32" s="22"/>
      <c r="U32" s="22"/>
      <c r="V32" s="22"/>
      <c r="W32" s="22"/>
      <c r="X32" s="22"/>
      <c r="Y32" s="22"/>
      <c r="Z32" s="22"/>
      <c r="AA32" s="22"/>
      <c r="AB32" s="22"/>
      <c r="AC32" s="22"/>
      <c r="AD32" s="22"/>
    </row>
    <row r="33">
      <c r="A33" s="33" t="s">
        <v>30</v>
      </c>
      <c r="B33" s="34">
        <v>2023.0</v>
      </c>
      <c r="C33" s="34" t="s">
        <v>11564</v>
      </c>
      <c r="D33" s="34" t="s">
        <v>31</v>
      </c>
      <c r="E33" s="34" t="s">
        <v>11681</v>
      </c>
      <c r="F33" s="34" t="s">
        <v>11569</v>
      </c>
      <c r="G33" s="34">
        <v>2006.0</v>
      </c>
      <c r="H33" s="34" t="s">
        <v>11601</v>
      </c>
      <c r="I33" s="34" t="s">
        <v>11595</v>
      </c>
      <c r="J33" s="34" t="s">
        <v>11601</v>
      </c>
      <c r="K33" s="34" t="s">
        <v>11601</v>
      </c>
      <c r="L33" s="34">
        <v>0.0</v>
      </c>
      <c r="M33" s="34" t="s">
        <v>11601</v>
      </c>
      <c r="N33" s="34" t="s">
        <v>11601</v>
      </c>
      <c r="O33" s="34" t="s">
        <v>11682</v>
      </c>
      <c r="P33" s="33"/>
      <c r="Q33" s="40" t="s">
        <v>11683</v>
      </c>
      <c r="R33" s="34" t="s">
        <v>11662</v>
      </c>
      <c r="S33" s="33"/>
      <c r="T33" s="33"/>
      <c r="U33" s="33"/>
      <c r="V33" s="33"/>
      <c r="W33" s="33"/>
      <c r="X33" s="33"/>
      <c r="Y33" s="33"/>
      <c r="Z33" s="33"/>
      <c r="AA33" s="33"/>
      <c r="AB33" s="33"/>
      <c r="AC33" s="33"/>
      <c r="AD33" s="33"/>
    </row>
    <row r="34" hidden="1">
      <c r="A34" s="38" t="s">
        <v>30</v>
      </c>
      <c r="B34" s="36">
        <v>2024.0</v>
      </c>
      <c r="C34" s="36" t="s">
        <v>11564</v>
      </c>
      <c r="D34" s="36" t="s">
        <v>31</v>
      </c>
      <c r="E34" s="36" t="s">
        <v>11681</v>
      </c>
      <c r="F34" s="37" t="s">
        <v>11684</v>
      </c>
      <c r="G34" s="36"/>
      <c r="H34" s="36" t="s">
        <v>11601</v>
      </c>
      <c r="I34" s="36" t="s">
        <v>11595</v>
      </c>
      <c r="J34" s="36" t="s">
        <v>11601</v>
      </c>
      <c r="K34" s="36" t="s">
        <v>11601</v>
      </c>
      <c r="L34" s="36"/>
      <c r="M34" s="36" t="s">
        <v>11601</v>
      </c>
      <c r="N34" s="36" t="s">
        <v>11601</v>
      </c>
      <c r="O34" s="36" t="s">
        <v>11685</v>
      </c>
      <c r="P34" s="38"/>
      <c r="Q34" s="41" t="s">
        <v>11683</v>
      </c>
      <c r="R34" s="38"/>
      <c r="S34" s="38"/>
      <c r="T34" s="38"/>
      <c r="U34" s="38"/>
      <c r="V34" s="38"/>
      <c r="W34" s="38"/>
      <c r="X34" s="38"/>
      <c r="Y34" s="38"/>
      <c r="Z34" s="38"/>
      <c r="AA34" s="38"/>
      <c r="AB34" s="38"/>
      <c r="AC34" s="38"/>
      <c r="AD34" s="38"/>
    </row>
    <row r="35">
      <c r="A35" s="20" t="s">
        <v>32</v>
      </c>
      <c r="B35" s="16">
        <v>2023.0</v>
      </c>
      <c r="C35" s="16" t="s">
        <v>11564</v>
      </c>
      <c r="D35" s="16" t="s">
        <v>33</v>
      </c>
      <c r="E35" s="16" t="s">
        <v>11633</v>
      </c>
      <c r="F35" s="28" t="s">
        <v>11571</v>
      </c>
      <c r="G35" s="16">
        <v>1988.0</v>
      </c>
      <c r="H35" s="34" t="s">
        <v>11601</v>
      </c>
      <c r="I35" s="34" t="s">
        <v>11595</v>
      </c>
      <c r="J35" s="34" t="s">
        <v>11601</v>
      </c>
      <c r="K35" s="34" t="s">
        <v>11601</v>
      </c>
      <c r="L35" s="34">
        <v>0.0</v>
      </c>
      <c r="M35" s="34" t="s">
        <v>11601</v>
      </c>
      <c r="N35" s="34" t="s">
        <v>11601</v>
      </c>
      <c r="O35" s="16" t="s">
        <v>11686</v>
      </c>
      <c r="P35" s="20"/>
      <c r="Q35" s="31" t="s">
        <v>11687</v>
      </c>
      <c r="R35" s="20"/>
      <c r="S35" s="20"/>
      <c r="T35" s="20"/>
      <c r="U35" s="20"/>
      <c r="V35" s="20"/>
      <c r="W35" s="20"/>
      <c r="X35" s="20"/>
      <c r="Y35" s="20"/>
      <c r="Z35" s="20"/>
      <c r="AA35" s="20"/>
      <c r="AB35" s="20"/>
      <c r="AC35" s="20"/>
      <c r="AD35" s="20"/>
    </row>
    <row r="36" hidden="1">
      <c r="A36" s="22" t="s">
        <v>32</v>
      </c>
      <c r="B36" s="21">
        <v>2024.0</v>
      </c>
      <c r="C36" s="21" t="s">
        <v>11564</v>
      </c>
      <c r="D36" s="21" t="s">
        <v>33</v>
      </c>
      <c r="E36" s="21" t="s">
        <v>11633</v>
      </c>
      <c r="F36" s="29" t="s">
        <v>11688</v>
      </c>
      <c r="G36" s="21">
        <v>1988.0</v>
      </c>
      <c r="H36" s="36" t="s">
        <v>11601</v>
      </c>
      <c r="I36" s="36" t="s">
        <v>11595</v>
      </c>
      <c r="J36" s="36" t="s">
        <v>11601</v>
      </c>
      <c r="K36" s="36" t="s">
        <v>11601</v>
      </c>
      <c r="L36" s="36"/>
      <c r="M36" s="36" t="s">
        <v>11601</v>
      </c>
      <c r="N36" s="36" t="s">
        <v>11601</v>
      </c>
      <c r="O36" s="21" t="s">
        <v>11689</v>
      </c>
      <c r="P36" s="22"/>
      <c r="Q36" s="26" t="s">
        <v>11687</v>
      </c>
      <c r="R36" s="22"/>
      <c r="S36" s="22"/>
      <c r="T36" s="22"/>
      <c r="U36" s="22"/>
      <c r="V36" s="22"/>
      <c r="W36" s="22"/>
      <c r="X36" s="22"/>
      <c r="Y36" s="22"/>
      <c r="Z36" s="22"/>
      <c r="AA36" s="22"/>
      <c r="AB36" s="22"/>
      <c r="AC36" s="22"/>
      <c r="AD36" s="22"/>
    </row>
    <row r="37">
      <c r="A37" s="20" t="s">
        <v>14</v>
      </c>
      <c r="B37" s="16">
        <v>2023.0</v>
      </c>
      <c r="C37" s="16" t="s">
        <v>11556</v>
      </c>
      <c r="D37" s="16" t="s">
        <v>15</v>
      </c>
      <c r="E37" s="16" t="s">
        <v>11633</v>
      </c>
      <c r="F37" s="16" t="s">
        <v>11572</v>
      </c>
      <c r="G37" s="16">
        <v>1992.0</v>
      </c>
      <c r="H37" s="16" t="s">
        <v>11601</v>
      </c>
      <c r="I37" s="16" t="s">
        <v>11690</v>
      </c>
      <c r="J37" s="16" t="s">
        <v>11601</v>
      </c>
      <c r="K37" s="16" t="s">
        <v>11601</v>
      </c>
      <c r="L37" s="16">
        <v>0.0</v>
      </c>
      <c r="M37" s="16" t="s">
        <v>11601</v>
      </c>
      <c r="N37" s="16" t="s">
        <v>11601</v>
      </c>
      <c r="O37" s="16" t="s">
        <v>11691</v>
      </c>
      <c r="P37" s="20"/>
      <c r="Q37" s="31" t="s">
        <v>11692</v>
      </c>
      <c r="R37" s="20"/>
      <c r="S37" s="20"/>
      <c r="T37" s="20"/>
      <c r="U37" s="20"/>
      <c r="V37" s="20"/>
      <c r="W37" s="20"/>
      <c r="X37" s="20"/>
      <c r="Y37" s="20"/>
      <c r="Z37" s="20"/>
      <c r="AA37" s="20"/>
      <c r="AB37" s="20"/>
      <c r="AC37" s="20"/>
      <c r="AD37" s="20"/>
    </row>
    <row r="38" hidden="1">
      <c r="A38" s="21" t="s">
        <v>11693</v>
      </c>
      <c r="B38" s="21">
        <v>2024.0</v>
      </c>
      <c r="C38" s="21" t="s">
        <v>11556</v>
      </c>
      <c r="D38" s="21" t="s">
        <v>15</v>
      </c>
      <c r="E38" s="21" t="s">
        <v>11633</v>
      </c>
      <c r="F38" s="21" t="s">
        <v>11601</v>
      </c>
      <c r="G38" s="21"/>
      <c r="H38" s="21"/>
      <c r="I38" s="21"/>
      <c r="J38" s="21"/>
      <c r="K38" s="21" t="s">
        <v>11601</v>
      </c>
      <c r="L38" s="21"/>
      <c r="M38" s="21"/>
      <c r="N38" s="21"/>
      <c r="O38" s="21"/>
      <c r="P38" s="22"/>
      <c r="Q38" s="21"/>
      <c r="R38" s="22"/>
      <c r="S38" s="22"/>
      <c r="T38" s="22"/>
      <c r="U38" s="22"/>
      <c r="V38" s="22"/>
      <c r="W38" s="22"/>
      <c r="X38" s="22"/>
      <c r="Y38" s="22"/>
      <c r="Z38" s="22"/>
      <c r="AA38" s="22"/>
      <c r="AB38" s="22"/>
      <c r="AC38" s="22"/>
      <c r="AD38" s="22"/>
    </row>
    <row r="39">
      <c r="A39" s="20" t="s">
        <v>11</v>
      </c>
      <c r="B39" s="16">
        <v>2023.0</v>
      </c>
      <c r="C39" s="16" t="s">
        <v>11564</v>
      </c>
      <c r="D39" s="16" t="s">
        <v>12</v>
      </c>
      <c r="E39" s="16" t="s">
        <v>11694</v>
      </c>
      <c r="F39" s="16" t="s">
        <v>11573</v>
      </c>
      <c r="G39" s="16">
        <v>2006.0</v>
      </c>
      <c r="H39" s="16" t="s">
        <v>11695</v>
      </c>
      <c r="I39" s="16" t="s">
        <v>11696</v>
      </c>
      <c r="J39" s="16" t="s">
        <v>11697</v>
      </c>
      <c r="K39" s="16" t="s">
        <v>8</v>
      </c>
      <c r="L39" s="16">
        <v>2.0</v>
      </c>
      <c r="M39" s="16" t="s">
        <v>11698</v>
      </c>
      <c r="N39" s="20"/>
      <c r="O39" s="16" t="s">
        <v>11699</v>
      </c>
      <c r="P39" s="20"/>
      <c r="Q39" s="31" t="s">
        <v>11700</v>
      </c>
      <c r="R39" s="20"/>
      <c r="S39" s="20"/>
      <c r="T39" s="20"/>
      <c r="U39" s="20"/>
      <c r="V39" s="20"/>
      <c r="W39" s="20"/>
      <c r="X39" s="20"/>
      <c r="Y39" s="20"/>
      <c r="Z39" s="20"/>
      <c r="AA39" s="20"/>
      <c r="AB39" s="20"/>
      <c r="AC39" s="20"/>
      <c r="AD39" s="20"/>
    </row>
    <row r="40">
      <c r="A40" s="20" t="s">
        <v>11</v>
      </c>
      <c r="B40" s="16">
        <v>2023.0</v>
      </c>
      <c r="C40" s="16" t="s">
        <v>11564</v>
      </c>
      <c r="D40" s="16"/>
      <c r="E40" s="16"/>
      <c r="F40" s="16"/>
      <c r="G40" s="16"/>
      <c r="H40" s="16">
        <v>2021.0</v>
      </c>
      <c r="I40" s="16"/>
      <c r="J40" s="28" t="s">
        <v>11701</v>
      </c>
      <c r="K40" s="16" t="s">
        <v>7</v>
      </c>
      <c r="L40" s="16"/>
      <c r="M40" s="16" t="s">
        <v>11626</v>
      </c>
      <c r="N40" s="20"/>
      <c r="O40" s="16"/>
      <c r="P40" s="20"/>
      <c r="Q40" s="20"/>
      <c r="R40" s="20"/>
      <c r="S40" s="20"/>
      <c r="T40" s="20"/>
      <c r="U40" s="20"/>
      <c r="V40" s="20"/>
      <c r="W40" s="20"/>
      <c r="X40" s="20"/>
      <c r="Y40" s="20"/>
      <c r="Z40" s="20"/>
      <c r="AA40" s="20"/>
      <c r="AB40" s="20"/>
      <c r="AC40" s="20"/>
      <c r="AD40" s="20"/>
    </row>
    <row r="41">
      <c r="A41" s="20" t="s">
        <v>11</v>
      </c>
      <c r="B41" s="16">
        <v>2023.0</v>
      </c>
      <c r="C41" s="16" t="s">
        <v>11564</v>
      </c>
      <c r="D41" s="16"/>
      <c r="E41" s="16"/>
      <c r="F41" s="16"/>
      <c r="G41" s="16"/>
      <c r="H41" s="16">
        <v>2023.0</v>
      </c>
      <c r="I41" s="16"/>
      <c r="J41" s="42" t="s">
        <v>11702</v>
      </c>
      <c r="K41" s="16" t="s">
        <v>8</v>
      </c>
      <c r="L41" s="16"/>
      <c r="M41" s="16" t="s">
        <v>11626</v>
      </c>
      <c r="N41" s="28" t="s">
        <v>11703</v>
      </c>
      <c r="O41" s="16"/>
      <c r="P41" s="20"/>
      <c r="Q41" s="16"/>
      <c r="R41" s="20"/>
      <c r="S41" s="20"/>
      <c r="T41" s="20"/>
      <c r="U41" s="20"/>
      <c r="V41" s="20"/>
      <c r="W41" s="20"/>
      <c r="X41" s="20"/>
      <c r="Y41" s="20"/>
      <c r="Z41" s="20"/>
      <c r="AA41" s="20"/>
      <c r="AB41" s="20"/>
      <c r="AC41" s="20"/>
      <c r="AD41" s="20"/>
    </row>
    <row r="42" hidden="1">
      <c r="A42" s="22" t="s">
        <v>11</v>
      </c>
      <c r="B42" s="21">
        <v>2024.0</v>
      </c>
      <c r="C42" s="21" t="s">
        <v>11564</v>
      </c>
      <c r="D42" s="21" t="s">
        <v>12</v>
      </c>
      <c r="E42" s="21" t="s">
        <v>11694</v>
      </c>
      <c r="F42" s="26" t="s">
        <v>11704</v>
      </c>
      <c r="G42" s="21">
        <v>2006.0</v>
      </c>
      <c r="H42" s="21">
        <v>2023.0</v>
      </c>
      <c r="I42" s="21" t="s">
        <v>11705</v>
      </c>
      <c r="J42" s="29" t="s">
        <v>11706</v>
      </c>
      <c r="K42" s="21" t="s">
        <v>8</v>
      </c>
      <c r="L42" s="21"/>
      <c r="M42" s="21" t="s">
        <v>11626</v>
      </c>
      <c r="N42" s="22"/>
      <c r="O42" s="21" t="s">
        <v>11707</v>
      </c>
      <c r="P42" s="22"/>
      <c r="Q42" s="26" t="s">
        <v>11700</v>
      </c>
      <c r="R42" s="22"/>
      <c r="S42" s="22"/>
      <c r="T42" s="22"/>
      <c r="U42" s="22"/>
      <c r="V42" s="22"/>
      <c r="W42" s="22"/>
      <c r="X42" s="22"/>
      <c r="Y42" s="22"/>
      <c r="Z42" s="22"/>
      <c r="AA42" s="22"/>
      <c r="AB42" s="22"/>
      <c r="AC42" s="22"/>
      <c r="AD42" s="22"/>
    </row>
    <row r="43" hidden="1">
      <c r="A43" s="21" t="s">
        <v>11708</v>
      </c>
      <c r="B43" s="21">
        <v>2024.0</v>
      </c>
      <c r="C43" s="21" t="s">
        <v>11564</v>
      </c>
      <c r="D43" s="21"/>
      <c r="E43" s="21"/>
      <c r="F43" s="21"/>
      <c r="G43" s="21"/>
      <c r="H43" s="21">
        <v>2023.0</v>
      </c>
      <c r="I43" s="21"/>
      <c r="J43" s="30" t="s">
        <v>11709</v>
      </c>
      <c r="K43" s="21" t="s">
        <v>9</v>
      </c>
      <c r="L43" s="21"/>
      <c r="M43" s="21" t="s">
        <v>11698</v>
      </c>
      <c r="N43" s="22"/>
      <c r="O43" s="21"/>
      <c r="P43" s="22"/>
      <c r="Q43" s="21"/>
      <c r="R43" s="22"/>
      <c r="S43" s="22"/>
      <c r="T43" s="22"/>
      <c r="U43" s="22"/>
      <c r="V43" s="22"/>
      <c r="W43" s="22"/>
      <c r="X43" s="22"/>
      <c r="Y43" s="22"/>
      <c r="Z43" s="22"/>
      <c r="AA43" s="22"/>
      <c r="AB43" s="22"/>
      <c r="AC43" s="22"/>
      <c r="AD43" s="22"/>
    </row>
    <row r="44" hidden="1">
      <c r="A44" s="21" t="s">
        <v>11708</v>
      </c>
      <c r="B44" s="21">
        <v>2024.0</v>
      </c>
      <c r="C44" s="21" t="s">
        <v>11564</v>
      </c>
      <c r="D44" s="21"/>
      <c r="E44" s="21"/>
      <c r="F44" s="21"/>
      <c r="G44" s="21"/>
      <c r="H44" s="21">
        <v>2021.0</v>
      </c>
      <c r="I44" s="21"/>
      <c r="J44" s="30" t="s">
        <v>11710</v>
      </c>
      <c r="K44" s="21" t="s">
        <v>11601</v>
      </c>
      <c r="L44" s="21"/>
      <c r="M44" s="21" t="s">
        <v>11626</v>
      </c>
      <c r="N44" s="22"/>
      <c r="O44" s="21"/>
      <c r="P44" s="22"/>
      <c r="Q44" s="21"/>
      <c r="R44" s="22"/>
      <c r="S44" s="22"/>
      <c r="T44" s="22"/>
      <c r="U44" s="22"/>
      <c r="V44" s="22"/>
      <c r="W44" s="22"/>
      <c r="X44" s="22"/>
      <c r="Y44" s="22"/>
      <c r="Z44" s="22"/>
      <c r="AA44" s="22"/>
      <c r="AB44" s="22"/>
      <c r="AC44" s="22"/>
      <c r="AD44" s="22"/>
    </row>
    <row r="45">
      <c r="A45" s="20" t="s">
        <v>46</v>
      </c>
      <c r="B45" s="16">
        <v>2023.0</v>
      </c>
      <c r="C45" s="16" t="s">
        <v>11564</v>
      </c>
      <c r="D45" s="16" t="s">
        <v>47</v>
      </c>
      <c r="E45" s="16" t="s">
        <v>11633</v>
      </c>
      <c r="F45" s="16" t="s">
        <v>11574</v>
      </c>
      <c r="G45" s="16">
        <v>1997.0</v>
      </c>
      <c r="H45" s="34" t="s">
        <v>11601</v>
      </c>
      <c r="I45" s="34" t="s">
        <v>11595</v>
      </c>
      <c r="J45" s="34" t="s">
        <v>11601</v>
      </c>
      <c r="K45" s="34" t="s">
        <v>11601</v>
      </c>
      <c r="L45" s="34">
        <v>0.0</v>
      </c>
      <c r="M45" s="34" t="s">
        <v>11601</v>
      </c>
      <c r="N45" s="34" t="s">
        <v>11601</v>
      </c>
      <c r="O45" s="16" t="s">
        <v>11711</v>
      </c>
      <c r="P45" s="20"/>
      <c r="Q45" s="31" t="s">
        <v>11712</v>
      </c>
      <c r="R45" s="20"/>
      <c r="S45" s="20"/>
      <c r="T45" s="20"/>
      <c r="U45" s="20"/>
      <c r="V45" s="20"/>
      <c r="W45" s="20"/>
      <c r="X45" s="20"/>
      <c r="Y45" s="20"/>
      <c r="Z45" s="20"/>
      <c r="AA45" s="20"/>
      <c r="AB45" s="20"/>
      <c r="AC45" s="20"/>
      <c r="AD45" s="20"/>
    </row>
    <row r="46" hidden="1">
      <c r="A46" s="22" t="s">
        <v>46</v>
      </c>
      <c r="B46" s="21">
        <v>2024.0</v>
      </c>
      <c r="C46" s="21" t="s">
        <v>11564</v>
      </c>
      <c r="D46" s="21" t="s">
        <v>47</v>
      </c>
      <c r="E46" s="21" t="s">
        <v>11633</v>
      </c>
      <c r="F46" s="26" t="s">
        <v>11713</v>
      </c>
      <c r="G46" s="21">
        <v>1997.0</v>
      </c>
      <c r="H46" s="36" t="s">
        <v>11601</v>
      </c>
      <c r="I46" s="36" t="s">
        <v>11595</v>
      </c>
      <c r="J46" s="36" t="s">
        <v>11601</v>
      </c>
      <c r="K46" s="36" t="s">
        <v>11601</v>
      </c>
      <c r="L46" s="36"/>
      <c r="M46" s="36" t="s">
        <v>11601</v>
      </c>
      <c r="N46" s="36" t="s">
        <v>11601</v>
      </c>
      <c r="O46" s="21" t="s">
        <v>11714</v>
      </c>
      <c r="P46" s="22"/>
      <c r="Q46" s="26" t="s">
        <v>11712</v>
      </c>
      <c r="R46" s="22"/>
      <c r="S46" s="22"/>
      <c r="T46" s="22"/>
      <c r="U46" s="22"/>
      <c r="V46" s="22"/>
      <c r="W46" s="22"/>
      <c r="X46" s="22"/>
      <c r="Y46" s="22"/>
      <c r="Z46" s="22"/>
      <c r="AA46" s="22"/>
      <c r="AB46" s="22"/>
      <c r="AC46" s="22"/>
      <c r="AD46" s="22"/>
    </row>
    <row r="47">
      <c r="A47" s="20" t="s">
        <v>18</v>
      </c>
      <c r="B47" s="16">
        <v>2023.0</v>
      </c>
      <c r="C47" s="16" t="s">
        <v>11564</v>
      </c>
      <c r="D47" s="16" t="s">
        <v>19</v>
      </c>
      <c r="E47" s="16" t="s">
        <v>11633</v>
      </c>
      <c r="F47" s="16" t="s">
        <v>11575</v>
      </c>
      <c r="G47" s="16">
        <v>1984.0</v>
      </c>
      <c r="H47" s="34" t="s">
        <v>11601</v>
      </c>
      <c r="I47" s="34" t="s">
        <v>11595</v>
      </c>
      <c r="J47" s="34" t="s">
        <v>11601</v>
      </c>
      <c r="K47" s="34" t="s">
        <v>11601</v>
      </c>
      <c r="L47" s="34">
        <v>0.0</v>
      </c>
      <c r="M47" s="34" t="s">
        <v>11601</v>
      </c>
      <c r="N47" s="34" t="s">
        <v>11601</v>
      </c>
      <c r="O47" s="16" t="s">
        <v>11715</v>
      </c>
      <c r="P47" s="20"/>
      <c r="Q47" s="31" t="s">
        <v>11716</v>
      </c>
      <c r="R47" s="20"/>
      <c r="S47" s="20"/>
      <c r="T47" s="20"/>
      <c r="U47" s="20"/>
      <c r="V47" s="20"/>
      <c r="W47" s="20"/>
      <c r="X47" s="20"/>
      <c r="Y47" s="20"/>
      <c r="Z47" s="20"/>
      <c r="AA47" s="20"/>
      <c r="AB47" s="20"/>
      <c r="AC47" s="20"/>
      <c r="AD47" s="20"/>
    </row>
    <row r="48" hidden="1">
      <c r="A48" s="22" t="s">
        <v>18</v>
      </c>
      <c r="B48" s="21">
        <v>2024.0</v>
      </c>
      <c r="C48" s="21" t="s">
        <v>11564</v>
      </c>
      <c r="D48" s="21" t="s">
        <v>19</v>
      </c>
      <c r="E48" s="21" t="s">
        <v>11633</v>
      </c>
      <c r="F48" s="26" t="s">
        <v>11717</v>
      </c>
      <c r="G48" s="21">
        <v>1984.0</v>
      </c>
      <c r="H48" s="36" t="s">
        <v>11601</v>
      </c>
      <c r="I48" s="36" t="s">
        <v>11595</v>
      </c>
      <c r="J48" s="36" t="s">
        <v>11601</v>
      </c>
      <c r="K48" s="36" t="s">
        <v>11601</v>
      </c>
      <c r="L48" s="36"/>
      <c r="M48" s="36" t="s">
        <v>11601</v>
      </c>
      <c r="N48" s="36" t="s">
        <v>11601</v>
      </c>
      <c r="O48" s="21" t="s">
        <v>11718</v>
      </c>
      <c r="P48" s="22"/>
      <c r="Q48" s="26" t="s">
        <v>11716</v>
      </c>
      <c r="R48" s="22"/>
      <c r="S48" s="22"/>
      <c r="T48" s="22"/>
      <c r="U48" s="22"/>
      <c r="V48" s="22"/>
      <c r="W48" s="22"/>
      <c r="X48" s="22"/>
      <c r="Y48" s="22"/>
      <c r="Z48" s="22"/>
      <c r="AA48" s="22"/>
      <c r="AB48" s="22"/>
      <c r="AC48" s="22"/>
      <c r="AD48" s="22"/>
    </row>
    <row r="51">
      <c r="J51" s="43" t="s">
        <v>11601</v>
      </c>
      <c r="K51" s="44">
        <f>countifs(K2:K47, "N/A", B2:B47, "2023")</f>
        <v>9</v>
      </c>
      <c r="L51" s="1">
        <f>countif(L2:L47, 1)</f>
        <v>6</v>
      </c>
      <c r="M51" s="2" t="s">
        <v>1</v>
      </c>
    </row>
    <row r="52">
      <c r="J52" s="45" t="s">
        <v>11645</v>
      </c>
      <c r="K52" s="46">
        <f>countifs(K2:K47, "P&amp;UL", B2:B47, "2023")-1</f>
        <v>3</v>
      </c>
      <c r="L52" s="2">
        <f>countif(L2:L47, 2)</f>
        <v>3</v>
      </c>
      <c r="M52" s="2" t="s">
        <v>2</v>
      </c>
    </row>
    <row r="53">
      <c r="J53" s="45" t="s">
        <v>9</v>
      </c>
      <c r="K53" s="46">
        <f>countifs(K2:K47, "T&amp;R", B2:B47, "2023")-1</f>
        <v>2</v>
      </c>
      <c r="L53" s="1">
        <f>countif(L2:L47, 3)</f>
        <v>0</v>
      </c>
      <c r="M53" s="2" t="s">
        <v>11719</v>
      </c>
    </row>
    <row r="54">
      <c r="J54" s="45" t="s">
        <v>8</v>
      </c>
      <c r="K54" s="46">
        <f>countifs(K2:K47, "A&amp;I", B2:B47, "2023")-1</f>
        <v>3</v>
      </c>
      <c r="L54" s="1">
        <f>countif(L2:L47, 0)</f>
        <v>9</v>
      </c>
      <c r="M54" s="2" t="s">
        <v>3</v>
      </c>
    </row>
    <row r="55">
      <c r="J55" s="47" t="s">
        <v>7</v>
      </c>
      <c r="K55" s="48">
        <f>countifs(K2:K47, "E&amp;HS", B2:B47, "2023")</f>
        <v>4</v>
      </c>
    </row>
  </sheetData>
  <autoFilter ref="$A$1:$AD$48">
    <filterColumn colId="1">
      <filters>
        <filter val="2023"/>
      </filters>
    </filterColumn>
  </autoFilter>
  <hyperlinks>
    <hyperlink r:id="rId1" ref="F6"/>
    <hyperlink r:id="rId2" ref="N7"/>
    <hyperlink r:id="rId3" ref="F10"/>
    <hyperlink r:id="rId4" ref="F14"/>
    <hyperlink r:id="rId5" ref="Q14"/>
    <hyperlink r:id="rId6" ref="F15"/>
    <hyperlink r:id="rId7" ref="F18"/>
    <hyperlink r:id="rId8" ref="F19"/>
    <hyperlink r:id="rId9" ref="F20"/>
    <hyperlink r:id="rId10" ref="Q20"/>
    <hyperlink r:id="rId11" ref="Q22"/>
    <hyperlink r:id="rId12" ref="Q24"/>
    <hyperlink r:id="rId13" ref="F25"/>
    <hyperlink r:id="rId14" ref="Q26"/>
    <hyperlink r:id="rId15" ref="F27"/>
    <hyperlink r:id="rId16" ref="Q27"/>
    <hyperlink r:id="rId17" ref="F28"/>
    <hyperlink r:id="rId18" ref="Q28"/>
    <hyperlink r:id="rId19" ref="F29"/>
    <hyperlink r:id="rId20" location="three" ref="F30"/>
    <hyperlink r:id="rId21" ref="Q33"/>
    <hyperlink r:id="rId22" ref="F34"/>
    <hyperlink r:id="rId23" ref="Q34"/>
    <hyperlink r:id="rId24" ref="F35"/>
    <hyperlink r:id="rId25" ref="Q35"/>
    <hyperlink r:id="rId26" location="/home" ref="F36"/>
    <hyperlink r:id="rId27" ref="Q36"/>
    <hyperlink r:id="rId28" ref="Q37"/>
    <hyperlink r:id="rId29" ref="Q39"/>
    <hyperlink r:id="rId30" ref="J40"/>
    <hyperlink r:id="rId31" ref="N41"/>
    <hyperlink r:id="rId32" ref="F42"/>
    <hyperlink r:id="rId33" ref="J42"/>
    <hyperlink r:id="rId34" ref="Q42"/>
    <hyperlink r:id="rId35" ref="Q45"/>
    <hyperlink r:id="rId36" ref="F46"/>
    <hyperlink r:id="rId37" ref="Q46"/>
    <hyperlink r:id="rId38" ref="Q47"/>
    <hyperlink r:id="rId39" ref="F48"/>
    <hyperlink r:id="rId40" ref="Q48"/>
  </hyperlinks>
  <drawing r:id="rId4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86"/>
  </cols>
  <sheetData>
    <row r="1">
      <c r="A1" s="11" t="s">
        <v>11720</v>
      </c>
      <c r="B1" s="11" t="s">
        <v>11721</v>
      </c>
      <c r="C1" s="11" t="s">
        <v>11722</v>
      </c>
    </row>
    <row r="2">
      <c r="A2" s="2" t="s">
        <v>11584</v>
      </c>
      <c r="B2" s="2" t="s">
        <v>11723</v>
      </c>
      <c r="C2" s="2" t="s">
        <v>11724</v>
      </c>
    </row>
    <row r="3">
      <c r="A3" s="2" t="s">
        <v>11585</v>
      </c>
      <c r="B3" s="2" t="s">
        <v>11723</v>
      </c>
      <c r="C3" s="2" t="s">
        <v>11725</v>
      </c>
    </row>
    <row r="4">
      <c r="A4" s="2" t="s">
        <v>11586</v>
      </c>
      <c r="B4" s="2" t="s">
        <v>11726</v>
      </c>
      <c r="C4" s="2" t="s">
        <v>11727</v>
      </c>
    </row>
    <row r="5">
      <c r="A5" s="2" t="s">
        <v>11587</v>
      </c>
      <c r="B5" s="2" t="s">
        <v>11726</v>
      </c>
      <c r="C5" s="2" t="s">
        <v>11728</v>
      </c>
    </row>
    <row r="6">
      <c r="A6" s="2" t="s">
        <v>11590</v>
      </c>
      <c r="B6" s="2" t="s">
        <v>11729</v>
      </c>
      <c r="C6" s="2" t="s">
        <v>11730</v>
      </c>
    </row>
    <row r="7">
      <c r="A7" s="2" t="s">
        <v>11591</v>
      </c>
      <c r="B7" s="2" t="s">
        <v>11726</v>
      </c>
      <c r="C7" s="2" t="s">
        <v>11731</v>
      </c>
    </row>
    <row r="8">
      <c r="A8" s="2" t="s">
        <v>11592</v>
      </c>
      <c r="B8" s="2" t="s">
        <v>11726</v>
      </c>
      <c r="C8" s="2" t="s">
        <v>11732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2023-10-03T15:19:44Z</dcterms:created>
</cp:coreProperties>
</file>