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Documents pr redac\"/>
    </mc:Choice>
  </mc:AlternateContent>
  <xr:revisionPtr revIDLastSave="0" documentId="13_ncr:1_{635EB556-D72A-4EB8-9DEA-40E5268BBFE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Exple4.7" sheetId="1" r:id="rId1"/>
    <sheet name="ex 2" sheetId="2" r:id="rId2"/>
  </sheets>
  <definedNames>
    <definedName name="_xlnm.Print_Area" localSheetId="0">Exple4.7!$A$1:$O$96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I31" i="1" s="1"/>
  <c r="H83" i="1"/>
  <c r="E45" i="1"/>
  <c r="K45" i="1"/>
  <c r="B122" i="2"/>
  <c r="B123" i="2" s="1"/>
  <c r="B121" i="2"/>
  <c r="B120" i="2"/>
  <c r="B119" i="2"/>
  <c r="I84" i="2"/>
  <c r="I56" i="2"/>
  <c r="I54" i="2"/>
  <c r="I51" i="2"/>
  <c r="B110" i="2" s="1"/>
  <c r="I50" i="2"/>
  <c r="I49" i="2"/>
  <c r="I48" i="2"/>
  <c r="I45" i="2"/>
  <c r="I37" i="2"/>
  <c r="I24" i="2"/>
  <c r="I21" i="2"/>
  <c r="B99" i="2"/>
  <c r="B100" i="2"/>
  <c r="B92" i="2"/>
  <c r="C50" i="2"/>
  <c r="C32" i="2"/>
  <c r="C31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0" i="2"/>
  <c r="C29" i="2"/>
  <c r="C23" i="2"/>
  <c r="C22" i="2"/>
  <c r="C21" i="2"/>
  <c r="B91" i="2"/>
  <c r="M51" i="2"/>
  <c r="D5" i="2"/>
  <c r="D6" i="2"/>
  <c r="D7" i="2"/>
  <c r="D4" i="2"/>
  <c r="O24" i="2"/>
  <c r="O30" i="2"/>
  <c r="O36" i="2"/>
  <c r="O42" i="2"/>
  <c r="B102" i="2"/>
  <c r="B101" i="2"/>
  <c r="B89" i="2"/>
  <c r="B90" i="2" s="1"/>
  <c r="I58" i="2"/>
  <c r="I60" i="2"/>
  <c r="I66" i="2"/>
  <c r="I68" i="2"/>
  <c r="I74" i="2"/>
  <c r="I76" i="2"/>
  <c r="I82" i="2"/>
  <c r="G59" i="2"/>
  <c r="M59" i="2" s="1"/>
  <c r="G60" i="2"/>
  <c r="M60" i="2" s="1"/>
  <c r="G61" i="2"/>
  <c r="M61" i="2" s="1"/>
  <c r="G62" i="2"/>
  <c r="M62" i="2" s="1"/>
  <c r="G67" i="2"/>
  <c r="M67" i="2" s="1"/>
  <c r="G68" i="2"/>
  <c r="M68" i="2" s="1"/>
  <c r="G69" i="2"/>
  <c r="M69" i="2" s="1"/>
  <c r="G70" i="2"/>
  <c r="M70" i="2" s="1"/>
  <c r="G75" i="2"/>
  <c r="M75" i="2" s="1"/>
  <c r="G76" i="2"/>
  <c r="M76" i="2" s="1"/>
  <c r="G77" i="2"/>
  <c r="M77" i="2" s="1"/>
  <c r="G78" i="2"/>
  <c r="M78" i="2" s="1"/>
  <c r="G83" i="2"/>
  <c r="M83" i="2" s="1"/>
  <c r="E55" i="2"/>
  <c r="I55" i="2" s="1"/>
  <c r="E56" i="2"/>
  <c r="G56" i="2" s="1"/>
  <c r="M56" i="2" s="1"/>
  <c r="E57" i="2"/>
  <c r="G57" i="2" s="1"/>
  <c r="M57" i="2" s="1"/>
  <c r="E58" i="2"/>
  <c r="E59" i="2"/>
  <c r="I59" i="2" s="1"/>
  <c r="E60" i="2"/>
  <c r="E61" i="2"/>
  <c r="I61" i="2" s="1"/>
  <c r="E62" i="2"/>
  <c r="I62" i="2" s="1"/>
  <c r="E63" i="2"/>
  <c r="G63" i="2" s="1"/>
  <c r="M63" i="2" s="1"/>
  <c r="E64" i="2"/>
  <c r="G64" i="2" s="1"/>
  <c r="M64" i="2" s="1"/>
  <c r="E65" i="2"/>
  <c r="I65" i="2" s="1"/>
  <c r="E66" i="2"/>
  <c r="E67" i="2"/>
  <c r="I67" i="2" s="1"/>
  <c r="E68" i="2"/>
  <c r="E69" i="2"/>
  <c r="I69" i="2" s="1"/>
  <c r="E70" i="2"/>
  <c r="I70" i="2" s="1"/>
  <c r="E71" i="2"/>
  <c r="G71" i="2" s="1"/>
  <c r="M71" i="2" s="1"/>
  <c r="E72" i="2"/>
  <c r="G72" i="2" s="1"/>
  <c r="M72" i="2" s="1"/>
  <c r="E73" i="2"/>
  <c r="G73" i="2" s="1"/>
  <c r="M73" i="2" s="1"/>
  <c r="E74" i="2"/>
  <c r="E75" i="2"/>
  <c r="I75" i="2" s="1"/>
  <c r="E76" i="2"/>
  <c r="E77" i="2"/>
  <c r="I77" i="2" s="1"/>
  <c r="E78" i="2"/>
  <c r="I78" i="2" s="1"/>
  <c r="E79" i="2"/>
  <c r="G79" i="2" s="1"/>
  <c r="M79" i="2" s="1"/>
  <c r="E80" i="2"/>
  <c r="G80" i="2" s="1"/>
  <c r="M80" i="2" s="1"/>
  <c r="E81" i="2"/>
  <c r="I81" i="2" s="1"/>
  <c r="E82" i="2"/>
  <c r="E83" i="2"/>
  <c r="I83" i="2" s="1"/>
  <c r="B84" i="2"/>
  <c r="K83" i="2"/>
  <c r="K82" i="2"/>
  <c r="K81" i="2"/>
  <c r="K80" i="2"/>
  <c r="K79" i="2"/>
  <c r="K78" i="2"/>
  <c r="K77" i="2"/>
  <c r="B138" i="2"/>
  <c r="C76" i="2" s="1"/>
  <c r="K76" i="2"/>
  <c r="K75" i="2"/>
  <c r="K74" i="2"/>
  <c r="K73" i="2"/>
  <c r="K72" i="2"/>
  <c r="K71" i="2"/>
  <c r="K70" i="2"/>
  <c r="K69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I22" i="2"/>
  <c r="I23" i="2"/>
  <c r="I25" i="2"/>
  <c r="I26" i="2"/>
  <c r="I27" i="2"/>
  <c r="I28" i="2"/>
  <c r="I29" i="2"/>
  <c r="I30" i="2"/>
  <c r="I31" i="2"/>
  <c r="I32" i="2"/>
  <c r="I33" i="2"/>
  <c r="I34" i="2"/>
  <c r="I35" i="2"/>
  <c r="I36" i="2"/>
  <c r="I38" i="2"/>
  <c r="I39" i="2"/>
  <c r="I40" i="2"/>
  <c r="I41" i="2"/>
  <c r="I42" i="2"/>
  <c r="I43" i="2"/>
  <c r="I44" i="2"/>
  <c r="I46" i="2"/>
  <c r="I47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84" i="2" s="1"/>
  <c r="K55" i="2"/>
  <c r="K54" i="2"/>
  <c r="E54" i="2"/>
  <c r="B136" i="2"/>
  <c r="O25" i="2" s="1"/>
  <c r="B51" i="2"/>
  <c r="N21" i="2"/>
  <c r="N51" i="2" s="1"/>
  <c r="G21" i="2"/>
  <c r="I45" i="1" l="1"/>
  <c r="B104" i="2"/>
  <c r="I73" i="2"/>
  <c r="I57" i="2"/>
  <c r="I80" i="2"/>
  <c r="I79" i="2"/>
  <c r="I63" i="2"/>
  <c r="G82" i="2"/>
  <c r="M82" i="2" s="1"/>
  <c r="G74" i="2"/>
  <c r="M74" i="2" s="1"/>
  <c r="G66" i="2"/>
  <c r="M66" i="2" s="1"/>
  <c r="G58" i="2"/>
  <c r="M58" i="2" s="1"/>
  <c r="G81" i="2"/>
  <c r="M81" i="2" s="1"/>
  <c r="G65" i="2"/>
  <c r="M65" i="2" s="1"/>
  <c r="E84" i="2"/>
  <c r="I72" i="2"/>
  <c r="I64" i="2"/>
  <c r="I71" i="2"/>
  <c r="O48" i="2"/>
  <c r="O47" i="2"/>
  <c r="O41" i="2"/>
  <c r="O35" i="2"/>
  <c r="O29" i="2"/>
  <c r="O23" i="2"/>
  <c r="O46" i="2"/>
  <c r="O40" i="2"/>
  <c r="O34" i="2"/>
  <c r="O28" i="2"/>
  <c r="O22" i="2"/>
  <c r="O45" i="2"/>
  <c r="O39" i="2"/>
  <c r="O33" i="2"/>
  <c r="O27" i="2"/>
  <c r="O50" i="2"/>
  <c r="O44" i="2"/>
  <c r="O38" i="2"/>
  <c r="O32" i="2"/>
  <c r="O26" i="2"/>
  <c r="O49" i="2"/>
  <c r="O43" i="2"/>
  <c r="O37" i="2"/>
  <c r="O31" i="2"/>
  <c r="C83" i="2"/>
  <c r="C82" i="2"/>
  <c r="C81" i="2"/>
  <c r="C80" i="2"/>
  <c r="C79" i="2"/>
  <c r="C78" i="2"/>
  <c r="C77" i="2"/>
  <c r="C74" i="2"/>
  <c r="C75" i="2"/>
  <c r="C72" i="2"/>
  <c r="C73" i="2"/>
  <c r="C69" i="2"/>
  <c r="C71" i="2"/>
  <c r="C70" i="2"/>
  <c r="B97" i="2"/>
  <c r="B112" i="2"/>
  <c r="G55" i="2"/>
  <c r="B113" i="2"/>
  <c r="O21" i="2"/>
  <c r="C66" i="2"/>
  <c r="C63" i="2"/>
  <c r="C60" i="2"/>
  <c r="C57" i="2"/>
  <c r="C62" i="2"/>
  <c r="C65" i="2"/>
  <c r="C59" i="2"/>
  <c r="C56" i="2"/>
  <c r="C54" i="2"/>
  <c r="C67" i="2"/>
  <c r="C64" i="2"/>
  <c r="C61" i="2"/>
  <c r="C58" i="2"/>
  <c r="C55" i="2"/>
  <c r="C68" i="2"/>
  <c r="B128" i="2"/>
  <c r="M55" i="2" l="1"/>
  <c r="M84" i="2" s="1"/>
  <c r="G84" i="2"/>
  <c r="B130" i="2" s="1"/>
  <c r="O51" i="2"/>
  <c r="H54" i="2"/>
  <c r="H55" i="2"/>
  <c r="H61" i="2"/>
  <c r="H67" i="2"/>
  <c r="H73" i="2"/>
  <c r="H79" i="2"/>
  <c r="H56" i="2"/>
  <c r="H62" i="2"/>
  <c r="H68" i="2"/>
  <c r="H74" i="2"/>
  <c r="H80" i="2"/>
  <c r="H57" i="2"/>
  <c r="H63" i="2"/>
  <c r="H69" i="2"/>
  <c r="H75" i="2"/>
  <c r="H81" i="2"/>
  <c r="H58" i="2"/>
  <c r="H64" i="2"/>
  <c r="H70" i="2"/>
  <c r="H76" i="2"/>
  <c r="H82" i="2"/>
  <c r="H59" i="2"/>
  <c r="H65" i="2"/>
  <c r="H71" i="2"/>
  <c r="H77" i="2"/>
  <c r="H83" i="2"/>
  <c r="H60" i="2"/>
  <c r="H66" i="2"/>
  <c r="H72" i="2"/>
  <c r="H78" i="2"/>
  <c r="C84" i="2"/>
  <c r="B139" i="2" s="1"/>
  <c r="C27" i="2"/>
  <c r="C24" i="2"/>
  <c r="C25" i="2"/>
  <c r="C26" i="2"/>
  <c r="C28" i="2"/>
  <c r="B137" i="2"/>
  <c r="B111" i="2"/>
  <c r="B78" i="1"/>
  <c r="B77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G45" i="1" s="1"/>
  <c r="M28" i="1"/>
  <c r="B92" i="1" s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3" i="1"/>
  <c r="B46" i="1"/>
  <c r="B94" i="1" s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3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3" i="1"/>
  <c r="C45" i="1" l="1"/>
  <c r="B79" i="1"/>
  <c r="M45" i="1"/>
  <c r="K46" i="1"/>
  <c r="B72" i="1" s="1"/>
  <c r="N28" i="1"/>
  <c r="B73" i="1" s="1"/>
  <c r="I28" i="1"/>
  <c r="H84" i="2"/>
  <c r="C39" i="1"/>
  <c r="C32" i="1"/>
  <c r="C40" i="1"/>
  <c r="C44" i="1"/>
  <c r="C38" i="1"/>
  <c r="C33" i="1"/>
  <c r="C41" i="1"/>
  <c r="C36" i="1"/>
  <c r="C31" i="1"/>
  <c r="C34" i="1"/>
  <c r="C42" i="1"/>
  <c r="C35" i="1"/>
  <c r="C43" i="1"/>
  <c r="C37" i="1"/>
  <c r="O15" i="1"/>
  <c r="O23" i="1"/>
  <c r="O16" i="1"/>
  <c r="O24" i="1"/>
  <c r="O17" i="1"/>
  <c r="O25" i="1"/>
  <c r="O18" i="1"/>
  <c r="O26" i="1"/>
  <c r="O20" i="1"/>
  <c r="O22" i="1"/>
  <c r="O19" i="1"/>
  <c r="O27" i="1"/>
  <c r="O13" i="1"/>
  <c r="O14" i="1"/>
  <c r="O21" i="1"/>
  <c r="J59" i="2"/>
  <c r="J65" i="2"/>
  <c r="J71" i="2"/>
  <c r="J77" i="2"/>
  <c r="J83" i="2"/>
  <c r="J60" i="2"/>
  <c r="J66" i="2"/>
  <c r="J72" i="2"/>
  <c r="J78" i="2"/>
  <c r="J61" i="2"/>
  <c r="J67" i="2"/>
  <c r="J73" i="2"/>
  <c r="J79" i="2"/>
  <c r="J56" i="2"/>
  <c r="J62" i="2"/>
  <c r="J68" i="2"/>
  <c r="J74" i="2"/>
  <c r="J80" i="2"/>
  <c r="J57" i="2"/>
  <c r="J63" i="2"/>
  <c r="J69" i="2"/>
  <c r="J75" i="2"/>
  <c r="J81" i="2"/>
  <c r="J58" i="2"/>
  <c r="J64" i="2"/>
  <c r="J70" i="2"/>
  <c r="J76" i="2"/>
  <c r="J82" i="2"/>
  <c r="J55" i="2"/>
  <c r="B114" i="2"/>
  <c r="B129" i="2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3" i="1"/>
  <c r="B62" i="1"/>
  <c r="B61" i="1"/>
  <c r="B28" i="1"/>
  <c r="B51" i="1"/>
  <c r="G37" i="1"/>
  <c r="G43" i="1"/>
  <c r="I33" i="1"/>
  <c r="I34" i="1"/>
  <c r="I35" i="1"/>
  <c r="I36" i="1"/>
  <c r="I37" i="1"/>
  <c r="I38" i="1"/>
  <c r="I39" i="1"/>
  <c r="I40" i="1"/>
  <c r="I41" i="1"/>
  <c r="I42" i="1"/>
  <c r="I43" i="1"/>
  <c r="I44" i="1"/>
  <c r="I32" i="1"/>
  <c r="H77" i="1" l="1"/>
  <c r="H65" i="1"/>
  <c r="H79" i="1"/>
  <c r="H55" i="1"/>
  <c r="B59" i="1"/>
  <c r="H80" i="1" s="1"/>
  <c r="B70" i="1"/>
  <c r="B64" i="1"/>
  <c r="H81" i="1" s="1"/>
  <c r="B53" i="1"/>
  <c r="C20" i="1" s="1"/>
  <c r="M43" i="1"/>
  <c r="J84" i="2"/>
  <c r="B131" i="2" s="1"/>
  <c r="C46" i="1"/>
  <c r="B95" i="1" s="1"/>
  <c r="H60" i="1" s="1"/>
  <c r="M37" i="1"/>
  <c r="O28" i="1"/>
  <c r="B93" i="1" s="1"/>
  <c r="B52" i="1"/>
  <c r="I46" i="1"/>
  <c r="E46" i="1"/>
  <c r="B84" i="1" s="1"/>
  <c r="G42" i="1"/>
  <c r="G36" i="1"/>
  <c r="G41" i="1"/>
  <c r="G35" i="1"/>
  <c r="G32" i="1"/>
  <c r="G40" i="1"/>
  <c r="G34" i="1"/>
  <c r="G39" i="1"/>
  <c r="G33" i="1"/>
  <c r="G44" i="1"/>
  <c r="G38" i="1"/>
  <c r="H64" i="1" l="1"/>
  <c r="H82" i="1"/>
  <c r="H56" i="1"/>
  <c r="H57" i="1"/>
  <c r="C26" i="1"/>
  <c r="H61" i="1"/>
  <c r="H45" i="1"/>
  <c r="H54" i="1"/>
  <c r="J64" i="1" s="1"/>
  <c r="J66" i="1" s="1"/>
  <c r="H51" i="1"/>
  <c r="C19" i="1"/>
  <c r="C25" i="1"/>
  <c r="C23" i="1"/>
  <c r="C14" i="1"/>
  <c r="C22" i="1"/>
  <c r="C13" i="1"/>
  <c r="C15" i="1"/>
  <c r="C21" i="1"/>
  <c r="C16" i="1"/>
  <c r="C17" i="1"/>
  <c r="C24" i="1"/>
  <c r="C18" i="1"/>
  <c r="C27" i="1"/>
  <c r="M38" i="1"/>
  <c r="M40" i="1"/>
  <c r="M33" i="1"/>
  <c r="M36" i="1"/>
  <c r="M39" i="1"/>
  <c r="M42" i="1"/>
  <c r="H31" i="1"/>
  <c r="H38" i="1"/>
  <c r="H42" i="1"/>
  <c r="H37" i="1"/>
  <c r="H44" i="1"/>
  <c r="H34" i="1"/>
  <c r="H41" i="1"/>
  <c r="H32" i="1"/>
  <c r="H36" i="1"/>
  <c r="H33" i="1"/>
  <c r="H40" i="1"/>
  <c r="H43" i="1"/>
  <c r="H39" i="1"/>
  <c r="H35" i="1"/>
  <c r="G46" i="1"/>
  <c r="B86" i="1" s="1"/>
  <c r="H53" i="1" s="1"/>
  <c r="M32" i="1"/>
  <c r="M35" i="1"/>
  <c r="M44" i="1"/>
  <c r="M41" i="1"/>
  <c r="M34" i="1"/>
  <c r="B71" i="1"/>
  <c r="H78" i="1" l="1"/>
  <c r="J85" i="1" s="1"/>
  <c r="J87" i="1" s="1"/>
  <c r="J88" i="1" s="1"/>
  <c r="H58" i="1"/>
  <c r="J45" i="1"/>
  <c r="H59" i="1"/>
  <c r="B54" i="1"/>
  <c r="M46" i="1"/>
  <c r="B74" i="1" s="1"/>
  <c r="J43" i="1"/>
  <c r="J37" i="1"/>
  <c r="J34" i="1"/>
  <c r="J42" i="1"/>
  <c r="H46" i="1"/>
  <c r="B85" i="1" s="1"/>
  <c r="J36" i="1"/>
  <c r="J32" i="1"/>
  <c r="J41" i="1"/>
  <c r="J33" i="1"/>
  <c r="J44" i="1"/>
  <c r="J40" i="1"/>
  <c r="J35" i="1"/>
  <c r="J39" i="1"/>
  <c r="J38" i="1"/>
  <c r="H63" i="1" l="1"/>
  <c r="H62" i="1"/>
  <c r="H52" i="1"/>
  <c r="J70" i="1" s="1"/>
  <c r="J71" i="1" s="1"/>
  <c r="J57" i="1"/>
  <c r="J59" i="1" s="1"/>
  <c r="J46" i="1"/>
  <c r="B87" i="1" s="1"/>
  <c r="J60" i="1" l="1"/>
  <c r="J72" i="1" s="1"/>
</calcChain>
</file>

<file path=xl/sharedStrings.xml><?xml version="1.0" encoding="utf-8"?>
<sst xmlns="http://schemas.openxmlformats.org/spreadsheetml/2006/main" count="217" uniqueCount="138">
  <si>
    <t>H0</t>
  </si>
  <si>
    <t>CMP</t>
  </si>
  <si>
    <t>Q</t>
  </si>
  <si>
    <t>Mu1</t>
  </si>
  <si>
    <t>Mu2</t>
  </si>
  <si>
    <t>Min1</t>
  </si>
  <si>
    <t>Max1</t>
  </si>
  <si>
    <t>Min2</t>
  </si>
  <si>
    <t>Max2</t>
  </si>
  <si>
    <t>B1</t>
  </si>
  <si>
    <t>B2</t>
  </si>
  <si>
    <t>CouProUnit</t>
  </si>
  <si>
    <t>GapCou</t>
  </si>
  <si>
    <t>P(i)=V(i)/R(i)</t>
  </si>
  <si>
    <t>G(i)=P(i+1)-P(i)</t>
  </si>
  <si>
    <t>MU</t>
  </si>
  <si>
    <t>K</t>
  </si>
  <si>
    <t>R</t>
  </si>
  <si>
    <t>N</t>
  </si>
  <si>
    <t>R0</t>
  </si>
  <si>
    <t>|R(i)-R|</t>
  </si>
  <si>
    <t>INDICATEURS Energie</t>
  </si>
  <si>
    <t>Indicateurs libres</t>
  </si>
  <si>
    <t>C</t>
  </si>
  <si>
    <t>C(1)</t>
  </si>
  <si>
    <t>C(2)</t>
  </si>
  <si>
    <t>C*</t>
  </si>
  <si>
    <t>Indicateurs de temps</t>
  </si>
  <si>
    <t>RendementsCumul</t>
  </si>
  <si>
    <t>I0</t>
  </si>
  <si>
    <t>R*</t>
  </si>
  <si>
    <t>i*Ri</t>
  </si>
  <si>
    <t>Rendements</t>
  </si>
  <si>
    <t>i*Pi</t>
  </si>
  <si>
    <t>SomiRi</t>
  </si>
  <si>
    <t>SommeRi</t>
  </si>
  <si>
    <t>P*</t>
  </si>
  <si>
    <t>i*Vi</t>
  </si>
  <si>
    <t>SomVi</t>
  </si>
  <si>
    <t>V*</t>
  </si>
  <si>
    <t>A*</t>
  </si>
  <si>
    <t>A</t>
  </si>
  <si>
    <t>i</t>
  </si>
  <si>
    <t>Vi</t>
  </si>
  <si>
    <t>Ai</t>
  </si>
  <si>
    <t>iAi</t>
  </si>
  <si>
    <t>Som</t>
  </si>
  <si>
    <t>i*Gi</t>
  </si>
  <si>
    <t>G*</t>
  </si>
  <si>
    <t>somiGi</t>
  </si>
  <si>
    <t>I(1)</t>
  </si>
  <si>
    <t>i(2)</t>
  </si>
  <si>
    <t>Delta(1)</t>
  </si>
  <si>
    <t>Delta(2)</t>
  </si>
  <si>
    <t>Delta</t>
  </si>
  <si>
    <t>Indicateurs de coûts unitaires</t>
  </si>
  <si>
    <t>P</t>
  </si>
  <si>
    <t>P0</t>
  </si>
  <si>
    <t>|P(i)-P|</t>
  </si>
  <si>
    <t>G</t>
  </si>
  <si>
    <t>|G(i)-G|</t>
  </si>
  <si>
    <t>G0</t>
  </si>
  <si>
    <t>Indicateurs de coûts absolus</t>
  </si>
  <si>
    <t>A0</t>
  </si>
  <si>
    <t>V</t>
  </si>
  <si>
    <t>V0</t>
  </si>
  <si>
    <t>|V(i)-V|</t>
  </si>
  <si>
    <t>|A(i)-A|</t>
  </si>
  <si>
    <t>Min3</t>
  </si>
  <si>
    <t>Max3</t>
  </si>
  <si>
    <t>Min4</t>
  </si>
  <si>
    <t>Max4</t>
  </si>
  <si>
    <t>Mu3</t>
  </si>
  <si>
    <t>Mu4</t>
  </si>
  <si>
    <t>B3</t>
  </si>
  <si>
    <t>B4</t>
  </si>
  <si>
    <t>C(3)</t>
  </si>
  <si>
    <t>C(4)</t>
  </si>
  <si>
    <t>I(3)</t>
  </si>
  <si>
    <t>i(4)</t>
  </si>
  <si>
    <t>Delta(3)</t>
  </si>
  <si>
    <t>Delta(4)</t>
  </si>
  <si>
    <t>MuCumul-H0</t>
  </si>
  <si>
    <t>RendCumul</t>
  </si>
  <si>
    <t>NON 
UTILISES</t>
  </si>
  <si>
    <t>\label{synchronisation}</t>
  </si>
  <si>
    <t>\label{ex_rech_2}</t>
  </si>
  <si>
    <t>Entrées réseau PROD</t>
  </si>
  <si>
    <t>PR/A</t>
  </si>
  <si>
    <t>RP0/A</t>
  </si>
  <si>
    <t>RG/A</t>
  </si>
  <si>
    <t>A/PR</t>
  </si>
  <si>
    <t>A*/N</t>
  </si>
  <si>
    <t>A-A0</t>
  </si>
  <si>
    <t>A+A0</t>
  </si>
  <si>
    <t>P*/N</t>
  </si>
  <si>
    <t>G/P</t>
  </si>
  <si>
    <t>V0/V</t>
  </si>
  <si>
    <t>P-P0</t>
  </si>
  <si>
    <t>P+P0</t>
  </si>
  <si>
    <t>Paramètres</t>
  </si>
  <si>
    <t>alpha_1</t>
  </si>
  <si>
    <t>alpha_2</t>
  </si>
  <si>
    <t>alpha_3</t>
  </si>
  <si>
    <t>alpha_4</t>
  </si>
  <si>
    <t>alpha_5</t>
  </si>
  <si>
    <t>alpha_0</t>
  </si>
  <si>
    <t>sigma</t>
  </si>
  <si>
    <t>alpha</t>
  </si>
  <si>
    <t>Z</t>
  </si>
  <si>
    <t>COSTP</t>
  </si>
  <si>
    <t>beta_1</t>
  </si>
  <si>
    <t>beta_2</t>
  </si>
  <si>
    <t>beta_0</t>
  </si>
  <si>
    <t>Y</t>
  </si>
  <si>
    <t>omega</t>
  </si>
  <si>
    <t>beta</t>
  </si>
  <si>
    <t>tau_1</t>
  </si>
  <si>
    <t>tau_2</t>
  </si>
  <si>
    <t>tau_3</t>
  </si>
  <si>
    <t>tau</t>
  </si>
  <si>
    <t>COSTA</t>
  </si>
  <si>
    <t>COST</t>
  </si>
  <si>
    <t>lambda_0</t>
  </si>
  <si>
    <t>Entrées réseau Time</t>
  </si>
  <si>
    <t>lambda_1</t>
  </si>
  <si>
    <t>lambda_2</t>
  </si>
  <si>
    <t>lambda_3</t>
  </si>
  <si>
    <t>lambda_4</t>
  </si>
  <si>
    <t>lambda_5</t>
  </si>
  <si>
    <t>lambda_6</t>
  </si>
  <si>
    <t>lambda_7</t>
  </si>
  <si>
    <t>gamma</t>
  </si>
  <si>
    <t>X</t>
  </si>
  <si>
    <t>lambda</t>
  </si>
  <si>
    <t>T</t>
  </si>
  <si>
    <t>H0/MU</t>
  </si>
  <si>
    <t>I0/N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</si>
</sst>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2" borderId="1" xfId="0" applyFill="1" applyBorder="1"/>
    <xf numFmtId="0" fontId="0" fillId="14" borderId="1" xfId="0" applyFill="1" applyBorder="1"/>
    <xf numFmtId="0" fontId="0" fillId="15" borderId="0" xfId="0" applyFill="1"/>
    <xf numFmtId="0" fontId="0" fillId="16" borderId="0" xfId="0" applyFill="1"/>
    <xf numFmtId="0" fontId="0" fillId="17" borderId="1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0" fillId="12" borderId="3" xfId="0" applyFill="1" applyBorder="1"/>
    <xf numFmtId="0" fontId="0" fillId="16" borderId="3" xfId="0" applyFill="1" applyBorder="1"/>
    <xf numFmtId="0" fontId="0" fillId="15" borderId="3" xfId="0" applyFill="1" applyBorder="1"/>
    <xf numFmtId="0" fontId="0" fillId="3" borderId="2" xfId="0" applyFill="1" applyBorder="1"/>
    <xf numFmtId="0" fontId="0" fillId="12" borderId="4" xfId="0" applyFill="1" applyBorder="1"/>
    <xf numFmtId="0" fontId="0" fillId="13" borderId="1" xfId="0" applyFill="1" applyBorder="1"/>
    <xf numFmtId="0" fontId="0" fillId="11" borderId="3" xfId="0" applyFill="1" applyBorder="1"/>
    <xf numFmtId="0" fontId="0" fillId="18" borderId="1" xfId="0" applyFill="1" applyBorder="1"/>
    <xf numFmtId="0" fontId="0" fillId="9" borderId="3" xfId="0" applyFill="1" applyBorder="1"/>
    <xf numFmtId="0" fontId="0" fillId="5" borderId="3" xfId="0" applyFill="1" applyBorder="1"/>
    <xf numFmtId="0" fontId="0" fillId="10" borderId="3" xfId="0" applyFill="1" applyBorder="1"/>
    <xf numFmtId="0" fontId="0" fillId="7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10" xfId="0" applyFill="1" applyBorder="1"/>
    <xf numFmtId="0" fontId="0" fillId="10" borderId="0" xfId="0" applyFill="1" applyBorder="1"/>
    <xf numFmtId="0" fontId="0" fillId="10" borderId="12" xfId="0" applyFill="1" applyBorder="1"/>
    <xf numFmtId="0" fontId="0" fillId="10" borderId="6" xfId="0" applyFill="1" applyBorder="1"/>
    <xf numFmtId="0" fontId="1" fillId="2" borderId="1" xfId="0" applyFont="1" applyFill="1" applyBorder="1" applyAlignment="1"/>
    <xf numFmtId="0" fontId="0" fillId="0" borderId="9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3" xfId="0" applyBorder="1" applyAlignment="1">
      <alignment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66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tabSelected="1" topLeftCell="A70" zoomScale="110" zoomScaleNormal="110" workbookViewId="0">
      <selection activeCell="C9" sqref="C9"/>
    </sheetView>
  </sheetViews>
  <sheetFormatPr baseColWidth="10" defaultRowHeight="15" x14ac:dyDescent="0.25"/>
  <cols>
    <col min="1" max="1" width="9.42578125" customWidth="1"/>
    <col min="2" max="2" width="10.85546875" customWidth="1"/>
    <col min="4" max="4" width="8.5703125" customWidth="1"/>
    <col min="5" max="5" width="11.140625" customWidth="1"/>
    <col min="6" max="6" width="7.28515625" customWidth="1"/>
    <col min="7" max="7" width="12.140625" customWidth="1"/>
    <col min="8" max="8" width="11.140625" customWidth="1"/>
    <col min="9" max="9" width="12.28515625" bestFit="1" customWidth="1"/>
    <col min="10" max="10" width="9.28515625" customWidth="1"/>
    <col min="11" max="11" width="10" customWidth="1"/>
    <col min="12" max="12" width="7.7109375" customWidth="1"/>
    <col min="14" max="14" width="8.7109375" customWidth="1"/>
    <col min="15" max="15" width="6.85546875" customWidth="1"/>
  </cols>
  <sheetData>
    <row r="1" spans="1:15" x14ac:dyDescent="0.25">
      <c r="A1" s="1" t="s">
        <v>0</v>
      </c>
      <c r="B1" s="1">
        <v>4</v>
      </c>
      <c r="E1" t="s">
        <v>85</v>
      </c>
    </row>
    <row r="2" spans="1:15" x14ac:dyDescent="0.25">
      <c r="A2" s="4" t="s">
        <v>1</v>
      </c>
      <c r="B2" s="4">
        <v>15</v>
      </c>
    </row>
    <row r="3" spans="1:15" x14ac:dyDescent="0.25">
      <c r="A3" s="5" t="s">
        <v>2</v>
      </c>
      <c r="B3" s="5">
        <v>2</v>
      </c>
    </row>
    <row r="4" spans="1:15" x14ac:dyDescent="0.25">
      <c r="A4" s="6" t="s">
        <v>3</v>
      </c>
      <c r="B4" s="6">
        <v>14</v>
      </c>
    </row>
    <row r="5" spans="1:15" x14ac:dyDescent="0.25">
      <c r="A5" s="6" t="s">
        <v>4</v>
      </c>
      <c r="B5" s="6">
        <v>11</v>
      </c>
    </row>
    <row r="6" spans="1:15" x14ac:dyDescent="0.25">
      <c r="A6" s="3" t="s">
        <v>5</v>
      </c>
      <c r="B6" s="3">
        <v>3</v>
      </c>
    </row>
    <row r="7" spans="1:15" x14ac:dyDescent="0.25">
      <c r="A7" s="3" t="s">
        <v>6</v>
      </c>
      <c r="B7" s="3">
        <v>6</v>
      </c>
    </row>
    <row r="8" spans="1:15" x14ac:dyDescent="0.25">
      <c r="A8" s="7" t="s">
        <v>7</v>
      </c>
      <c r="B8" s="7">
        <v>11</v>
      </c>
    </row>
    <row r="9" spans="1:15" x14ac:dyDescent="0.25">
      <c r="A9" s="7" t="s">
        <v>8</v>
      </c>
      <c r="B9" s="7">
        <v>14</v>
      </c>
    </row>
    <row r="10" spans="1:15" x14ac:dyDescent="0.25">
      <c r="A10" s="9" t="s">
        <v>9</v>
      </c>
      <c r="B10" s="9">
        <v>3</v>
      </c>
    </row>
    <row r="11" spans="1:15" ht="15.75" thickBot="1" x14ac:dyDescent="0.3">
      <c r="A11" s="9" t="s">
        <v>10</v>
      </c>
      <c r="B11" s="9">
        <v>8</v>
      </c>
    </row>
    <row r="12" spans="1:15" ht="15.75" thickBot="1" x14ac:dyDescent="0.3">
      <c r="A12" s="18" t="s">
        <v>32</v>
      </c>
      <c r="B12" s="20"/>
      <c r="C12" s="29" t="s">
        <v>20</v>
      </c>
      <c r="D12" s="20"/>
      <c r="E12" s="20"/>
      <c r="F12" s="20"/>
      <c r="G12" s="30" t="s">
        <v>28</v>
      </c>
      <c r="H12" s="20"/>
      <c r="I12" s="30" t="s">
        <v>31</v>
      </c>
      <c r="J12" s="20"/>
      <c r="K12" s="20"/>
      <c r="L12" s="31" t="s">
        <v>42</v>
      </c>
      <c r="M12" s="31" t="s">
        <v>44</v>
      </c>
      <c r="N12" s="31" t="s">
        <v>45</v>
      </c>
      <c r="O12" s="25" t="s">
        <v>67</v>
      </c>
    </row>
    <row r="13" spans="1:15" x14ac:dyDescent="0.25">
      <c r="A13" s="4">
        <v>1</v>
      </c>
      <c r="B13" s="4">
        <v>2</v>
      </c>
      <c r="C13" s="8">
        <f t="shared" ref="C13:C27" si="0">ABS(B13-$B$53)</f>
        <v>0.66666666666666652</v>
      </c>
      <c r="D13" s="12" t="s">
        <v>18</v>
      </c>
      <c r="E13" s="12">
        <v>15</v>
      </c>
      <c r="G13" s="4">
        <f>SUM($B$13:B13)</f>
        <v>2</v>
      </c>
      <c r="I13" s="4">
        <f>A13*B13</f>
        <v>2</v>
      </c>
      <c r="L13" s="9">
        <v>1</v>
      </c>
      <c r="M13" s="9">
        <v>3</v>
      </c>
      <c r="N13" s="9">
        <f>L13*M13</f>
        <v>3</v>
      </c>
      <c r="O13" s="9">
        <f t="shared" ref="O13:O27" si="1">ABS(M13-$B$92)</f>
        <v>0</v>
      </c>
    </row>
    <row r="14" spans="1:15" x14ac:dyDescent="0.25">
      <c r="A14" s="4">
        <v>2</v>
      </c>
      <c r="B14" s="4">
        <v>5</v>
      </c>
      <c r="C14" s="8">
        <f t="shared" si="0"/>
        <v>2.3333333333333335</v>
      </c>
      <c r="G14" s="4">
        <f>SUM($B$13:B14)</f>
        <v>7</v>
      </c>
      <c r="I14" s="4">
        <f t="shared" ref="I14:I27" si="2">A14*B14</f>
        <v>10</v>
      </c>
      <c r="L14" s="9">
        <v>2</v>
      </c>
      <c r="M14" s="9">
        <v>3</v>
      </c>
      <c r="N14" s="9">
        <f t="shared" ref="N14:N27" si="3">L14*M14</f>
        <v>6</v>
      </c>
      <c r="O14" s="9">
        <f t="shared" si="1"/>
        <v>0</v>
      </c>
    </row>
    <row r="15" spans="1:15" x14ac:dyDescent="0.25">
      <c r="A15" s="4">
        <v>3</v>
      </c>
      <c r="B15" s="4">
        <v>4</v>
      </c>
      <c r="C15" s="8">
        <f t="shared" si="0"/>
        <v>1.3333333333333335</v>
      </c>
      <c r="G15" s="4">
        <f>SUM($B$13:B15)</f>
        <v>11</v>
      </c>
      <c r="I15" s="4">
        <f t="shared" si="2"/>
        <v>12</v>
      </c>
      <c r="L15" s="9">
        <v>3</v>
      </c>
      <c r="M15" s="9">
        <v>3</v>
      </c>
      <c r="N15" s="9">
        <f t="shared" si="3"/>
        <v>9</v>
      </c>
      <c r="O15" s="9">
        <f t="shared" si="1"/>
        <v>0</v>
      </c>
    </row>
    <row r="16" spans="1:15" x14ac:dyDescent="0.25">
      <c r="A16" s="4">
        <v>4</v>
      </c>
      <c r="B16" s="4">
        <v>2</v>
      </c>
      <c r="C16" s="8">
        <f t="shared" si="0"/>
        <v>0.66666666666666652</v>
      </c>
      <c r="G16" s="4">
        <f>SUM($B$13:B16)</f>
        <v>13</v>
      </c>
      <c r="I16" s="4">
        <f t="shared" si="2"/>
        <v>8</v>
      </c>
      <c r="L16" s="9">
        <v>4</v>
      </c>
      <c r="M16" s="9">
        <v>3</v>
      </c>
      <c r="N16" s="9">
        <f t="shared" si="3"/>
        <v>12</v>
      </c>
      <c r="O16" s="9">
        <f t="shared" si="1"/>
        <v>0</v>
      </c>
    </row>
    <row r="17" spans="1:15" x14ac:dyDescent="0.25">
      <c r="A17" s="4">
        <v>5</v>
      </c>
      <c r="B17" s="4">
        <v>2</v>
      </c>
      <c r="C17" s="8">
        <f t="shared" si="0"/>
        <v>0.66666666666666652</v>
      </c>
      <c r="G17" s="4">
        <f>SUM($B$13:B17)</f>
        <v>15</v>
      </c>
      <c r="I17" s="4">
        <f t="shared" si="2"/>
        <v>10</v>
      </c>
      <c r="L17" s="9">
        <v>5</v>
      </c>
      <c r="M17" s="9">
        <v>3</v>
      </c>
      <c r="N17" s="9">
        <f t="shared" si="3"/>
        <v>15</v>
      </c>
      <c r="O17" s="9">
        <f t="shared" si="1"/>
        <v>0</v>
      </c>
    </row>
    <row r="18" spans="1:15" x14ac:dyDescent="0.25">
      <c r="A18" s="4">
        <v>6</v>
      </c>
      <c r="B18" s="4">
        <v>3</v>
      </c>
      <c r="C18" s="8">
        <f t="shared" si="0"/>
        <v>0.33333333333333348</v>
      </c>
      <c r="G18" s="4">
        <f>SUM($B$13:B18)</f>
        <v>18</v>
      </c>
      <c r="I18" s="4">
        <f t="shared" si="2"/>
        <v>18</v>
      </c>
      <c r="L18" s="9">
        <v>6</v>
      </c>
      <c r="M18" s="9">
        <v>3</v>
      </c>
      <c r="N18" s="9">
        <f t="shared" si="3"/>
        <v>18</v>
      </c>
      <c r="O18" s="9">
        <f t="shared" si="1"/>
        <v>0</v>
      </c>
    </row>
    <row r="19" spans="1:15" x14ac:dyDescent="0.25">
      <c r="A19" s="4">
        <v>7</v>
      </c>
      <c r="B19" s="4">
        <v>5</v>
      </c>
      <c r="C19" s="8">
        <f t="shared" si="0"/>
        <v>2.3333333333333335</v>
      </c>
      <c r="G19" s="4">
        <f>SUM($B$13:B19)</f>
        <v>23</v>
      </c>
      <c r="I19" s="4">
        <f t="shared" si="2"/>
        <v>35</v>
      </c>
      <c r="L19" s="9">
        <v>7</v>
      </c>
      <c r="M19" s="9">
        <v>3</v>
      </c>
      <c r="N19" s="9">
        <f t="shared" si="3"/>
        <v>21</v>
      </c>
      <c r="O19" s="9">
        <f t="shared" si="1"/>
        <v>0</v>
      </c>
    </row>
    <row r="20" spans="1:15" x14ac:dyDescent="0.25">
      <c r="A20" s="4">
        <v>8</v>
      </c>
      <c r="B20" s="4">
        <v>4</v>
      </c>
      <c r="C20" s="8">
        <f t="shared" si="0"/>
        <v>1.3333333333333335</v>
      </c>
      <c r="G20" s="4">
        <f>SUM($B$13:B20)</f>
        <v>27</v>
      </c>
      <c r="I20" s="4">
        <f t="shared" si="2"/>
        <v>32</v>
      </c>
      <c r="L20" s="9">
        <v>8</v>
      </c>
      <c r="M20" s="9">
        <v>3</v>
      </c>
      <c r="N20" s="9">
        <f t="shared" si="3"/>
        <v>24</v>
      </c>
      <c r="O20" s="9">
        <f t="shared" si="1"/>
        <v>0</v>
      </c>
    </row>
    <row r="21" spans="1:15" x14ac:dyDescent="0.25">
      <c r="A21" s="4">
        <v>9</v>
      </c>
      <c r="B21" s="4">
        <v>2</v>
      </c>
      <c r="C21" s="8">
        <f t="shared" si="0"/>
        <v>0.66666666666666652</v>
      </c>
      <c r="G21" s="4">
        <f>SUM($B$13:B21)</f>
        <v>29</v>
      </c>
      <c r="I21" s="4">
        <f t="shared" si="2"/>
        <v>18</v>
      </c>
      <c r="L21" s="9">
        <v>9</v>
      </c>
      <c r="M21" s="9">
        <v>3</v>
      </c>
      <c r="N21" s="9">
        <f t="shared" si="3"/>
        <v>27</v>
      </c>
      <c r="O21" s="9">
        <f t="shared" si="1"/>
        <v>0</v>
      </c>
    </row>
    <row r="22" spans="1:15" x14ac:dyDescent="0.25">
      <c r="A22" s="4">
        <v>10</v>
      </c>
      <c r="B22" s="4">
        <v>2</v>
      </c>
      <c r="C22" s="8">
        <f t="shared" si="0"/>
        <v>0.66666666666666652</v>
      </c>
      <c r="G22" s="4">
        <f>SUM($B$13:B22)</f>
        <v>31</v>
      </c>
      <c r="I22" s="4">
        <f t="shared" si="2"/>
        <v>20</v>
      </c>
      <c r="L22" s="9">
        <v>10</v>
      </c>
      <c r="M22" s="9">
        <v>3</v>
      </c>
      <c r="N22" s="9">
        <f t="shared" si="3"/>
        <v>30</v>
      </c>
      <c r="O22" s="9">
        <f t="shared" si="1"/>
        <v>0</v>
      </c>
    </row>
    <row r="23" spans="1:15" x14ac:dyDescent="0.25">
      <c r="A23" s="4">
        <v>11</v>
      </c>
      <c r="B23" s="4">
        <v>2</v>
      </c>
      <c r="C23" s="8">
        <f t="shared" si="0"/>
        <v>0.66666666666666652</v>
      </c>
      <c r="G23" s="4">
        <f>SUM($B$13:B23)</f>
        <v>33</v>
      </c>
      <c r="I23" s="4">
        <f t="shared" si="2"/>
        <v>22</v>
      </c>
      <c r="L23" s="9">
        <v>11</v>
      </c>
      <c r="M23" s="9">
        <v>3</v>
      </c>
      <c r="N23" s="9">
        <f t="shared" si="3"/>
        <v>33</v>
      </c>
      <c r="O23" s="9">
        <f t="shared" si="1"/>
        <v>0</v>
      </c>
    </row>
    <row r="24" spans="1:15" x14ac:dyDescent="0.25">
      <c r="A24" s="4">
        <v>12</v>
      </c>
      <c r="B24" s="4">
        <v>1</v>
      </c>
      <c r="C24" s="8">
        <f t="shared" si="0"/>
        <v>1.6666666666666665</v>
      </c>
      <c r="G24" s="4">
        <f>SUM($B$13:B24)</f>
        <v>34</v>
      </c>
      <c r="I24" s="4">
        <f t="shared" si="2"/>
        <v>12</v>
      </c>
      <c r="L24" s="9">
        <v>12</v>
      </c>
      <c r="M24" s="9">
        <v>3</v>
      </c>
      <c r="N24" s="9">
        <f t="shared" si="3"/>
        <v>36</v>
      </c>
      <c r="O24" s="9">
        <f t="shared" si="1"/>
        <v>0</v>
      </c>
    </row>
    <row r="25" spans="1:15" x14ac:dyDescent="0.25">
      <c r="A25" s="4">
        <v>13</v>
      </c>
      <c r="B25" s="4">
        <v>1</v>
      </c>
      <c r="C25" s="8">
        <f t="shared" si="0"/>
        <v>1.6666666666666665</v>
      </c>
      <c r="G25" s="4">
        <f>SUM($B$13:B25)</f>
        <v>35</v>
      </c>
      <c r="I25" s="4">
        <f t="shared" si="2"/>
        <v>13</v>
      </c>
      <c r="L25" s="9">
        <v>13</v>
      </c>
      <c r="M25" s="9">
        <v>3</v>
      </c>
      <c r="N25" s="9">
        <f t="shared" si="3"/>
        <v>39</v>
      </c>
      <c r="O25" s="9">
        <f t="shared" si="1"/>
        <v>0</v>
      </c>
    </row>
    <row r="26" spans="1:15" x14ac:dyDescent="0.25">
      <c r="A26" s="4">
        <v>14</v>
      </c>
      <c r="B26" s="4">
        <v>4</v>
      </c>
      <c r="C26" s="8">
        <f t="shared" si="0"/>
        <v>1.3333333333333335</v>
      </c>
      <c r="G26" s="4">
        <f>SUM($B$13:B26)</f>
        <v>39</v>
      </c>
      <c r="I26" s="4">
        <f t="shared" si="2"/>
        <v>56</v>
      </c>
      <c r="L26" s="9">
        <v>14</v>
      </c>
      <c r="M26" s="9">
        <v>3</v>
      </c>
      <c r="N26" s="9">
        <f t="shared" si="3"/>
        <v>42</v>
      </c>
      <c r="O26" s="9">
        <f t="shared" si="1"/>
        <v>0</v>
      </c>
    </row>
    <row r="27" spans="1:15" ht="15.75" thickBot="1" x14ac:dyDescent="0.3">
      <c r="A27" s="4">
        <v>15</v>
      </c>
      <c r="B27" s="4">
        <v>1</v>
      </c>
      <c r="C27" s="8">
        <f t="shared" si="0"/>
        <v>1.6666666666666665</v>
      </c>
      <c r="G27" s="4">
        <f>SUM($B$13:B27)</f>
        <v>40</v>
      </c>
      <c r="I27" s="4">
        <f t="shared" si="2"/>
        <v>15</v>
      </c>
      <c r="L27" s="9">
        <v>15</v>
      </c>
      <c r="M27" s="9">
        <v>3</v>
      </c>
      <c r="N27" s="9">
        <f t="shared" si="3"/>
        <v>45</v>
      </c>
      <c r="O27" s="9">
        <f t="shared" si="1"/>
        <v>0</v>
      </c>
    </row>
    <row r="28" spans="1:15" s="20" customFormat="1" ht="15.75" thickBot="1" x14ac:dyDescent="0.3">
      <c r="A28" s="18" t="s">
        <v>35</v>
      </c>
      <c r="B28" s="20">
        <f>SUM(B13:B27)</f>
        <v>40</v>
      </c>
      <c r="H28" s="20" t="s">
        <v>34</v>
      </c>
      <c r="I28" s="30">
        <f>SUM(I13:I27)</f>
        <v>283</v>
      </c>
      <c r="L28" s="31" t="s">
        <v>46</v>
      </c>
      <c r="M28" s="31">
        <f>SUM(M13:M27)</f>
        <v>45</v>
      </c>
      <c r="N28" s="31">
        <f>SUM(N13:N27)</f>
        <v>360</v>
      </c>
      <c r="O28" s="31">
        <f>SUM(O13:O27)</f>
        <v>0</v>
      </c>
    </row>
    <row r="29" spans="1:15" ht="15.75" thickBot="1" x14ac:dyDescent="0.3"/>
    <row r="30" spans="1:15" ht="15.75" thickBot="1" x14ac:dyDescent="0.3">
      <c r="A30" s="16" t="s">
        <v>42</v>
      </c>
      <c r="B30" s="16" t="s">
        <v>43</v>
      </c>
      <c r="C30" s="27" t="s">
        <v>66</v>
      </c>
      <c r="D30" s="24" t="s">
        <v>11</v>
      </c>
      <c r="E30" s="19" t="s">
        <v>13</v>
      </c>
      <c r="F30" s="21" t="s">
        <v>12</v>
      </c>
      <c r="G30" s="21" t="s">
        <v>14</v>
      </c>
      <c r="H30" s="23" t="s">
        <v>58</v>
      </c>
      <c r="I30" s="19" t="s">
        <v>33</v>
      </c>
      <c r="J30" s="21" t="s">
        <v>60</v>
      </c>
      <c r="K30" s="22" t="s">
        <v>37</v>
      </c>
      <c r="L30" s="20"/>
      <c r="M30" s="25" t="s">
        <v>47</v>
      </c>
    </row>
    <row r="31" spans="1:15" x14ac:dyDescent="0.25">
      <c r="A31" s="10">
        <v>1</v>
      </c>
      <c r="B31" s="10">
        <v>1</v>
      </c>
      <c r="C31" s="10">
        <f t="shared" ref="C31:C44" si="4">ABS(B31-$B$94)</f>
        <v>0.73333333333333339</v>
      </c>
      <c r="D31" s="2">
        <v>1</v>
      </c>
      <c r="E31" s="2">
        <f>B31/B13</f>
        <v>0.5</v>
      </c>
      <c r="F31" s="11"/>
      <c r="G31" s="11"/>
      <c r="H31" s="15">
        <f t="shared" ref="H31:H44" si="5">ABS(E31-$B$84)</f>
        <v>0.35111111111111104</v>
      </c>
      <c r="I31" s="2">
        <f>D31*E31</f>
        <v>0.5</v>
      </c>
      <c r="J31" s="11"/>
      <c r="K31" s="16">
        <f>A31*B31</f>
        <v>1</v>
      </c>
      <c r="M31" s="11"/>
    </row>
    <row r="32" spans="1:15" x14ac:dyDescent="0.25">
      <c r="A32" s="10">
        <v>2</v>
      </c>
      <c r="B32" s="10">
        <v>1</v>
      </c>
      <c r="C32" s="10">
        <f t="shared" si="4"/>
        <v>0.73333333333333339</v>
      </c>
      <c r="D32" s="2">
        <v>2</v>
      </c>
      <c r="E32" s="2">
        <f t="shared" ref="E32:E45" si="6">B32/B14</f>
        <v>0.2</v>
      </c>
      <c r="F32" s="11">
        <v>1</v>
      </c>
      <c r="G32" s="11">
        <f>E32-E31</f>
        <v>-0.3</v>
      </c>
      <c r="H32" s="15">
        <f t="shared" si="5"/>
        <v>0.65111111111111097</v>
      </c>
      <c r="I32" s="2">
        <f>D32*E32</f>
        <v>0.4</v>
      </c>
      <c r="J32" s="11">
        <f t="shared" ref="J32:J44" si="7">ABS(G32-$B$86)</f>
        <v>0.33333333333333331</v>
      </c>
      <c r="K32" s="16">
        <f t="shared" ref="K32:K45" si="8">A32*B32</f>
        <v>2</v>
      </c>
      <c r="M32" s="11">
        <f>F32*G32</f>
        <v>-0.3</v>
      </c>
    </row>
    <row r="33" spans="1:13" x14ac:dyDescent="0.25">
      <c r="A33" s="10">
        <v>3</v>
      </c>
      <c r="B33" s="10">
        <v>1</v>
      </c>
      <c r="C33" s="10">
        <f t="shared" si="4"/>
        <v>0.73333333333333339</v>
      </c>
      <c r="D33" s="2">
        <v>3</v>
      </c>
      <c r="E33" s="2">
        <f t="shared" si="6"/>
        <v>0.25</v>
      </c>
      <c r="F33" s="11">
        <v>2</v>
      </c>
      <c r="G33" s="11">
        <f t="shared" ref="G33:G45" si="9">E33-E32</f>
        <v>4.9999999999999989E-2</v>
      </c>
      <c r="H33" s="15">
        <f t="shared" si="5"/>
        <v>0.60111111111111104</v>
      </c>
      <c r="I33" s="2">
        <f t="shared" ref="I33:I45" si="10">D33*E33</f>
        <v>0.75</v>
      </c>
      <c r="J33" s="11">
        <f t="shared" si="7"/>
        <v>1.6666666666666656E-2</v>
      </c>
      <c r="K33" s="16">
        <f t="shared" si="8"/>
        <v>3</v>
      </c>
      <c r="M33" s="11">
        <f t="shared" ref="M33:M45" si="11">F33*G33</f>
        <v>9.9999999999999978E-2</v>
      </c>
    </row>
    <row r="34" spans="1:13" x14ac:dyDescent="0.25">
      <c r="A34" s="10">
        <v>4</v>
      </c>
      <c r="B34" s="10">
        <v>1</v>
      </c>
      <c r="C34" s="10">
        <f t="shared" si="4"/>
        <v>0.73333333333333339</v>
      </c>
      <c r="D34" s="2">
        <v>4</v>
      </c>
      <c r="E34" s="2">
        <f t="shared" si="6"/>
        <v>0.5</v>
      </c>
      <c r="F34" s="11">
        <v>3</v>
      </c>
      <c r="G34" s="11">
        <f t="shared" si="9"/>
        <v>0.25</v>
      </c>
      <c r="H34" s="15">
        <f t="shared" si="5"/>
        <v>0.35111111111111104</v>
      </c>
      <c r="I34" s="2">
        <f t="shared" si="10"/>
        <v>2</v>
      </c>
      <c r="J34" s="11">
        <f t="shared" si="7"/>
        <v>0.21666666666666667</v>
      </c>
      <c r="K34" s="16">
        <f t="shared" si="8"/>
        <v>4</v>
      </c>
      <c r="M34" s="11">
        <f t="shared" si="11"/>
        <v>0.75</v>
      </c>
    </row>
    <row r="35" spans="1:13" x14ac:dyDescent="0.25">
      <c r="A35" s="10">
        <v>5</v>
      </c>
      <c r="B35" s="10">
        <v>2</v>
      </c>
      <c r="C35" s="10">
        <f t="shared" si="4"/>
        <v>0.26666666666666661</v>
      </c>
      <c r="D35" s="2">
        <v>5</v>
      </c>
      <c r="E35" s="2">
        <f t="shared" si="6"/>
        <v>1</v>
      </c>
      <c r="F35" s="11">
        <v>4</v>
      </c>
      <c r="G35" s="11">
        <f t="shared" si="9"/>
        <v>0.5</v>
      </c>
      <c r="H35" s="15">
        <f t="shared" si="5"/>
        <v>0.14888888888888896</v>
      </c>
      <c r="I35" s="2">
        <f t="shared" si="10"/>
        <v>5</v>
      </c>
      <c r="J35" s="11">
        <f t="shared" si="7"/>
        <v>0.46666666666666667</v>
      </c>
      <c r="K35" s="16">
        <f t="shared" si="8"/>
        <v>10</v>
      </c>
      <c r="M35" s="11">
        <f t="shared" si="11"/>
        <v>2</v>
      </c>
    </row>
    <row r="36" spans="1:13" x14ac:dyDescent="0.25">
      <c r="A36" s="10">
        <v>6</v>
      </c>
      <c r="B36" s="10">
        <v>2</v>
      </c>
      <c r="C36" s="10">
        <f t="shared" si="4"/>
        <v>0.26666666666666661</v>
      </c>
      <c r="D36" s="2">
        <v>6</v>
      </c>
      <c r="E36" s="2">
        <f t="shared" si="6"/>
        <v>0.66666666666666663</v>
      </c>
      <c r="F36" s="11">
        <v>5</v>
      </c>
      <c r="G36" s="11">
        <f t="shared" si="9"/>
        <v>-0.33333333333333337</v>
      </c>
      <c r="H36" s="15">
        <f t="shared" si="5"/>
        <v>0.18444444444444441</v>
      </c>
      <c r="I36" s="2">
        <f t="shared" si="10"/>
        <v>4</v>
      </c>
      <c r="J36" s="11">
        <f t="shared" si="7"/>
        <v>0.3666666666666667</v>
      </c>
      <c r="K36" s="16">
        <f t="shared" si="8"/>
        <v>12</v>
      </c>
      <c r="M36" s="11">
        <f t="shared" si="11"/>
        <v>-1.666666666666667</v>
      </c>
    </row>
    <row r="37" spans="1:13" x14ac:dyDescent="0.25">
      <c r="A37" s="10">
        <v>7</v>
      </c>
      <c r="B37" s="10">
        <v>2</v>
      </c>
      <c r="C37" s="10">
        <f t="shared" si="4"/>
        <v>0.26666666666666661</v>
      </c>
      <c r="D37" s="2">
        <v>7</v>
      </c>
      <c r="E37" s="2">
        <f t="shared" si="6"/>
        <v>0.4</v>
      </c>
      <c r="F37" s="11">
        <v>6</v>
      </c>
      <c r="G37" s="11">
        <f t="shared" si="9"/>
        <v>-0.26666666666666661</v>
      </c>
      <c r="H37" s="15">
        <f t="shared" si="5"/>
        <v>0.45111111111111102</v>
      </c>
      <c r="I37" s="2">
        <f t="shared" si="10"/>
        <v>2.8000000000000003</v>
      </c>
      <c r="J37" s="11">
        <f t="shared" si="7"/>
        <v>0.29999999999999993</v>
      </c>
      <c r="K37" s="16">
        <f t="shared" si="8"/>
        <v>14</v>
      </c>
      <c r="M37" s="11">
        <f t="shared" si="11"/>
        <v>-1.5999999999999996</v>
      </c>
    </row>
    <row r="38" spans="1:13" x14ac:dyDescent="0.25">
      <c r="A38" s="10">
        <v>8</v>
      </c>
      <c r="B38" s="10">
        <v>2</v>
      </c>
      <c r="C38" s="10">
        <f t="shared" si="4"/>
        <v>0.26666666666666661</v>
      </c>
      <c r="D38" s="2">
        <v>8</v>
      </c>
      <c r="E38" s="2">
        <f t="shared" si="6"/>
        <v>0.5</v>
      </c>
      <c r="F38" s="11">
        <v>7</v>
      </c>
      <c r="G38" s="11">
        <f t="shared" si="9"/>
        <v>9.9999999999999978E-2</v>
      </c>
      <c r="H38" s="15">
        <f t="shared" si="5"/>
        <v>0.35111111111111104</v>
      </c>
      <c r="I38" s="2">
        <f t="shared" si="10"/>
        <v>4</v>
      </c>
      <c r="J38" s="11">
        <f t="shared" si="7"/>
        <v>6.6666666666666652E-2</v>
      </c>
      <c r="K38" s="16">
        <f t="shared" si="8"/>
        <v>16</v>
      </c>
      <c r="M38" s="11">
        <f t="shared" si="11"/>
        <v>0.69999999999999984</v>
      </c>
    </row>
    <row r="39" spans="1:13" x14ac:dyDescent="0.25">
      <c r="A39" s="10">
        <v>9</v>
      </c>
      <c r="B39" s="10">
        <v>3</v>
      </c>
      <c r="C39" s="10">
        <f t="shared" si="4"/>
        <v>1.2666666666666666</v>
      </c>
      <c r="D39" s="2">
        <v>9</v>
      </c>
      <c r="E39" s="2">
        <f t="shared" si="6"/>
        <v>1.5</v>
      </c>
      <c r="F39" s="11">
        <v>8</v>
      </c>
      <c r="G39" s="11">
        <f t="shared" si="9"/>
        <v>1</v>
      </c>
      <c r="H39" s="15">
        <f t="shared" si="5"/>
        <v>0.64888888888888896</v>
      </c>
      <c r="I39" s="2">
        <f t="shared" si="10"/>
        <v>13.5</v>
      </c>
      <c r="J39" s="11">
        <f t="shared" si="7"/>
        <v>0.96666666666666667</v>
      </c>
      <c r="K39" s="16">
        <f t="shared" si="8"/>
        <v>27</v>
      </c>
      <c r="M39" s="11">
        <f t="shared" si="11"/>
        <v>8</v>
      </c>
    </row>
    <row r="40" spans="1:13" x14ac:dyDescent="0.25">
      <c r="A40" s="10">
        <v>10</v>
      </c>
      <c r="B40" s="10">
        <v>3</v>
      </c>
      <c r="C40" s="10">
        <f t="shared" si="4"/>
        <v>1.2666666666666666</v>
      </c>
      <c r="D40" s="2">
        <v>10</v>
      </c>
      <c r="E40" s="2">
        <f t="shared" si="6"/>
        <v>1.5</v>
      </c>
      <c r="F40" s="11">
        <v>9</v>
      </c>
      <c r="G40" s="11">
        <f t="shared" si="9"/>
        <v>0</v>
      </c>
      <c r="H40" s="15">
        <f t="shared" si="5"/>
        <v>0.64888888888888896</v>
      </c>
      <c r="I40" s="2">
        <f t="shared" si="10"/>
        <v>15</v>
      </c>
      <c r="J40" s="11">
        <f t="shared" si="7"/>
        <v>3.3333333333333333E-2</v>
      </c>
      <c r="K40" s="16">
        <f t="shared" si="8"/>
        <v>30</v>
      </c>
      <c r="M40" s="11">
        <f t="shared" si="11"/>
        <v>0</v>
      </c>
    </row>
    <row r="41" spans="1:13" x14ac:dyDescent="0.25">
      <c r="A41" s="10">
        <v>11</v>
      </c>
      <c r="B41" s="10">
        <v>3</v>
      </c>
      <c r="C41" s="10">
        <f t="shared" si="4"/>
        <v>1.2666666666666666</v>
      </c>
      <c r="D41" s="2">
        <v>11</v>
      </c>
      <c r="E41" s="2">
        <f t="shared" si="6"/>
        <v>1.5</v>
      </c>
      <c r="F41" s="11">
        <v>10</v>
      </c>
      <c r="G41" s="11">
        <f t="shared" si="9"/>
        <v>0</v>
      </c>
      <c r="H41" s="15">
        <f t="shared" si="5"/>
        <v>0.64888888888888896</v>
      </c>
      <c r="I41" s="2">
        <f t="shared" si="10"/>
        <v>16.5</v>
      </c>
      <c r="J41" s="11">
        <f t="shared" si="7"/>
        <v>3.3333333333333333E-2</v>
      </c>
      <c r="K41" s="16">
        <f t="shared" si="8"/>
        <v>33</v>
      </c>
      <c r="M41" s="11">
        <f t="shared" si="11"/>
        <v>0</v>
      </c>
    </row>
    <row r="42" spans="1:13" x14ac:dyDescent="0.25">
      <c r="A42" s="10">
        <v>12</v>
      </c>
      <c r="B42" s="10">
        <v>2</v>
      </c>
      <c r="C42" s="10">
        <f t="shared" si="4"/>
        <v>0.26666666666666661</v>
      </c>
      <c r="D42" s="2">
        <v>12</v>
      </c>
      <c r="E42" s="2">
        <f t="shared" si="6"/>
        <v>2</v>
      </c>
      <c r="F42" s="11">
        <v>11</v>
      </c>
      <c r="G42" s="11">
        <f t="shared" si="9"/>
        <v>0.5</v>
      </c>
      <c r="H42" s="15">
        <f t="shared" si="5"/>
        <v>1.1488888888888891</v>
      </c>
      <c r="I42" s="2">
        <f t="shared" si="10"/>
        <v>24</v>
      </c>
      <c r="J42" s="11">
        <f t="shared" si="7"/>
        <v>0.46666666666666667</v>
      </c>
      <c r="K42" s="16">
        <f t="shared" si="8"/>
        <v>24</v>
      </c>
      <c r="M42" s="11">
        <f t="shared" si="11"/>
        <v>5.5</v>
      </c>
    </row>
    <row r="43" spans="1:13" x14ac:dyDescent="0.25">
      <c r="A43" s="10">
        <v>13</v>
      </c>
      <c r="B43" s="10">
        <v>1</v>
      </c>
      <c r="C43" s="10">
        <f t="shared" si="4"/>
        <v>0.73333333333333339</v>
      </c>
      <c r="D43" s="2">
        <v>13</v>
      </c>
      <c r="E43" s="2">
        <f t="shared" si="6"/>
        <v>1</v>
      </c>
      <c r="F43" s="11">
        <v>12</v>
      </c>
      <c r="G43" s="11">
        <f t="shared" si="9"/>
        <v>-1</v>
      </c>
      <c r="H43" s="15">
        <f t="shared" si="5"/>
        <v>0.14888888888888896</v>
      </c>
      <c r="I43" s="2">
        <f t="shared" si="10"/>
        <v>13</v>
      </c>
      <c r="J43" s="11">
        <f t="shared" si="7"/>
        <v>1.0333333333333334</v>
      </c>
      <c r="K43" s="16">
        <f t="shared" si="8"/>
        <v>13</v>
      </c>
      <c r="M43" s="11">
        <f t="shared" si="11"/>
        <v>-12</v>
      </c>
    </row>
    <row r="44" spans="1:13" ht="15.75" thickBot="1" x14ac:dyDescent="0.3">
      <c r="A44" s="10">
        <v>14</v>
      </c>
      <c r="B44" s="10">
        <v>1</v>
      </c>
      <c r="C44" s="10">
        <f t="shared" si="4"/>
        <v>0.73333333333333339</v>
      </c>
      <c r="D44" s="2">
        <v>14</v>
      </c>
      <c r="E44" s="2">
        <f t="shared" si="6"/>
        <v>0.25</v>
      </c>
      <c r="F44" s="11">
        <v>13</v>
      </c>
      <c r="G44" s="11">
        <f t="shared" si="9"/>
        <v>-0.75</v>
      </c>
      <c r="H44" s="15">
        <f t="shared" si="5"/>
        <v>0.60111111111111104</v>
      </c>
      <c r="I44" s="2">
        <f t="shared" si="10"/>
        <v>3.5</v>
      </c>
      <c r="J44" s="11">
        <f t="shared" si="7"/>
        <v>0.78333333333333333</v>
      </c>
      <c r="K44" s="16">
        <f t="shared" si="8"/>
        <v>14</v>
      </c>
      <c r="M44" s="11">
        <f t="shared" si="11"/>
        <v>-9.75</v>
      </c>
    </row>
    <row r="45" spans="1:13" ht="15.75" thickBot="1" x14ac:dyDescent="0.3">
      <c r="A45" s="10">
        <v>15</v>
      </c>
      <c r="B45" s="10">
        <v>1</v>
      </c>
      <c r="C45" s="10">
        <f t="shared" ref="C45" si="12">ABS(B45-$B$94)</f>
        <v>0.73333333333333339</v>
      </c>
      <c r="D45" s="2">
        <v>15</v>
      </c>
      <c r="E45" s="2">
        <f t="shared" si="6"/>
        <v>1</v>
      </c>
      <c r="F45" s="11">
        <v>14</v>
      </c>
      <c r="G45" s="11">
        <f t="shared" si="9"/>
        <v>0.75</v>
      </c>
      <c r="H45" s="15">
        <f t="shared" ref="H45" si="13">ABS(E45-$B$84)</f>
        <v>0.14888888888888896</v>
      </c>
      <c r="I45" s="2">
        <f t="shared" si="10"/>
        <v>15</v>
      </c>
      <c r="J45" s="11">
        <f t="shared" ref="J45" si="14">ABS(G45-$B$86)</f>
        <v>0.71666666666666667</v>
      </c>
      <c r="K45" s="16">
        <f t="shared" si="8"/>
        <v>15</v>
      </c>
      <c r="M45" s="11">
        <f t="shared" si="11"/>
        <v>10.5</v>
      </c>
    </row>
    <row r="46" spans="1:13" ht="15.75" thickBot="1" x14ac:dyDescent="0.3">
      <c r="A46" t="s">
        <v>38</v>
      </c>
      <c r="B46" s="16">
        <f>SUM(B31:B45)</f>
        <v>26</v>
      </c>
      <c r="C46" s="16">
        <f>SUM(C31:C45)</f>
        <v>10.266666666666669</v>
      </c>
      <c r="D46" s="18" t="s">
        <v>46</v>
      </c>
      <c r="E46" s="19">
        <f>SUM(E31:E45)</f>
        <v>12.766666666666666</v>
      </c>
      <c r="F46" s="20"/>
      <c r="G46" s="21">
        <f>SUM(G31:G45)</f>
        <v>0.5</v>
      </c>
      <c r="H46" s="23">
        <f>SUM(H31:H45)</f>
        <v>7.0844444444444443</v>
      </c>
      <c r="I46" s="19">
        <f>SUM(I31:I45)</f>
        <v>119.95</v>
      </c>
      <c r="J46" s="21">
        <f>SUM(J31:J45)</f>
        <v>5.8</v>
      </c>
      <c r="K46" s="22">
        <f>SUM(K31:K45)</f>
        <v>218</v>
      </c>
      <c r="L46" s="20" t="s">
        <v>49</v>
      </c>
      <c r="M46" s="25">
        <f>SUM(M31:M45)</f>
        <v>2.2333333333333343</v>
      </c>
    </row>
    <row r="49" spans="1:10" x14ac:dyDescent="0.25">
      <c r="A49" s="39" t="s">
        <v>21</v>
      </c>
      <c r="B49" s="39"/>
      <c r="G49" t="s">
        <v>87</v>
      </c>
      <c r="I49" t="s">
        <v>100</v>
      </c>
    </row>
    <row r="50" spans="1:10" x14ac:dyDescent="0.25">
      <c r="A50" s="13"/>
      <c r="B50" s="13"/>
    </row>
    <row r="51" spans="1:10" x14ac:dyDescent="0.25">
      <c r="A51" s="13" t="s">
        <v>15</v>
      </c>
      <c r="B51" s="13">
        <f>SUM(B4:B5)</f>
        <v>25</v>
      </c>
      <c r="G51" t="s">
        <v>88</v>
      </c>
      <c r="H51">
        <f>(B84*B53)/B92</f>
        <v>0.75654320987654311</v>
      </c>
      <c r="I51" t="s">
        <v>101</v>
      </c>
      <c r="J51" s="43">
        <v>0.26867908239364602</v>
      </c>
    </row>
    <row r="52" spans="1:10" x14ac:dyDescent="0.25">
      <c r="A52" s="13" t="s">
        <v>16</v>
      </c>
      <c r="B52" s="13">
        <f>INT(B51/B2)+1</f>
        <v>2</v>
      </c>
      <c r="G52" t="s">
        <v>89</v>
      </c>
      <c r="H52">
        <f>(B53*B85)/B92</f>
        <v>0.41981893004115217</v>
      </c>
      <c r="I52" t="s">
        <v>102</v>
      </c>
      <c r="J52" s="43">
        <v>0.39391574263572599</v>
      </c>
    </row>
    <row r="53" spans="1:10" x14ac:dyDescent="0.25">
      <c r="A53" s="13" t="s">
        <v>17</v>
      </c>
      <c r="B53" s="13">
        <f>SUM(B28)/E13</f>
        <v>2.6666666666666665</v>
      </c>
      <c r="G53" t="s">
        <v>90</v>
      </c>
      <c r="H53">
        <f>(B53*B86)/B92</f>
        <v>2.9629629629629627E-2</v>
      </c>
      <c r="I53" t="s">
        <v>103</v>
      </c>
      <c r="J53" s="43">
        <v>0.303501605987548</v>
      </c>
    </row>
    <row r="54" spans="1:10" x14ac:dyDescent="0.25">
      <c r="A54" s="13" t="s">
        <v>19</v>
      </c>
      <c r="B54" s="13">
        <f>SUM(C13:C27)/E13</f>
        <v>1.2</v>
      </c>
      <c r="G54" t="s">
        <v>91</v>
      </c>
      <c r="H54">
        <f>B92/(B84*B53)</f>
        <v>1.3218015665796345</v>
      </c>
      <c r="I54" t="s">
        <v>104</v>
      </c>
      <c r="J54">
        <v>0</v>
      </c>
    </row>
    <row r="55" spans="1:10" x14ac:dyDescent="0.25">
      <c r="G55" t="s">
        <v>92</v>
      </c>
      <c r="H55">
        <f>B73/E13</f>
        <v>0.53333333333333333</v>
      </c>
      <c r="I55" t="s">
        <v>105</v>
      </c>
      <c r="J55">
        <v>-1.22878110408782</v>
      </c>
    </row>
    <row r="56" spans="1:10" x14ac:dyDescent="0.25">
      <c r="G56" t="s">
        <v>93</v>
      </c>
      <c r="H56">
        <f>B92-B93</f>
        <v>3</v>
      </c>
      <c r="I56" t="s">
        <v>106</v>
      </c>
      <c r="J56" s="43">
        <v>1.8314999341964699</v>
      </c>
    </row>
    <row r="57" spans="1:10" x14ac:dyDescent="0.25">
      <c r="A57" s="14" t="s">
        <v>22</v>
      </c>
      <c r="B57" s="14"/>
      <c r="F57" s="43"/>
      <c r="G57" t="s">
        <v>94</v>
      </c>
      <c r="H57">
        <f>B92+B93</f>
        <v>3</v>
      </c>
      <c r="I57" t="s">
        <v>109</v>
      </c>
      <c r="J57" s="43">
        <f>H58*J51-H54*J52-H59*J53-H60*J54+H61*J55-J56</f>
        <v>-4.1618219120500726</v>
      </c>
    </row>
    <row r="58" spans="1:10" x14ac:dyDescent="0.25">
      <c r="A58" s="14"/>
      <c r="B58" s="14"/>
      <c r="G58" t="s">
        <v>95</v>
      </c>
      <c r="H58">
        <f>B71/E13</f>
        <v>0.62637075718015667</v>
      </c>
      <c r="I58" t="s">
        <v>107</v>
      </c>
      <c r="J58">
        <v>1.03251087665557</v>
      </c>
    </row>
    <row r="59" spans="1:10" x14ac:dyDescent="0.25">
      <c r="A59" s="14" t="s">
        <v>23</v>
      </c>
      <c r="B59" s="14">
        <f xml:space="preserve"> B28/B51</f>
        <v>1.6</v>
      </c>
      <c r="G59" t="s">
        <v>96</v>
      </c>
      <c r="H59">
        <f>B86/B84</f>
        <v>3.91644908616188E-2</v>
      </c>
      <c r="I59" t="s">
        <v>108</v>
      </c>
      <c r="J59" s="43">
        <f>EXP(J57*J58)/(EXP(J57*J58)+1)</f>
        <v>1.3424924738640615E-2</v>
      </c>
    </row>
    <row r="60" spans="1:10" x14ac:dyDescent="0.25">
      <c r="A60" s="14"/>
      <c r="B60" s="14"/>
      <c r="G60" t="s">
        <v>97</v>
      </c>
      <c r="H60">
        <f>B94/B95</f>
        <v>2.5324675324675319</v>
      </c>
      <c r="I60" t="s">
        <v>110</v>
      </c>
      <c r="J60" s="43">
        <f>J59*(H62)+(1-J59)*(H63)</f>
        <v>1.3107263229431743</v>
      </c>
    </row>
    <row r="61" spans="1:10" x14ac:dyDescent="0.25">
      <c r="A61" s="14" t="s">
        <v>24</v>
      </c>
      <c r="B61" s="14">
        <f>SUM(B13:B18)/(B4-B1)</f>
        <v>1.8</v>
      </c>
      <c r="G61" t="s">
        <v>23</v>
      </c>
      <c r="H61">
        <f>B59</f>
        <v>1.6</v>
      </c>
      <c r="I61" t="s">
        <v>111</v>
      </c>
      <c r="J61" s="43">
        <v>2.83178257942199</v>
      </c>
    </row>
    <row r="62" spans="1:10" x14ac:dyDescent="0.25">
      <c r="A62" s="14" t="s">
        <v>25</v>
      </c>
      <c r="B62" s="14">
        <f>SUM(B14:B19)/(B4+B5-B1)</f>
        <v>1</v>
      </c>
      <c r="G62" t="s">
        <v>98</v>
      </c>
      <c r="H62">
        <f>B84-B85</f>
        <v>0.37881481481481477</v>
      </c>
      <c r="I62" t="s">
        <v>112</v>
      </c>
      <c r="J62" s="43">
        <v>1.01977574825286</v>
      </c>
    </row>
    <row r="63" spans="1:10" x14ac:dyDescent="0.25">
      <c r="A63" s="14"/>
      <c r="B63" s="14"/>
      <c r="G63" t="s">
        <v>99</v>
      </c>
      <c r="H63">
        <f>B84+B85</f>
        <v>1.3234074074074074</v>
      </c>
      <c r="I63" t="s">
        <v>113</v>
      </c>
      <c r="J63" s="43">
        <v>1.8369216918945299</v>
      </c>
    </row>
    <row r="64" spans="1:10" x14ac:dyDescent="0.25">
      <c r="A64" s="14" t="s">
        <v>26</v>
      </c>
      <c r="B64" s="14">
        <f>MIN(B61:B62)</f>
        <v>1</v>
      </c>
      <c r="G64" t="s">
        <v>16</v>
      </c>
      <c r="H64">
        <f>B52</f>
        <v>2</v>
      </c>
      <c r="I64" t="s">
        <v>114</v>
      </c>
      <c r="J64" s="43">
        <f>J61*H54+J62*H55-J63</f>
        <v>2.4500133568665663</v>
      </c>
    </row>
    <row r="65" spans="1:10" x14ac:dyDescent="0.25">
      <c r="G65" t="s">
        <v>15</v>
      </c>
      <c r="H65">
        <f>B51</f>
        <v>25</v>
      </c>
      <c r="I65" t="s">
        <v>115</v>
      </c>
      <c r="J65" s="43">
        <v>1</v>
      </c>
    </row>
    <row r="66" spans="1:10" x14ac:dyDescent="0.25">
      <c r="I66" t="s">
        <v>116</v>
      </c>
      <c r="J66" s="43">
        <f>EXP(J64*J65)/(EXP(J64*J65)+1)</f>
        <v>0.92056242757235573</v>
      </c>
    </row>
    <row r="67" spans="1:10" x14ac:dyDescent="0.25">
      <c r="A67" s="17" t="s">
        <v>27</v>
      </c>
      <c r="B67" s="17"/>
      <c r="I67" t="s">
        <v>117</v>
      </c>
      <c r="J67" s="43">
        <v>0.113421343266963</v>
      </c>
    </row>
    <row r="68" spans="1:10" x14ac:dyDescent="0.25">
      <c r="A68" s="17"/>
      <c r="B68" s="17"/>
      <c r="I68" t="s">
        <v>118</v>
      </c>
      <c r="J68" s="43">
        <v>0.236039564013481</v>
      </c>
    </row>
    <row r="69" spans="1:10" x14ac:dyDescent="0.25">
      <c r="A69" s="17" t="s">
        <v>29</v>
      </c>
      <c r="B69" s="17">
        <v>8</v>
      </c>
      <c r="I69" t="s">
        <v>119</v>
      </c>
      <c r="J69" s="43">
        <v>0.247442662715911</v>
      </c>
    </row>
    <row r="70" spans="1:10" x14ac:dyDescent="0.25">
      <c r="A70" s="17" t="s">
        <v>30</v>
      </c>
      <c r="B70" s="17">
        <f>I28/B28</f>
        <v>7.0750000000000002</v>
      </c>
      <c r="I70" t="s">
        <v>120</v>
      </c>
      <c r="J70" s="43">
        <f>H51*J67+H52*J68+H53*J69</f>
        <v>0.19223365876605888</v>
      </c>
    </row>
    <row r="71" spans="1:10" x14ac:dyDescent="0.25">
      <c r="A71" s="17" t="s">
        <v>36</v>
      </c>
      <c r="B71" s="17">
        <f>I46/E46</f>
        <v>9.3955613577023502</v>
      </c>
      <c r="I71" t="s">
        <v>121</v>
      </c>
      <c r="J71" s="43">
        <f>(1+J70)*(J66*(H56)+(1-J66)*(H57))</f>
        <v>3.5767009762981767</v>
      </c>
    </row>
    <row r="72" spans="1:10" x14ac:dyDescent="0.25">
      <c r="A72" s="17" t="s">
        <v>39</v>
      </c>
      <c r="B72" s="17">
        <f>K46/B46</f>
        <v>8.384615384615385</v>
      </c>
      <c r="I72" t="s">
        <v>122</v>
      </c>
      <c r="J72" s="43">
        <f>H64*J71+H65*J60</f>
        <v>39.921560026175712</v>
      </c>
    </row>
    <row r="73" spans="1:10" x14ac:dyDescent="0.25">
      <c r="A73" s="17" t="s">
        <v>40</v>
      </c>
      <c r="B73" s="17">
        <f>N28/M28</f>
        <v>8</v>
      </c>
    </row>
    <row r="74" spans="1:10" x14ac:dyDescent="0.25">
      <c r="A74" s="17" t="s">
        <v>48</v>
      </c>
      <c r="B74" s="17">
        <f>M46/G46</f>
        <v>4.4666666666666686</v>
      </c>
    </row>
    <row r="75" spans="1:10" x14ac:dyDescent="0.25">
      <c r="A75" s="17" t="s">
        <v>50</v>
      </c>
      <c r="B75" s="17">
        <v>1</v>
      </c>
      <c r="G75" t="s">
        <v>124</v>
      </c>
    </row>
    <row r="76" spans="1:10" x14ac:dyDescent="0.25">
      <c r="A76" s="17" t="s">
        <v>51</v>
      </c>
      <c r="B76" s="17">
        <v>7</v>
      </c>
    </row>
    <row r="77" spans="1:10" x14ac:dyDescent="0.25">
      <c r="A77" s="17" t="s">
        <v>52</v>
      </c>
      <c r="B77" s="17">
        <f>MAX(B75,B6)-B6</f>
        <v>0</v>
      </c>
      <c r="G77" t="s">
        <v>136</v>
      </c>
      <c r="H77">
        <f>B1/B51</f>
        <v>0.16</v>
      </c>
      <c r="I77" t="s">
        <v>123</v>
      </c>
      <c r="J77" s="43">
        <v>4.8161139711737598E-3</v>
      </c>
    </row>
    <row r="78" spans="1:10" x14ac:dyDescent="0.25">
      <c r="A78" s="17" t="s">
        <v>53</v>
      </c>
      <c r="B78" s="17">
        <f>MAX(B76,B8)-B8</f>
        <v>0</v>
      </c>
      <c r="G78" t="s">
        <v>95</v>
      </c>
      <c r="H78">
        <f>B71/E13</f>
        <v>0.62637075718015667</v>
      </c>
      <c r="I78" t="s">
        <v>125</v>
      </c>
      <c r="J78" s="43">
        <v>4.9974913708865599E-3</v>
      </c>
    </row>
    <row r="79" spans="1:10" x14ac:dyDescent="0.25">
      <c r="A79" s="17" t="s">
        <v>54</v>
      </c>
      <c r="B79" s="17">
        <f>MAX(B77:B78)</f>
        <v>0</v>
      </c>
      <c r="G79" t="s">
        <v>92</v>
      </c>
      <c r="H79">
        <f>B73/E13</f>
        <v>0.53333333333333333</v>
      </c>
      <c r="I79" t="s">
        <v>126</v>
      </c>
      <c r="J79" s="43">
        <v>4.9968319945037304E-3</v>
      </c>
    </row>
    <row r="80" spans="1:10" x14ac:dyDescent="0.25">
      <c r="G80" t="s">
        <v>23</v>
      </c>
      <c r="H80">
        <f>B59</f>
        <v>1.6</v>
      </c>
      <c r="I80" t="s">
        <v>127</v>
      </c>
      <c r="J80" s="43">
        <v>5.0033158622681999E-3</v>
      </c>
    </row>
    <row r="81" spans="1:10" x14ac:dyDescent="0.25">
      <c r="G81" t="s">
        <v>26</v>
      </c>
      <c r="H81">
        <f>B64</f>
        <v>1</v>
      </c>
      <c r="I81" t="s">
        <v>128</v>
      </c>
      <c r="J81" s="43">
        <v>5.0031244754791199E-3</v>
      </c>
    </row>
    <row r="82" spans="1:10" x14ac:dyDescent="0.25">
      <c r="A82" s="26" t="s">
        <v>55</v>
      </c>
      <c r="B82" s="26"/>
      <c r="G82" t="s">
        <v>16</v>
      </c>
      <c r="H82">
        <f>B52</f>
        <v>2</v>
      </c>
      <c r="I82" t="s">
        <v>129</v>
      </c>
      <c r="J82" s="43">
        <v>0.99777966737747104</v>
      </c>
    </row>
    <row r="83" spans="1:10" x14ac:dyDescent="0.25">
      <c r="A83" s="26"/>
      <c r="B83" s="26"/>
      <c r="G83" t="s">
        <v>137</v>
      </c>
      <c r="H83">
        <f>B69/E13</f>
        <v>0.53333333333333333</v>
      </c>
      <c r="I83" t="s">
        <v>130</v>
      </c>
      <c r="J83" s="43">
        <v>1.59749412536621</v>
      </c>
    </row>
    <row r="84" spans="1:10" x14ac:dyDescent="0.25">
      <c r="A84" s="26" t="s">
        <v>56</v>
      </c>
      <c r="B84" s="26">
        <f>E46/E13</f>
        <v>0.85111111111111104</v>
      </c>
      <c r="I84" t="s">
        <v>131</v>
      </c>
      <c r="J84" s="43">
        <v>0.132557332515716</v>
      </c>
    </row>
    <row r="85" spans="1:10" x14ac:dyDescent="0.25">
      <c r="A85" s="26" t="s">
        <v>57</v>
      </c>
      <c r="B85" s="26">
        <f>H46/E13</f>
        <v>0.47229629629629627</v>
      </c>
      <c r="I85" t="s">
        <v>133</v>
      </c>
      <c r="J85" s="43">
        <f>J77*H77 + J78*H78 + J79*H79 + J80*H80+J81*H81-J82*H82 -J83*H83-J84</f>
        <v>-2.9605392665244219</v>
      </c>
    </row>
    <row r="86" spans="1:10" x14ac:dyDescent="0.25">
      <c r="A86" s="26" t="s">
        <v>59</v>
      </c>
      <c r="B86" s="26">
        <f>G46/E13</f>
        <v>3.3333333333333333E-2</v>
      </c>
      <c r="I86" t="s">
        <v>132</v>
      </c>
      <c r="J86" s="43">
        <v>0</v>
      </c>
    </row>
    <row r="87" spans="1:10" x14ac:dyDescent="0.25">
      <c r="A87" s="26" t="s">
        <v>61</v>
      </c>
      <c r="B87" s="26">
        <f>J46/E13</f>
        <v>0.38666666666666666</v>
      </c>
      <c r="I87" t="s">
        <v>134</v>
      </c>
      <c r="J87" s="43">
        <f>EXP(J86*J85)/(EXP(J86*J85)+1)</f>
        <v>0.5</v>
      </c>
    </row>
    <row r="88" spans="1:10" x14ac:dyDescent="0.25">
      <c r="I88" t="s">
        <v>135</v>
      </c>
      <c r="J88" s="43">
        <f>J87*(B8+B79)+(1-J87)*B9</f>
        <v>12.5</v>
      </c>
    </row>
    <row r="90" spans="1:10" x14ac:dyDescent="0.25">
      <c r="A90" s="28" t="s">
        <v>62</v>
      </c>
      <c r="B90" s="28"/>
    </row>
    <row r="91" spans="1:10" x14ac:dyDescent="0.25">
      <c r="A91" s="28"/>
      <c r="B91" s="28"/>
    </row>
    <row r="92" spans="1:10" x14ac:dyDescent="0.25">
      <c r="A92" s="28" t="s">
        <v>41</v>
      </c>
      <c r="B92" s="28">
        <f>M28/E13</f>
        <v>3</v>
      </c>
    </row>
    <row r="93" spans="1:10" x14ac:dyDescent="0.25">
      <c r="A93" s="28" t="s">
        <v>63</v>
      </c>
      <c r="B93" s="28">
        <f>O28/E13</f>
        <v>0</v>
      </c>
    </row>
    <row r="94" spans="1:10" x14ac:dyDescent="0.25">
      <c r="A94" s="28" t="s">
        <v>64</v>
      </c>
      <c r="B94" s="28">
        <f>B46/E13</f>
        <v>1.7333333333333334</v>
      </c>
    </row>
    <row r="95" spans="1:10" x14ac:dyDescent="0.25">
      <c r="A95" s="28" t="s">
        <v>65</v>
      </c>
      <c r="B95" s="28">
        <f>C46/E13</f>
        <v>0.68444444444444463</v>
      </c>
    </row>
  </sheetData>
  <mergeCells count="1">
    <mergeCell ref="A49:B49"/>
  </mergeCells>
  <pageMargins left="0.70866141732283472" right="0.70866141732283472" top="0.74803149606299213" bottom="0.74803149606299213" header="0.31496062992125984" footer="0.31496062992125984"/>
  <pageSetup paperSize="9" fitToWidth="0" orientation="portrait" verticalDpi="0" r:id="rId1"/>
  <rowBreaks count="1" manualBreakCount="1">
    <brk id="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9"/>
  <sheetViews>
    <sheetView topLeftCell="A72" workbookViewId="0">
      <selection activeCell="G92" sqref="G92"/>
    </sheetView>
  </sheetViews>
  <sheetFormatPr baseColWidth="10" defaultRowHeight="15" x14ac:dyDescent="0.25"/>
  <cols>
    <col min="2" max="2" width="16.42578125" customWidth="1"/>
    <col min="7" max="8" width="13.42578125" customWidth="1"/>
  </cols>
  <sheetData>
    <row r="1" spans="1:6" x14ac:dyDescent="0.25">
      <c r="A1" s="1" t="s">
        <v>0</v>
      </c>
      <c r="B1" s="1">
        <v>1</v>
      </c>
      <c r="F1" t="s">
        <v>86</v>
      </c>
    </row>
    <row r="2" spans="1:6" ht="15.75" thickBot="1" x14ac:dyDescent="0.3">
      <c r="A2" s="4" t="s">
        <v>1</v>
      </c>
      <c r="B2" s="4">
        <v>105</v>
      </c>
    </row>
    <row r="3" spans="1:6" ht="15.75" thickBot="1" x14ac:dyDescent="0.3">
      <c r="A3" s="5" t="s">
        <v>2</v>
      </c>
      <c r="B3" s="5">
        <v>4</v>
      </c>
      <c r="D3" s="32" t="s">
        <v>82</v>
      </c>
    </row>
    <row r="4" spans="1:6" x14ac:dyDescent="0.25">
      <c r="A4" s="6" t="s">
        <v>3</v>
      </c>
      <c r="B4" s="6">
        <v>26</v>
      </c>
      <c r="D4" s="6">
        <f>SUM($B$4:B4)-$B$1</f>
        <v>25</v>
      </c>
    </row>
    <row r="5" spans="1:6" x14ac:dyDescent="0.25">
      <c r="A5" s="6" t="s">
        <v>4</v>
      </c>
      <c r="B5" s="6">
        <v>8</v>
      </c>
      <c r="D5" s="6">
        <f>SUM($B$4:B5)-$B$1</f>
        <v>33</v>
      </c>
    </row>
    <row r="6" spans="1:6" x14ac:dyDescent="0.25">
      <c r="A6" s="6" t="s">
        <v>72</v>
      </c>
      <c r="B6" s="6">
        <v>34</v>
      </c>
      <c r="D6" s="6">
        <f>SUM($B$4:B6)-$B$1</f>
        <v>67</v>
      </c>
    </row>
    <row r="7" spans="1:6" x14ac:dyDescent="0.25">
      <c r="A7" s="6" t="s">
        <v>73</v>
      </c>
      <c r="B7" s="6">
        <v>28</v>
      </c>
      <c r="D7" s="6">
        <f>SUM($B$4:B7)-$B$1</f>
        <v>95</v>
      </c>
    </row>
    <row r="8" spans="1:6" x14ac:dyDescent="0.25">
      <c r="A8" s="3" t="s">
        <v>5</v>
      </c>
      <c r="B8" s="3">
        <v>1</v>
      </c>
    </row>
    <row r="9" spans="1:6" x14ac:dyDescent="0.25">
      <c r="A9" s="3" t="s">
        <v>6</v>
      </c>
      <c r="B9" s="3">
        <v>7</v>
      </c>
    </row>
    <row r="10" spans="1:6" x14ac:dyDescent="0.25">
      <c r="A10" s="7" t="s">
        <v>7</v>
      </c>
      <c r="B10" s="7">
        <v>7</v>
      </c>
    </row>
    <row r="11" spans="1:6" x14ac:dyDescent="0.25">
      <c r="A11" s="7" t="s">
        <v>8</v>
      </c>
      <c r="B11" s="7">
        <v>13</v>
      </c>
    </row>
    <row r="12" spans="1:6" x14ac:dyDescent="0.25">
      <c r="A12" s="7" t="s">
        <v>68</v>
      </c>
      <c r="B12" s="7">
        <v>10</v>
      </c>
    </row>
    <row r="13" spans="1:6" x14ac:dyDescent="0.25">
      <c r="A13" s="7" t="s">
        <v>69</v>
      </c>
      <c r="B13" s="7">
        <v>16</v>
      </c>
    </row>
    <row r="14" spans="1:6" x14ac:dyDescent="0.25">
      <c r="A14" s="7" t="s">
        <v>70</v>
      </c>
      <c r="B14" s="7">
        <v>18</v>
      </c>
    </row>
    <row r="15" spans="1:6" ht="15.75" thickBot="1" x14ac:dyDescent="0.3">
      <c r="A15" s="7" t="s">
        <v>71</v>
      </c>
      <c r="B15" s="7">
        <v>24</v>
      </c>
    </row>
    <row r="16" spans="1:6" x14ac:dyDescent="0.25">
      <c r="A16" s="33" t="s">
        <v>9</v>
      </c>
      <c r="B16" s="34">
        <v>6</v>
      </c>
      <c r="C16" s="40" t="s">
        <v>84</v>
      </c>
    </row>
    <row r="17" spans="1:15" x14ac:dyDescent="0.25">
      <c r="A17" s="35" t="s">
        <v>10</v>
      </c>
      <c r="B17" s="36">
        <v>3</v>
      </c>
      <c r="C17" s="41"/>
    </row>
    <row r="18" spans="1:15" x14ac:dyDescent="0.25">
      <c r="A18" s="35" t="s">
        <v>74</v>
      </c>
      <c r="B18" s="36">
        <v>8</v>
      </c>
      <c r="C18" s="41"/>
    </row>
    <row r="19" spans="1:15" ht="15.75" thickBot="1" x14ac:dyDescent="0.3">
      <c r="A19" s="37" t="s">
        <v>75</v>
      </c>
      <c r="B19" s="38">
        <v>10</v>
      </c>
      <c r="C19" s="42"/>
    </row>
    <row r="20" spans="1:15" ht="15.75" thickBot="1" x14ac:dyDescent="0.3">
      <c r="A20" s="18" t="s">
        <v>32</v>
      </c>
      <c r="B20" s="20"/>
      <c r="C20" s="29" t="s">
        <v>20</v>
      </c>
      <c r="D20" s="20"/>
      <c r="E20" s="20"/>
      <c r="F20" s="20"/>
      <c r="G20" s="30" t="s">
        <v>83</v>
      </c>
      <c r="H20" s="20"/>
      <c r="I20" s="30" t="s">
        <v>31</v>
      </c>
      <c r="J20" s="20"/>
      <c r="K20" s="20"/>
      <c r="L20" s="31" t="s">
        <v>42</v>
      </c>
      <c r="M20" s="31" t="s">
        <v>44</v>
      </c>
      <c r="N20" s="31" t="s">
        <v>45</v>
      </c>
      <c r="O20" s="25" t="s">
        <v>67</v>
      </c>
    </row>
    <row r="21" spans="1:15" x14ac:dyDescent="0.25">
      <c r="A21" s="4">
        <v>1</v>
      </c>
      <c r="B21" s="4">
        <v>21</v>
      </c>
      <c r="C21" s="8">
        <f>ABS(B21-$B$91)</f>
        <v>5.6333333333333329</v>
      </c>
      <c r="D21" s="12" t="s">
        <v>18</v>
      </c>
      <c r="E21" s="12">
        <v>30</v>
      </c>
      <c r="G21" s="4">
        <f>SUM($B$21:B21)</f>
        <v>21</v>
      </c>
      <c r="I21" s="4">
        <f>A21*B21</f>
        <v>21</v>
      </c>
      <c r="L21" s="9">
        <v>1</v>
      </c>
      <c r="M21" s="9">
        <v>13</v>
      </c>
      <c r="N21" s="9">
        <f>L21*M21</f>
        <v>13</v>
      </c>
      <c r="O21" s="9">
        <f>ABS(M21-$B$136)</f>
        <v>0</v>
      </c>
    </row>
    <row r="22" spans="1:15" x14ac:dyDescent="0.25">
      <c r="A22" s="4">
        <v>2</v>
      </c>
      <c r="B22" s="4">
        <v>23</v>
      </c>
      <c r="C22" s="8">
        <f>ABS(B22-$B$91)</f>
        <v>7.6333333333333329</v>
      </c>
      <c r="G22" s="4">
        <f>SUM($B$21:B22)</f>
        <v>44</v>
      </c>
      <c r="I22" s="4">
        <f t="shared" ref="I22:I47" si="0">A22*B22</f>
        <v>46</v>
      </c>
      <c r="L22" s="9">
        <v>2</v>
      </c>
      <c r="M22" s="9">
        <v>13</v>
      </c>
      <c r="N22" s="9">
        <f t="shared" ref="N22:N50" si="1">L22*M22</f>
        <v>26</v>
      </c>
      <c r="O22" s="9">
        <f t="shared" ref="O22:O50" si="2">ABS(M22-$B$136)</f>
        <v>0</v>
      </c>
    </row>
    <row r="23" spans="1:15" x14ac:dyDescent="0.25">
      <c r="A23" s="4">
        <v>3</v>
      </c>
      <c r="B23" s="4">
        <v>14</v>
      </c>
      <c r="C23" s="8">
        <f>ABS(B23-$B$91)</f>
        <v>1.3666666666666671</v>
      </c>
      <c r="G23" s="4">
        <f>SUM($B$21:B23)</f>
        <v>58</v>
      </c>
      <c r="I23" s="4">
        <f t="shared" si="0"/>
        <v>42</v>
      </c>
      <c r="L23" s="9">
        <v>3</v>
      </c>
      <c r="M23" s="9">
        <v>13</v>
      </c>
      <c r="N23" s="9">
        <f t="shared" si="1"/>
        <v>39</v>
      </c>
      <c r="O23" s="9">
        <f t="shared" si="2"/>
        <v>0</v>
      </c>
    </row>
    <row r="24" spans="1:15" x14ac:dyDescent="0.25">
      <c r="A24" s="4">
        <v>4</v>
      </c>
      <c r="B24" s="4">
        <v>25</v>
      </c>
      <c r="C24" s="8">
        <f t="shared" ref="C24:C28" si="3">ABS(B24-$B$91)</f>
        <v>9.6333333333333329</v>
      </c>
      <c r="G24" s="4">
        <f>SUM($B$21:B24)</f>
        <v>83</v>
      </c>
      <c r="I24" s="4">
        <f>A24*B24</f>
        <v>100</v>
      </c>
      <c r="L24" s="9">
        <v>4</v>
      </c>
      <c r="M24" s="9">
        <v>13</v>
      </c>
      <c r="N24" s="9">
        <f t="shared" si="1"/>
        <v>52</v>
      </c>
      <c r="O24" s="9">
        <f t="shared" si="2"/>
        <v>0</v>
      </c>
    </row>
    <row r="25" spans="1:15" x14ac:dyDescent="0.25">
      <c r="A25" s="4">
        <v>5</v>
      </c>
      <c r="B25" s="4">
        <v>7</v>
      </c>
      <c r="C25" s="8">
        <f t="shared" si="3"/>
        <v>8.3666666666666671</v>
      </c>
      <c r="G25" s="4">
        <f>SUM($B$21:B25)</f>
        <v>90</v>
      </c>
      <c r="I25" s="4">
        <f t="shared" si="0"/>
        <v>35</v>
      </c>
      <c r="L25" s="9">
        <v>5</v>
      </c>
      <c r="M25" s="9">
        <v>13</v>
      </c>
      <c r="N25" s="9">
        <f t="shared" si="1"/>
        <v>65</v>
      </c>
      <c r="O25" s="9">
        <f t="shared" si="2"/>
        <v>0</v>
      </c>
    </row>
    <row r="26" spans="1:15" x14ac:dyDescent="0.25">
      <c r="A26" s="4">
        <v>6</v>
      </c>
      <c r="B26" s="4">
        <v>24</v>
      </c>
      <c r="C26" s="8">
        <f t="shared" si="3"/>
        <v>8.6333333333333329</v>
      </c>
      <c r="G26" s="4">
        <f>SUM($B$21:B26)</f>
        <v>114</v>
      </c>
      <c r="I26" s="4">
        <f t="shared" si="0"/>
        <v>144</v>
      </c>
      <c r="L26" s="9">
        <v>6</v>
      </c>
      <c r="M26" s="9">
        <v>13</v>
      </c>
      <c r="N26" s="9">
        <f t="shared" si="1"/>
        <v>78</v>
      </c>
      <c r="O26" s="9">
        <f t="shared" si="2"/>
        <v>0</v>
      </c>
    </row>
    <row r="27" spans="1:15" x14ac:dyDescent="0.25">
      <c r="A27" s="4">
        <v>7</v>
      </c>
      <c r="B27" s="4">
        <v>4</v>
      </c>
      <c r="C27" s="8">
        <f t="shared" si="3"/>
        <v>11.366666666666667</v>
      </c>
      <c r="G27" s="4">
        <f>SUM($B$21:B27)</f>
        <v>118</v>
      </c>
      <c r="I27" s="4">
        <f t="shared" si="0"/>
        <v>28</v>
      </c>
      <c r="L27" s="9">
        <v>7</v>
      </c>
      <c r="M27" s="9">
        <v>13</v>
      </c>
      <c r="N27" s="9">
        <f t="shared" si="1"/>
        <v>91</v>
      </c>
      <c r="O27" s="9">
        <f t="shared" si="2"/>
        <v>0</v>
      </c>
    </row>
    <row r="28" spans="1:15" x14ac:dyDescent="0.25">
      <c r="A28" s="4">
        <v>8</v>
      </c>
      <c r="B28" s="4">
        <v>25</v>
      </c>
      <c r="C28" s="8">
        <f t="shared" si="3"/>
        <v>9.6333333333333329</v>
      </c>
      <c r="G28" s="4">
        <f>SUM($B$21:B28)</f>
        <v>143</v>
      </c>
      <c r="I28" s="4">
        <f t="shared" si="0"/>
        <v>200</v>
      </c>
      <c r="L28" s="9">
        <v>8</v>
      </c>
      <c r="M28" s="9">
        <v>13</v>
      </c>
      <c r="N28" s="9">
        <f t="shared" si="1"/>
        <v>104</v>
      </c>
      <c r="O28" s="9">
        <f t="shared" si="2"/>
        <v>0</v>
      </c>
    </row>
    <row r="29" spans="1:15" x14ac:dyDescent="0.25">
      <c r="A29" s="4">
        <v>9</v>
      </c>
      <c r="B29" s="4">
        <v>24</v>
      </c>
      <c r="C29" s="8">
        <f>ABS(B29-$B$91)</f>
        <v>8.6333333333333329</v>
      </c>
      <c r="G29" s="4">
        <f>SUM($B$21:B29)</f>
        <v>167</v>
      </c>
      <c r="I29" s="4">
        <f t="shared" si="0"/>
        <v>216</v>
      </c>
      <c r="L29" s="9">
        <v>9</v>
      </c>
      <c r="M29" s="9">
        <v>13</v>
      </c>
      <c r="N29" s="9">
        <f t="shared" si="1"/>
        <v>117</v>
      </c>
      <c r="O29" s="9">
        <f t="shared" si="2"/>
        <v>0</v>
      </c>
    </row>
    <row r="30" spans="1:15" x14ac:dyDescent="0.25">
      <c r="A30" s="4">
        <v>10</v>
      </c>
      <c r="B30" s="4">
        <v>10</v>
      </c>
      <c r="C30" s="8">
        <f>ABS(B30-$B$91)</f>
        <v>5.3666666666666671</v>
      </c>
      <c r="G30" s="4">
        <f>SUM($B$21:B30)</f>
        <v>177</v>
      </c>
      <c r="I30" s="4">
        <f t="shared" si="0"/>
        <v>100</v>
      </c>
      <c r="L30" s="9">
        <v>10</v>
      </c>
      <c r="M30" s="9">
        <v>13</v>
      </c>
      <c r="N30" s="9">
        <f t="shared" si="1"/>
        <v>130</v>
      </c>
      <c r="O30" s="9">
        <f t="shared" si="2"/>
        <v>0</v>
      </c>
    </row>
    <row r="31" spans="1:15" x14ac:dyDescent="0.25">
      <c r="A31" s="4">
        <v>11</v>
      </c>
      <c r="B31" s="4">
        <v>26</v>
      </c>
      <c r="C31" s="8">
        <f>ABS(B31-$B$91)</f>
        <v>10.633333333333333</v>
      </c>
      <c r="G31" s="4">
        <f>SUM($B$21:B31)</f>
        <v>203</v>
      </c>
      <c r="I31" s="4">
        <f t="shared" si="0"/>
        <v>286</v>
      </c>
      <c r="L31" s="9">
        <v>11</v>
      </c>
      <c r="M31" s="9">
        <v>13</v>
      </c>
      <c r="N31" s="9">
        <f t="shared" si="1"/>
        <v>143</v>
      </c>
      <c r="O31" s="9">
        <f t="shared" si="2"/>
        <v>0</v>
      </c>
    </row>
    <row r="32" spans="1:15" x14ac:dyDescent="0.25">
      <c r="A32" s="4">
        <v>12</v>
      </c>
      <c r="B32" s="4">
        <v>10</v>
      </c>
      <c r="C32" s="8">
        <f>ABS(B32-$B$91)</f>
        <v>5.3666666666666671</v>
      </c>
      <c r="G32" s="4">
        <f>SUM($B$21:B32)</f>
        <v>213</v>
      </c>
      <c r="I32" s="4">
        <f t="shared" si="0"/>
        <v>120</v>
      </c>
      <c r="L32" s="9">
        <v>12</v>
      </c>
      <c r="M32" s="9">
        <v>13</v>
      </c>
      <c r="N32" s="9">
        <f t="shared" si="1"/>
        <v>156</v>
      </c>
      <c r="O32" s="9">
        <f t="shared" si="2"/>
        <v>0</v>
      </c>
    </row>
    <row r="33" spans="1:15" x14ac:dyDescent="0.25">
      <c r="A33" s="4">
        <v>13</v>
      </c>
      <c r="B33" s="4">
        <v>3</v>
      </c>
      <c r="C33" s="8">
        <f t="shared" ref="C33:C49" si="4">ABS(B33-$B$91)</f>
        <v>12.366666666666667</v>
      </c>
      <c r="G33" s="4">
        <f>SUM($B$21:B33)</f>
        <v>216</v>
      </c>
      <c r="I33" s="4">
        <f t="shared" si="0"/>
        <v>39</v>
      </c>
      <c r="L33" s="9">
        <v>13</v>
      </c>
      <c r="M33" s="9">
        <v>13</v>
      </c>
      <c r="N33" s="9">
        <f t="shared" si="1"/>
        <v>169</v>
      </c>
      <c r="O33" s="9">
        <f t="shared" si="2"/>
        <v>0</v>
      </c>
    </row>
    <row r="34" spans="1:15" x14ac:dyDescent="0.25">
      <c r="A34" s="4">
        <v>14</v>
      </c>
      <c r="B34" s="4">
        <v>23</v>
      </c>
      <c r="C34" s="8">
        <f t="shared" si="4"/>
        <v>7.6333333333333329</v>
      </c>
      <c r="G34" s="4">
        <f>SUM($B$21:B34)</f>
        <v>239</v>
      </c>
      <c r="I34" s="4">
        <f t="shared" si="0"/>
        <v>322</v>
      </c>
      <c r="L34" s="9">
        <v>14</v>
      </c>
      <c r="M34" s="9">
        <v>13</v>
      </c>
      <c r="N34" s="9">
        <f t="shared" si="1"/>
        <v>182</v>
      </c>
      <c r="O34" s="9">
        <f t="shared" si="2"/>
        <v>0</v>
      </c>
    </row>
    <row r="35" spans="1:15" x14ac:dyDescent="0.25">
      <c r="A35" s="4">
        <v>15</v>
      </c>
      <c r="B35" s="4">
        <v>11</v>
      </c>
      <c r="C35" s="8">
        <f t="shared" si="4"/>
        <v>4.3666666666666671</v>
      </c>
      <c r="G35" s="4">
        <f>SUM($B$21:B35)</f>
        <v>250</v>
      </c>
      <c r="I35" s="4">
        <f t="shared" si="0"/>
        <v>165</v>
      </c>
      <c r="L35" s="9">
        <v>15</v>
      </c>
      <c r="M35" s="9">
        <v>13</v>
      </c>
      <c r="N35" s="9">
        <f t="shared" si="1"/>
        <v>195</v>
      </c>
      <c r="O35" s="9">
        <f t="shared" si="2"/>
        <v>0</v>
      </c>
    </row>
    <row r="36" spans="1:15" x14ac:dyDescent="0.25">
      <c r="A36" s="4">
        <v>16</v>
      </c>
      <c r="B36" s="4">
        <v>15</v>
      </c>
      <c r="C36" s="8">
        <f t="shared" si="4"/>
        <v>0.36666666666666714</v>
      </c>
      <c r="G36" s="4">
        <f>SUM($B$21:B36)</f>
        <v>265</v>
      </c>
      <c r="I36" s="4">
        <f t="shared" si="0"/>
        <v>240</v>
      </c>
      <c r="L36" s="9">
        <v>16</v>
      </c>
      <c r="M36" s="9">
        <v>13</v>
      </c>
      <c r="N36" s="9">
        <f t="shared" si="1"/>
        <v>208</v>
      </c>
      <c r="O36" s="9">
        <f t="shared" si="2"/>
        <v>0</v>
      </c>
    </row>
    <row r="37" spans="1:15" x14ac:dyDescent="0.25">
      <c r="A37" s="4">
        <v>17</v>
      </c>
      <c r="B37" s="4">
        <v>12</v>
      </c>
      <c r="C37" s="8">
        <f t="shared" si="4"/>
        <v>3.3666666666666671</v>
      </c>
      <c r="G37" s="4">
        <f>SUM($B$21:B37)</f>
        <v>277</v>
      </c>
      <c r="I37" s="4">
        <f>A37*B37</f>
        <v>204</v>
      </c>
      <c r="L37" s="9">
        <v>17</v>
      </c>
      <c r="M37" s="9">
        <v>13</v>
      </c>
      <c r="N37" s="9">
        <f t="shared" si="1"/>
        <v>221</v>
      </c>
      <c r="O37" s="9">
        <f t="shared" si="2"/>
        <v>0</v>
      </c>
    </row>
    <row r="38" spans="1:15" x14ac:dyDescent="0.25">
      <c r="A38" s="4">
        <v>18</v>
      </c>
      <c r="B38" s="4">
        <v>14</v>
      </c>
      <c r="C38" s="8">
        <f t="shared" si="4"/>
        <v>1.3666666666666671</v>
      </c>
      <c r="G38" s="4">
        <f>SUM($B$21:B38)</f>
        <v>291</v>
      </c>
      <c r="I38" s="4">
        <f t="shared" si="0"/>
        <v>252</v>
      </c>
      <c r="L38" s="9">
        <v>18</v>
      </c>
      <c r="M38" s="9">
        <v>13</v>
      </c>
      <c r="N38" s="9">
        <f t="shared" si="1"/>
        <v>234</v>
      </c>
      <c r="O38" s="9">
        <f t="shared" si="2"/>
        <v>0</v>
      </c>
    </row>
    <row r="39" spans="1:15" x14ac:dyDescent="0.25">
      <c r="A39" s="4">
        <v>19</v>
      </c>
      <c r="B39" s="4">
        <v>25</v>
      </c>
      <c r="C39" s="8">
        <f t="shared" si="4"/>
        <v>9.6333333333333329</v>
      </c>
      <c r="G39" s="4">
        <f>SUM($B$21:B39)</f>
        <v>316</v>
      </c>
      <c r="I39" s="4">
        <f t="shared" si="0"/>
        <v>475</v>
      </c>
      <c r="L39" s="9">
        <v>19</v>
      </c>
      <c r="M39" s="9">
        <v>13</v>
      </c>
      <c r="N39" s="9">
        <f t="shared" si="1"/>
        <v>247</v>
      </c>
      <c r="O39" s="9">
        <f t="shared" si="2"/>
        <v>0</v>
      </c>
    </row>
    <row r="40" spans="1:15" x14ac:dyDescent="0.25">
      <c r="A40" s="4">
        <v>20</v>
      </c>
      <c r="B40" s="4">
        <v>14</v>
      </c>
      <c r="C40" s="8">
        <f t="shared" si="4"/>
        <v>1.3666666666666671</v>
      </c>
      <c r="G40" s="4">
        <f>SUM($B$21:B40)</f>
        <v>330</v>
      </c>
      <c r="I40" s="4">
        <f t="shared" si="0"/>
        <v>280</v>
      </c>
      <c r="L40" s="9">
        <v>20</v>
      </c>
      <c r="M40" s="9">
        <v>13</v>
      </c>
      <c r="N40" s="9">
        <f t="shared" si="1"/>
        <v>260</v>
      </c>
      <c r="O40" s="9">
        <f t="shared" si="2"/>
        <v>0</v>
      </c>
    </row>
    <row r="41" spans="1:15" x14ac:dyDescent="0.25">
      <c r="A41" s="4">
        <v>21</v>
      </c>
      <c r="B41" s="4">
        <v>8</v>
      </c>
      <c r="C41" s="8">
        <f t="shared" si="4"/>
        <v>7.3666666666666671</v>
      </c>
      <c r="G41" s="4">
        <f>SUM($B$21:B41)</f>
        <v>338</v>
      </c>
      <c r="I41" s="4">
        <f t="shared" si="0"/>
        <v>168</v>
      </c>
      <c r="L41" s="9">
        <v>21</v>
      </c>
      <c r="M41" s="9">
        <v>13</v>
      </c>
      <c r="N41" s="9">
        <f t="shared" si="1"/>
        <v>273</v>
      </c>
      <c r="O41" s="9">
        <f t="shared" si="2"/>
        <v>0</v>
      </c>
    </row>
    <row r="42" spans="1:15" x14ac:dyDescent="0.25">
      <c r="A42" s="4">
        <v>22</v>
      </c>
      <c r="B42" s="4">
        <v>9</v>
      </c>
      <c r="C42" s="8">
        <f t="shared" si="4"/>
        <v>6.3666666666666671</v>
      </c>
      <c r="G42" s="4">
        <f>SUM($B$21:B42)</f>
        <v>347</v>
      </c>
      <c r="I42" s="4">
        <f t="shared" si="0"/>
        <v>198</v>
      </c>
      <c r="L42" s="9">
        <v>22</v>
      </c>
      <c r="M42" s="9">
        <v>13</v>
      </c>
      <c r="N42" s="9">
        <f t="shared" si="1"/>
        <v>286</v>
      </c>
      <c r="O42" s="9">
        <f t="shared" si="2"/>
        <v>0</v>
      </c>
    </row>
    <row r="43" spans="1:15" x14ac:dyDescent="0.25">
      <c r="A43" s="4">
        <v>23</v>
      </c>
      <c r="B43" s="4">
        <v>23</v>
      </c>
      <c r="C43" s="8">
        <f t="shared" si="4"/>
        <v>7.6333333333333329</v>
      </c>
      <c r="G43" s="4">
        <f>SUM($B$21:B43)</f>
        <v>370</v>
      </c>
      <c r="I43" s="4">
        <f t="shared" si="0"/>
        <v>529</v>
      </c>
      <c r="L43" s="9">
        <v>23</v>
      </c>
      <c r="M43" s="9">
        <v>13</v>
      </c>
      <c r="N43" s="9">
        <f t="shared" si="1"/>
        <v>299</v>
      </c>
      <c r="O43" s="9">
        <f t="shared" si="2"/>
        <v>0</v>
      </c>
    </row>
    <row r="44" spans="1:15" x14ac:dyDescent="0.25">
      <c r="A44" s="4">
        <v>24</v>
      </c>
      <c r="B44" s="4">
        <v>3</v>
      </c>
      <c r="C44" s="8">
        <f t="shared" si="4"/>
        <v>12.366666666666667</v>
      </c>
      <c r="G44" s="4">
        <f>SUM($B$21:B44)</f>
        <v>373</v>
      </c>
      <c r="I44" s="4">
        <f t="shared" si="0"/>
        <v>72</v>
      </c>
      <c r="L44" s="9">
        <v>24</v>
      </c>
      <c r="M44" s="9">
        <v>13</v>
      </c>
      <c r="N44" s="9">
        <f t="shared" si="1"/>
        <v>312</v>
      </c>
      <c r="O44" s="9">
        <f t="shared" si="2"/>
        <v>0</v>
      </c>
    </row>
    <row r="45" spans="1:15" x14ac:dyDescent="0.25">
      <c r="A45" s="4">
        <v>25</v>
      </c>
      <c r="B45" s="4">
        <v>11</v>
      </c>
      <c r="C45" s="8">
        <f t="shared" si="4"/>
        <v>4.3666666666666671</v>
      </c>
      <c r="G45" s="4">
        <f>SUM($B$21:B45)</f>
        <v>384</v>
      </c>
      <c r="I45" s="4">
        <f>A45*B45</f>
        <v>275</v>
      </c>
      <c r="L45" s="9">
        <v>25</v>
      </c>
      <c r="M45" s="9">
        <v>13</v>
      </c>
      <c r="N45" s="9">
        <f t="shared" si="1"/>
        <v>325</v>
      </c>
      <c r="O45" s="9">
        <f t="shared" si="2"/>
        <v>0</v>
      </c>
    </row>
    <row r="46" spans="1:15" x14ac:dyDescent="0.25">
      <c r="A46" s="4">
        <v>26</v>
      </c>
      <c r="B46" s="4">
        <v>18</v>
      </c>
      <c r="C46" s="8">
        <f t="shared" si="4"/>
        <v>2.6333333333333329</v>
      </c>
      <c r="G46" s="4">
        <f>SUM($B$21:B46)</f>
        <v>402</v>
      </c>
      <c r="I46" s="4">
        <f t="shared" si="0"/>
        <v>468</v>
      </c>
      <c r="L46" s="9">
        <v>26</v>
      </c>
      <c r="M46" s="9">
        <v>13</v>
      </c>
      <c r="N46" s="9">
        <f t="shared" si="1"/>
        <v>338</v>
      </c>
      <c r="O46" s="9">
        <f t="shared" si="2"/>
        <v>0</v>
      </c>
    </row>
    <row r="47" spans="1:15" x14ac:dyDescent="0.25">
      <c r="A47" s="4">
        <v>27</v>
      </c>
      <c r="B47" s="4">
        <v>4</v>
      </c>
      <c r="C47" s="8">
        <f t="shared" si="4"/>
        <v>11.366666666666667</v>
      </c>
      <c r="G47" s="4">
        <f>SUM($B$21:B47)</f>
        <v>406</v>
      </c>
      <c r="I47" s="4">
        <f t="shared" si="0"/>
        <v>108</v>
      </c>
      <c r="L47" s="9">
        <v>27</v>
      </c>
      <c r="M47" s="9">
        <v>13</v>
      </c>
      <c r="N47" s="9">
        <f t="shared" si="1"/>
        <v>351</v>
      </c>
      <c r="O47" s="9">
        <f t="shared" si="2"/>
        <v>0</v>
      </c>
    </row>
    <row r="48" spans="1:15" x14ac:dyDescent="0.25">
      <c r="A48" s="4">
        <v>28</v>
      </c>
      <c r="B48" s="4">
        <v>21</v>
      </c>
      <c r="C48" s="8">
        <f t="shared" si="4"/>
        <v>5.6333333333333329</v>
      </c>
      <c r="G48" s="4">
        <f>SUM($B$21:B48)</f>
        <v>427</v>
      </c>
      <c r="I48" s="4">
        <f>A48*B48</f>
        <v>588</v>
      </c>
      <c r="L48" s="9">
        <v>28</v>
      </c>
      <c r="M48" s="9">
        <v>13</v>
      </c>
      <c r="N48" s="9">
        <f t="shared" si="1"/>
        <v>364</v>
      </c>
      <c r="O48" s="9">
        <f t="shared" si="2"/>
        <v>0</v>
      </c>
    </row>
    <row r="49" spans="1:15" x14ac:dyDescent="0.25">
      <c r="A49" s="4">
        <v>29</v>
      </c>
      <c r="B49" s="4">
        <v>22</v>
      </c>
      <c r="C49" s="8">
        <f t="shared" si="4"/>
        <v>6.6333333333333329</v>
      </c>
      <c r="G49" s="4">
        <f>SUM($B$21:B49)</f>
        <v>449</v>
      </c>
      <c r="I49" s="4">
        <f>A49*B49</f>
        <v>638</v>
      </c>
      <c r="L49" s="9">
        <v>29</v>
      </c>
      <c r="M49" s="9">
        <v>13</v>
      </c>
      <c r="N49" s="9">
        <f t="shared" si="1"/>
        <v>377</v>
      </c>
      <c r="O49" s="9">
        <f t="shared" si="2"/>
        <v>0</v>
      </c>
    </row>
    <row r="50" spans="1:15" ht="15.75" thickBot="1" x14ac:dyDescent="0.3">
      <c r="A50" s="4">
        <v>30</v>
      </c>
      <c r="B50" s="4">
        <v>12</v>
      </c>
      <c r="C50" s="8">
        <f>ABS(B50-$B$91)</f>
        <v>3.3666666666666671</v>
      </c>
      <c r="G50" s="4">
        <f>SUM($B$21:B50)</f>
        <v>461</v>
      </c>
      <c r="I50" s="4">
        <f>A50*B50</f>
        <v>360</v>
      </c>
      <c r="L50" s="9">
        <v>30</v>
      </c>
      <c r="M50" s="9">
        <v>13</v>
      </c>
      <c r="N50" s="9">
        <f t="shared" si="1"/>
        <v>390</v>
      </c>
      <c r="O50" s="9">
        <f t="shared" si="2"/>
        <v>0</v>
      </c>
    </row>
    <row r="51" spans="1:15" ht="15.75" thickBot="1" x14ac:dyDescent="0.3">
      <c r="A51" s="18" t="s">
        <v>35</v>
      </c>
      <c r="B51" s="20">
        <f>SUM(B21:B50)</f>
        <v>461</v>
      </c>
      <c r="C51" s="20"/>
      <c r="D51" s="20"/>
      <c r="E51" s="20"/>
      <c r="F51" s="20"/>
      <c r="G51" s="20"/>
      <c r="H51" s="20" t="s">
        <v>34</v>
      </c>
      <c r="I51" s="30">
        <f>SUM(I21:I50)</f>
        <v>6719</v>
      </c>
      <c r="J51" s="20"/>
      <c r="K51" s="20"/>
      <c r="L51" s="31" t="s">
        <v>46</v>
      </c>
      <c r="M51" s="31">
        <f>SUM(M21:M50)</f>
        <v>390</v>
      </c>
      <c r="N51" s="31">
        <f>SUM(N21:N50)</f>
        <v>6045</v>
      </c>
      <c r="O51" s="31">
        <f>SUM(O21:O50)</f>
        <v>0</v>
      </c>
    </row>
    <row r="52" spans="1:15" ht="15.75" thickBot="1" x14ac:dyDescent="0.3"/>
    <row r="53" spans="1:15" ht="15.75" thickBot="1" x14ac:dyDescent="0.3">
      <c r="A53" s="16" t="s">
        <v>42</v>
      </c>
      <c r="B53" s="16" t="s">
        <v>43</v>
      </c>
      <c r="C53" s="27" t="s">
        <v>66</v>
      </c>
      <c r="D53" s="24" t="s">
        <v>11</v>
      </c>
      <c r="E53" s="19" t="s">
        <v>13</v>
      </c>
      <c r="F53" s="21" t="s">
        <v>12</v>
      </c>
      <c r="G53" s="21" t="s">
        <v>14</v>
      </c>
      <c r="H53" s="23" t="s">
        <v>58</v>
      </c>
      <c r="I53" s="19" t="s">
        <v>33</v>
      </c>
      <c r="J53" s="21" t="s">
        <v>60</v>
      </c>
      <c r="K53" s="22" t="s">
        <v>37</v>
      </c>
      <c r="L53" s="20"/>
      <c r="M53" s="25" t="s">
        <v>47</v>
      </c>
    </row>
    <row r="54" spans="1:15" x14ac:dyDescent="0.25">
      <c r="A54" s="10">
        <v>1</v>
      </c>
      <c r="B54" s="10">
        <v>24</v>
      </c>
      <c r="C54" s="10">
        <f>ABS(B54-$B$138)</f>
        <v>21.866666666666667</v>
      </c>
      <c r="D54" s="2">
        <v>1</v>
      </c>
      <c r="E54" s="2">
        <f>B54/B21</f>
        <v>1.1428571428571428</v>
      </c>
      <c r="F54" s="11"/>
      <c r="G54" s="11"/>
      <c r="H54" s="15">
        <f>ABS(E54-$B$128)</f>
        <v>0.98660177986264941</v>
      </c>
      <c r="I54" s="2">
        <f>D54*E54</f>
        <v>1.1428571428571428</v>
      </c>
      <c r="J54" s="11"/>
      <c r="K54" s="16">
        <f>A54*B54</f>
        <v>24</v>
      </c>
      <c r="M54" s="11"/>
    </row>
    <row r="55" spans="1:15" x14ac:dyDescent="0.25">
      <c r="A55" s="10">
        <v>2</v>
      </c>
      <c r="B55" s="10">
        <v>1</v>
      </c>
      <c r="C55" s="10">
        <f t="shared" ref="C55:C83" si="5">ABS(B55-$B$138)</f>
        <v>1.1333333333333333</v>
      </c>
      <c r="D55" s="2">
        <v>2</v>
      </c>
      <c r="E55" s="2">
        <f t="shared" ref="E55:E83" si="6">B55/B22</f>
        <v>4.3478260869565216E-2</v>
      </c>
      <c r="F55" s="11">
        <v>1</v>
      </c>
      <c r="G55" s="11">
        <f>E55-E54</f>
        <v>-1.0993788819875776</v>
      </c>
      <c r="H55" s="15">
        <f t="shared" ref="H55:H83" si="7">ABS(E55-$B$128)</f>
        <v>0.11277710212492822</v>
      </c>
      <c r="I55" s="2">
        <f t="shared" ref="I55:I83" si="8">D55*E55</f>
        <v>8.6956521739130432E-2</v>
      </c>
      <c r="J55" s="11">
        <f>ABS(G55-$B$130)</f>
        <v>1.066839199447895</v>
      </c>
      <c r="K55" s="16">
        <f t="shared" ref="K55:K83" si="9">A55*B55</f>
        <v>2</v>
      </c>
      <c r="M55" s="11">
        <f>F55*G55</f>
        <v>-1.0993788819875776</v>
      </c>
    </row>
    <row r="56" spans="1:15" x14ac:dyDescent="0.25">
      <c r="A56" s="10">
        <v>3</v>
      </c>
      <c r="B56" s="10">
        <v>1</v>
      </c>
      <c r="C56" s="10">
        <f t="shared" si="5"/>
        <v>1.1333333333333333</v>
      </c>
      <c r="D56" s="2">
        <v>3</v>
      </c>
      <c r="E56" s="2">
        <f t="shared" si="6"/>
        <v>7.1428571428571425E-2</v>
      </c>
      <c r="F56" s="11">
        <v>2</v>
      </c>
      <c r="G56" s="11">
        <f t="shared" ref="G56:G83" si="10">E56-E55</f>
        <v>2.7950310559006208E-2</v>
      </c>
      <c r="H56" s="15">
        <f t="shared" si="7"/>
        <v>8.4826791565922016E-2</v>
      </c>
      <c r="I56" s="2">
        <f>D56*E56</f>
        <v>0.21428571428571427</v>
      </c>
      <c r="J56" s="11">
        <f t="shared" ref="J56:J83" si="11">ABS(G56-$B$130)</f>
        <v>6.0489993098688757E-2</v>
      </c>
      <c r="K56" s="16">
        <f t="shared" si="9"/>
        <v>3</v>
      </c>
      <c r="M56" s="11">
        <f t="shared" ref="M56:M83" si="12">F56*G56</f>
        <v>5.5900621118012417E-2</v>
      </c>
    </row>
    <row r="57" spans="1:15" x14ac:dyDescent="0.25">
      <c r="A57" s="10">
        <v>4</v>
      </c>
      <c r="B57" s="10">
        <v>2</v>
      </c>
      <c r="C57" s="10">
        <f t="shared" si="5"/>
        <v>0.1333333333333333</v>
      </c>
      <c r="D57" s="2">
        <v>4</v>
      </c>
      <c r="E57" s="2">
        <f t="shared" si="6"/>
        <v>0.08</v>
      </c>
      <c r="F57" s="11">
        <v>3</v>
      </c>
      <c r="G57" s="11">
        <f t="shared" si="10"/>
        <v>8.5714285714285771E-3</v>
      </c>
      <c r="H57" s="15">
        <f t="shared" si="7"/>
        <v>7.6255362994493439E-2</v>
      </c>
      <c r="I57" s="2">
        <f t="shared" si="8"/>
        <v>0.32</v>
      </c>
      <c r="J57" s="11">
        <f t="shared" si="11"/>
        <v>4.1111111111111126E-2</v>
      </c>
      <c r="K57" s="16">
        <f t="shared" si="9"/>
        <v>8</v>
      </c>
      <c r="M57" s="11">
        <f t="shared" si="12"/>
        <v>2.5714285714285731E-2</v>
      </c>
    </row>
    <row r="58" spans="1:15" x14ac:dyDescent="0.25">
      <c r="A58" s="10">
        <v>5</v>
      </c>
      <c r="B58" s="10">
        <v>1</v>
      </c>
      <c r="C58" s="10">
        <f t="shared" si="5"/>
        <v>1.1333333333333333</v>
      </c>
      <c r="D58" s="2">
        <v>5</v>
      </c>
      <c r="E58" s="2">
        <f t="shared" si="6"/>
        <v>0.14285714285714285</v>
      </c>
      <c r="F58" s="11">
        <v>4</v>
      </c>
      <c r="G58" s="11">
        <f t="shared" si="10"/>
        <v>6.2857142857142848E-2</v>
      </c>
      <c r="H58" s="15">
        <f t="shared" si="7"/>
        <v>1.3398220137350592E-2</v>
      </c>
      <c r="I58" s="2">
        <f t="shared" si="8"/>
        <v>0.71428571428571419</v>
      </c>
      <c r="J58" s="11">
        <f t="shared" si="11"/>
        <v>9.5396825396825397E-2</v>
      </c>
      <c r="K58" s="16">
        <f t="shared" si="9"/>
        <v>5</v>
      </c>
      <c r="M58" s="11">
        <f t="shared" si="12"/>
        <v>0.25142857142857139</v>
      </c>
    </row>
    <row r="59" spans="1:15" x14ac:dyDescent="0.25">
      <c r="A59" s="10">
        <v>6</v>
      </c>
      <c r="B59" s="10">
        <v>1</v>
      </c>
      <c r="C59" s="10">
        <f t="shared" si="5"/>
        <v>1.1333333333333333</v>
      </c>
      <c r="D59" s="2">
        <v>6</v>
      </c>
      <c r="E59" s="2">
        <f t="shared" si="6"/>
        <v>4.1666666666666664E-2</v>
      </c>
      <c r="F59" s="11">
        <v>5</v>
      </c>
      <c r="G59" s="11">
        <f t="shared" si="10"/>
        <v>-0.10119047619047619</v>
      </c>
      <c r="H59" s="15">
        <f t="shared" si="7"/>
        <v>0.11458869632782678</v>
      </c>
      <c r="I59" s="2">
        <f t="shared" si="8"/>
        <v>0.25</v>
      </c>
      <c r="J59" s="11">
        <f t="shared" si="11"/>
        <v>6.8650793650793643E-2</v>
      </c>
      <c r="K59" s="16">
        <f t="shared" si="9"/>
        <v>6</v>
      </c>
      <c r="M59" s="11">
        <f t="shared" si="12"/>
        <v>-0.50595238095238093</v>
      </c>
    </row>
    <row r="60" spans="1:15" x14ac:dyDescent="0.25">
      <c r="A60" s="10">
        <v>7</v>
      </c>
      <c r="B60" s="10">
        <v>1</v>
      </c>
      <c r="C60" s="10">
        <f t="shared" si="5"/>
        <v>1.1333333333333333</v>
      </c>
      <c r="D60" s="2">
        <v>7</v>
      </c>
      <c r="E60" s="2">
        <f t="shared" si="6"/>
        <v>0.25</v>
      </c>
      <c r="F60" s="11">
        <v>6</v>
      </c>
      <c r="G60" s="11">
        <f t="shared" si="10"/>
        <v>0.20833333333333334</v>
      </c>
      <c r="H60" s="15">
        <f t="shared" si="7"/>
        <v>9.3744637005506559E-2</v>
      </c>
      <c r="I60" s="2">
        <f t="shared" si="8"/>
        <v>1.75</v>
      </c>
      <c r="J60" s="11">
        <f t="shared" si="11"/>
        <v>0.24087301587301591</v>
      </c>
      <c r="K60" s="16">
        <f t="shared" si="9"/>
        <v>7</v>
      </c>
      <c r="M60" s="11">
        <f t="shared" si="12"/>
        <v>1.25</v>
      </c>
    </row>
    <row r="61" spans="1:15" x14ac:dyDescent="0.25">
      <c r="A61" s="10">
        <v>8</v>
      </c>
      <c r="B61" s="10">
        <v>1</v>
      </c>
      <c r="C61" s="10">
        <f t="shared" si="5"/>
        <v>1.1333333333333333</v>
      </c>
      <c r="D61" s="2">
        <v>8</v>
      </c>
      <c r="E61" s="2">
        <f t="shared" si="6"/>
        <v>0.04</v>
      </c>
      <c r="F61" s="11">
        <v>7</v>
      </c>
      <c r="G61" s="11">
        <f t="shared" si="10"/>
        <v>-0.21</v>
      </c>
      <c r="H61" s="15">
        <f t="shared" si="7"/>
        <v>0.11625536299449343</v>
      </c>
      <c r="I61" s="2">
        <f t="shared" si="8"/>
        <v>0.32</v>
      </c>
      <c r="J61" s="11">
        <f t="shared" si="11"/>
        <v>0.17746031746031743</v>
      </c>
      <c r="K61" s="16">
        <f t="shared" si="9"/>
        <v>8</v>
      </c>
      <c r="M61" s="11">
        <f t="shared" si="12"/>
        <v>-1.47</v>
      </c>
    </row>
    <row r="62" spans="1:15" x14ac:dyDescent="0.25">
      <c r="A62" s="10">
        <v>9</v>
      </c>
      <c r="B62" s="10">
        <v>2</v>
      </c>
      <c r="C62" s="10">
        <f t="shared" si="5"/>
        <v>0.1333333333333333</v>
      </c>
      <c r="D62" s="2">
        <v>9</v>
      </c>
      <c r="E62" s="2">
        <f t="shared" si="6"/>
        <v>8.3333333333333329E-2</v>
      </c>
      <c r="F62" s="11">
        <v>8</v>
      </c>
      <c r="G62" s="11">
        <f t="shared" si="10"/>
        <v>4.3333333333333328E-2</v>
      </c>
      <c r="H62" s="15">
        <f t="shared" si="7"/>
        <v>7.2922029661160112E-2</v>
      </c>
      <c r="I62" s="2">
        <f t="shared" si="8"/>
        <v>0.75</v>
      </c>
      <c r="J62" s="11">
        <f t="shared" si="11"/>
        <v>7.587301587301587E-2</v>
      </c>
      <c r="K62" s="16">
        <f t="shared" si="9"/>
        <v>18</v>
      </c>
      <c r="M62" s="11">
        <f t="shared" si="12"/>
        <v>0.34666666666666662</v>
      </c>
    </row>
    <row r="63" spans="1:15" x14ac:dyDescent="0.25">
      <c r="A63" s="10">
        <v>10</v>
      </c>
      <c r="B63" s="10">
        <v>1</v>
      </c>
      <c r="C63" s="10">
        <f t="shared" si="5"/>
        <v>1.1333333333333333</v>
      </c>
      <c r="D63" s="2">
        <v>10</v>
      </c>
      <c r="E63" s="2">
        <f t="shared" si="6"/>
        <v>0.1</v>
      </c>
      <c r="F63" s="11">
        <v>9</v>
      </c>
      <c r="G63" s="11">
        <f t="shared" si="10"/>
        <v>1.6666666666666677E-2</v>
      </c>
      <c r="H63" s="15">
        <f t="shared" si="7"/>
        <v>5.6255362994493435E-2</v>
      </c>
      <c r="I63" s="2">
        <f t="shared" si="8"/>
        <v>1</v>
      </c>
      <c r="J63" s="11">
        <f t="shared" si="11"/>
        <v>4.9206349206349226E-2</v>
      </c>
      <c r="K63" s="16">
        <f t="shared" si="9"/>
        <v>10</v>
      </c>
      <c r="M63" s="11">
        <f t="shared" si="12"/>
        <v>0.15000000000000008</v>
      </c>
    </row>
    <row r="64" spans="1:15" x14ac:dyDescent="0.25">
      <c r="A64" s="10">
        <v>11</v>
      </c>
      <c r="B64" s="10">
        <v>2</v>
      </c>
      <c r="C64" s="10">
        <f t="shared" si="5"/>
        <v>0.1333333333333333</v>
      </c>
      <c r="D64" s="2">
        <v>11</v>
      </c>
      <c r="E64" s="2">
        <f t="shared" si="6"/>
        <v>7.6923076923076927E-2</v>
      </c>
      <c r="F64" s="11">
        <v>10</v>
      </c>
      <c r="G64" s="11">
        <f t="shared" si="10"/>
        <v>-2.3076923076923078E-2</v>
      </c>
      <c r="H64" s="15">
        <f t="shared" si="7"/>
        <v>7.9332286071416513E-2</v>
      </c>
      <c r="I64" s="2">
        <f t="shared" si="8"/>
        <v>0.84615384615384626</v>
      </c>
      <c r="J64" s="11">
        <f t="shared" si="11"/>
        <v>9.4627594627594708E-3</v>
      </c>
      <c r="K64" s="16">
        <f t="shared" si="9"/>
        <v>22</v>
      </c>
      <c r="M64" s="11">
        <f t="shared" si="12"/>
        <v>-0.23076923076923078</v>
      </c>
    </row>
    <row r="65" spans="1:13" x14ac:dyDescent="0.25">
      <c r="A65" s="10">
        <v>12</v>
      </c>
      <c r="B65" s="10">
        <v>1</v>
      </c>
      <c r="C65" s="10">
        <f t="shared" si="5"/>
        <v>1.1333333333333333</v>
      </c>
      <c r="D65" s="2">
        <v>12</v>
      </c>
      <c r="E65" s="2">
        <f t="shared" si="6"/>
        <v>0.1</v>
      </c>
      <c r="F65" s="11">
        <v>11</v>
      </c>
      <c r="G65" s="11">
        <f t="shared" si="10"/>
        <v>2.3076923076923078E-2</v>
      </c>
      <c r="H65" s="15">
        <f t="shared" si="7"/>
        <v>5.6255362994493435E-2</v>
      </c>
      <c r="I65" s="2">
        <f t="shared" si="8"/>
        <v>1.2000000000000002</v>
      </c>
      <c r="J65" s="11">
        <f t="shared" si="11"/>
        <v>5.5616605616605627E-2</v>
      </c>
      <c r="K65" s="16">
        <f t="shared" si="9"/>
        <v>12</v>
      </c>
      <c r="M65" s="11">
        <f t="shared" si="12"/>
        <v>0.25384615384615383</v>
      </c>
    </row>
    <row r="66" spans="1:13" x14ac:dyDescent="0.25">
      <c r="A66" s="10">
        <v>13</v>
      </c>
      <c r="B66" s="10">
        <v>1</v>
      </c>
      <c r="C66" s="10">
        <f t="shared" si="5"/>
        <v>1.1333333333333333</v>
      </c>
      <c r="D66" s="2">
        <v>13</v>
      </c>
      <c r="E66" s="2">
        <f t="shared" si="6"/>
        <v>0.33333333333333331</v>
      </c>
      <c r="F66" s="11">
        <v>12</v>
      </c>
      <c r="G66" s="11">
        <f t="shared" si="10"/>
        <v>0.23333333333333331</v>
      </c>
      <c r="H66" s="15">
        <f t="shared" si="7"/>
        <v>0.17707797033883987</v>
      </c>
      <c r="I66" s="2">
        <f t="shared" si="8"/>
        <v>4.333333333333333</v>
      </c>
      <c r="J66" s="11">
        <f t="shared" si="11"/>
        <v>0.26587301587301587</v>
      </c>
      <c r="K66" s="16">
        <f t="shared" si="9"/>
        <v>13</v>
      </c>
      <c r="M66" s="11">
        <f t="shared" si="12"/>
        <v>2.8</v>
      </c>
    </row>
    <row r="67" spans="1:13" x14ac:dyDescent="0.25">
      <c r="A67" s="10">
        <v>14</v>
      </c>
      <c r="B67" s="10">
        <v>1</v>
      </c>
      <c r="C67" s="10">
        <f t="shared" si="5"/>
        <v>1.1333333333333333</v>
      </c>
      <c r="D67" s="2">
        <v>14</v>
      </c>
      <c r="E67" s="2">
        <f t="shared" si="6"/>
        <v>4.3478260869565216E-2</v>
      </c>
      <c r="F67" s="11">
        <v>13</v>
      </c>
      <c r="G67" s="11">
        <f t="shared" si="10"/>
        <v>-0.28985507246376807</v>
      </c>
      <c r="H67" s="15">
        <f t="shared" si="7"/>
        <v>0.11277710212492822</v>
      </c>
      <c r="I67" s="2">
        <f t="shared" si="8"/>
        <v>0.60869565217391308</v>
      </c>
      <c r="J67" s="11">
        <f t="shared" si="11"/>
        <v>0.25731538992408554</v>
      </c>
      <c r="K67" s="16">
        <f t="shared" si="9"/>
        <v>14</v>
      </c>
      <c r="M67" s="11">
        <f t="shared" si="12"/>
        <v>-3.7681159420289849</v>
      </c>
    </row>
    <row r="68" spans="1:13" x14ac:dyDescent="0.25">
      <c r="A68" s="10">
        <v>15</v>
      </c>
      <c r="B68" s="10">
        <v>2</v>
      </c>
      <c r="C68" s="10">
        <f t="shared" si="5"/>
        <v>0.1333333333333333</v>
      </c>
      <c r="D68" s="2">
        <v>15</v>
      </c>
      <c r="E68" s="2">
        <f t="shared" si="6"/>
        <v>0.18181818181818182</v>
      </c>
      <c r="F68" s="11">
        <v>14</v>
      </c>
      <c r="G68" s="11">
        <f t="shared" si="10"/>
        <v>0.13833992094861661</v>
      </c>
      <c r="H68" s="15">
        <f t="shared" si="7"/>
        <v>2.5562818823688382E-2</v>
      </c>
      <c r="I68" s="2">
        <f t="shared" si="8"/>
        <v>2.7272727272727275</v>
      </c>
      <c r="J68" s="11">
        <f t="shared" si="11"/>
        <v>0.17087960348829917</v>
      </c>
      <c r="K68" s="16">
        <f t="shared" si="9"/>
        <v>30</v>
      </c>
      <c r="M68" s="11">
        <f t="shared" si="12"/>
        <v>1.9367588932806326</v>
      </c>
    </row>
    <row r="69" spans="1:13" x14ac:dyDescent="0.25">
      <c r="A69" s="10">
        <v>16</v>
      </c>
      <c r="B69" s="10">
        <v>2</v>
      </c>
      <c r="C69" s="10">
        <f t="shared" si="5"/>
        <v>0.1333333333333333</v>
      </c>
      <c r="D69" s="2">
        <v>16</v>
      </c>
      <c r="E69" s="2">
        <f t="shared" si="6"/>
        <v>0.13333333333333333</v>
      </c>
      <c r="F69" s="11">
        <v>15</v>
      </c>
      <c r="G69" s="11">
        <f t="shared" si="10"/>
        <v>-4.8484848484848492E-2</v>
      </c>
      <c r="H69" s="15">
        <f t="shared" si="7"/>
        <v>2.2922029661160109E-2</v>
      </c>
      <c r="I69" s="2">
        <f t="shared" si="8"/>
        <v>2.1333333333333333</v>
      </c>
      <c r="J69" s="11">
        <f t="shared" si="11"/>
        <v>1.5945165945165943E-2</v>
      </c>
      <c r="K69" s="16">
        <f t="shared" si="9"/>
        <v>32</v>
      </c>
      <c r="M69" s="11">
        <f t="shared" si="12"/>
        <v>-0.7272727272727274</v>
      </c>
    </row>
    <row r="70" spans="1:13" x14ac:dyDescent="0.25">
      <c r="A70" s="10">
        <v>17</v>
      </c>
      <c r="B70" s="10">
        <v>2</v>
      </c>
      <c r="C70" s="10">
        <f t="shared" si="5"/>
        <v>0.1333333333333333</v>
      </c>
      <c r="D70" s="2">
        <v>17</v>
      </c>
      <c r="E70" s="2">
        <f t="shared" si="6"/>
        <v>0.16666666666666666</v>
      </c>
      <c r="F70" s="11">
        <v>16</v>
      </c>
      <c r="G70" s="11">
        <f t="shared" si="10"/>
        <v>3.3333333333333326E-2</v>
      </c>
      <c r="H70" s="15">
        <f t="shared" si="7"/>
        <v>1.0411303672173217E-2</v>
      </c>
      <c r="I70" s="2">
        <f t="shared" si="8"/>
        <v>2.833333333333333</v>
      </c>
      <c r="J70" s="11">
        <f t="shared" si="11"/>
        <v>6.5873015873015875E-2</v>
      </c>
      <c r="K70" s="16">
        <f t="shared" si="9"/>
        <v>34</v>
      </c>
      <c r="M70" s="11">
        <f t="shared" si="12"/>
        <v>0.53333333333333321</v>
      </c>
    </row>
    <row r="71" spans="1:13" x14ac:dyDescent="0.25">
      <c r="A71" s="10">
        <v>18</v>
      </c>
      <c r="B71" s="10">
        <v>1</v>
      </c>
      <c r="C71" s="10">
        <f t="shared" si="5"/>
        <v>1.1333333333333333</v>
      </c>
      <c r="D71" s="2">
        <v>18</v>
      </c>
      <c r="E71" s="2">
        <f t="shared" si="6"/>
        <v>7.1428571428571425E-2</v>
      </c>
      <c r="F71" s="11">
        <v>17</v>
      </c>
      <c r="G71" s="11">
        <f t="shared" si="10"/>
        <v>-9.5238095238095233E-2</v>
      </c>
      <c r="H71" s="15">
        <f t="shared" si="7"/>
        <v>8.4826791565922016E-2</v>
      </c>
      <c r="I71" s="2">
        <f t="shared" si="8"/>
        <v>1.2857142857142856</v>
      </c>
      <c r="J71" s="11">
        <f t="shared" si="11"/>
        <v>6.2698412698412684E-2</v>
      </c>
      <c r="K71" s="16">
        <f t="shared" si="9"/>
        <v>18</v>
      </c>
      <c r="M71" s="11">
        <f t="shared" si="12"/>
        <v>-1.6190476190476191</v>
      </c>
    </row>
    <row r="72" spans="1:13" x14ac:dyDescent="0.25">
      <c r="A72" s="10">
        <v>19</v>
      </c>
      <c r="B72" s="10">
        <v>2</v>
      </c>
      <c r="C72" s="10">
        <f t="shared" si="5"/>
        <v>0.1333333333333333</v>
      </c>
      <c r="D72" s="2">
        <v>19</v>
      </c>
      <c r="E72" s="2">
        <f t="shared" si="6"/>
        <v>0.08</v>
      </c>
      <c r="F72" s="11">
        <v>18</v>
      </c>
      <c r="G72" s="11">
        <f t="shared" si="10"/>
        <v>8.5714285714285771E-3</v>
      </c>
      <c r="H72" s="15">
        <f t="shared" si="7"/>
        <v>7.6255362994493439E-2</v>
      </c>
      <c r="I72" s="2">
        <f t="shared" si="8"/>
        <v>1.52</v>
      </c>
      <c r="J72" s="11">
        <f t="shared" si="11"/>
        <v>4.1111111111111126E-2</v>
      </c>
      <c r="K72" s="16">
        <f t="shared" si="9"/>
        <v>38</v>
      </c>
      <c r="M72" s="11">
        <f t="shared" si="12"/>
        <v>0.15428571428571439</v>
      </c>
    </row>
    <row r="73" spans="1:13" x14ac:dyDescent="0.25">
      <c r="A73" s="10">
        <v>20</v>
      </c>
      <c r="B73" s="10">
        <v>2</v>
      </c>
      <c r="C73" s="10">
        <f t="shared" si="5"/>
        <v>0.1333333333333333</v>
      </c>
      <c r="D73" s="2">
        <v>20</v>
      </c>
      <c r="E73" s="2">
        <f t="shared" si="6"/>
        <v>0.14285714285714285</v>
      </c>
      <c r="F73" s="11">
        <v>19</v>
      </c>
      <c r="G73" s="11">
        <f t="shared" si="10"/>
        <v>6.2857142857142848E-2</v>
      </c>
      <c r="H73" s="15">
        <f t="shared" si="7"/>
        <v>1.3398220137350592E-2</v>
      </c>
      <c r="I73" s="2">
        <f t="shared" si="8"/>
        <v>2.8571428571428568</v>
      </c>
      <c r="J73" s="11">
        <f t="shared" si="11"/>
        <v>9.5396825396825397E-2</v>
      </c>
      <c r="K73" s="16">
        <f t="shared" si="9"/>
        <v>40</v>
      </c>
      <c r="M73" s="11">
        <f t="shared" si="12"/>
        <v>1.1942857142857142</v>
      </c>
    </row>
    <row r="74" spans="1:13" x14ac:dyDescent="0.25">
      <c r="A74" s="10">
        <v>21</v>
      </c>
      <c r="B74" s="10">
        <v>1</v>
      </c>
      <c r="C74" s="10">
        <f t="shared" si="5"/>
        <v>1.1333333333333333</v>
      </c>
      <c r="D74" s="2">
        <v>21</v>
      </c>
      <c r="E74" s="2">
        <f t="shared" si="6"/>
        <v>0.125</v>
      </c>
      <c r="F74" s="11">
        <v>20</v>
      </c>
      <c r="G74" s="11">
        <f t="shared" si="10"/>
        <v>-1.7857142857142849E-2</v>
      </c>
      <c r="H74" s="15">
        <f t="shared" si="7"/>
        <v>3.1255362994493441E-2</v>
      </c>
      <c r="I74" s="2">
        <f t="shared" si="8"/>
        <v>2.625</v>
      </c>
      <c r="J74" s="11">
        <f t="shared" si="11"/>
        <v>1.46825396825397E-2</v>
      </c>
      <c r="K74" s="16">
        <f t="shared" si="9"/>
        <v>21</v>
      </c>
      <c r="M74" s="11">
        <f t="shared" si="12"/>
        <v>-0.35714285714285698</v>
      </c>
    </row>
    <row r="75" spans="1:13" x14ac:dyDescent="0.25">
      <c r="A75" s="10">
        <v>22</v>
      </c>
      <c r="B75" s="10">
        <v>1</v>
      </c>
      <c r="C75" s="10">
        <f t="shared" si="5"/>
        <v>1.1333333333333333</v>
      </c>
      <c r="D75" s="2">
        <v>22</v>
      </c>
      <c r="E75" s="2">
        <f t="shared" si="6"/>
        <v>0.1111111111111111</v>
      </c>
      <c r="F75" s="11">
        <v>21</v>
      </c>
      <c r="G75" s="11">
        <f t="shared" si="10"/>
        <v>-1.3888888888888895E-2</v>
      </c>
      <c r="H75" s="15">
        <f t="shared" si="7"/>
        <v>4.5144251883382336E-2</v>
      </c>
      <c r="I75" s="2">
        <f t="shared" si="8"/>
        <v>2.4444444444444442</v>
      </c>
      <c r="J75" s="11">
        <f t="shared" si="11"/>
        <v>1.8650793650793654E-2</v>
      </c>
      <c r="K75" s="16">
        <f t="shared" si="9"/>
        <v>22</v>
      </c>
      <c r="M75" s="11">
        <f t="shared" si="12"/>
        <v>-0.2916666666666668</v>
      </c>
    </row>
    <row r="76" spans="1:13" x14ac:dyDescent="0.25">
      <c r="A76" s="10">
        <v>23</v>
      </c>
      <c r="B76" s="10">
        <v>1</v>
      </c>
      <c r="C76" s="10">
        <f t="shared" si="5"/>
        <v>1.1333333333333333</v>
      </c>
      <c r="D76" s="2">
        <v>23</v>
      </c>
      <c r="E76" s="2">
        <f t="shared" si="6"/>
        <v>4.3478260869565216E-2</v>
      </c>
      <c r="F76" s="11">
        <v>22</v>
      </c>
      <c r="G76" s="11">
        <f t="shared" si="10"/>
        <v>-6.7632850241545889E-2</v>
      </c>
      <c r="H76" s="15">
        <f t="shared" si="7"/>
        <v>0.11277710212492822</v>
      </c>
      <c r="I76" s="2">
        <f t="shared" si="8"/>
        <v>1</v>
      </c>
      <c r="J76" s="11">
        <f t="shared" si="11"/>
        <v>3.509316770186334E-2</v>
      </c>
      <c r="K76" s="16">
        <f t="shared" si="9"/>
        <v>23</v>
      </c>
      <c r="M76" s="11">
        <f t="shared" si="12"/>
        <v>-1.4879227053140096</v>
      </c>
    </row>
    <row r="77" spans="1:13" x14ac:dyDescent="0.25">
      <c r="A77" s="10">
        <v>24</v>
      </c>
      <c r="B77" s="10">
        <v>1</v>
      </c>
      <c r="C77" s="10">
        <f t="shared" si="5"/>
        <v>1.1333333333333333</v>
      </c>
      <c r="D77" s="2">
        <v>24</v>
      </c>
      <c r="E77" s="2">
        <f t="shared" si="6"/>
        <v>0.33333333333333331</v>
      </c>
      <c r="F77" s="11">
        <v>23</v>
      </c>
      <c r="G77" s="11">
        <f t="shared" si="10"/>
        <v>0.28985507246376807</v>
      </c>
      <c r="H77" s="15">
        <f t="shared" si="7"/>
        <v>0.17707797033883987</v>
      </c>
      <c r="I77" s="2">
        <f t="shared" si="8"/>
        <v>8</v>
      </c>
      <c r="J77" s="11">
        <f t="shared" si="11"/>
        <v>0.32239475500345061</v>
      </c>
      <c r="K77" s="16">
        <f t="shared" si="9"/>
        <v>24</v>
      </c>
      <c r="M77" s="11">
        <f t="shared" si="12"/>
        <v>6.6666666666666661</v>
      </c>
    </row>
    <row r="78" spans="1:13" x14ac:dyDescent="0.25">
      <c r="A78" s="10">
        <v>25</v>
      </c>
      <c r="B78" s="10">
        <v>1</v>
      </c>
      <c r="C78" s="10">
        <f t="shared" si="5"/>
        <v>1.1333333333333333</v>
      </c>
      <c r="D78" s="2">
        <v>25</v>
      </c>
      <c r="E78" s="2">
        <f t="shared" si="6"/>
        <v>9.0909090909090912E-2</v>
      </c>
      <c r="F78" s="11">
        <v>24</v>
      </c>
      <c r="G78" s="11">
        <f t="shared" si="10"/>
        <v>-0.2424242424242424</v>
      </c>
      <c r="H78" s="15">
        <f t="shared" si="7"/>
        <v>6.5346272085402529E-2</v>
      </c>
      <c r="I78" s="2">
        <f t="shared" si="8"/>
        <v>2.2727272727272729</v>
      </c>
      <c r="J78" s="11">
        <f t="shared" si="11"/>
        <v>0.20988455988455984</v>
      </c>
      <c r="K78" s="16">
        <f t="shared" si="9"/>
        <v>25</v>
      </c>
      <c r="M78" s="11">
        <f t="shared" si="12"/>
        <v>-5.8181818181818175</v>
      </c>
    </row>
    <row r="79" spans="1:13" x14ac:dyDescent="0.25">
      <c r="A79" s="10">
        <v>26</v>
      </c>
      <c r="B79" s="10">
        <v>1</v>
      </c>
      <c r="C79" s="10">
        <f t="shared" si="5"/>
        <v>1.1333333333333333</v>
      </c>
      <c r="D79" s="2">
        <v>26</v>
      </c>
      <c r="E79" s="2">
        <f t="shared" si="6"/>
        <v>5.5555555555555552E-2</v>
      </c>
      <c r="F79" s="11">
        <v>25</v>
      </c>
      <c r="G79" s="11">
        <f t="shared" si="10"/>
        <v>-3.5353535353535359E-2</v>
      </c>
      <c r="H79" s="15">
        <f t="shared" si="7"/>
        <v>0.10069980743893789</v>
      </c>
      <c r="I79" s="2">
        <f t="shared" si="8"/>
        <v>1.4444444444444444</v>
      </c>
      <c r="J79" s="11">
        <f t="shared" si="11"/>
        <v>2.8138528138528102E-3</v>
      </c>
      <c r="K79" s="16">
        <f t="shared" si="9"/>
        <v>26</v>
      </c>
      <c r="M79" s="11">
        <f t="shared" si="12"/>
        <v>-0.88383838383838398</v>
      </c>
    </row>
    <row r="80" spans="1:13" x14ac:dyDescent="0.25">
      <c r="A80" s="10">
        <v>27</v>
      </c>
      <c r="B80" s="10">
        <v>1</v>
      </c>
      <c r="C80" s="10">
        <f t="shared" si="5"/>
        <v>1.1333333333333333</v>
      </c>
      <c r="D80" s="2">
        <v>27</v>
      </c>
      <c r="E80" s="2">
        <f t="shared" si="6"/>
        <v>0.25</v>
      </c>
      <c r="F80" s="11">
        <v>26</v>
      </c>
      <c r="G80" s="11">
        <f t="shared" si="10"/>
        <v>0.19444444444444445</v>
      </c>
      <c r="H80" s="15">
        <f t="shared" si="7"/>
        <v>9.3744637005506559E-2</v>
      </c>
      <c r="I80" s="2">
        <f t="shared" si="8"/>
        <v>6.75</v>
      </c>
      <c r="J80" s="11">
        <f t="shared" si="11"/>
        <v>0.22698412698412701</v>
      </c>
      <c r="K80" s="16">
        <f t="shared" si="9"/>
        <v>27</v>
      </c>
      <c r="M80" s="11">
        <f t="shared" si="12"/>
        <v>5.0555555555555554</v>
      </c>
    </row>
    <row r="81" spans="1:13" x14ac:dyDescent="0.25">
      <c r="A81" s="10">
        <v>28</v>
      </c>
      <c r="B81" s="10">
        <v>2</v>
      </c>
      <c r="C81" s="10">
        <f t="shared" si="5"/>
        <v>0.1333333333333333</v>
      </c>
      <c r="D81" s="2">
        <v>28</v>
      </c>
      <c r="E81" s="2">
        <f t="shared" si="6"/>
        <v>9.5238095238095233E-2</v>
      </c>
      <c r="F81" s="11">
        <v>27</v>
      </c>
      <c r="G81" s="11">
        <f t="shared" si="10"/>
        <v>-0.15476190476190477</v>
      </c>
      <c r="H81" s="15">
        <f t="shared" si="7"/>
        <v>6.1017267756398208E-2</v>
      </c>
      <c r="I81" s="2">
        <f t="shared" si="8"/>
        <v>2.6666666666666665</v>
      </c>
      <c r="J81" s="11">
        <f t="shared" si="11"/>
        <v>0.12222222222222222</v>
      </c>
      <c r="K81" s="16">
        <f t="shared" si="9"/>
        <v>56</v>
      </c>
      <c r="M81" s="11">
        <f t="shared" si="12"/>
        <v>-4.1785714285714288</v>
      </c>
    </row>
    <row r="82" spans="1:13" x14ac:dyDescent="0.25">
      <c r="A82" s="10">
        <v>29</v>
      </c>
      <c r="B82" s="10">
        <v>2</v>
      </c>
      <c r="C82" s="10">
        <f t="shared" si="5"/>
        <v>0.1333333333333333</v>
      </c>
      <c r="D82" s="2">
        <v>29</v>
      </c>
      <c r="E82" s="2">
        <f t="shared" si="6"/>
        <v>9.0909090909090912E-2</v>
      </c>
      <c r="F82" s="11">
        <v>28</v>
      </c>
      <c r="G82" s="11">
        <f t="shared" si="10"/>
        <v>-4.3290043290043212E-3</v>
      </c>
      <c r="H82" s="15">
        <f t="shared" si="7"/>
        <v>6.5346272085402529E-2</v>
      </c>
      <c r="I82" s="2">
        <f t="shared" si="8"/>
        <v>2.6363636363636362</v>
      </c>
      <c r="J82" s="11">
        <f t="shared" si="11"/>
        <v>2.8210678210678228E-2</v>
      </c>
      <c r="K82" s="16">
        <f t="shared" si="9"/>
        <v>58</v>
      </c>
      <c r="M82" s="11">
        <f t="shared" si="12"/>
        <v>-0.12121212121212099</v>
      </c>
    </row>
    <row r="83" spans="1:13" ht="15.75" thickBot="1" x14ac:dyDescent="0.3">
      <c r="A83" s="10">
        <v>30</v>
      </c>
      <c r="B83" s="10">
        <v>2</v>
      </c>
      <c r="C83" s="10">
        <f t="shared" si="5"/>
        <v>0.1333333333333333</v>
      </c>
      <c r="D83" s="2">
        <v>30</v>
      </c>
      <c r="E83" s="2">
        <f t="shared" si="6"/>
        <v>0.16666666666666666</v>
      </c>
      <c r="F83" s="11">
        <v>29</v>
      </c>
      <c r="G83" s="11">
        <f t="shared" si="10"/>
        <v>7.5757575757575746E-2</v>
      </c>
      <c r="H83" s="15">
        <f t="shared" si="7"/>
        <v>1.0411303672173217E-2</v>
      </c>
      <c r="I83" s="2">
        <f t="shared" si="8"/>
        <v>5</v>
      </c>
      <c r="J83" s="11">
        <f t="shared" si="11"/>
        <v>0.10829725829725829</v>
      </c>
      <c r="K83" s="16">
        <f t="shared" si="9"/>
        <v>60</v>
      </c>
      <c r="M83" s="11">
        <f t="shared" si="12"/>
        <v>2.1969696969696968</v>
      </c>
    </row>
    <row r="84" spans="1:13" ht="15.75" thickBot="1" x14ac:dyDescent="0.3">
      <c r="A84" t="s">
        <v>38</v>
      </c>
      <c r="B84" s="16">
        <f>SUM(B54:B83)</f>
        <v>64</v>
      </c>
      <c r="C84" s="16">
        <f>SUM(C54:C83)</f>
        <v>43.73333333333332</v>
      </c>
      <c r="D84" s="18" t="s">
        <v>46</v>
      </c>
      <c r="E84" s="19">
        <f>SUM(E54:E83)</f>
        <v>4.6876608898348033</v>
      </c>
      <c r="F84" s="20"/>
      <c r="G84" s="21">
        <f>SUM(G54:G83)</f>
        <v>-0.9761904761904765</v>
      </c>
      <c r="H84" s="23">
        <f>SUM(H54:H83)</f>
        <v>3.1492648414387547</v>
      </c>
      <c r="I84" s="19">
        <f>SUM(I54:I83)</f>
        <v>61.733010926271781</v>
      </c>
      <c r="J84" s="21">
        <f>SUM(J54:J83)</f>
        <v>4.0053064809586552</v>
      </c>
      <c r="K84" s="22">
        <f>SUM(K54:K83)</f>
        <v>686</v>
      </c>
      <c r="L84" s="20" t="s">
        <v>49</v>
      </c>
      <c r="M84" s="25">
        <f>SUM(M54:M83)</f>
        <v>0.31233911016519711</v>
      </c>
    </row>
    <row r="87" spans="1:13" x14ac:dyDescent="0.25">
      <c r="A87" s="39" t="s">
        <v>21</v>
      </c>
      <c r="B87" s="39"/>
    </row>
    <row r="88" spans="1:13" x14ac:dyDescent="0.25">
      <c r="A88" s="13"/>
      <c r="B88" s="13"/>
    </row>
    <row r="89" spans="1:13" x14ac:dyDescent="0.25">
      <c r="A89" s="13" t="s">
        <v>15</v>
      </c>
      <c r="B89" s="13">
        <f>SUM(B4:B7)</f>
        <v>96</v>
      </c>
    </row>
    <row r="90" spans="1:13" x14ac:dyDescent="0.25">
      <c r="A90" s="13" t="s">
        <v>16</v>
      </c>
      <c r="B90" s="13">
        <f>INT(B89/B2)+1</f>
        <v>1</v>
      </c>
    </row>
    <row r="91" spans="1:13" x14ac:dyDescent="0.25">
      <c r="A91" s="13" t="s">
        <v>17</v>
      </c>
      <c r="B91" s="13">
        <f>SUM(B51)/E21</f>
        <v>15.366666666666667</v>
      </c>
    </row>
    <row r="92" spans="1:13" x14ac:dyDescent="0.25">
      <c r="A92" s="13" t="s">
        <v>19</v>
      </c>
      <c r="B92" s="13">
        <f>SUM(C21:C50)/E21</f>
        <v>6.6822222222222241</v>
      </c>
      <c r="J92" s="43"/>
    </row>
    <row r="93" spans="1:13" x14ac:dyDescent="0.25">
      <c r="J93" s="43"/>
    </row>
    <row r="94" spans="1:13" x14ac:dyDescent="0.25">
      <c r="J94" s="43"/>
    </row>
    <row r="95" spans="1:13" x14ac:dyDescent="0.25">
      <c r="A95" s="14" t="s">
        <v>22</v>
      </c>
      <c r="B95" s="14"/>
    </row>
    <row r="96" spans="1:13" x14ac:dyDescent="0.25">
      <c r="A96" s="14"/>
      <c r="B96" s="14"/>
    </row>
    <row r="97" spans="1:10" x14ac:dyDescent="0.25">
      <c r="A97" s="14" t="s">
        <v>23</v>
      </c>
      <c r="B97" s="14">
        <f xml:space="preserve"> B51/B89</f>
        <v>4.802083333333333</v>
      </c>
      <c r="J97" s="43"/>
    </row>
    <row r="98" spans="1:10" x14ac:dyDescent="0.25">
      <c r="A98" s="14"/>
      <c r="B98" s="14"/>
      <c r="J98" s="43"/>
    </row>
    <row r="99" spans="1:10" x14ac:dyDescent="0.25">
      <c r="A99" s="14" t="s">
        <v>24</v>
      </c>
      <c r="B99" s="14">
        <f>SUM(B21:B27)/(B4-B1)</f>
        <v>4.72</v>
      </c>
    </row>
    <row r="100" spans="1:10" x14ac:dyDescent="0.25">
      <c r="A100" s="14" t="s">
        <v>25</v>
      </c>
      <c r="B100" s="14">
        <f>SUM(B21:B33)/(B4+B5-B1)</f>
        <v>6.5454545454545459</v>
      </c>
      <c r="J100" s="43"/>
    </row>
    <row r="101" spans="1:10" x14ac:dyDescent="0.25">
      <c r="A101" s="14" t="s">
        <v>76</v>
      </c>
      <c r="B101" s="14">
        <f>SUM(B21:B36)/(B4+B5+B6-$B$1)</f>
        <v>3.955223880597015</v>
      </c>
      <c r="J101" s="43"/>
    </row>
    <row r="102" spans="1:10" x14ac:dyDescent="0.25">
      <c r="A102" s="14" t="s">
        <v>77</v>
      </c>
      <c r="B102" s="14">
        <f>SUM(B21:B44)/(B4+B5+B6+B7-$B$1)</f>
        <v>3.9263157894736844</v>
      </c>
      <c r="J102" s="43"/>
    </row>
    <row r="103" spans="1:10" x14ac:dyDescent="0.25">
      <c r="A103" s="14"/>
      <c r="B103" s="14"/>
      <c r="J103" s="43"/>
    </row>
    <row r="104" spans="1:10" x14ac:dyDescent="0.25">
      <c r="A104" s="14" t="s">
        <v>26</v>
      </c>
      <c r="B104" s="14">
        <f>MIN(B99:B102)</f>
        <v>3.9263157894736844</v>
      </c>
      <c r="J104" s="43"/>
    </row>
    <row r="105" spans="1:10" x14ac:dyDescent="0.25">
      <c r="J105" s="43"/>
    </row>
    <row r="106" spans="1:10" x14ac:dyDescent="0.25">
      <c r="J106" s="43"/>
    </row>
    <row r="107" spans="1:10" x14ac:dyDescent="0.25">
      <c r="A107" s="17" t="s">
        <v>27</v>
      </c>
      <c r="B107" s="17"/>
      <c r="J107" s="43"/>
    </row>
    <row r="108" spans="1:10" x14ac:dyDescent="0.25">
      <c r="A108" s="17"/>
      <c r="B108" s="17"/>
      <c r="J108" s="43"/>
    </row>
    <row r="109" spans="1:10" x14ac:dyDescent="0.25">
      <c r="A109" s="17" t="s">
        <v>29</v>
      </c>
      <c r="B109" s="17">
        <v>6</v>
      </c>
      <c r="J109" s="43"/>
    </row>
    <row r="110" spans="1:10" x14ac:dyDescent="0.25">
      <c r="A110" s="17" t="s">
        <v>30</v>
      </c>
      <c r="B110" s="17">
        <f>I51/B51</f>
        <v>14.574837310195228</v>
      </c>
      <c r="J110" s="43"/>
    </row>
    <row r="111" spans="1:10" x14ac:dyDescent="0.25">
      <c r="A111" s="17" t="s">
        <v>36</v>
      </c>
      <c r="B111" s="17">
        <f>I84/E84</f>
        <v>13.169256987027341</v>
      </c>
      <c r="J111" s="43"/>
    </row>
    <row r="112" spans="1:10" x14ac:dyDescent="0.25">
      <c r="A112" s="17" t="s">
        <v>39</v>
      </c>
      <c r="B112" s="17">
        <f>K84/B84</f>
        <v>10.71875</v>
      </c>
      <c r="J112" s="43"/>
    </row>
    <row r="113" spans="1:10" x14ac:dyDescent="0.25">
      <c r="A113" s="17" t="s">
        <v>40</v>
      </c>
      <c r="B113" s="17">
        <f>N51/M51</f>
        <v>15.5</v>
      </c>
      <c r="J113" s="43"/>
    </row>
    <row r="114" spans="1:10" x14ac:dyDescent="0.25">
      <c r="A114" s="17" t="s">
        <v>48</v>
      </c>
      <c r="B114" s="17">
        <f>M84/G84</f>
        <v>-0.31995713724239694</v>
      </c>
    </row>
    <row r="115" spans="1:10" x14ac:dyDescent="0.25">
      <c r="A115" s="17" t="s">
        <v>50</v>
      </c>
      <c r="B115" s="17">
        <v>2</v>
      </c>
    </row>
    <row r="116" spans="1:10" x14ac:dyDescent="0.25">
      <c r="A116" s="17" t="s">
        <v>51</v>
      </c>
      <c r="B116" s="17">
        <v>2</v>
      </c>
    </row>
    <row r="117" spans="1:10" x14ac:dyDescent="0.25">
      <c r="A117" s="17" t="s">
        <v>78</v>
      </c>
      <c r="B117" s="17">
        <v>4</v>
      </c>
    </row>
    <row r="118" spans="1:10" x14ac:dyDescent="0.25">
      <c r="A118" s="17" t="s">
        <v>79</v>
      </c>
      <c r="B118" s="17">
        <v>6</v>
      </c>
      <c r="J118" s="43"/>
    </row>
    <row r="119" spans="1:10" x14ac:dyDescent="0.25">
      <c r="A119" s="17" t="s">
        <v>52</v>
      </c>
      <c r="B119" s="17">
        <f>MAX(B115,B8)-B8</f>
        <v>1</v>
      </c>
      <c r="J119" s="43"/>
    </row>
    <row r="120" spans="1:10" x14ac:dyDescent="0.25">
      <c r="A120" s="17" t="s">
        <v>53</v>
      </c>
      <c r="B120" s="17">
        <f>MAX(B116,B10)-B10</f>
        <v>0</v>
      </c>
      <c r="J120" s="43"/>
    </row>
    <row r="121" spans="1:10" x14ac:dyDescent="0.25">
      <c r="A121" s="17" t="s">
        <v>80</v>
      </c>
      <c r="B121" s="17">
        <f>MAX(B117,B12)-B12</f>
        <v>0</v>
      </c>
      <c r="J121" s="43"/>
    </row>
    <row r="122" spans="1:10" x14ac:dyDescent="0.25">
      <c r="A122" s="17" t="s">
        <v>81</v>
      </c>
      <c r="B122" s="17">
        <f>MAX(B118,B14)-B14</f>
        <v>0</v>
      </c>
      <c r="J122" s="43"/>
    </row>
    <row r="123" spans="1:10" x14ac:dyDescent="0.25">
      <c r="A123" s="17" t="s">
        <v>54</v>
      </c>
      <c r="B123" s="17">
        <f>MAX(B119:B122)</f>
        <v>1</v>
      </c>
      <c r="J123" s="43"/>
    </row>
    <row r="124" spans="1:10" x14ac:dyDescent="0.25">
      <c r="J124" s="43"/>
    </row>
    <row r="125" spans="1:10" x14ac:dyDescent="0.25">
      <c r="J125" s="43"/>
    </row>
    <row r="126" spans="1:10" x14ac:dyDescent="0.25">
      <c r="A126" s="26" t="s">
        <v>55</v>
      </c>
      <c r="B126" s="26"/>
      <c r="J126" s="43"/>
    </row>
    <row r="127" spans="1:10" x14ac:dyDescent="0.25">
      <c r="A127" s="26"/>
      <c r="B127" s="26"/>
      <c r="J127" s="43"/>
    </row>
    <row r="128" spans="1:10" x14ac:dyDescent="0.25">
      <c r="A128" s="26" t="s">
        <v>56</v>
      </c>
      <c r="B128" s="26">
        <f>E84/E21</f>
        <v>0.15625536299449344</v>
      </c>
      <c r="J128" s="43"/>
    </row>
    <row r="129" spans="1:10" x14ac:dyDescent="0.25">
      <c r="A129" s="26" t="s">
        <v>57</v>
      </c>
      <c r="B129" s="26">
        <f>H84/E21</f>
        <v>0.10497549471462515</v>
      </c>
      <c r="J129" s="43"/>
    </row>
    <row r="130" spans="1:10" x14ac:dyDescent="0.25">
      <c r="A130" s="26" t="s">
        <v>59</v>
      </c>
      <c r="B130" s="26">
        <f>G84/E21</f>
        <v>-3.2539682539682549E-2</v>
      </c>
    </row>
    <row r="131" spans="1:10" x14ac:dyDescent="0.25">
      <c r="A131" s="26" t="s">
        <v>61</v>
      </c>
      <c r="B131" s="26">
        <f>J84/E21</f>
        <v>0.13351021603195518</v>
      </c>
    </row>
    <row r="134" spans="1:10" x14ac:dyDescent="0.25">
      <c r="A134" s="28" t="s">
        <v>62</v>
      </c>
      <c r="B134" s="28"/>
    </row>
    <row r="135" spans="1:10" x14ac:dyDescent="0.25">
      <c r="A135" s="28"/>
      <c r="B135" s="28"/>
    </row>
    <row r="136" spans="1:10" x14ac:dyDescent="0.25">
      <c r="A136" s="28" t="s">
        <v>41</v>
      </c>
      <c r="B136" s="28">
        <f>M51/E21</f>
        <v>13</v>
      </c>
    </row>
    <row r="137" spans="1:10" x14ac:dyDescent="0.25">
      <c r="A137" s="28" t="s">
        <v>63</v>
      </c>
      <c r="B137" s="28">
        <f>O51/E21</f>
        <v>0</v>
      </c>
    </row>
    <row r="138" spans="1:10" x14ac:dyDescent="0.25">
      <c r="A138" s="28" t="s">
        <v>64</v>
      </c>
      <c r="B138" s="28">
        <f>B84/E21</f>
        <v>2.1333333333333333</v>
      </c>
    </row>
    <row r="139" spans="1:10" x14ac:dyDescent="0.25">
      <c r="A139" s="28" t="s">
        <v>65</v>
      </c>
      <c r="B139" s="28">
        <f>C84/E21</f>
        <v>1.4577777777777774</v>
      </c>
    </row>
  </sheetData>
  <mergeCells count="2">
    <mergeCell ref="A87:B87"/>
    <mergeCell ref="C16:C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Exple4.7</vt:lpstr>
      <vt:lpstr>ex 2</vt:lpstr>
      <vt:lpstr>Exple4.7!Zone_d_impression</vt:lpstr>
    </vt:vector>
  </TitlesOfParts>
  <Company>IIA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Fatiha BENDALI AMOR</dc:creator>
  <cp:lastModifiedBy>isima</cp:lastModifiedBy>
  <cp:lastPrinted>2021-03-19T14:32:00Z</cp:lastPrinted>
  <dcterms:created xsi:type="dcterms:W3CDTF">2021-03-17T10:22:12Z</dcterms:created>
  <dcterms:modified xsi:type="dcterms:W3CDTF">2022-03-01T17:01:42Z</dcterms:modified>
</cp:coreProperties>
</file>