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metadata.xml" ContentType="application/vnd.openxmlformats-officedocument.spreadsheetml.sheetMetadata+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ésumé de l’exportation" sheetId="1" r:id="rId5"/>
    <sheet name="PDV 2025 - Tableau 2" sheetId="2" r:id="rId6"/>
    <sheet name="PDV 2025 - Tableau 1-4" sheetId="3" r:id="rId7"/>
    <sheet name="PDV 2025 - Tableau 1-2-2" sheetId="4" r:id="rId8"/>
    <sheet name="PDV 2025 - Tableau 1-1-2" sheetId="5" r:id="rId9"/>
    <sheet name="PDV 2025 - Tableau 1-3-1" sheetId="6" r:id="rId10"/>
    <sheet name="PDV 2025 - Tableau 1-2-1-1" sheetId="7" r:id="rId11"/>
    <sheet name="PDV 2025 - Tableau 1-1-1-1" sheetId="8" r:id="rId12"/>
  </sheets>
</workbook>
</file>

<file path=xl/metadata.xml><?xml version="1.0" encoding="utf-8"?>
<metadata xmlns:xda="http://schemas.microsoft.com/office/spreadsheetml/2017/dynamicarray"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<sst xmlns="http://schemas.openxmlformats.org/spreadsheetml/2006/main" uniqueCount="43">
  <si>
    <t>Ce document a été exporté depuis Numbers. Chaque tableau a été converti en feuille de calcul Excel. Tous les autres objets sur chaque feuille Numbers ont été placés sur des feuilles de calcul différentes. Veuillez noter que les calculs de formules peuvent être différents dans Excel.</t>
  </si>
  <si>
    <t>Nom de la feuille Numbers</t>
  </si>
  <si>
    <t>Nom du tableau Numbers</t>
  </si>
  <si>
    <t>Nom de la feuille de calcul Excel</t>
  </si>
  <si>
    <t>PDV 2025</t>
  </si>
  <si>
    <t>Tableau 2</t>
  </si>
  <si>
    <t>PDV 2025 - Tableau 2</t>
  </si>
  <si>
    <t>AE</t>
  </si>
  <si>
    <t>Jours de diff</t>
  </si>
  <si>
    <t>Tableau 1-4</t>
  </si>
  <si>
    <t>PDV 2025 - Tableau 1-4</t>
  </si>
  <si>
    <t>Plateformes</t>
  </si>
  <si>
    <t>Objectif</t>
  </si>
  <si>
    <t xml:space="preserve">Possible </t>
  </si>
  <si>
    <t>META</t>
  </si>
  <si>
    <t>Impressions</t>
  </si>
  <si>
    <t>Clics sur lien</t>
  </si>
  <si>
    <t>Clics</t>
  </si>
  <si>
    <t>Leads</t>
  </si>
  <si>
    <t>Insta only</t>
  </si>
  <si>
    <t>Display</t>
  </si>
  <si>
    <t>Youtube</t>
  </si>
  <si>
    <t>LinkedIn</t>
  </si>
  <si>
    <t>Snapchat</t>
  </si>
  <si>
    <t>Tiktok</t>
  </si>
  <si>
    <t>Spotify</t>
  </si>
  <si>
    <t>Tableau 1-2-2</t>
  </si>
  <si>
    <t>PDV 2025 - Tableau 1-2-2</t>
  </si>
  <si>
    <t>A remplir</t>
  </si>
  <si>
    <t>Tableau 1-1-2</t>
  </si>
  <si>
    <t>PDV 2025 - Tableau 1-1-2</t>
  </si>
  <si>
    <t>PDV 1</t>
  </si>
  <si>
    <t>PDV 2</t>
  </si>
  <si>
    <t>PDV Force de vente</t>
  </si>
  <si>
    <t>Tableau 1-3-1</t>
  </si>
  <si>
    <t>PDV 2025 - Tableau 1-3-1</t>
  </si>
  <si>
    <t>Possible</t>
  </si>
  <si>
    <t>Tableau 1-2-1-1</t>
  </si>
  <si>
    <t>PDV 2025 - Tableau 1-2-1-1</t>
  </si>
  <si>
    <t xml:space="preserve">A remplir </t>
  </si>
  <si>
    <t>Tableau 1-1-1-1</t>
  </si>
  <si>
    <t>PDV 2025 - Tableau 1-1-1-1</t>
  </si>
  <si>
    <t>Kpis</t>
  </si>
</sst>
</file>

<file path=xl/styles.xml><?xml version="1.0" encoding="utf-8"?>
<styleSheet xmlns="http://schemas.openxmlformats.org/spreadsheetml/2006/main">
  <numFmts count="3">
    <numFmt numFmtId="0" formatCode="General"/>
    <numFmt numFmtId="59" formatCode="#,##0%"/>
    <numFmt numFmtId="60" formatCode="[$€-2] #,##0"/>
  </numFmts>
  <fonts count="30">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b val="1"/>
      <sz val="10"/>
      <color indexed="13"/>
      <name val="Helvetica Neue"/>
    </font>
    <font>
      <sz val="10"/>
      <color indexed="13"/>
      <name val="Helvetica Neue"/>
    </font>
    <font>
      <sz val="1"/>
      <color indexed="13"/>
      <name val="Helvetica Neue"/>
    </font>
    <font>
      <b val="1"/>
      <sz val="10"/>
      <color indexed="20"/>
      <name val="Helvetica Neue"/>
    </font>
    <font>
      <sz val="10"/>
      <color indexed="20"/>
      <name val="Helvetica Neue"/>
    </font>
    <font>
      <sz val="1"/>
      <color indexed="20"/>
      <name val="Helvetica Neue"/>
    </font>
    <font>
      <b val="1"/>
      <sz val="10"/>
      <color indexed="21"/>
      <name val="Helvetica Neue"/>
    </font>
    <font>
      <sz val="10"/>
      <color indexed="21"/>
      <name val="Helvetica Neue"/>
    </font>
    <font>
      <sz val="1"/>
      <color indexed="21"/>
      <name val="Helvetica Neue"/>
    </font>
    <font>
      <b val="1"/>
      <sz val="10"/>
      <color indexed="22"/>
      <name val="Helvetica Neue"/>
    </font>
    <font>
      <sz val="10"/>
      <color indexed="22"/>
      <name val="Helvetica Neue"/>
    </font>
    <font>
      <sz val="1"/>
      <color indexed="22"/>
      <name val="Helvetica Neue"/>
    </font>
    <font>
      <b val="1"/>
      <sz val="10"/>
      <color indexed="23"/>
      <name val="Helvetica Neue"/>
    </font>
    <font>
      <sz val="10"/>
      <color indexed="23"/>
      <name val="Helvetica Neue"/>
    </font>
    <font>
      <sz val="1"/>
      <color indexed="23"/>
      <name val="Helvetica Neue"/>
    </font>
    <font>
      <b val="1"/>
      <sz val="10"/>
      <color indexed="24"/>
      <name val="Helvetica Neue"/>
    </font>
    <font>
      <sz val="10"/>
      <color indexed="24"/>
      <name val="Helvetica Neue"/>
    </font>
    <font>
      <sz val="1"/>
      <color indexed="24"/>
      <name val="Helvetica Neue"/>
    </font>
    <font>
      <b val="1"/>
      <sz val="10"/>
      <color indexed="25"/>
      <name val="Helvetica Neue"/>
    </font>
    <font>
      <sz val="10"/>
      <color indexed="25"/>
      <name val="Helvetica Neue"/>
    </font>
    <font>
      <sz val="1"/>
      <color indexed="25"/>
      <name val="Helvetica Neue"/>
    </font>
    <font>
      <b val="1"/>
      <sz val="10"/>
      <color indexed="26"/>
      <name val="Helvetica Neue"/>
    </font>
    <font>
      <sz val="10"/>
      <color indexed="26"/>
      <name val="Helvetica Neue"/>
    </font>
    <font>
      <sz val="1"/>
      <color indexed="26"/>
      <name val="Helvetica Neue"/>
    </font>
    <font>
      <sz val="10"/>
      <color indexed="27"/>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s>
  <borders count="22">
    <border>
      <left/>
      <right/>
      <top/>
      <bottom/>
      <diagonal/>
    </border>
    <border>
      <left style="medium">
        <color indexed="8"/>
      </left>
      <right style="medium">
        <color indexed="8"/>
      </right>
      <top style="medium">
        <color indexed="8"/>
      </top>
      <bottom style="medium">
        <color indexed="8"/>
      </bottom>
      <diagonal/>
    </border>
    <border>
      <left style="medium">
        <color indexed="8"/>
      </left>
      <right style="thin">
        <color indexed="15"/>
      </right>
      <top style="medium">
        <color indexed="8"/>
      </top>
      <bottom style="thin">
        <color indexed="16"/>
      </bottom>
      <diagonal/>
    </border>
    <border>
      <left style="thin">
        <color indexed="15"/>
      </left>
      <right style="thin">
        <color indexed="16"/>
      </right>
      <top style="medium">
        <color indexed="8"/>
      </top>
      <bottom style="thin">
        <color indexed="16"/>
      </bottom>
      <diagonal/>
    </border>
    <border>
      <left style="thin">
        <color indexed="16"/>
      </left>
      <right>
        <color indexed="8"/>
      </right>
      <top style="medium">
        <color indexed="8"/>
      </top>
      <bottom style="thin">
        <color indexed="16"/>
      </bottom>
      <diagonal/>
    </border>
    <border>
      <left style="medium">
        <color indexed="8"/>
      </left>
      <right style="thin">
        <color indexed="15"/>
      </right>
      <top style="thin">
        <color indexed="16"/>
      </top>
      <bottom style="thin">
        <color indexed="16"/>
      </bottom>
      <diagonal/>
    </border>
    <border>
      <left style="thin">
        <color indexed="15"/>
      </left>
      <right style="thin">
        <color indexed="16"/>
      </right>
      <top style="thin">
        <color indexed="16"/>
      </top>
      <bottom style="thin">
        <color indexed="16"/>
      </bottom>
      <diagonal/>
    </border>
    <border>
      <left style="thin">
        <color indexed="16"/>
      </left>
      <right>
        <color indexed="8"/>
      </right>
      <top style="thin">
        <color indexed="16"/>
      </top>
      <bottom style="thin">
        <color indexed="16"/>
      </bottom>
      <diagonal/>
    </border>
    <border>
      <left style="medium">
        <color indexed="8"/>
      </left>
      <right style="thin">
        <color indexed="15"/>
      </right>
      <top style="thin">
        <color indexed="16"/>
      </top>
      <bottom style="medium">
        <color indexed="8"/>
      </bottom>
      <diagonal/>
    </border>
    <border>
      <left style="thin">
        <color indexed="15"/>
      </left>
      <right style="thin">
        <color indexed="16"/>
      </right>
      <top style="thin">
        <color indexed="16"/>
      </top>
      <bottom style="medium">
        <color indexed="8"/>
      </bottom>
      <diagonal/>
    </border>
    <border>
      <left style="thin">
        <color indexed="16"/>
      </left>
      <right>
        <color indexed="8"/>
      </right>
      <top style="thin">
        <color indexed="16"/>
      </top>
      <bottom style="medium">
        <color indexed="8"/>
      </bottom>
      <diagonal/>
    </border>
    <border>
      <left style="medium">
        <color indexed="8"/>
      </left>
      <right style="thin">
        <color indexed="15"/>
      </right>
      <top style="medium">
        <color indexed="8"/>
      </top>
      <bottom style="medium">
        <color indexed="8"/>
      </bottom>
      <diagonal/>
    </border>
    <border>
      <left style="thin">
        <color indexed="15"/>
      </left>
      <right style="thin">
        <color indexed="16"/>
      </right>
      <top style="medium">
        <color indexed="8"/>
      </top>
      <bottom style="medium">
        <color indexed="8"/>
      </bottom>
      <diagonal/>
    </border>
    <border>
      <left style="thin">
        <color indexed="16"/>
      </left>
      <right>
        <color indexed="8"/>
      </right>
      <top style="medium">
        <color indexed="8"/>
      </top>
      <bottom style="medium">
        <color indexed="8"/>
      </bottom>
      <diagonal/>
    </border>
    <border>
      <left style="thin">
        <color indexed="16"/>
      </left>
      <right style="thin">
        <color indexed="16"/>
      </right>
      <top style="medium">
        <color indexed="8"/>
      </top>
      <bottom style="medium">
        <color indexed="8"/>
      </bottom>
      <diagonal/>
    </border>
    <border>
      <left style="thin">
        <color indexed="16"/>
      </left>
      <right style="thin">
        <color indexed="16"/>
      </right>
      <top style="medium">
        <color indexed="8"/>
      </top>
      <bottom style="thin">
        <color indexed="16"/>
      </bottom>
      <diagonal/>
    </border>
    <border>
      <left style="thin">
        <color indexed="16"/>
      </left>
      <right style="thin">
        <color indexed="16"/>
      </right>
      <top style="thin">
        <color indexed="16"/>
      </top>
      <bottom style="thin">
        <color indexed="16"/>
      </bottom>
      <diagonal/>
    </border>
    <border>
      <left style="thin">
        <color indexed="16"/>
      </left>
      <right style="thin">
        <color indexed="16"/>
      </right>
      <top style="thin">
        <color indexed="16"/>
      </top>
      <bottom style="medium">
        <color indexed="8"/>
      </bottom>
      <diagonal/>
    </border>
    <border>
      <left style="thin">
        <color indexed="16"/>
      </left>
      <right style="medium">
        <color indexed="8"/>
      </right>
      <top style="medium">
        <color indexed="8"/>
      </top>
      <bottom style="thin">
        <color indexed="16"/>
      </bottom>
      <diagonal/>
    </border>
    <border>
      <left style="thin">
        <color indexed="16"/>
      </left>
      <right style="medium">
        <color indexed="8"/>
      </right>
      <top style="thin">
        <color indexed="16"/>
      </top>
      <bottom style="thin">
        <color indexed="16"/>
      </bottom>
      <diagonal/>
    </border>
    <border>
      <left style="thin">
        <color indexed="16"/>
      </left>
      <right style="medium">
        <color indexed="8"/>
      </right>
      <top style="thin">
        <color indexed="16"/>
      </top>
      <bottom style="medium">
        <color indexed="8"/>
      </bottom>
      <diagonal/>
    </border>
    <border>
      <left style="thin">
        <color indexed="16"/>
      </left>
      <right style="medium">
        <color indexed="8"/>
      </right>
      <top style="medium">
        <color indexed="8"/>
      </top>
      <bottom style="medium">
        <color indexed="8"/>
      </bottom>
      <diagonal/>
    </border>
  </borders>
  <cellStyleXfs count="1">
    <xf numFmtId="0" fontId="0" applyNumberFormat="0" applyFont="1" applyFill="0" applyBorder="0" applyAlignment="1" applyProtection="0">
      <alignment vertical="top" wrapText="1"/>
    </xf>
  </cellStyleXfs>
  <cellXfs count="114">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2" borderId="1" applyNumberFormat="1" applyFont="1" applyFill="0" applyBorder="1" applyAlignment="1" applyProtection="0">
      <alignment horizontal="center" vertical="center" wrapText="1"/>
    </xf>
    <xf numFmtId="59" fontId="0" borderId="1" applyNumberFormat="1" applyFont="1" applyFill="0" applyBorder="1" applyAlignment="1" applyProtection="0">
      <alignment horizontal="center" vertical="center" wrapText="1"/>
    </xf>
    <xf numFmtId="3" fontId="0" borderId="1" applyNumberFormat="1" applyFont="1" applyFill="0" applyBorder="1" applyAlignment="1" applyProtection="0">
      <alignment horizontal="center" vertical="center" wrapText="1"/>
    </xf>
    <xf numFmtId="0" fontId="0" applyNumberFormat="1" applyFont="1" applyFill="0" applyBorder="0" applyAlignment="1" applyProtection="0">
      <alignment vertical="top" wrapText="1"/>
    </xf>
    <xf numFmtId="49" fontId="4" fillId="4" borderId="1" applyNumberFormat="1" applyFont="1" applyFill="1" applyBorder="1" applyAlignment="1" applyProtection="0">
      <alignment horizontal="center" vertical="center" wrapText="1"/>
    </xf>
    <xf numFmtId="49" fontId="5" fillId="5" borderId="2" applyNumberFormat="1" applyFont="1" applyFill="1" applyBorder="1" applyAlignment="1" applyProtection="0">
      <alignment horizontal="center" vertical="center" wrapText="1"/>
    </xf>
    <xf numFmtId="49" fontId="6" borderId="3" applyNumberFormat="1" applyFont="1" applyFill="0" applyBorder="1" applyAlignment="1" applyProtection="0">
      <alignment horizontal="center" vertical="center" wrapText="1"/>
    </xf>
    <xf numFmtId="60" fontId="7" borderId="4" applyNumberFormat="1" applyFont="1" applyFill="0" applyBorder="1" applyAlignment="1" applyProtection="0">
      <alignment horizontal="center" vertical="center" wrapText="1"/>
    </xf>
    <xf numFmtId="0" fontId="4" fillId="5" borderId="5" applyNumberFormat="0" applyFont="1" applyFill="1" applyBorder="1" applyAlignment="1" applyProtection="0">
      <alignment vertical="top" wrapText="1"/>
    </xf>
    <xf numFmtId="49" fontId="6" borderId="6" applyNumberFormat="1" applyFont="1" applyFill="0" applyBorder="1" applyAlignment="1" applyProtection="0">
      <alignment horizontal="center" vertical="center" wrapText="1"/>
    </xf>
    <xf numFmtId="60" fontId="7" borderId="7" applyNumberFormat="1" applyFont="1" applyFill="0" applyBorder="1" applyAlignment="1" applyProtection="0">
      <alignment horizontal="center" vertical="center" wrapText="1"/>
    </xf>
    <xf numFmtId="0" fontId="4" fillId="5" borderId="8" applyNumberFormat="0" applyFont="1" applyFill="1" applyBorder="1" applyAlignment="1" applyProtection="0">
      <alignment vertical="top" wrapText="1"/>
    </xf>
    <xf numFmtId="49" fontId="6" borderId="9" applyNumberFormat="1" applyFont="1" applyFill="0" applyBorder="1" applyAlignment="1" applyProtection="0">
      <alignment horizontal="center" vertical="center" wrapText="1"/>
    </xf>
    <xf numFmtId="60" fontId="7" borderId="10" applyNumberFormat="1" applyFont="1" applyFill="0" applyBorder="1" applyAlignment="1" applyProtection="0">
      <alignment horizontal="center" vertical="center" wrapText="1"/>
    </xf>
    <xf numFmtId="49" fontId="8" fillId="5" borderId="11" applyNumberFormat="1" applyFont="1" applyFill="1" applyBorder="1" applyAlignment="1" applyProtection="0">
      <alignment horizontal="center" vertical="center" wrapText="1"/>
    </xf>
    <xf numFmtId="49" fontId="9" borderId="12" applyNumberFormat="1" applyFont="1" applyFill="0" applyBorder="1" applyAlignment="1" applyProtection="0">
      <alignment horizontal="center" vertical="center" wrapText="1"/>
    </xf>
    <xf numFmtId="60" fontId="10" borderId="13" applyNumberFormat="1" applyFont="1" applyFill="0" applyBorder="1" applyAlignment="1" applyProtection="0">
      <alignment horizontal="center" vertical="center" wrapText="1"/>
    </xf>
    <xf numFmtId="0" fontId="4" fillId="5" borderId="11" applyNumberFormat="0" applyFont="1" applyFill="1" applyBorder="1" applyAlignment="1" applyProtection="0">
      <alignment vertical="top" wrapText="1"/>
    </xf>
    <xf numFmtId="49" fontId="11" fillId="5" borderId="2" applyNumberFormat="1" applyFont="1" applyFill="1" applyBorder="1" applyAlignment="1" applyProtection="0">
      <alignment horizontal="center" vertical="center" wrapText="1"/>
    </xf>
    <xf numFmtId="49" fontId="12" borderId="3" applyNumberFormat="1" applyFont="1" applyFill="0" applyBorder="1" applyAlignment="1" applyProtection="0">
      <alignment horizontal="center" vertical="center" wrapText="1"/>
    </xf>
    <xf numFmtId="60" fontId="13" borderId="4" applyNumberFormat="1" applyFont="1" applyFill="0" applyBorder="1" applyAlignment="1" applyProtection="0">
      <alignment horizontal="center" vertical="center" wrapText="1"/>
    </xf>
    <xf numFmtId="49" fontId="12" borderId="9" applyNumberFormat="1" applyFont="1" applyFill="0" applyBorder="1" applyAlignment="1" applyProtection="0">
      <alignment horizontal="center" vertical="center" wrapText="1"/>
    </xf>
    <xf numFmtId="60" fontId="13" borderId="10" applyNumberFormat="1" applyFont="1" applyFill="0" applyBorder="1" applyAlignment="1" applyProtection="0">
      <alignment horizontal="center" vertical="center" wrapText="1"/>
    </xf>
    <xf numFmtId="49" fontId="14" fillId="5" borderId="11" applyNumberFormat="1" applyFont="1" applyFill="1" applyBorder="1" applyAlignment="1" applyProtection="0">
      <alignment horizontal="center" vertical="center" wrapText="1"/>
    </xf>
    <xf numFmtId="49" fontId="15" borderId="12" applyNumberFormat="1" applyFont="1" applyFill="0" applyBorder="1" applyAlignment="1" applyProtection="0">
      <alignment horizontal="center" vertical="center" wrapText="1"/>
    </xf>
    <xf numFmtId="60" fontId="16" borderId="14" applyNumberFormat="1" applyFont="1" applyFill="0" applyBorder="1" applyAlignment="1" applyProtection="0">
      <alignment horizontal="center" vertical="center" wrapText="1"/>
    </xf>
    <xf numFmtId="49" fontId="17" fillId="5" borderId="2" applyNumberFormat="1" applyFont="1" applyFill="1" applyBorder="1" applyAlignment="1" applyProtection="0">
      <alignment horizontal="center" vertical="center" wrapText="1"/>
    </xf>
    <xf numFmtId="49" fontId="18" borderId="3" applyNumberFormat="1" applyFont="1" applyFill="0" applyBorder="1" applyAlignment="1" applyProtection="0">
      <alignment horizontal="center" vertical="center" wrapText="1"/>
    </xf>
    <xf numFmtId="60" fontId="19" borderId="15" applyNumberFormat="1" applyFont="1" applyFill="0" applyBorder="1" applyAlignment="1" applyProtection="0">
      <alignment horizontal="center" vertical="center" wrapText="1"/>
    </xf>
    <xf numFmtId="49" fontId="18" borderId="6" applyNumberFormat="1" applyFont="1" applyFill="0" applyBorder="1" applyAlignment="1" applyProtection="0">
      <alignment horizontal="center" vertical="center" wrapText="1"/>
    </xf>
    <xf numFmtId="60" fontId="19" borderId="16" applyNumberFormat="1" applyFont="1" applyFill="0" applyBorder="1" applyAlignment="1" applyProtection="0">
      <alignment horizontal="center" vertical="center" wrapText="1"/>
    </xf>
    <xf numFmtId="49" fontId="18" borderId="9" applyNumberFormat="1" applyFont="1" applyFill="0" applyBorder="1" applyAlignment="1" applyProtection="0">
      <alignment horizontal="center" vertical="center" wrapText="1"/>
    </xf>
    <xf numFmtId="60" fontId="19" borderId="17" applyNumberFormat="1" applyFont="1" applyFill="0" applyBorder="1" applyAlignment="1" applyProtection="0">
      <alignment horizontal="center" vertical="center" wrapText="1"/>
    </xf>
    <xf numFmtId="49" fontId="20" fillId="5" borderId="2" applyNumberFormat="1" applyFont="1" applyFill="1" applyBorder="1" applyAlignment="1" applyProtection="0">
      <alignment horizontal="center" vertical="center" wrapText="1"/>
    </xf>
    <xf numFmtId="49" fontId="21" borderId="3" applyNumberFormat="1" applyFont="1" applyFill="0" applyBorder="1" applyAlignment="1" applyProtection="0">
      <alignment horizontal="center" vertical="center" wrapText="1"/>
    </xf>
    <xf numFmtId="60" fontId="22" borderId="15" applyNumberFormat="1" applyFont="1" applyFill="0" applyBorder="1" applyAlignment="1" applyProtection="0">
      <alignment horizontal="center" vertical="center" wrapText="1"/>
    </xf>
    <xf numFmtId="49" fontId="21" borderId="9" applyNumberFormat="1" applyFont="1" applyFill="0" applyBorder="1" applyAlignment="1" applyProtection="0">
      <alignment horizontal="center" vertical="center" wrapText="1"/>
    </xf>
    <xf numFmtId="60" fontId="22" borderId="17" applyNumberFormat="1" applyFont="1" applyFill="0" applyBorder="1" applyAlignment="1" applyProtection="0">
      <alignment horizontal="center" vertical="center" wrapText="1"/>
    </xf>
    <xf numFmtId="49" fontId="23" fillId="5" borderId="2" applyNumberFormat="1" applyFont="1" applyFill="1" applyBorder="1" applyAlignment="1" applyProtection="0">
      <alignment horizontal="center" vertical="center" wrapText="1"/>
    </xf>
    <xf numFmtId="49" fontId="24" borderId="3" applyNumberFormat="1" applyFont="1" applyFill="0" applyBorder="1" applyAlignment="1" applyProtection="0">
      <alignment horizontal="center" vertical="center" wrapText="1"/>
    </xf>
    <xf numFmtId="60" fontId="25" borderId="15" applyNumberFormat="1" applyFont="1" applyFill="0" applyBorder="1" applyAlignment="1" applyProtection="0">
      <alignment horizontal="center" vertical="center" wrapText="1"/>
    </xf>
    <xf numFmtId="49" fontId="24" borderId="9" applyNumberFormat="1" applyFont="1" applyFill="0" applyBorder="1" applyAlignment="1" applyProtection="0">
      <alignment horizontal="center" vertical="center" wrapText="1"/>
    </xf>
    <xf numFmtId="60" fontId="25" borderId="17" applyNumberFormat="1" applyFont="1" applyFill="0" applyBorder="1" applyAlignment="1" applyProtection="0">
      <alignment horizontal="center" vertical="center" wrapText="1"/>
    </xf>
    <xf numFmtId="49" fontId="26" fillId="5" borderId="11" applyNumberFormat="1" applyFont="1" applyFill="1" applyBorder="1" applyAlignment="1" applyProtection="0">
      <alignment horizontal="center" vertical="center" wrapText="1"/>
    </xf>
    <xf numFmtId="49" fontId="27" borderId="12" applyNumberFormat="1" applyFont="1" applyFill="0" applyBorder="1" applyAlignment="1" applyProtection="0">
      <alignment horizontal="center" vertical="center" wrapText="1"/>
    </xf>
    <xf numFmtId="60" fontId="28" borderId="14" applyNumberFormat="1" applyFont="1" applyFill="0" applyBorder="1" applyAlignment="1" applyProtection="0">
      <alignment horizontal="center" vertical="center" wrapText="1"/>
    </xf>
    <xf numFmtId="0" fontId="0" applyNumberFormat="1" applyFont="1" applyFill="0" applyBorder="0" applyAlignment="1" applyProtection="0">
      <alignment vertical="top" wrapText="1"/>
    </xf>
    <xf numFmtId="0" fontId="6" borderId="15" applyNumberFormat="1" applyFont="1" applyFill="0" applyBorder="1" applyAlignment="1" applyProtection="0">
      <alignment horizontal="center" vertical="center" wrapText="1"/>
    </xf>
    <xf numFmtId="0" fontId="6" borderId="16" applyNumberFormat="1" applyFont="1" applyFill="0" applyBorder="1" applyAlignment="1" applyProtection="0">
      <alignment horizontal="center" vertical="center" wrapText="1"/>
    </xf>
    <xf numFmtId="0" fontId="6" borderId="16" applyNumberFormat="0" applyFont="1" applyFill="0" applyBorder="1" applyAlignment="1" applyProtection="0">
      <alignment horizontal="center" vertical="center" wrapText="1"/>
    </xf>
    <xf numFmtId="0" fontId="9" borderId="16" applyNumberFormat="0" applyFont="1" applyFill="0" applyBorder="1" applyAlignment="1" applyProtection="0">
      <alignment horizontal="center" vertical="center" wrapText="1"/>
    </xf>
    <xf numFmtId="0" fontId="9" borderId="17" applyNumberFormat="0" applyFont="1" applyFill="0" applyBorder="1" applyAlignment="1" applyProtection="0">
      <alignment horizontal="center" vertical="center" wrapText="1"/>
    </xf>
    <xf numFmtId="0" fontId="29" borderId="15" applyNumberFormat="1" applyFont="1" applyFill="0" applyBorder="1" applyAlignment="1" applyProtection="0">
      <alignment horizontal="center" vertical="center" wrapText="1"/>
    </xf>
    <xf numFmtId="0" fontId="29" borderId="17" applyNumberFormat="0" applyFont="1" applyFill="0" applyBorder="1" applyAlignment="1" applyProtection="0">
      <alignment horizontal="center" vertical="center" wrapText="1"/>
    </xf>
    <xf numFmtId="0" fontId="15" borderId="14" applyNumberFormat="0" applyFont="1" applyFill="0" applyBorder="1" applyAlignment="1" applyProtection="0">
      <alignment horizontal="center" vertical="center" wrapText="1"/>
    </xf>
    <xf numFmtId="0" fontId="18" borderId="15" applyNumberFormat="0" applyFont="1" applyFill="0" applyBorder="1" applyAlignment="1" applyProtection="0">
      <alignment horizontal="center" vertical="center" wrapText="1"/>
    </xf>
    <xf numFmtId="0" fontId="18" borderId="16" applyNumberFormat="0" applyFont="1" applyFill="0" applyBorder="1" applyAlignment="1" applyProtection="0">
      <alignment horizontal="center" vertical="center" wrapText="1"/>
    </xf>
    <xf numFmtId="0" fontId="18" borderId="17" applyNumberFormat="0" applyFont="1" applyFill="0" applyBorder="1" applyAlignment="1" applyProtection="0">
      <alignment horizontal="center" vertical="center" wrapText="1"/>
    </xf>
    <xf numFmtId="0" fontId="21" borderId="15" applyNumberFormat="1" applyFont="1" applyFill="0" applyBorder="1" applyAlignment="1" applyProtection="0">
      <alignment horizontal="center" vertical="center" wrapText="1"/>
    </xf>
    <xf numFmtId="0" fontId="21" borderId="17" applyNumberFormat="0" applyFont="1" applyFill="0" applyBorder="1" applyAlignment="1" applyProtection="0">
      <alignment horizontal="center" vertical="center" wrapText="1"/>
    </xf>
    <xf numFmtId="0" fontId="24" borderId="15" applyNumberFormat="0" applyFont="1" applyFill="0" applyBorder="1" applyAlignment="1" applyProtection="0">
      <alignment horizontal="center" vertical="center" wrapText="1"/>
    </xf>
    <xf numFmtId="0" fontId="24" borderId="17" applyNumberFormat="0" applyFont="1" applyFill="0" applyBorder="1" applyAlignment="1" applyProtection="0">
      <alignment horizontal="center" vertical="center" wrapText="1"/>
    </xf>
    <xf numFmtId="0" fontId="27" borderId="14" applyNumberFormat="1" applyFont="1" applyFill="0" applyBorder="1" applyAlignment="1" applyProtection="0">
      <alignment horizontal="center" vertical="center" wrapText="1"/>
    </xf>
    <xf numFmtId="0" fontId="0" applyNumberFormat="1" applyFont="1" applyFill="0" applyBorder="0" applyAlignment="1" applyProtection="0">
      <alignment vertical="top" wrapText="1"/>
    </xf>
    <xf numFmtId="60" fontId="6" borderId="15" applyNumberFormat="1" applyFont="1" applyFill="0" applyBorder="1" applyAlignment="1" applyProtection="0">
      <alignment horizontal="center" vertical="center" wrapText="1"/>
    </xf>
    <xf numFmtId="60" fontId="6" borderId="18" applyNumberFormat="1" applyFont="1" applyFill="0" applyBorder="1" applyAlignment="1" applyProtection="0">
      <alignment horizontal="center" vertical="center" wrapText="1"/>
    </xf>
    <xf numFmtId="60" fontId="6" borderId="16" applyNumberFormat="1" applyFont="1" applyFill="0" applyBorder="1" applyAlignment="1" applyProtection="0">
      <alignment horizontal="center" vertical="center" wrapText="1"/>
    </xf>
    <xf numFmtId="60" fontId="6" borderId="19" applyNumberFormat="1" applyFont="1" applyFill="0" applyBorder="1" applyAlignment="1" applyProtection="0">
      <alignment horizontal="center" vertical="center" wrapText="1"/>
    </xf>
    <xf numFmtId="60" fontId="9" borderId="16" applyNumberFormat="1" applyFont="1" applyFill="0" applyBorder="1" applyAlignment="1" applyProtection="0">
      <alignment horizontal="center" vertical="center" wrapText="1"/>
    </xf>
    <xf numFmtId="60" fontId="9" borderId="19" applyNumberFormat="1" applyFont="1" applyFill="0" applyBorder="1" applyAlignment="1" applyProtection="0">
      <alignment horizontal="center" vertical="center" wrapText="1"/>
    </xf>
    <xf numFmtId="60" fontId="9" borderId="17" applyNumberFormat="1" applyFont="1" applyFill="0" applyBorder="1" applyAlignment="1" applyProtection="0">
      <alignment horizontal="center" vertical="center" wrapText="1"/>
    </xf>
    <xf numFmtId="60" fontId="9" borderId="20" applyNumberFormat="1" applyFont="1" applyFill="0" applyBorder="1" applyAlignment="1" applyProtection="0">
      <alignment horizontal="center" vertical="center" wrapText="1"/>
    </xf>
    <xf numFmtId="60" fontId="29" borderId="15" applyNumberFormat="1" applyFont="1" applyFill="0" applyBorder="1" applyAlignment="1" applyProtection="0">
      <alignment horizontal="center" vertical="center" wrapText="1"/>
    </xf>
    <xf numFmtId="60" fontId="29" borderId="17" applyNumberFormat="1" applyFont="1" applyFill="0" applyBorder="1" applyAlignment="1" applyProtection="0">
      <alignment horizontal="center" vertical="center" wrapText="1"/>
    </xf>
    <xf numFmtId="60" fontId="6" borderId="17" applyNumberFormat="1" applyFont="1" applyFill="0" applyBorder="1" applyAlignment="1" applyProtection="0">
      <alignment horizontal="center" vertical="center" wrapText="1"/>
    </xf>
    <xf numFmtId="60" fontId="6" borderId="20" applyNumberFormat="1" applyFont="1" applyFill="0" applyBorder="1" applyAlignment="1" applyProtection="0">
      <alignment horizontal="center" vertical="center" wrapText="1"/>
    </xf>
    <xf numFmtId="60" fontId="15" borderId="14" applyNumberFormat="1" applyFont="1" applyFill="0" applyBorder="1" applyAlignment="1" applyProtection="0">
      <alignment horizontal="center" vertical="center" wrapText="1"/>
    </xf>
    <xf numFmtId="60" fontId="6" borderId="14" applyNumberFormat="1" applyFont="1" applyFill="0" applyBorder="1" applyAlignment="1" applyProtection="0">
      <alignment horizontal="center" vertical="center" wrapText="1"/>
    </xf>
    <xf numFmtId="60" fontId="6" borderId="21" applyNumberFormat="1" applyFont="1" applyFill="0" applyBorder="1" applyAlignment="1" applyProtection="0">
      <alignment horizontal="center" vertical="center" wrapText="1"/>
    </xf>
    <xf numFmtId="60" fontId="18" borderId="15" applyNumberFormat="1" applyFont="1" applyFill="0" applyBorder="1" applyAlignment="1" applyProtection="0">
      <alignment horizontal="center" vertical="center" wrapText="1"/>
    </xf>
    <xf numFmtId="60" fontId="18" borderId="16" applyNumberFormat="1" applyFont="1" applyFill="0" applyBorder="1" applyAlignment="1" applyProtection="0">
      <alignment horizontal="center" vertical="center" wrapText="1"/>
    </xf>
    <xf numFmtId="60" fontId="18" borderId="17" applyNumberFormat="1" applyFont="1" applyFill="0" applyBorder="1" applyAlignment="1" applyProtection="0">
      <alignment horizontal="center" vertical="center" wrapText="1"/>
    </xf>
    <xf numFmtId="60" fontId="21" borderId="15" applyNumberFormat="1" applyFont="1" applyFill="0" applyBorder="1" applyAlignment="1" applyProtection="0">
      <alignment horizontal="center" vertical="center" wrapText="1"/>
    </xf>
    <xf numFmtId="60" fontId="21" borderId="17" applyNumberFormat="1" applyFont="1" applyFill="0" applyBorder="1" applyAlignment="1" applyProtection="0">
      <alignment horizontal="center" vertical="center" wrapText="1"/>
    </xf>
    <xf numFmtId="60" fontId="24" borderId="15" applyNumberFormat="1" applyFont="1" applyFill="0" applyBorder="1" applyAlignment="1" applyProtection="0">
      <alignment horizontal="center" vertical="center" wrapText="1"/>
    </xf>
    <xf numFmtId="60" fontId="24" borderId="17" applyNumberFormat="1" applyFont="1" applyFill="0" applyBorder="1" applyAlignment="1" applyProtection="0">
      <alignment horizontal="center" vertical="center" wrapText="1"/>
    </xf>
    <xf numFmtId="60" fontId="27" borderId="14" applyNumberFormat="1" applyFont="1" applyFill="0" applyBorder="1" applyAlignment="1" applyProtection="0">
      <alignment horizontal="center" vertical="center" wrapText="1"/>
    </xf>
    <xf numFmtId="60" fontId="27" borderId="21" applyNumberFormat="1" applyFont="1" applyFill="0" applyBorder="1" applyAlignment="1" applyProtection="0">
      <alignment horizontal="center" vertical="center"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60" fontId="15" borderId="17" applyNumberFormat="1" applyFont="1" applyFill="0" applyBorder="1" applyAlignment="1" applyProtection="0">
      <alignment horizontal="center" vertical="center" wrapText="1"/>
    </xf>
    <xf numFmtId="0" fontId="0" applyNumberFormat="1" applyFont="1" applyFill="0" applyBorder="0" applyAlignment="1" applyProtection="0">
      <alignment vertical="top" wrapText="1"/>
    </xf>
    <xf numFmtId="3" fontId="6" borderId="15" applyNumberFormat="1" applyFont="1" applyFill="0" applyBorder="1" applyAlignment="1" applyProtection="0">
      <alignment horizontal="center" vertical="center" wrapText="1"/>
    </xf>
    <xf numFmtId="3" fontId="6" borderId="16" applyNumberFormat="1" applyFont="1" applyFill="0" applyBorder="1" applyAlignment="1" applyProtection="0">
      <alignment horizontal="center" vertical="center" wrapText="1"/>
    </xf>
    <xf numFmtId="3" fontId="9" borderId="16" applyNumberFormat="1" applyFont="1" applyFill="0" applyBorder="1" applyAlignment="1" applyProtection="0">
      <alignment horizontal="center" vertical="center" wrapText="1"/>
    </xf>
    <xf numFmtId="3" fontId="9" borderId="17" applyNumberFormat="1" applyFont="1" applyFill="0" applyBorder="1" applyAlignment="1" applyProtection="0">
      <alignment horizontal="center" vertical="center" wrapText="1"/>
    </xf>
    <xf numFmtId="3" fontId="29" borderId="15" applyNumberFormat="1" applyFont="1" applyFill="0" applyBorder="1" applyAlignment="1" applyProtection="0">
      <alignment horizontal="center" vertical="center" wrapText="1"/>
    </xf>
    <xf numFmtId="3" fontId="29" borderId="17" applyNumberFormat="1" applyFont="1" applyFill="0" applyBorder="1" applyAlignment="1" applyProtection="0">
      <alignment horizontal="center" vertical="center" wrapText="1"/>
    </xf>
    <xf numFmtId="3" fontId="15" borderId="14" applyNumberFormat="1" applyFont="1" applyFill="0" applyBorder="1" applyAlignment="1" applyProtection="0">
      <alignment horizontal="center" vertical="center" wrapText="1"/>
    </xf>
    <xf numFmtId="3" fontId="18" borderId="15" applyNumberFormat="1" applyFont="1" applyFill="0" applyBorder="1" applyAlignment="1" applyProtection="0">
      <alignment horizontal="center" vertical="center" wrapText="1"/>
    </xf>
    <xf numFmtId="3" fontId="18" borderId="16" applyNumberFormat="1" applyFont="1" applyFill="0" applyBorder="1" applyAlignment="1" applyProtection="0">
      <alignment horizontal="center" vertical="center" wrapText="1"/>
    </xf>
    <xf numFmtId="3" fontId="18" borderId="17" applyNumberFormat="1" applyFont="1" applyFill="0" applyBorder="1" applyAlignment="1" applyProtection="0">
      <alignment horizontal="center" vertical="center" wrapText="1"/>
    </xf>
    <xf numFmtId="3" fontId="21" borderId="15" applyNumberFormat="1" applyFont="1" applyFill="0" applyBorder="1" applyAlignment="1" applyProtection="0">
      <alignment horizontal="center" vertical="center" wrapText="1"/>
    </xf>
    <xf numFmtId="3" fontId="21" borderId="17" applyNumberFormat="1" applyFont="1" applyFill="0" applyBorder="1" applyAlignment="1" applyProtection="0">
      <alignment horizontal="center" vertical="center" wrapText="1"/>
    </xf>
    <xf numFmtId="3" fontId="24" borderId="15" applyNumberFormat="1" applyFont="1" applyFill="0" applyBorder="1" applyAlignment="1" applyProtection="0">
      <alignment horizontal="center" vertical="center" wrapText="1"/>
    </xf>
    <xf numFmtId="3" fontId="24" borderId="17" applyNumberFormat="1" applyFont="1" applyFill="0" applyBorder="1" applyAlignment="1" applyProtection="0">
      <alignment horizontal="center" vertical="center" wrapText="1"/>
    </xf>
    <xf numFmtId="3" fontId="27" borderId="14" applyNumberFormat="1" applyFont="1" applyFill="0" applyBorder="1" applyAlignment="1" applyProtection="0">
      <alignment horizontal="center" vertical="center" wrapText="1"/>
    </xf>
  </cellXfs>
  <cellStyles count="1">
    <cellStyle name="Normal" xfId="0" builtinId="0"/>
  </cellStyles>
  <dxfs count="16">
    <dxf>
      <font>
        <color rgb="ff000000"/>
      </font>
      <fill>
        <patternFill patternType="solid">
          <fgColor indexed="17"/>
          <bgColor indexed="18"/>
        </patternFill>
      </fill>
    </dxf>
    <dxf>
      <font>
        <color rgb="ff000000"/>
      </font>
      <fill>
        <patternFill patternType="solid">
          <fgColor indexed="17"/>
          <bgColor indexed="19"/>
        </patternFill>
      </fill>
    </dxf>
    <dxf>
      <font>
        <color rgb="ff000000"/>
      </font>
      <fill>
        <patternFill patternType="solid">
          <fgColor indexed="17"/>
          <bgColor indexed="18"/>
        </patternFill>
      </fill>
    </dxf>
    <dxf>
      <font>
        <color rgb="ff000000"/>
      </font>
      <fill>
        <patternFill patternType="solid">
          <fgColor indexed="17"/>
          <bgColor indexed="19"/>
        </patternFill>
      </fill>
    </dxf>
    <dxf>
      <font>
        <color rgb="ff000000"/>
      </font>
      <fill>
        <patternFill patternType="solid">
          <fgColor indexed="17"/>
          <bgColor indexed="18"/>
        </patternFill>
      </fill>
    </dxf>
    <dxf>
      <font>
        <color rgb="ff000000"/>
      </font>
      <fill>
        <patternFill patternType="solid">
          <fgColor indexed="17"/>
          <bgColor indexed="19"/>
        </patternFill>
      </fill>
    </dxf>
    <dxf>
      <font>
        <color rgb="ff000000"/>
      </font>
      <fill>
        <patternFill patternType="solid">
          <fgColor indexed="17"/>
          <bgColor indexed="18"/>
        </patternFill>
      </fill>
    </dxf>
    <dxf>
      <font>
        <color rgb="ff000000"/>
      </font>
      <fill>
        <patternFill patternType="solid">
          <fgColor indexed="17"/>
          <bgColor indexed="19"/>
        </patternFill>
      </fill>
    </dxf>
    <dxf>
      <font>
        <color rgb="ff000000"/>
      </font>
      <fill>
        <patternFill patternType="solid">
          <fgColor indexed="17"/>
          <bgColor indexed="18"/>
        </patternFill>
      </fill>
    </dxf>
    <dxf>
      <font>
        <color rgb="ff000000"/>
      </font>
      <fill>
        <patternFill patternType="solid">
          <fgColor indexed="17"/>
          <bgColor indexed="19"/>
        </patternFill>
      </fill>
    </dxf>
    <dxf>
      <font>
        <color rgb="ff000000"/>
      </font>
      <fill>
        <patternFill patternType="solid">
          <fgColor indexed="17"/>
          <bgColor indexed="18"/>
        </patternFill>
      </fill>
    </dxf>
    <dxf>
      <font>
        <color rgb="ff000000"/>
      </font>
      <fill>
        <patternFill patternType="solid">
          <fgColor indexed="17"/>
          <bgColor indexed="19"/>
        </patternFill>
      </fill>
    </dxf>
    <dxf>
      <font>
        <color rgb="ff000000"/>
      </font>
      <fill>
        <patternFill patternType="solid">
          <fgColor indexed="17"/>
          <bgColor indexed="18"/>
        </patternFill>
      </fill>
    </dxf>
    <dxf>
      <font>
        <color rgb="ff000000"/>
      </font>
      <fill>
        <patternFill patternType="solid">
          <fgColor indexed="17"/>
          <bgColor indexed="19"/>
        </patternFill>
      </fill>
    </dxf>
    <dxf>
      <font>
        <color rgb="ff000000"/>
      </font>
      <fill>
        <patternFill patternType="solid">
          <fgColor indexed="17"/>
          <bgColor indexed="18"/>
        </patternFill>
      </fill>
    </dxf>
    <dxf>
      <font>
        <color rgb="ff000000"/>
      </font>
      <fill>
        <patternFill patternType="solid">
          <fgColor indexed="17"/>
          <bgColor indexed="19"/>
        </patternFill>
      </fill>
    </dxf>
  </dxfs>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2f6dba"/>
      <rgbColor rgb="ffdbdbdb"/>
      <rgbColor rgb="ff3f3f3f"/>
      <rgbColor rgb="ffa5a5a5"/>
      <rgbColor rgb="00000000"/>
      <rgbColor rgb="e5afe489"/>
      <rgbColor rgb="e5ff9781"/>
      <rgbColor rgb="ffff42a1"/>
      <rgbColor rgb="fff5c242"/>
      <rgbColor rgb="ffda2f20"/>
      <rgbColor rgb="ff50afea"/>
      <rgbColor rgb="ffffd931"/>
      <rgbColor rgb="ff1cb000"/>
      <rgbColor rgb="ff88f94e"/>
      <rgbColor rgb="fffebf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heetMetadata" Target="metadata.xml"/><Relationship Id="rId3" Type="http://schemas.openxmlformats.org/officeDocument/2006/relationships/styles" Target="styles.xml"/><Relationship Id="rId4" Type="http://schemas.openxmlformats.org/officeDocument/2006/relationships/theme" Target="theme/theme1.xml"/><Relationship Id="rId5" Type="http://schemas.openxmlformats.org/officeDocument/2006/relationships/worksheet" Target="worksheets/sheet1.xml"/><Relationship Id="rId6" Type="http://schemas.openxmlformats.org/officeDocument/2006/relationships/worksheet" Target="worksheets/sheet2.xml"/><Relationship Id="rId7" Type="http://schemas.openxmlformats.org/officeDocument/2006/relationships/worksheet" Target="worksheets/sheet3.xml"/><Relationship Id="rId8" Type="http://schemas.openxmlformats.org/officeDocument/2006/relationships/worksheet" Target="worksheets/sheet4.xml"/><Relationship Id="rId9" Type="http://schemas.openxmlformats.org/officeDocument/2006/relationships/worksheet" Target="worksheets/sheet5.xml"/><Relationship Id="rId10" Type="http://schemas.openxmlformats.org/officeDocument/2006/relationships/worksheet" Target="worksheets/sheet6.xml"/><Relationship Id="rId11" Type="http://schemas.openxmlformats.org/officeDocument/2006/relationships/worksheet" Target="worksheets/sheet7.xml"/><Relationship Id="rId12"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row r="11">
      <c r="B11" s="4"/>
      <c r="C11" t="s" s="4">
        <v>9</v>
      </c>
      <c r="D11" t="s" s="5">
        <v>10</v>
      </c>
    </row>
    <row r="12">
      <c r="B12" s="4"/>
      <c r="C12" t="s" s="4">
        <v>26</v>
      </c>
      <c r="D12" t="s" s="5">
        <v>27</v>
      </c>
    </row>
    <row r="13">
      <c r="B13" s="4"/>
      <c r="C13" t="s" s="4">
        <v>29</v>
      </c>
      <c r="D13" t="s" s="5">
        <v>30</v>
      </c>
    </row>
    <row r="14">
      <c r="B14" s="4"/>
      <c r="C14" t="s" s="4">
        <v>34</v>
      </c>
      <c r="D14" t="s" s="5">
        <v>35</v>
      </c>
    </row>
    <row r="15">
      <c r="B15" s="4"/>
      <c r="C15" t="s" s="4">
        <v>37</v>
      </c>
      <c r="D15" t="s" s="5">
        <v>38</v>
      </c>
    </row>
    <row r="16">
      <c r="B16" s="4"/>
      <c r="C16" t="s" s="4">
        <v>40</v>
      </c>
      <c r="D16" t="s" s="5">
        <v>41</v>
      </c>
    </row>
  </sheetData>
  <mergeCells count="1">
    <mergeCell ref="B3:D3"/>
  </mergeCells>
  <hyperlinks>
    <hyperlink ref="D10" location="'PDV 2025 - Tableau 2'!R1C1" tooltip="" display="PDV 2025 - Tableau 2"/>
    <hyperlink ref="D11" location="'PDV 2025 - Tableau 1-4'!R1C1" tooltip="" display="PDV 2025 - Tableau 1-4"/>
    <hyperlink ref="D12" location="'PDV 2025 - Tableau 1-2-2'!R1C1" tooltip="" display="PDV 2025 - Tableau 1-2-2"/>
    <hyperlink ref="D13" location="'PDV 2025 - Tableau 1-1-2'!R1C1" tooltip="" display="PDV 2025 - Tableau 1-1-2"/>
    <hyperlink ref="D14" location="'PDV 2025 - Tableau 1-3-1'!R1C1" tooltip="" display="PDV 2025 - Tableau 1-3-1"/>
    <hyperlink ref="D15" location="'PDV 2025 - Tableau 1-2-1-1'!R1C1" tooltip="" display="PDV 2025 - Tableau 1-2-1-1"/>
    <hyperlink ref="D16" location="'PDV 2025 - Tableau 1-1-1-1'!R1C1" tooltip="" display="PDV 2025 - Tableau 1-1-1-1"/>
  </hyperlinks>
</worksheet>
</file>

<file path=xl/worksheets/sheet2.xml><?xml version="1.0" encoding="utf-8"?>
<worksheet xmlns:r="http://schemas.openxmlformats.org/officeDocument/2006/relationships" xmlns="http://schemas.openxmlformats.org/spreadsheetml/2006/main">
  <dimension ref="A1:B2"/>
  <sheetViews>
    <sheetView workbookViewId="0" showGridLines="0" defaultGridColor="1"/>
  </sheetViews>
  <sheetFormatPr defaultColWidth="16.3333" defaultRowHeight="19.9" customHeight="1" outlineLevelRow="0" outlineLevelCol="0"/>
  <cols>
    <col min="1" max="2" width="32.1953" style="6" customWidth="1"/>
    <col min="3" max="16384" width="16.3516" style="6" customWidth="1"/>
  </cols>
  <sheetData>
    <row r="1" ht="69.15" customHeight="1">
      <c r="A1" t="s" s="7">
        <v>7</v>
      </c>
      <c r="B1" t="s" s="7">
        <v>8</v>
      </c>
    </row>
    <row r="2" ht="69.15" customHeight="1">
      <c r="A2" s="8">
        <v>0.5</v>
      </c>
      <c r="B2" s="9">
        <v>12</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C1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25.3047" style="10" customWidth="1"/>
    <col min="3" max="3" width="11.5547" style="10" customWidth="1"/>
    <col min="4" max="16384" width="16.3516" style="10" customWidth="1"/>
  </cols>
  <sheetData>
    <row r="1" ht="34.15" customHeight="1">
      <c r="A1" t="s" s="11">
        <v>11</v>
      </c>
      <c r="B1" t="s" s="11">
        <v>12</v>
      </c>
      <c r="C1" t="s" s="11">
        <v>13</v>
      </c>
    </row>
    <row r="2" ht="21.45" customHeight="1">
      <c r="A2" t="s" s="12">
        <v>14</v>
      </c>
      <c r="B2" t="s" s="13">
        <v>15</v>
      </c>
      <c r="C2" s="14" cm="1">
        <f t="array" ref="C2">'PDV 2025 - Tableau 1-1-2'!A2/'PDV 2025 - Tableau 2'!$B$2</f>
        <v>150</v>
      </c>
    </row>
    <row r="3" ht="21.25" customHeight="1">
      <c r="A3" s="15"/>
      <c r="B3" t="s" s="16">
        <v>16</v>
      </c>
      <c r="C3" s="17" cm="1">
        <f t="array" ref="C3">'PDV 2025 - Tableau 1-1-2'!A3/'PDV 2025 - Tableau 2'!$B$2</f>
        <v>26.6666666666667</v>
      </c>
    </row>
    <row r="4" ht="21.25" customHeight="1">
      <c r="A4" s="15"/>
      <c r="B4" t="s" s="16">
        <v>17</v>
      </c>
      <c r="C4" s="17" cm="1">
        <f t="array" ref="C4">'PDV 2025 - Tableau 1-1-2'!A4/'PDV 2025 - Tableau 2'!$B$2</f>
        <v>0</v>
      </c>
    </row>
    <row r="5" ht="21.25" customHeight="1">
      <c r="A5" s="18"/>
      <c r="B5" t="s" s="19">
        <v>18</v>
      </c>
      <c r="C5" s="20" cm="1">
        <f t="array" ref="C5">'PDV 2025 - Tableau 1-1-2'!A5/'PDV 2025 - Tableau 2'!$B$2</f>
        <v>53.3333333333333</v>
      </c>
    </row>
    <row r="6" ht="21.25" customHeight="1">
      <c r="A6" t="s" s="21">
        <v>19</v>
      </c>
      <c r="B6" t="s" s="22">
        <v>15</v>
      </c>
      <c r="C6" s="23" cm="1">
        <f t="array" ref="C6">'PDV 2025 - Tableau 1-1-2'!A6/'PDV 2025 - Tableau 2'!$B$2</f>
        <v>0</v>
      </c>
    </row>
    <row r="7" ht="21.25" customHeight="1">
      <c r="A7" s="24"/>
      <c r="B7" t="s" s="22">
        <v>16</v>
      </c>
      <c r="C7" s="23" cm="1">
        <f t="array" ref="C7">'PDV 2025 - Tableau 1-1-2'!A7/'PDV 2025 - Tableau 2'!$B$2</f>
        <v>0</v>
      </c>
    </row>
    <row r="8" ht="21.25" customHeight="1">
      <c r="A8" s="24"/>
      <c r="B8" t="s" s="22">
        <v>17</v>
      </c>
      <c r="C8" s="23" cm="1">
        <f t="array" ref="C8">'PDV 2025 - Tableau 1-1-2'!A8/'PDV 2025 - Tableau 2'!$B$2</f>
        <v>0</v>
      </c>
    </row>
    <row r="9" ht="21.25" customHeight="1">
      <c r="A9" t="s" s="25">
        <v>20</v>
      </c>
      <c r="B9" t="s" s="26">
        <v>15</v>
      </c>
      <c r="C9" s="27" cm="1">
        <f t="array" ref="C9">'PDV 2025 - Tableau 1-1-2'!A9/'PDV 2025 - Tableau 2'!$B$2</f>
        <v>48.3333333333333</v>
      </c>
    </row>
    <row r="10" ht="21.25" customHeight="1">
      <c r="A10" s="18"/>
      <c r="B10" t="s" s="28">
        <v>17</v>
      </c>
      <c r="C10" s="29" cm="1">
        <f t="array" ref="C10">'PDV 2025 - Tableau 1-1-2'!A10/'PDV 2025 - Tableau 2'!$B$2</f>
        <v>0</v>
      </c>
    </row>
    <row r="11" ht="21.25" customHeight="1">
      <c r="A11" t="s" s="30">
        <v>21</v>
      </c>
      <c r="B11" t="s" s="31">
        <v>15</v>
      </c>
      <c r="C11" s="32" cm="1">
        <f t="array" ref="C11">'PDV 2025 - Tableau 1-1-2'!A11/'PDV 2025 - Tableau 2'!$B$2</f>
        <v>0</v>
      </c>
    </row>
    <row r="12" ht="21.25" customHeight="1">
      <c r="A12" t="s" s="33">
        <v>22</v>
      </c>
      <c r="B12" t="s" s="34">
        <v>15</v>
      </c>
      <c r="C12" s="35" cm="1">
        <f t="array" ref="C12">'PDV 2025 - Tableau 1-1-2'!A12/'PDV 2025 - Tableau 2'!$B$2</f>
        <v>0</v>
      </c>
    </row>
    <row r="13" ht="21.25" customHeight="1">
      <c r="A13" s="15"/>
      <c r="B13" t="s" s="36">
        <v>17</v>
      </c>
      <c r="C13" s="37" cm="1">
        <f t="array" ref="C13">'PDV 2025 - Tableau 1-1-2'!A13/'PDV 2025 - Tableau 2'!$B$2</f>
        <v>0</v>
      </c>
    </row>
    <row r="14" ht="21.25" customHeight="1">
      <c r="A14" s="18"/>
      <c r="B14" t="s" s="38">
        <v>18</v>
      </c>
      <c r="C14" s="39" cm="1">
        <f t="array" ref="C14">'PDV 2025 - Tableau 1-1-2'!A14/'PDV 2025 - Tableau 2'!$B$2</f>
        <v>0</v>
      </c>
    </row>
    <row r="15" ht="21.25" customHeight="1">
      <c r="A15" t="s" s="40">
        <v>23</v>
      </c>
      <c r="B15" t="s" s="41">
        <v>15</v>
      </c>
      <c r="C15" s="42" cm="1">
        <f t="array" ref="C15">'PDV 2025 - Tableau 1-1-2'!A15/'PDV 2025 - Tableau 2'!$B$2</f>
        <v>60</v>
      </c>
    </row>
    <row r="16" ht="21.25" customHeight="1">
      <c r="A16" s="18"/>
      <c r="B16" t="s" s="43">
        <v>17</v>
      </c>
      <c r="C16" s="44" cm="1">
        <f t="array" ref="C16">'PDV 2025 - Tableau 1-1-2'!A16/'PDV 2025 - Tableau 2'!$B$2</f>
        <v>0</v>
      </c>
    </row>
    <row r="17" ht="21.25" customHeight="1">
      <c r="A17" t="s" s="45">
        <v>24</v>
      </c>
      <c r="B17" t="s" s="46">
        <v>15</v>
      </c>
      <c r="C17" s="47" cm="1">
        <f t="array" ref="C17">'PDV 2025 - Tableau 1-1-2'!A17/'PDV 2025 - Tableau 2'!$B$2</f>
        <v>0</v>
      </c>
    </row>
    <row r="18" ht="21.25" customHeight="1">
      <c r="A18" s="18"/>
      <c r="B18" t="s" s="48">
        <v>17</v>
      </c>
      <c r="C18" s="49" cm="1">
        <f t="array" ref="C18">'PDV 2025 - Tableau 1-1-2'!A18/'PDV 2025 - Tableau 2'!$B$2</f>
        <v>0</v>
      </c>
    </row>
    <row r="19" ht="21.25" customHeight="1">
      <c r="A19" t="s" s="50">
        <v>25</v>
      </c>
      <c r="B19" t="s" s="51">
        <v>15</v>
      </c>
      <c r="C19" s="52" cm="1">
        <f t="array" ref="C19">'PDV 2025 - Tableau 1-1-2'!A19</f>
        <v>1760</v>
      </c>
    </row>
  </sheetData>
  <mergeCells count="6">
    <mergeCell ref="A2:A5"/>
    <mergeCell ref="A9:A10"/>
    <mergeCell ref="A12:A14"/>
    <mergeCell ref="A15:A16"/>
    <mergeCell ref="A17:A18"/>
    <mergeCell ref="A6:A8"/>
  </mergeCells>
  <conditionalFormatting sqref="C2:C11">
    <cfRule type="cellIs" dxfId="0" priority="1" operator="greaterThan" stopIfTrue="1">
      <formula>5</formula>
    </cfRule>
    <cfRule type="cellIs" dxfId="1" priority="2" operator="lessThan" stopIfTrue="1">
      <formula>5</formula>
    </cfRule>
  </conditionalFormatting>
  <conditionalFormatting sqref="C12:C14">
    <cfRule type="cellIs" dxfId="2" priority="1" operator="greaterThan" stopIfTrue="1">
      <formula>10</formula>
    </cfRule>
    <cfRule type="cellIs" dxfId="3" priority="2" operator="lessThan" stopIfTrue="1">
      <formula>10</formula>
    </cfRule>
  </conditionalFormatting>
  <conditionalFormatting sqref="C15:C18">
    <cfRule type="cellIs" dxfId="4" priority="1" operator="greaterThan" stopIfTrue="1">
      <formula>20</formula>
    </cfRule>
    <cfRule type="cellIs" dxfId="5" priority="2" operator="lessThan" stopIfTrue="1">
      <formula>20</formula>
    </cfRule>
  </conditionalFormatting>
  <conditionalFormatting sqref="C19">
    <cfRule type="cellIs" dxfId="6" priority="1" operator="greaterThan" stopIfTrue="1">
      <formula>250</formula>
    </cfRule>
    <cfRule type="cellIs" dxfId="7" priority="2" operator="lessThan" stopIfTrue="1">
      <formula>250</formula>
    </cfRule>
  </conditionalFormatting>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A19"/>
  <sheetViews>
    <sheetView workbookViewId="0" showGridLines="0" defaultGridColor="1">
      <pane topLeftCell="A2" xSplit="0" ySplit="1" activePane="bottomLeft" state="frozen"/>
    </sheetView>
  </sheetViews>
  <sheetFormatPr defaultColWidth="16.3333" defaultRowHeight="19.9" customHeight="1" outlineLevelRow="0" outlineLevelCol="0"/>
  <cols>
    <col min="1" max="1" width="25.3047" style="53" customWidth="1"/>
    <col min="2" max="16384" width="16.3516" style="53" customWidth="1"/>
  </cols>
  <sheetData>
    <row r="1" ht="34.15" customHeight="1">
      <c r="A1" t="s" s="11">
        <v>28</v>
      </c>
    </row>
    <row r="2" ht="21.45" customHeight="1">
      <c r="A2" s="54">
        <v>800000</v>
      </c>
    </row>
    <row r="3" ht="21.25" customHeight="1">
      <c r="A3" s="55">
        <v>500</v>
      </c>
    </row>
    <row r="4" ht="21.25" customHeight="1">
      <c r="A4" s="56"/>
    </row>
    <row r="5" ht="21.25" customHeight="1">
      <c r="A5" s="55">
        <v>10</v>
      </c>
    </row>
    <row r="6" ht="21.25" customHeight="1">
      <c r="A6" s="57"/>
    </row>
    <row r="7" ht="21.25" customHeight="1">
      <c r="A7" s="57"/>
    </row>
    <row r="8" ht="21.25" customHeight="1">
      <c r="A8" s="58"/>
    </row>
    <row r="9" ht="21.25" customHeight="1">
      <c r="A9" s="59">
        <v>250000</v>
      </c>
    </row>
    <row r="10" ht="21.25" customHeight="1">
      <c r="A10" s="60"/>
    </row>
    <row r="11" ht="21.25" customHeight="1">
      <c r="A11" s="61"/>
    </row>
    <row r="12" ht="21.25" customHeight="1">
      <c r="A12" s="62"/>
    </row>
    <row r="13" ht="21.25" customHeight="1">
      <c r="A13" s="63"/>
    </row>
    <row r="14" ht="21.25" customHeight="1">
      <c r="A14" s="64"/>
    </row>
    <row r="15" ht="21.25" customHeight="1">
      <c r="A15" s="65">
        <v>500000</v>
      </c>
    </row>
    <row r="16" ht="21.25" customHeight="1">
      <c r="A16" s="66"/>
    </row>
    <row r="17" ht="21.25" customHeight="1">
      <c r="A17" s="67"/>
    </row>
    <row r="18" ht="21.25" customHeight="1">
      <c r="A18" s="68"/>
    </row>
    <row r="19" ht="21.25" customHeight="1">
      <c r="A19" s="69">
        <v>200000</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D20"/>
  <sheetViews>
    <sheetView workbookViewId="0" showGridLines="0" defaultGridColor="1">
      <pane topLeftCell="A2" xSplit="0" ySplit="1" activePane="bottomLeft" state="frozen"/>
    </sheetView>
  </sheetViews>
  <sheetFormatPr defaultColWidth="16.3333" defaultRowHeight="19.9" customHeight="1" outlineLevelRow="0" outlineLevelCol="0"/>
  <cols>
    <col min="1" max="3" hidden="1" width="16.3333" style="70" customWidth="1"/>
    <col min="4" max="4" width="25.3047" style="70" customWidth="1"/>
    <col min="5" max="16384" width="16.3516" style="70" customWidth="1"/>
  </cols>
  <sheetData>
    <row r="1" ht="34.15" customHeight="1">
      <c r="A1" t="s" s="11">
        <v>7</v>
      </c>
      <c r="B1" t="s" s="11">
        <v>31</v>
      </c>
      <c r="C1" t="s" s="11">
        <v>32</v>
      </c>
      <c r="D1" t="s" s="11">
        <v>33</v>
      </c>
    </row>
    <row r="2" ht="21.45" customHeight="1">
      <c r="A2" s="71" cm="1">
        <f t="array" ref="A2">('PDV 2025 - Tableau 1-2-2'!A2*2.25)/1000</f>
        <v>1800</v>
      </c>
      <c r="B2" s="71" cm="1">
        <f t="array" ref="B2">A2/'PDV 2025 - Tableau 2'!$A$2</f>
        <v>3600</v>
      </c>
      <c r="C2" s="71" cm="1">
        <f t="array" ref="C2">B2*1.15</f>
        <v>4140</v>
      </c>
      <c r="D2" s="72" cm="1">
        <f t="array" ref="D2">C2*1.15</f>
        <v>4761</v>
      </c>
    </row>
    <row r="3" ht="21.25" customHeight="1">
      <c r="A3" s="73" cm="1">
        <f t="array" ref="A3">'PDV 2025 - Tableau 1-2-2'!A3*0.64</f>
        <v>320</v>
      </c>
      <c r="B3" s="73" cm="1">
        <f t="array" ref="B3">A3/'PDV 2025 - Tableau 2'!$A$2</f>
        <v>640</v>
      </c>
      <c r="C3" s="73" cm="1">
        <f t="array" ref="C3">B3*1.15</f>
        <v>736</v>
      </c>
      <c r="D3" s="74" cm="1">
        <f t="array" ref="D3">C3*1.15</f>
        <v>846.4</v>
      </c>
    </row>
    <row r="4" ht="21.25" customHeight="1">
      <c r="A4" s="73" cm="1">
        <f t="array" ref="A4">'PDV 2025 - Tableau 1-2-2'!A4*0.52</f>
        <v>0</v>
      </c>
      <c r="B4" s="73" cm="1">
        <f t="array" ref="B4">A4/'PDV 2025 - Tableau 2'!$A$2</f>
        <v>0</v>
      </c>
      <c r="C4" s="73" cm="1">
        <f t="array" ref="C4">B4*1.15</f>
        <v>0</v>
      </c>
      <c r="D4" s="74" cm="1">
        <f t="array" ref="D4">C4*1.15</f>
        <v>0</v>
      </c>
    </row>
    <row r="5" ht="21.25" customHeight="1">
      <c r="A5" s="73" cm="1">
        <f t="array" ref="A5">'PDV 2025 - Tableau 1-2-2'!A5*64</f>
        <v>640</v>
      </c>
      <c r="B5" s="73" cm="1">
        <f t="array" ref="B5">A5/'PDV 2025 - Tableau 2'!$A$2</f>
        <v>1280</v>
      </c>
      <c r="C5" s="73" cm="1">
        <f t="array" ref="C5">B5*1.15</f>
        <v>1472</v>
      </c>
      <c r="D5" s="74" cm="1">
        <f t="array" ref="D5">C5*1.15</f>
        <v>1692.8</v>
      </c>
    </row>
    <row r="6" ht="21.25" customHeight="1">
      <c r="A6" s="75" cm="1">
        <f t="array" ref="A6">('PDV 2025 - Tableau 1-2-2'!A6*2.8)/1000</f>
        <v>0</v>
      </c>
      <c r="B6" s="75" cm="1">
        <f t="array" ref="B6">A6/'PDV 2025 - Tableau 2'!$A$2</f>
        <v>0</v>
      </c>
      <c r="C6" s="75" cm="1">
        <f t="array" ref="C6">B6*1.15</f>
        <v>0</v>
      </c>
      <c r="D6" s="76" cm="1">
        <f t="array" ref="D6">C6*1.15</f>
        <v>0</v>
      </c>
    </row>
    <row r="7" ht="21.25" customHeight="1">
      <c r="A7" s="75" cm="1">
        <f t="array" ref="A7">'PDV 2025 - Tableau 1-2-2'!A7*1.18</f>
        <v>0</v>
      </c>
      <c r="B7" s="75" cm="1">
        <f t="array" ref="B7">A7/'PDV 2025 - Tableau 2'!$A$2</f>
        <v>0</v>
      </c>
      <c r="C7" s="75" cm="1">
        <f t="array" ref="C7">B7*1.15</f>
        <v>0</v>
      </c>
      <c r="D7" s="76" cm="1">
        <f t="array" ref="D7">C7*1.15</f>
        <v>0</v>
      </c>
    </row>
    <row r="8" ht="21.25" customHeight="1">
      <c r="A8" s="77" cm="1">
        <f t="array" ref="A8">'PDV 2025 - Tableau 1-2-2'!A8*0.98</f>
        <v>0</v>
      </c>
      <c r="B8" s="77" cm="1">
        <f t="array" ref="B8">A8/'PDV 2025 - Tableau 2'!$A$2</f>
        <v>0</v>
      </c>
      <c r="C8" s="77" cm="1">
        <f t="array" ref="C8">B8*1.15</f>
        <v>0</v>
      </c>
      <c r="D8" s="78" cm="1">
        <f t="array" ref="D8">C8*1.15</f>
        <v>0</v>
      </c>
    </row>
    <row r="9" ht="21.25" customHeight="1">
      <c r="A9" s="79" cm="1">
        <f t="array" ref="A9">('PDV 2025 - Tableau 1-2-2'!A9*2.32)/1000</f>
        <v>580</v>
      </c>
      <c r="B9" s="79" cm="1">
        <f t="array" ref="B9">A9/'PDV 2025 - Tableau 2'!$A$2</f>
        <v>1160</v>
      </c>
      <c r="C9" s="71" cm="1">
        <f t="array" ref="C9">B9*1.15</f>
        <v>1334</v>
      </c>
      <c r="D9" s="72" cm="1">
        <f t="array" ref="D9">C9*1.15</f>
        <v>1534.1</v>
      </c>
    </row>
    <row r="10" ht="21.25" customHeight="1">
      <c r="A10" s="80" cm="1">
        <f t="array" ref="A10">'PDV 2025 - Tableau 1-2-2'!A10*0.748</f>
        <v>0</v>
      </c>
      <c r="B10" s="80" cm="1">
        <f t="array" ref="B10">A10/'PDV 2025 - Tableau 2'!$A$2</f>
        <v>0</v>
      </c>
      <c r="C10" s="81" cm="1">
        <f t="array" ref="C10">B10*1.15</f>
        <v>0</v>
      </c>
      <c r="D10" s="82" cm="1">
        <f t="array" ref="D10">C10*1.15</f>
        <v>0</v>
      </c>
    </row>
    <row r="11" ht="21.25" customHeight="1">
      <c r="A11" s="83" cm="1">
        <f t="array" ref="A11">('PDV 2025 - Tableau 1-2-2'!A11*4.8)/1000</f>
        <v>0</v>
      </c>
      <c r="B11" s="83" cm="1">
        <f t="array" ref="B11">A11/'PDV 2025 - Tableau 2'!$A$2</f>
        <v>0</v>
      </c>
      <c r="C11" s="84" cm="1">
        <f t="array" ref="C11">B11*1.15</f>
        <v>0</v>
      </c>
      <c r="D11" s="85" cm="1">
        <f t="array" ref="D11">C11*1.15</f>
        <v>0</v>
      </c>
    </row>
    <row r="12" ht="21.25" customHeight="1">
      <c r="A12" s="86" cm="1">
        <f t="array" ref="A12">('PDV 2025 - Tableau 1-2-2'!A12*18)/1000</f>
        <v>0</v>
      </c>
      <c r="B12" s="86" cm="1">
        <f t="array" ref="B12">A12/'PDV 2025 - Tableau 2'!$A$2</f>
        <v>0</v>
      </c>
      <c r="C12" s="71" cm="1">
        <f t="array" ref="C12">B12*1.15</f>
        <v>0</v>
      </c>
      <c r="D12" s="72" cm="1">
        <f t="array" ref="D12">C12*1.15</f>
        <v>0</v>
      </c>
    </row>
    <row r="13" ht="21.25" customHeight="1">
      <c r="A13" s="87" cm="1">
        <f t="array" ref="A13">'PDV 2025 - Tableau 1-2-2'!A13*5.8</f>
        <v>0</v>
      </c>
      <c r="B13" s="87" cm="1">
        <f t="array" ref="B13">A13/'PDV 2025 - Tableau 2'!$A$2</f>
        <v>0</v>
      </c>
      <c r="C13" s="73" cm="1">
        <f t="array" ref="C13">B13*1.15</f>
        <v>0</v>
      </c>
      <c r="D13" s="74" cm="1">
        <f t="array" ref="D13">C13*1.15</f>
        <v>0</v>
      </c>
    </row>
    <row r="14" ht="21.25" customHeight="1">
      <c r="A14" s="88" cm="1">
        <f t="array" ref="A14">'PDV 2025 - Tableau 1-2-2'!A14*560</f>
        <v>0</v>
      </c>
      <c r="B14" s="88" cm="1">
        <f t="array" ref="B14">A14/'PDV 2025 - Tableau 2'!$A$2</f>
        <v>0</v>
      </c>
      <c r="C14" s="81" cm="1">
        <f t="array" ref="C14">B14*1.15</f>
        <v>0</v>
      </c>
      <c r="D14" s="82" cm="1">
        <f t="array" ref="D14">C14*1.15</f>
        <v>0</v>
      </c>
    </row>
    <row r="15" ht="21.25" customHeight="1">
      <c r="A15" s="89" cm="1">
        <f t="array" ref="A15">('PDV 2025 - Tableau 1-2-2'!A15*1.44)/1000</f>
        <v>720</v>
      </c>
      <c r="B15" s="89" cm="1">
        <f t="array" ref="B15">A15/'PDV 2025 - Tableau 2'!$A$2</f>
        <v>1440</v>
      </c>
      <c r="C15" s="71" cm="1">
        <f t="array" ref="C15">B15*1.15</f>
        <v>1656</v>
      </c>
      <c r="D15" s="72" cm="1">
        <f t="array" ref="D15">C15*1.15</f>
        <v>1904.4</v>
      </c>
    </row>
    <row r="16" ht="21.25" customHeight="1">
      <c r="A16" s="90" cm="1">
        <f t="array" ref="A16">'PDV 2025 - Tableau 1-2-2'!A16*0.63</f>
        <v>0</v>
      </c>
      <c r="B16" s="90" cm="1">
        <f t="array" ref="B16">A16/'PDV 2025 - Tableau 2'!$A$2</f>
        <v>0</v>
      </c>
      <c r="C16" s="81" cm="1">
        <f t="array" ref="C16">B16*1.15</f>
        <v>0</v>
      </c>
      <c r="D16" s="82" cm="1">
        <f t="array" ref="D16">C16*1.15</f>
        <v>0</v>
      </c>
    </row>
    <row r="17" ht="21.25" customHeight="1">
      <c r="A17" s="91" cm="1">
        <f t="array" ref="A17">('PDV 2025 - Tableau 1-2-2'!A17*1.98)/1000</f>
        <v>0</v>
      </c>
      <c r="B17" s="91" cm="1">
        <f t="array" ref="B17">A17/'PDV 2025 - Tableau 2'!$A$2</f>
        <v>0</v>
      </c>
      <c r="C17" s="71" cm="1">
        <f t="array" ref="C17">B17*1.15</f>
        <v>0</v>
      </c>
      <c r="D17" s="72" cm="1">
        <f t="array" ref="D17">C17*1.15</f>
        <v>0</v>
      </c>
    </row>
    <row r="18" ht="21.25" customHeight="1">
      <c r="A18" s="92" cm="1">
        <f t="array" ref="A18">'PDV 2025 - Tableau 1-2-2'!A18*0.48</f>
        <v>0</v>
      </c>
      <c r="B18" s="92" cm="1">
        <f t="array" ref="B18">A18/'PDV 2025 - Tableau 2'!$A$2</f>
        <v>0</v>
      </c>
      <c r="C18" s="81" cm="1">
        <f t="array" ref="C18">B18*1.15</f>
        <v>0</v>
      </c>
      <c r="D18" s="82" cm="1">
        <f t="array" ref="D18">C18*1.15</f>
        <v>0</v>
      </c>
    </row>
    <row r="19" ht="21.25" customHeight="1">
      <c r="A19" s="93" cm="1">
        <f t="array" ref="A19">('PDV 2025 - Tableau 1-2-2'!A19*8.8)/1000</f>
        <v>1760</v>
      </c>
      <c r="B19" s="93" cm="1">
        <f t="array" ref="B19">A19/'PDV 2025 - Tableau 2'!$A$2</f>
        <v>3520</v>
      </c>
      <c r="C19" s="84" cm="1">
        <f t="array" ref="C19">B19*1.15</f>
        <v>4048</v>
      </c>
      <c r="D19" s="85" cm="1">
        <f t="array" ref="D19">C19*1.15</f>
        <v>4655.2</v>
      </c>
    </row>
    <row r="20" ht="21.25" customHeight="1" hidden="1">
      <c r="A20" s="93"/>
      <c r="B20" s="93" cm="1">
        <f t="array" ref="B20">A20/'PDV 2025 - Tableau 2'!$A$2</f>
        <v>0</v>
      </c>
      <c r="C20" s="93" cm="1">
        <f t="array" ref="C20">($A20+($A20*0.15))/'PDV 2025 - Tableau 2'!$A$2</f>
        <v>0</v>
      </c>
      <c r="D20" s="94" cm="1">
        <f t="array" ref="D20">($A20+($A20*0.3))/'PDV 2025 - Tableau 2'!$A$2</f>
        <v>0</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C1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2" width="25.3047" style="95" customWidth="1"/>
    <col min="3" max="3" width="11.5547" style="95" customWidth="1"/>
    <col min="4" max="16384" width="16.3516" style="95" customWidth="1"/>
  </cols>
  <sheetData>
    <row r="1" ht="34.15" customHeight="1">
      <c r="A1" t="s" s="11">
        <v>11</v>
      </c>
      <c r="B1" t="s" s="11">
        <v>12</v>
      </c>
      <c r="C1" t="s" s="11">
        <v>36</v>
      </c>
    </row>
    <row r="2" ht="21.45" customHeight="1">
      <c r="A2" t="s" s="12">
        <v>14</v>
      </c>
      <c r="B2" t="s" s="13">
        <v>15</v>
      </c>
      <c r="C2" s="14" cm="1">
        <f t="array" ref="C2">'PDV 2025 - Tableau 1-1-1-1'!C2/'PDV 2025 - Tableau 2'!$B$2</f>
        <v>37.8071833648395</v>
      </c>
    </row>
    <row r="3" ht="21.25" customHeight="1">
      <c r="A3" s="15"/>
      <c r="B3" t="s" s="16">
        <v>16</v>
      </c>
      <c r="C3" s="17" cm="1">
        <f t="array" ref="C3">'PDV 2025 - Tableau 1-1-1-1'!C3/'PDV 2025 - Tableau 2'!$B$2</f>
        <v>15.4379332073094</v>
      </c>
    </row>
    <row r="4" ht="21.25" customHeight="1">
      <c r="A4" s="15"/>
      <c r="B4" t="s" s="16">
        <v>17</v>
      </c>
      <c r="C4" s="17" cm="1">
        <f t="array" ref="C4">'PDV 2025 - Tableau 1-1-1-1'!C4/'PDV 2025 - Tableau 2'!$B$2</f>
        <v>37.8071833648395</v>
      </c>
    </row>
    <row r="5" ht="21.25" customHeight="1">
      <c r="A5" s="18"/>
      <c r="B5" t="s" s="19">
        <v>18</v>
      </c>
      <c r="C5" s="20" cm="1">
        <f t="array" ref="C5">'PDV 2025 - Tableau 1-1-1-1'!C5/'PDV 2025 - Tableau 2'!$B$2</f>
        <v>0</v>
      </c>
    </row>
    <row r="6" ht="21.25" customHeight="1">
      <c r="A6" t="s" s="21">
        <v>19</v>
      </c>
      <c r="B6" t="s" s="22">
        <v>15</v>
      </c>
      <c r="C6" s="23" cm="1">
        <f t="array" ref="C6">'PDV 2025 - Tableau 1-1-1-1'!C6/'PDV 2025 - Tableau 2'!$B$2</f>
        <v>0</v>
      </c>
    </row>
    <row r="7" ht="21.25" customHeight="1">
      <c r="A7" s="24"/>
      <c r="B7" t="s" s="22">
        <v>16</v>
      </c>
      <c r="C7" s="23" cm="1">
        <f t="array" ref="C7">'PDV 2025 - Tableau 1-1-1-1'!C7/'PDV 2025 - Tableau 2'!$B$2</f>
        <v>0</v>
      </c>
    </row>
    <row r="8" ht="21.25" customHeight="1">
      <c r="A8" s="24"/>
      <c r="B8" t="s" s="22">
        <v>17</v>
      </c>
      <c r="C8" s="23" cm="1">
        <f t="array" ref="C8">'PDV 2025 - Tableau 1-1-1-1'!C8/'PDV 2025 - Tableau 2'!$B$2</f>
        <v>0</v>
      </c>
    </row>
    <row r="9" ht="21.25" customHeight="1">
      <c r="A9" t="s" s="25">
        <v>20</v>
      </c>
      <c r="B9" t="s" s="26">
        <v>15</v>
      </c>
      <c r="C9" s="27" cm="1">
        <f t="array" ref="C9">'PDV 2025 - Tableau 1-1-1-1'!C9/'PDV 2025 - Tableau 2'!$B$2</f>
        <v>24.2596093257719</v>
      </c>
    </row>
    <row r="10" ht="21.25" customHeight="1">
      <c r="A10" s="18"/>
      <c r="B10" t="s" s="28">
        <v>17</v>
      </c>
      <c r="C10" s="29" cm="1">
        <f t="array" ref="C10">'PDV 2025 - Tableau 1-1-1-1'!C10/'PDV 2025 - Tableau 2'!$B$2</f>
        <v>24.2596093257719</v>
      </c>
    </row>
    <row r="11" ht="21.25" customHeight="1">
      <c r="A11" t="s" s="30">
        <v>21</v>
      </c>
      <c r="B11" t="s" s="31">
        <v>15</v>
      </c>
      <c r="C11" s="32" cm="1">
        <f t="array" ref="C11">'PDV 2025 - Tableau 1-1-1-1'!C11/'PDV 2025 - Tableau 2'!$B$2</f>
        <v>24.2596093257719</v>
      </c>
    </row>
    <row r="12" ht="21.25" customHeight="1">
      <c r="A12" t="s" s="33">
        <v>22</v>
      </c>
      <c r="B12" t="s" s="34">
        <v>15</v>
      </c>
      <c r="C12" s="35" cm="1">
        <f t="array" ref="C12">'PDV 2025 - Tableau 1-1-1-1'!C12/'PDV 2025 - Tableau 2'!$B$2</f>
        <v>0</v>
      </c>
    </row>
    <row r="13" ht="21.25" customHeight="1">
      <c r="A13" s="15"/>
      <c r="B13" t="s" s="36">
        <v>17</v>
      </c>
      <c r="C13" s="37" cm="1">
        <f t="array" ref="C13">'PDV 2025 - Tableau 1-1-1-1'!C13/'PDV 2025 - Tableau 2'!$B$2</f>
        <v>0</v>
      </c>
    </row>
    <row r="14" ht="21.25" customHeight="1">
      <c r="A14" s="18"/>
      <c r="B14" t="s" s="38">
        <v>18</v>
      </c>
      <c r="C14" s="39" cm="1">
        <f t="array" ref="C14">'PDV 2025 - Tableau 1-1-1-1'!C14/'PDV 2025 - Tableau 2'!$B$2</f>
        <v>0</v>
      </c>
    </row>
    <row r="15" ht="21.25" customHeight="1">
      <c r="A15" t="s" s="40">
        <v>23</v>
      </c>
      <c r="B15" t="s" s="41">
        <v>15</v>
      </c>
      <c r="C15" s="42" cm="1">
        <f t="array" ref="C15">'PDV 2025 - Tableau 1-1-1-1'!C15/'PDV 2025 - Tableau 2'!$B$2</f>
        <v>31.5059861373661</v>
      </c>
    </row>
    <row r="16" ht="21.25" customHeight="1">
      <c r="A16" s="18"/>
      <c r="B16" t="s" s="43">
        <v>17</v>
      </c>
      <c r="C16" s="44" cm="1">
        <f t="array" ref="C16">'PDV 2025 - Tableau 1-1-1-1'!C16/'PDV 2025 - Tableau 2'!$B$2</f>
        <v>63.0119722747321</v>
      </c>
    </row>
    <row r="17" ht="21.25" customHeight="1">
      <c r="A17" t="s" s="45">
        <v>24</v>
      </c>
      <c r="B17" t="s" s="46">
        <v>15</v>
      </c>
      <c r="C17" s="47" cm="1">
        <f t="array" ref="C17">'PDV 2025 - Tableau 1-1-1-1'!C17/'PDV 2025 - Tableau 2'!$B$2</f>
        <v>0</v>
      </c>
    </row>
    <row r="18" ht="21.25" customHeight="1">
      <c r="A18" s="18"/>
      <c r="B18" t="s" s="48">
        <v>17</v>
      </c>
      <c r="C18" s="49" cm="1">
        <f t="array" ref="C18">'PDV 2025 - Tableau 1-1-1-1'!C18/'PDV 2025 - Tableau 2'!$B$2</f>
        <v>0</v>
      </c>
    </row>
    <row r="19" ht="21.25" customHeight="1">
      <c r="A19" t="s" s="50">
        <v>25</v>
      </c>
      <c r="B19" t="s" s="51">
        <v>15</v>
      </c>
      <c r="C19" s="52" cm="1">
        <f t="array" ref="C19">'PDV 2025 - Tableau 1-1-1-1'!C19</f>
        <v>378.071833648393</v>
      </c>
    </row>
  </sheetData>
  <mergeCells count="6">
    <mergeCell ref="A2:A5"/>
    <mergeCell ref="A9:A10"/>
    <mergeCell ref="A12:A14"/>
    <mergeCell ref="A15:A16"/>
    <mergeCell ref="A17:A18"/>
    <mergeCell ref="A6:A8"/>
  </mergeCells>
  <conditionalFormatting sqref="C2:C11">
    <cfRule type="cellIs" dxfId="8" priority="1" operator="greaterThan" stopIfTrue="1">
      <formula>5</formula>
    </cfRule>
    <cfRule type="cellIs" dxfId="9" priority="2" operator="lessThan" stopIfTrue="1">
      <formula>5</formula>
    </cfRule>
  </conditionalFormatting>
  <conditionalFormatting sqref="C12:C14">
    <cfRule type="cellIs" dxfId="10" priority="1" operator="greaterThan" stopIfTrue="1">
      <formula>10</formula>
    </cfRule>
    <cfRule type="cellIs" dxfId="11" priority="2" operator="lessThan" stopIfTrue="1">
      <formula>10</formula>
    </cfRule>
  </conditionalFormatting>
  <conditionalFormatting sqref="C15:C18">
    <cfRule type="cellIs" dxfId="12" priority="1" operator="greaterThan" stopIfTrue="1">
      <formula>20</formula>
    </cfRule>
    <cfRule type="cellIs" dxfId="13" priority="2" operator="lessThan" stopIfTrue="1">
      <formula>20</formula>
    </cfRule>
  </conditionalFormatting>
  <conditionalFormatting sqref="C19">
    <cfRule type="cellIs" dxfId="14" priority="1" operator="greaterThan" stopIfTrue="1">
      <formula>250</formula>
    </cfRule>
    <cfRule type="cellIs" dxfId="15" priority="2" operator="lessThan" stopIfTrue="1">
      <formula>250</formula>
    </cfRule>
  </conditionalFormatting>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A19"/>
  <sheetViews>
    <sheetView workbookViewId="0" showGridLines="0" defaultGridColor="1">
      <pane topLeftCell="A2" xSplit="0" ySplit="1" activePane="bottomLeft" state="frozen"/>
    </sheetView>
  </sheetViews>
  <sheetFormatPr defaultColWidth="16.3333" defaultRowHeight="19.9" customHeight="1" outlineLevelRow="0" outlineLevelCol="0"/>
  <cols>
    <col min="1" max="1" width="25.3047" style="96" customWidth="1"/>
    <col min="2" max="16384" width="16.3516" style="96" customWidth="1"/>
  </cols>
  <sheetData>
    <row r="1" ht="34.15" customHeight="1">
      <c r="A1" t="s" s="11">
        <v>39</v>
      </c>
    </row>
    <row r="2" ht="21.45" customHeight="1">
      <c r="A2" s="84">
        <v>1200</v>
      </c>
    </row>
    <row r="3" ht="21.25" customHeight="1">
      <c r="A3" s="84">
        <v>490</v>
      </c>
    </row>
    <row r="4" ht="21.25" customHeight="1">
      <c r="A4" s="71">
        <v>1200</v>
      </c>
    </row>
    <row r="5" ht="21.25" customHeight="1">
      <c r="A5" s="73"/>
    </row>
    <row r="6" ht="21.25" customHeight="1">
      <c r="A6" s="75"/>
    </row>
    <row r="7" ht="21.25" customHeight="1">
      <c r="A7" s="75"/>
    </row>
    <row r="8" ht="21.25" customHeight="1">
      <c r="A8" s="77"/>
    </row>
    <row r="9" ht="21.25" customHeight="1">
      <c r="A9" s="71">
        <v>770</v>
      </c>
    </row>
    <row r="10" ht="21.25" customHeight="1">
      <c r="A10" s="73">
        <v>770</v>
      </c>
    </row>
    <row r="11" ht="21.25" customHeight="1">
      <c r="A11" s="97">
        <v>770</v>
      </c>
    </row>
    <row r="12" ht="21.25" customHeight="1">
      <c r="A12" s="86"/>
    </row>
    <row r="13" ht="21.25" customHeight="1">
      <c r="A13" s="87"/>
    </row>
    <row r="14" ht="21.25" customHeight="1">
      <c r="A14" s="88"/>
    </row>
    <row r="15" ht="21.25" customHeight="1">
      <c r="A15" s="89">
        <v>1000</v>
      </c>
    </row>
    <row r="16" ht="21.25" customHeight="1">
      <c r="A16" s="90">
        <v>2000</v>
      </c>
    </row>
    <row r="17" ht="21.25" customHeight="1">
      <c r="A17" s="91"/>
    </row>
    <row r="18" ht="21.25" customHeight="1">
      <c r="A18" s="92"/>
    </row>
    <row r="19" ht="21.25" customHeight="1">
      <c r="A19" s="93">
        <v>1000</v>
      </c>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D20"/>
  <sheetViews>
    <sheetView workbookViewId="0" showGridLines="0" defaultGridColor="1">
      <pane topLeftCell="A2" xSplit="0" ySplit="1" activePane="bottomLeft" state="frozen"/>
    </sheetView>
  </sheetViews>
  <sheetFormatPr defaultColWidth="16.3333" defaultRowHeight="19.9" customHeight="1" outlineLevelRow="0" outlineLevelCol="0"/>
  <cols>
    <col min="1" max="3" hidden="1" width="16.3333" style="98" customWidth="1"/>
    <col min="4" max="4" width="25.3047" style="98" customWidth="1"/>
    <col min="5" max="16384" width="16.3516" style="98" customWidth="1"/>
  </cols>
  <sheetData>
    <row r="1" ht="34.15" customHeight="1">
      <c r="A1" t="s" s="11">
        <v>31</v>
      </c>
      <c r="B1" t="s" s="11">
        <v>32</v>
      </c>
      <c r="C1" t="s" s="11">
        <v>7</v>
      </c>
      <c r="D1" t="s" s="11">
        <v>42</v>
      </c>
    </row>
    <row r="2" ht="21.45" customHeight="1">
      <c r="A2" s="71" cm="1">
        <f t="array" ref="A2">'PDV 2025 - Tableau 1-2-1-1'!A2/1.15</f>
        <v>1043.478260869570</v>
      </c>
      <c r="B2" s="71" cm="1">
        <f t="array" ref="B2">A2/1.15</f>
        <v>907.372400756148</v>
      </c>
      <c r="C2" s="71" cm="1">
        <f t="array" ref="C2">B2*'PDV 2025 - Tableau 2'!$A$2</f>
        <v>453.686200378074</v>
      </c>
      <c r="D2" s="99" cm="1">
        <f t="array" ref="D2">C2/2.25*1000</f>
        <v>201638.311279144</v>
      </c>
    </row>
    <row r="3" ht="21.25" customHeight="1">
      <c r="A3" s="73" cm="1">
        <f t="array" ref="A3">'PDV 2025 - Tableau 1-2-1-1'!A3/1.15</f>
        <v>426.086956521739</v>
      </c>
      <c r="B3" s="73" cm="1">
        <f t="array" ref="B3">A3/1.15</f>
        <v>370.510396975425</v>
      </c>
      <c r="C3" s="73" cm="1">
        <f t="array" ref="C3">B3*'PDV 2025 - Tableau 2'!$A$2</f>
        <v>185.255198487713</v>
      </c>
      <c r="D3" s="100" cm="1">
        <f t="array" ref="D3">C3/0.64</f>
        <v>289.461247637052</v>
      </c>
    </row>
    <row r="4" ht="21.25" customHeight="1">
      <c r="A4" s="73" cm="1">
        <f t="array" ref="A4">'PDV 2025 - Tableau 1-2-1-1'!A4/1.15</f>
        <v>1043.478260869570</v>
      </c>
      <c r="B4" s="73" cm="1">
        <f t="array" ref="B4">A4/1.15</f>
        <v>907.372400756148</v>
      </c>
      <c r="C4" s="73" cm="1">
        <f t="array" ref="C4">B4*'PDV 2025 - Tableau 2'!$A$2</f>
        <v>453.686200378074</v>
      </c>
      <c r="D4" s="100" cm="1">
        <f t="array" ref="D4">C4/0.52</f>
        <v>872.473462265527</v>
      </c>
    </row>
    <row r="5" ht="21.25" customHeight="1">
      <c r="A5" s="73" cm="1">
        <f t="array" ref="A5">'PDV 2025 - Tableau 1-2-1-1'!A5/1.15</f>
        <v>0</v>
      </c>
      <c r="B5" s="73" cm="1">
        <f t="array" ref="B5">A5/1.15</f>
        <v>0</v>
      </c>
      <c r="C5" s="73" cm="1">
        <f t="array" ref="C5">B5*'PDV 2025 - Tableau 2'!$A$2</f>
        <v>0</v>
      </c>
      <c r="D5" s="100" cm="1">
        <f t="array" ref="D5">C5/64</f>
        <v>0</v>
      </c>
    </row>
    <row r="6" ht="21.25" customHeight="1">
      <c r="A6" s="75" cm="1">
        <f t="array" ref="A6">'PDV 2025 - Tableau 1-2-1-1'!A6/1.15</f>
        <v>0</v>
      </c>
      <c r="B6" s="75" cm="1">
        <f t="array" ref="B6">A6/1.15</f>
        <v>0</v>
      </c>
      <c r="C6" s="75" cm="1">
        <f t="array" ref="C6">B6*'PDV 2025 - Tableau 2'!$A$2</f>
        <v>0</v>
      </c>
      <c r="D6" s="101" cm="1">
        <f t="array" ref="D6">C6/2.8*1000</f>
        <v>0</v>
      </c>
    </row>
    <row r="7" ht="21.25" customHeight="1">
      <c r="A7" s="75" cm="1">
        <f t="array" ref="A7">'PDV 2025 - Tableau 1-2-1-1'!A7/1.15</f>
        <v>0</v>
      </c>
      <c r="B7" s="75" cm="1">
        <f t="array" ref="B7">A7/1.15</f>
        <v>0</v>
      </c>
      <c r="C7" s="75" cm="1">
        <f t="array" ref="C7">B7*'PDV 2025 - Tableau 2'!$A$2</f>
        <v>0</v>
      </c>
      <c r="D7" s="101" cm="1">
        <f t="array" ref="D7">C7/1.18</f>
        <v>0</v>
      </c>
    </row>
    <row r="8" ht="21.25" customHeight="1">
      <c r="A8" s="77" cm="1">
        <f t="array" ref="A8">'PDV 2025 - Tableau 1-2-1-1'!A8/1.15</f>
        <v>0</v>
      </c>
      <c r="B8" s="77" cm="1">
        <f t="array" ref="B8">A8/1.15</f>
        <v>0</v>
      </c>
      <c r="C8" s="77" cm="1">
        <f t="array" ref="C8">B8*'PDV 2025 - Tableau 2'!$A$2</f>
        <v>0</v>
      </c>
      <c r="D8" s="102" cm="1">
        <f t="array" ref="D8">C8/0.98</f>
        <v>0</v>
      </c>
    </row>
    <row r="9" ht="21.25" customHeight="1">
      <c r="A9" s="71" cm="1">
        <f t="array" ref="A9">'PDV 2025 - Tableau 1-2-1-1'!A9/1.15</f>
        <v>669.565217391304</v>
      </c>
      <c r="B9" s="71" cm="1">
        <f t="array" ref="B9">A9/1.15</f>
        <v>582.230623818525</v>
      </c>
      <c r="C9" s="71" cm="1">
        <f t="array" ref="C9">B9*'PDV 2025 - Tableau 2'!$A$2</f>
        <v>291.115311909263</v>
      </c>
      <c r="D9" s="103" cm="1">
        <f t="array" ref="D9">C9/2.32*1000</f>
        <v>125480.737891924</v>
      </c>
    </row>
    <row r="10" ht="21.25" customHeight="1">
      <c r="A10" s="81" cm="1">
        <f t="array" ref="A10">'PDV 2025 - Tableau 1-2-1-1'!A10/1.15</f>
        <v>669.565217391304</v>
      </c>
      <c r="B10" s="81" cm="1">
        <f t="array" ref="B10">A10/1.15</f>
        <v>582.230623818525</v>
      </c>
      <c r="C10" s="81" cm="1">
        <f t="array" ref="C10">B10*'PDV 2025 - Tableau 2'!$A$2</f>
        <v>291.115311909263</v>
      </c>
      <c r="D10" s="104" cm="1">
        <f t="array" ref="D10">C10/0.748</f>
        <v>389.191593461582</v>
      </c>
    </row>
    <row r="11" ht="21.25" customHeight="1">
      <c r="A11" s="84" cm="1">
        <f t="array" ref="A11">'PDV 2025 - Tableau 1-2-1-1'!A11/1.15</f>
        <v>669.565217391304</v>
      </c>
      <c r="B11" s="84" cm="1">
        <f t="array" ref="B11">A11/1.15</f>
        <v>582.230623818525</v>
      </c>
      <c r="C11" s="84" cm="1">
        <f t="array" ref="C11">B11*'PDV 2025 - Tableau 2'!$A$2</f>
        <v>291.115311909263</v>
      </c>
      <c r="D11" s="105" cm="1">
        <f t="array" ref="D11">C11/4.8*1000</f>
        <v>60649.0233144298</v>
      </c>
    </row>
    <row r="12" ht="21.25" customHeight="1">
      <c r="A12" s="71" cm="1">
        <f t="array" ref="A12">'PDV 2025 - Tableau 1-2-1-1'!A12/1.15</f>
        <v>0</v>
      </c>
      <c r="B12" s="71" cm="1">
        <f t="array" ref="B12">A12/1.15</f>
        <v>0</v>
      </c>
      <c r="C12" s="71" cm="1">
        <f t="array" ref="C12">B12*'PDV 2025 - Tableau 2'!$A$2</f>
        <v>0</v>
      </c>
      <c r="D12" s="106" cm="1">
        <f t="array" ref="D12">C12/18*1000</f>
        <v>0</v>
      </c>
    </row>
    <row r="13" ht="21.25" customHeight="1">
      <c r="A13" s="73" cm="1">
        <f t="array" ref="A13">'PDV 2025 - Tableau 1-2-1-1'!A13/1.15</f>
        <v>0</v>
      </c>
      <c r="B13" s="73" cm="1">
        <f t="array" ref="B13">A13/1.15</f>
        <v>0</v>
      </c>
      <c r="C13" s="73" cm="1">
        <f t="array" ref="C13">B13*'PDV 2025 - Tableau 2'!$A$2</f>
        <v>0</v>
      </c>
      <c r="D13" s="107" cm="1">
        <f t="array" ref="D13">C13/5.8</f>
        <v>0</v>
      </c>
    </row>
    <row r="14" ht="21.25" customHeight="1">
      <c r="A14" s="81" cm="1">
        <f t="array" ref="A14">'PDV 2025 - Tableau 1-2-1-1'!A14/1.15</f>
        <v>0</v>
      </c>
      <c r="B14" s="81" cm="1">
        <f t="array" ref="B14">A14/1.15</f>
        <v>0</v>
      </c>
      <c r="C14" s="81" cm="1">
        <f t="array" ref="C14">B14*'PDV 2025 - Tableau 2'!$A$2</f>
        <v>0</v>
      </c>
      <c r="D14" s="108" cm="1">
        <f t="array" ref="D14">C14/560</f>
        <v>0</v>
      </c>
    </row>
    <row r="15" ht="21.25" customHeight="1">
      <c r="A15" s="71" cm="1">
        <f t="array" ref="A15">'PDV 2025 - Tableau 1-2-1-1'!A15/1.15</f>
        <v>869.565217391304</v>
      </c>
      <c r="B15" s="71" cm="1">
        <f t="array" ref="B15">A15/1.15</f>
        <v>756.143667296786</v>
      </c>
      <c r="C15" s="71" cm="1">
        <f t="array" ref="C15">B15*'PDV 2025 - Tableau 2'!$A$2</f>
        <v>378.071833648393</v>
      </c>
      <c r="D15" s="109" cm="1">
        <f t="array" ref="D15">C15/1.44*1000</f>
        <v>262549.884478051</v>
      </c>
    </row>
    <row r="16" ht="21.25" customHeight="1">
      <c r="A16" s="81" cm="1">
        <f t="array" ref="A16">'PDV 2025 - Tableau 1-2-1-1'!A16/1.15</f>
        <v>1739.130434782610</v>
      </c>
      <c r="B16" s="81" cm="1">
        <f t="array" ref="B16">A16/1.15</f>
        <v>1512.287334593570</v>
      </c>
      <c r="C16" s="81" cm="1">
        <f t="array" ref="C16">B16*'PDV 2025 - Tableau 2'!$A$2</f>
        <v>756.143667296785</v>
      </c>
      <c r="D16" s="110" cm="1">
        <f t="array" ref="D16">C16/0.63</f>
        <v>1200.228043328230</v>
      </c>
    </row>
    <row r="17" ht="21.25" customHeight="1">
      <c r="A17" s="71" cm="1">
        <f t="array" ref="A17">'PDV 2025 - Tableau 1-2-1-1'!A17/1.15</f>
        <v>0</v>
      </c>
      <c r="B17" s="71" cm="1">
        <f t="array" ref="B17">A17/1.15</f>
        <v>0</v>
      </c>
      <c r="C17" s="71" cm="1">
        <f t="array" ref="C17">B17*'PDV 2025 - Tableau 2'!$A$2</f>
        <v>0</v>
      </c>
      <c r="D17" s="111" cm="1">
        <f t="array" ref="D17">C17/1.98*1000</f>
        <v>0</v>
      </c>
    </row>
    <row r="18" ht="21.25" customHeight="1">
      <c r="A18" s="81" cm="1">
        <f t="array" ref="A18">'PDV 2025 - Tableau 1-2-1-1'!A18/1.15</f>
        <v>0</v>
      </c>
      <c r="B18" s="81" cm="1">
        <f t="array" ref="B18">A18/1.15</f>
        <v>0</v>
      </c>
      <c r="C18" s="81" cm="1">
        <f t="array" ref="C18">B18*'PDV 2025 - Tableau 2'!$A$2</f>
        <v>0</v>
      </c>
      <c r="D18" s="112" cm="1">
        <f t="array" ref="D18">C18/0.48</f>
        <v>0</v>
      </c>
    </row>
    <row r="19" ht="21.25" customHeight="1">
      <c r="A19" s="84" cm="1">
        <f t="array" ref="A19">'PDV 2025 - Tableau 1-2-1-1'!A19/1.15</f>
        <v>869.565217391304</v>
      </c>
      <c r="B19" s="84" cm="1">
        <f t="array" ref="B19">A19/1.15</f>
        <v>756.143667296786</v>
      </c>
      <c r="C19" s="84" cm="1">
        <f t="array" ref="C19">B19*'PDV 2025 - Tableau 2'!$A$2</f>
        <v>378.071833648393</v>
      </c>
      <c r="D19" s="113" cm="1">
        <f t="array" ref="D19">C19/8.8*1000</f>
        <v>42962.7083691356</v>
      </c>
    </row>
    <row r="20" ht="21.25" customHeight="1" hidden="1">
      <c r="A20" s="84"/>
      <c r="B20" s="84"/>
      <c r="C20" s="84" cm="1">
        <f t="array" ref="C20">'PDV 2025 - Tableau 1-2-1-1'!$A21*'PDV 2025 - Tableau 2'!$A$2</f>
      </c>
      <c r="D20" s="113"/>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