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elsae\OneDrive\Desktop\شيتات\"/>
    </mc:Choice>
  </mc:AlternateContent>
  <xr:revisionPtr revIDLastSave="0" documentId="8_{3288E744-09AA-41A6-81E4-58FEC115BFCE}" xr6:coauthVersionLast="47" xr6:coauthVersionMax="47" xr10:uidLastSave="{00000000-0000-0000-0000-000000000000}"/>
  <bookViews>
    <workbookView xWindow="-108" yWindow="-108" windowWidth="23256" windowHeight="12456" activeTab="2" xr2:uid="{00000000-000D-0000-FFFF-FFFF00000000}"/>
  </bookViews>
  <sheets>
    <sheet name="From Site 1 " sheetId="5" r:id="rId1"/>
    <sheet name="BOQ" sheetId="1" r:id="rId2"/>
    <sheet name="Cover" sheetId="2" r:id="rId3"/>
    <sheet name="Summary"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 i="5" l="1"/>
  <c r="O10" i="5"/>
  <c r="O14" i="5"/>
  <c r="O15" i="5"/>
  <c r="O17" i="5"/>
  <c r="O18" i="5"/>
  <c r="O19" i="5"/>
  <c r="O23" i="5"/>
  <c r="O25" i="5"/>
  <c r="O30" i="5"/>
  <c r="O33" i="5"/>
  <c r="O34" i="5"/>
  <c r="O35" i="5"/>
  <c r="O36" i="5"/>
  <c r="O37" i="5"/>
  <c r="O40" i="5"/>
  <c r="O41" i="5"/>
  <c r="O42" i="5"/>
  <c r="O45" i="5"/>
  <c r="O46" i="5"/>
  <c r="O47" i="5"/>
  <c r="O50" i="5"/>
  <c r="O59" i="5"/>
  <c r="O7" i="5"/>
  <c r="P8" i="5"/>
  <c r="P10" i="5"/>
  <c r="P14" i="5"/>
  <c r="P15" i="5"/>
  <c r="P17" i="5"/>
  <c r="P18" i="5"/>
  <c r="P19" i="5"/>
  <c r="P23" i="5"/>
  <c r="P25" i="5"/>
  <c r="P30" i="5"/>
  <c r="P33" i="5"/>
  <c r="P34" i="5"/>
  <c r="P35" i="5"/>
  <c r="P36" i="5"/>
  <c r="P37" i="5"/>
  <c r="P40" i="5"/>
  <c r="P41" i="5"/>
  <c r="P42" i="5"/>
  <c r="P45" i="5"/>
  <c r="P46" i="5"/>
  <c r="P47" i="5"/>
  <c r="P50" i="5"/>
  <c r="P59" i="5"/>
  <c r="P7" i="5"/>
  <c r="A12" i="3"/>
  <c r="A58" i="5"/>
  <c r="A57" i="5"/>
  <c r="A56" i="5"/>
  <c r="A55" i="5"/>
  <c r="A52" i="5"/>
  <c r="A51" i="5"/>
  <c r="A49" i="5"/>
  <c r="A48" i="5"/>
  <c r="A44" i="5"/>
  <c r="A45" i="5" s="1"/>
  <c r="A43" i="5"/>
  <c r="A39" i="5"/>
  <c r="A38" i="5"/>
  <c r="A32" i="5"/>
  <c r="A33" i="5" s="1"/>
  <c r="A31" i="5"/>
  <c r="A27" i="5"/>
  <c r="A26" i="5"/>
  <c r="A24" i="5"/>
  <c r="A22" i="5"/>
  <c r="A21" i="5"/>
  <c r="A20" i="5"/>
  <c r="A16" i="5"/>
  <c r="A13" i="5"/>
  <c r="A17" i="5" s="1"/>
  <c r="A18" i="5" s="1"/>
  <c r="A9" i="5"/>
  <c r="H6" i="5"/>
  <c r="A6" i="5"/>
  <c r="H5" i="5"/>
  <c r="A5" i="5"/>
  <c r="H4" i="5"/>
  <c r="A4" i="5"/>
  <c r="H3" i="5"/>
  <c r="G3" i="5"/>
  <c r="A3" i="5"/>
  <c r="A34" i="5" l="1"/>
  <c r="A46" i="5"/>
  <c r="A47" i="5" s="1"/>
  <c r="A41" i="5"/>
  <c r="A7" i="5"/>
  <c r="A19" i="5"/>
  <c r="A40" i="5"/>
  <c r="A18" i="3"/>
  <c r="E8" i="3"/>
  <c r="G5" i="3"/>
  <c r="B5" i="3"/>
  <c r="W9" i="1"/>
  <c r="W17" i="1"/>
  <c r="W24" i="1"/>
  <c r="U8" i="1"/>
  <c r="W8" i="1" s="1"/>
  <c r="U10" i="1"/>
  <c r="W10" i="1" s="1"/>
  <c r="U14" i="1"/>
  <c r="W14" i="1" s="1"/>
  <c r="U15" i="1"/>
  <c r="W15" i="1" s="1"/>
  <c r="U17" i="1"/>
  <c r="U18" i="1"/>
  <c r="W18" i="1" s="1"/>
  <c r="U19" i="1"/>
  <c r="W19" i="1" s="1"/>
  <c r="U23" i="1"/>
  <c r="W23" i="1" s="1"/>
  <c r="U25" i="1"/>
  <c r="W25" i="1" s="1"/>
  <c r="U30" i="1"/>
  <c r="W30" i="1" s="1"/>
  <c r="U33" i="1"/>
  <c r="W33" i="1" s="1"/>
  <c r="U34" i="1"/>
  <c r="W34" i="1" s="1"/>
  <c r="U35" i="1"/>
  <c r="W35" i="1" s="1"/>
  <c r="U36" i="1"/>
  <c r="W36" i="1" s="1"/>
  <c r="U37" i="1"/>
  <c r="W37" i="1" s="1"/>
  <c r="U40" i="1"/>
  <c r="W40" i="1" s="1"/>
  <c r="U41" i="1"/>
  <c r="W41" i="1" s="1"/>
  <c r="U42" i="1"/>
  <c r="W42" i="1" s="1"/>
  <c r="U45" i="1"/>
  <c r="W45" i="1" s="1"/>
  <c r="U46" i="1"/>
  <c r="W46" i="1" s="1"/>
  <c r="U47" i="1"/>
  <c r="W47" i="1" s="1"/>
  <c r="U50" i="1"/>
  <c r="W50" i="1" s="1"/>
  <c r="U59" i="1"/>
  <c r="W59" i="1" s="1"/>
  <c r="U7" i="1"/>
  <c r="W7" i="1" s="1"/>
  <c r="T8" i="1"/>
  <c r="S8" i="1" s="1"/>
  <c r="V8" i="1" s="1"/>
  <c r="T10" i="1"/>
  <c r="S10" i="1" s="1"/>
  <c r="V10" i="1" s="1"/>
  <c r="T14" i="1"/>
  <c r="S14" i="1" s="1"/>
  <c r="V14" i="1" s="1"/>
  <c r="T15" i="1"/>
  <c r="S15" i="1" s="1"/>
  <c r="V15" i="1" s="1"/>
  <c r="T17" i="1"/>
  <c r="S17" i="1" s="1"/>
  <c r="V17" i="1" s="1"/>
  <c r="T18" i="1"/>
  <c r="S18" i="1" s="1"/>
  <c r="V18" i="1" s="1"/>
  <c r="T19" i="1"/>
  <c r="S19" i="1" s="1"/>
  <c r="V19" i="1" s="1"/>
  <c r="T23" i="1"/>
  <c r="S23" i="1" s="1"/>
  <c r="V23" i="1" s="1"/>
  <c r="T25" i="1"/>
  <c r="T30" i="1"/>
  <c r="S30" i="1" s="1"/>
  <c r="V30" i="1" s="1"/>
  <c r="T33" i="1"/>
  <c r="S33" i="1" s="1"/>
  <c r="V33" i="1" s="1"/>
  <c r="T34" i="1"/>
  <c r="S34" i="1" s="1"/>
  <c r="V34" i="1" s="1"/>
  <c r="T35" i="1"/>
  <c r="S35" i="1" s="1"/>
  <c r="V35" i="1" s="1"/>
  <c r="T36" i="1"/>
  <c r="S36" i="1" s="1"/>
  <c r="V36" i="1" s="1"/>
  <c r="T37" i="1"/>
  <c r="S37" i="1" s="1"/>
  <c r="V37" i="1" s="1"/>
  <c r="T40" i="1"/>
  <c r="S40" i="1" s="1"/>
  <c r="V40" i="1" s="1"/>
  <c r="T41" i="1"/>
  <c r="S41" i="1" s="1"/>
  <c r="V41" i="1" s="1"/>
  <c r="T42" i="1"/>
  <c r="S42" i="1" s="1"/>
  <c r="V42" i="1" s="1"/>
  <c r="T45" i="1"/>
  <c r="S45" i="1" s="1"/>
  <c r="V45" i="1" s="1"/>
  <c r="T46" i="1"/>
  <c r="S46" i="1" s="1"/>
  <c r="V46" i="1" s="1"/>
  <c r="T47" i="1"/>
  <c r="S47" i="1" s="1"/>
  <c r="V47" i="1" s="1"/>
  <c r="T50" i="1"/>
  <c r="S50" i="1" s="1"/>
  <c r="V50" i="1" s="1"/>
  <c r="T59" i="1"/>
  <c r="S59" i="1" s="1"/>
  <c r="V59" i="1" s="1"/>
  <c r="T7" i="1"/>
  <c r="S7" i="1" s="1"/>
  <c r="V7" i="1" s="1"/>
  <c r="O25" i="1"/>
  <c r="S25" i="1" s="1"/>
  <c r="V25" i="1" s="1"/>
  <c r="A58" i="1"/>
  <c r="A57" i="1"/>
  <c r="A56" i="1"/>
  <c r="A55" i="1"/>
  <c r="A52" i="1"/>
  <c r="A51" i="1"/>
  <c r="A49" i="1"/>
  <c r="A48" i="1"/>
  <c r="A44" i="1"/>
  <c r="A45" i="1" s="1"/>
  <c r="A43" i="1"/>
  <c r="A39" i="1"/>
  <c r="A40" i="1" s="1"/>
  <c r="A38" i="1"/>
  <c r="A32" i="1"/>
  <c r="A33" i="1" s="1"/>
  <c r="A31" i="1"/>
  <c r="A27" i="1"/>
  <c r="A26" i="1"/>
  <c r="A24" i="1"/>
  <c r="A22" i="1"/>
  <c r="A21" i="1"/>
  <c r="A20" i="1"/>
  <c r="A16" i="1"/>
  <c r="A13" i="1"/>
  <c r="A9" i="1"/>
  <c r="H6" i="1"/>
  <c r="A6" i="1"/>
  <c r="H5" i="1"/>
  <c r="A5" i="1"/>
  <c r="H4" i="1"/>
  <c r="A4" i="1"/>
  <c r="H3" i="1"/>
  <c r="G3" i="1"/>
  <c r="A3" i="1"/>
  <c r="A10" i="5" l="1"/>
  <c r="A37" i="5"/>
  <c r="A42" i="5"/>
  <c r="A8" i="5"/>
  <c r="A35" i="5"/>
  <c r="A36" i="5" s="1"/>
  <c r="F15" i="3"/>
  <c r="A15" i="3" s="1"/>
  <c r="A20" i="3"/>
  <c r="F14" i="3"/>
  <c r="A14" i="3" s="1"/>
  <c r="F16" i="3"/>
  <c r="A16" i="3" s="1"/>
  <c r="A7" i="1"/>
  <c r="V60" i="1"/>
  <c r="W60" i="1"/>
  <c r="A17" i="1"/>
  <c r="A18" i="1" s="1"/>
  <c r="A19" i="1" s="1"/>
  <c r="A8" i="1"/>
  <c r="A41" i="1"/>
  <c r="A42" i="1" s="1"/>
  <c r="A34" i="1"/>
  <c r="A35" i="1" s="1"/>
  <c r="A46" i="1"/>
  <c r="A47" i="1" s="1"/>
  <c r="A11" i="5" l="1"/>
  <c r="A12" i="5" s="1"/>
  <c r="A26" i="3"/>
  <c r="A10" i="1"/>
  <c r="A36" i="1"/>
  <c r="A37" i="1" s="1"/>
  <c r="A11" i="1" l="1"/>
  <c r="A12" i="1" s="1"/>
</calcChain>
</file>

<file path=xl/sharedStrings.xml><?xml version="1.0" encoding="utf-8"?>
<sst xmlns="http://schemas.openxmlformats.org/spreadsheetml/2006/main" count="263" uniqueCount="115">
  <si>
    <t>S.N</t>
  </si>
  <si>
    <t>Description</t>
  </si>
  <si>
    <t>Villa Diamond</t>
  </si>
  <si>
    <t>الكميات المنفذة منذ بدء المشروع و حتي 31/7</t>
  </si>
  <si>
    <t>نسب الصرف</t>
  </si>
  <si>
    <t xml:space="preserve">BOQ QTY </t>
  </si>
  <si>
    <t>Unit</t>
  </si>
  <si>
    <t>Supply</t>
  </si>
  <si>
    <t>1 st Fix</t>
  </si>
  <si>
    <t>2 nd Fix</t>
  </si>
  <si>
    <t>3rd Fix</t>
  </si>
  <si>
    <t>Test &amp; Comm.</t>
  </si>
  <si>
    <t>Division 26 - ELECTRICAL</t>
  </si>
  <si>
    <t>SECTION 260519  LOW VOLTAGE POWER CONDUCTORS AND CABLES</t>
  </si>
  <si>
    <t>Supply, Install, testing and commissioning and handing over complete conductors and cables work. Manholes Conduits and fittings, draw wires and the like.
The Contractor's installation rate includes, without limitation, earth work (excavation &amp; backfill), the supply and installation of termination kit, warning tape, joints, concrete tiles and all accessories, fittings, sealant, builder work, connection, and any other materials or works required for the proper installation.</t>
  </si>
  <si>
    <t>450/ 750V; single core copper with PVC insulation grounding cables</t>
  </si>
  <si>
    <t>1x10mm²</t>
  </si>
  <si>
    <t>m</t>
  </si>
  <si>
    <t>1x16mm²</t>
  </si>
  <si>
    <t>450/ 750V; single core Aluminum with PVC insulation grounding cables</t>
  </si>
  <si>
    <t>1x25mm²</t>
  </si>
  <si>
    <t>1x50mm²</t>
  </si>
  <si>
    <t>0.6/ 1 kV; multi- core copper cables with PVC insulation/ PVC sheathed</t>
  </si>
  <si>
    <t>4x10mm²</t>
  </si>
  <si>
    <t>4x25 mm²</t>
  </si>
  <si>
    <t>0.6/ 1 kV; multi- core Aluminum cables with XLPE insulation/ PVC sheathed</t>
  </si>
  <si>
    <t>3x95+ 1x50 mm²</t>
  </si>
  <si>
    <t>3x50+ 1x25 mm²</t>
  </si>
  <si>
    <t>4x16 mm²</t>
  </si>
  <si>
    <t>SECTION 262300  CABLE TRAYS.</t>
  </si>
  <si>
    <t>Supply, install, testing and commissioning and handing over complete galvanized steel cable tray /Ladder with supports, clamps, all necessary bends, covers, end plates, elbows and accessories to form a complete system, mounting fittings, including cutting and jointing thereto, jointing between sections, bends, tees, etc., components for earth continuity, adaptors and connections between tray/ladder Trunking and items of equipment or control gear requiring the use of flanges and/or the forming of apertures, pin racks for supporting cable, Supports including fixing.</t>
  </si>
  <si>
    <t>Hot Dip, Galvanized, Perforated Type Cable Trays.</t>
  </si>
  <si>
    <t>150 mm wide, uncovered</t>
  </si>
  <si>
    <t>Hot Dip, Galvanized, Perforated Type Cable Trunk</t>
  </si>
  <si>
    <t>300 mm wide, Low current</t>
  </si>
  <si>
    <t>SECTION 262416 PANELBOARDS</t>
  </si>
  <si>
    <t>Supply, Install , connect , test and commission on the following devices as specified and indicated on Drawings including all necessary accessories and fitting required to complete the work according to design and relevant section of division 26 of the specification the Contractor's installation rate includes, without limitation, the supply and installation of earthling, cable glands, cables termination and all accessories, fittings, sealant, builder work, electric connection, and any other materials or works required for the proper installation as required in design and contract packages."</t>
  </si>
  <si>
    <t>MDB</t>
  </si>
  <si>
    <t>nr</t>
  </si>
  <si>
    <t>EMDB</t>
  </si>
  <si>
    <t>Digital KWHM</t>
  </si>
  <si>
    <t>SECTION 262726  WIRING DEVICES</t>
  </si>
  <si>
    <t>Supply, Install , connect , test, commission and handing over on the following devices as specified and indicated on Drawings including includes; back box, wires, including protective earthing conductors, termination, conduits, conduits fittings, Trunking and other raceways, accessories and fillings from lighting switch to final branch circuit panelboard and all necessary accessories and fitting required to complete the work according to design and relevant section of division 26 of the specification "The Contractor's installation rate includes, without limitation, the supply and installation of all accessories, fittings, sealant, civil &amp; builder work, electric connection, and any other materials or works required for the proper installation".</t>
  </si>
  <si>
    <t>General lighting switch type one way, one gang</t>
  </si>
  <si>
    <t>General lighting switch type one way, two gangs</t>
  </si>
  <si>
    <t>General lighting switch type two way, one gang</t>
  </si>
  <si>
    <t>General lighting switch type one way, one gang, weather proof</t>
  </si>
  <si>
    <t>General lighting switch type two way, one gang, weather proof</t>
  </si>
  <si>
    <t>Sockets outlets.</t>
  </si>
  <si>
    <t>Supply, install, testing and commissioning and handing over Socket outlet, Exhaust outlet and Electrical outlet includes; back box, wires, including protective earthing conductors, termination, conduits, conduits fittings, Trunking and other raceways, accessories and fittings from socket outlet to final branch circuit panelboard, as specified and indicated on Drawings including all necessary accessories and fitting required to complete the work according to design and relevant section of division 26 of the specification ''The Contractor's installation rate includes, without limitation, the supply and installation of all accessories, fittings, sealant, civil &amp; builder work, electric connection, and any other materials or works required for the proper installation."</t>
  </si>
  <si>
    <t>Electric outlet</t>
  </si>
  <si>
    <t xml:space="preserve">General use single socket </t>
  </si>
  <si>
    <t>General use duplex socket</t>
  </si>
  <si>
    <t>SECTION 262816 ENCLOSED SWITCHES AND CIRCUIT BREAKERS</t>
  </si>
  <si>
    <t>Supply, Install, testing and commissioning and handing over complete enclosed switches and circuit breakers with all necessary accessories and ancillary works, as specified and as shown in drawings, wires or cables including protective earthing conductors, conduits, trays, Trunking and other raceways (Where trays, ladders or conduits are not measured separately) and fittings from outlet to motor control centers or panels or to low voltage board, fixing and supporting material.</t>
  </si>
  <si>
    <t>25 A: two pole, weather proof</t>
  </si>
  <si>
    <t>32 A: two pole, weather proof</t>
  </si>
  <si>
    <t>40 A: two pole, weather proof</t>
  </si>
  <si>
    <t xml:space="preserve">SECTION 265113 - INTERIOR LIGHTING </t>
  </si>
  <si>
    <t>Supply, install testing and commissioning and handing over lighting fixture outlet includes; boxes, wires including protective earthing conductors, termination, conduits, Trunking and other raceways, accessories and fittings from outlet to next outlet or to final branch circuit panelboard.</t>
  </si>
  <si>
    <t>Lighting Fixture Outlet</t>
  </si>
  <si>
    <t>Supply, Install , connect , test and commission on the following devices as specified and indicated on Drawings including  all necessary accessories and fitting required to complete the work according to design and relevant section of division 26 of the specification "The Contractor's installation rate includes, without limitation, the supply and installation of all accessories, fittings, sealant, civil &amp; builder work, electric connection,  and any other materials or works  required for the proper installation in order to hand over this item in a functional and operable conditions as required in design and contract packages."</t>
  </si>
  <si>
    <t>Type F1</t>
  </si>
  <si>
    <t>Type F2</t>
  </si>
  <si>
    <t>Division 27 - COMMUNICATION SYSTEMS</t>
  </si>
  <si>
    <t>SECTION 271000 : STRUCTURED CABLING NETWORK</t>
  </si>
  <si>
    <t>Data , Voice And TV Outlets</t>
  </si>
  <si>
    <t>supply , install outlet including boxes, Cat 6 cables inside pvc conduits, cable termination, conduits, conduits fittings, raceways, all necessary accessories and ancillary works and materials required for complete installations from outlet to main or horizontal communication cabinet including fittings, accessories and all associated and ancillary works and supports</t>
  </si>
  <si>
    <t>Voice/Data/TV outlets</t>
  </si>
  <si>
    <t xml:space="preserve">Rate </t>
  </si>
  <si>
    <t>سابق</t>
  </si>
  <si>
    <t>حالي</t>
  </si>
  <si>
    <t>اجمالــي</t>
  </si>
  <si>
    <t>اجمالي</t>
  </si>
  <si>
    <t>%</t>
  </si>
  <si>
    <t>كمية</t>
  </si>
  <si>
    <t>Insert Logo</t>
  </si>
  <si>
    <t>Project</t>
  </si>
  <si>
    <t>Contract</t>
  </si>
  <si>
    <t>Owner</t>
  </si>
  <si>
    <t>Elsaeid Gamal Elsaeid</t>
  </si>
  <si>
    <t>PM</t>
  </si>
  <si>
    <t>Consultant</t>
  </si>
  <si>
    <t>Moustafa Gamal</t>
  </si>
  <si>
    <t>Contractor</t>
  </si>
  <si>
    <t>Dar Al-Kahrbaa</t>
  </si>
  <si>
    <t>Interim Cut Date</t>
  </si>
  <si>
    <t>Interim Payment Certificate</t>
  </si>
  <si>
    <t>Payment Date</t>
  </si>
  <si>
    <t xml:space="preserve">    DATE   :  </t>
  </si>
  <si>
    <t>Construction of Parcel S1 Residential Buildings.</t>
  </si>
  <si>
    <t xml:space="preserve">CONTRACT            : </t>
  </si>
  <si>
    <t xml:space="preserve">Contract Date   From and To           :            </t>
  </si>
  <si>
    <t xml:space="preserve">Basic Scope </t>
  </si>
  <si>
    <t>Total Value of Works Executed To End of Invoice Period</t>
  </si>
  <si>
    <t>DAMAGE REPORTS</t>
  </si>
  <si>
    <t>Sub - Total</t>
  </si>
  <si>
    <t>ADDITIONS  /  OMISSIONS</t>
  </si>
  <si>
    <t>10 % of Current Invoice</t>
  </si>
  <si>
    <t xml:space="preserve">Recovery of advanced payement </t>
  </si>
  <si>
    <t xml:space="preserve">   x  1 %</t>
  </si>
  <si>
    <t>Less Taxes</t>
  </si>
  <si>
    <t xml:space="preserve">   x  5 %</t>
  </si>
  <si>
    <t>Less Social Insurances</t>
  </si>
  <si>
    <t>Hold amount due to casual labor forces 0.6%</t>
  </si>
  <si>
    <t>Hold Amount due to EGY.Syndicate of engineers Fees    x  0.3 %</t>
  </si>
  <si>
    <t>Back charge &amp; Penalties Withheld as per attached</t>
  </si>
  <si>
    <t>Previous Payments</t>
  </si>
  <si>
    <t>NET PAYMENT</t>
  </si>
  <si>
    <t xml:space="preserve">Villa </t>
  </si>
  <si>
    <t>Villa</t>
  </si>
  <si>
    <t>CONTRACT No.      : 1</t>
  </si>
  <si>
    <t>CONTRACTOR       : Ahmed Gamal Elsaeid</t>
  </si>
  <si>
    <t>WORK DONE AS OF  : 31 Jul 2023</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</si>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</sst>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_);[Red]\(\-#,##0.00\)"/>
    <numFmt numFmtId="165" formatCode="[$-409]dd\-mmm\-yyyy;@"/>
    <numFmt numFmtId="166" formatCode="&quot;No.  &quot;00"/>
    <numFmt numFmtId="167" formatCode="&quot;Rev. &quot;00"/>
    <numFmt numFmtId="168" formatCode="[$-409]d\-mmm\-yyyy;@"/>
    <numFmt numFmtId="169" formatCode="_(&quot;$&quot;* #,##0.00_);_(&quot;$&quot;* \(#,##0.00\);_(&quot;$&quot;* &quot;-&quot;??_);_(@_)"/>
    <numFmt numFmtId="170" formatCode="[$EGP]\ #,##0.00_);\([$EGP]\ #,##0.00\)"/>
    <numFmt numFmtId="171" formatCode="[$EGP]\ #,##0.00_);[Red]\([$EGP]\ #,##0.00\)"/>
    <numFmt numFmtId="172" formatCode="_(* #,##0.00_);_(* \(#,##0.00\);_(* &quot;-&quot;??_);_(@_)"/>
  </numFmts>
  <fonts count="19" x14ac:knownFonts="1">
    <font>
      <sz val="11"/>
      <color theme="1"/>
      <name val="Arial"/>
      <family val="2"/>
      <charset val="178"/>
      <scheme val="minor"/>
    </font>
    <font>
      <sz val="11"/>
      <color theme="1"/>
      <name val="Arial"/>
      <family val="2"/>
      <charset val="178"/>
      <scheme val="minor"/>
    </font>
    <font>
      <sz val="11"/>
      <color theme="1"/>
      <name val="Arial"/>
      <family val="2"/>
      <scheme val="minor"/>
    </font>
    <font>
      <sz val="10"/>
      <color theme="1"/>
      <name val="Arial"/>
      <family val="2"/>
    </font>
    <font>
      <sz val="10"/>
      <name val="Arial"/>
      <family val="2"/>
    </font>
    <font>
      <b/>
      <sz val="10"/>
      <name val="Arial"/>
      <family val="2"/>
    </font>
    <font>
      <b/>
      <sz val="14"/>
      <name val="Arial"/>
      <family val="2"/>
    </font>
    <font>
      <b/>
      <sz val="11"/>
      <name val="Arial"/>
      <family val="2"/>
    </font>
    <font>
      <b/>
      <u/>
      <sz val="12"/>
      <color indexed="8"/>
      <name val="Arial"/>
      <family val="2"/>
    </font>
    <font>
      <b/>
      <sz val="10"/>
      <color theme="1"/>
      <name val="Arial"/>
      <family val="2"/>
    </font>
    <font>
      <b/>
      <u/>
      <sz val="10"/>
      <color theme="1"/>
      <name val="Arial"/>
      <family val="2"/>
    </font>
    <font>
      <b/>
      <sz val="11"/>
      <color theme="1"/>
      <name val="Arial"/>
      <family val="2"/>
      <scheme val="minor"/>
    </font>
    <font>
      <sz val="10"/>
      <name val="Times New Roman"/>
      <family val="1"/>
    </font>
    <font>
      <sz val="10"/>
      <name val="Times New Roman (Arabic)"/>
      <family val="1"/>
      <charset val="178"/>
    </font>
    <font>
      <u/>
      <sz val="11"/>
      <color theme="10"/>
      <name val="Arial"/>
      <family val="2"/>
      <scheme val="minor"/>
    </font>
    <font>
      <sz val="14"/>
      <name val="Arial"/>
      <family val="2"/>
      <charset val="178"/>
    </font>
    <font>
      <b/>
      <sz val="11"/>
      <color theme="1"/>
      <name val="Arial"/>
      <family val="2"/>
    </font>
    <font>
      <sz val="3"/>
      <name val="Times New Roman (Arabic)"/>
      <family val="1"/>
      <charset val="178"/>
    </font>
    <font>
      <sz val="10"/>
      <color rgb="FFFF0000"/>
      <name val="Arial"/>
      <family val="2"/>
    </font>
  </fonts>
  <fills count="12">
    <fill>
      <patternFill patternType="none"/>
    </fill>
    <fill>
      <patternFill patternType="gray125"/>
    </fill>
    <fill>
      <patternFill patternType="solid">
        <fgColor theme="3" tint="0.59999389629810485"/>
        <bgColor indexed="64"/>
      </patternFill>
    </fill>
    <fill>
      <patternFill patternType="solid">
        <fgColor rgb="FFFFFFCC"/>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indexed="9"/>
        <bgColor indexed="64"/>
      </patternFill>
    </fill>
    <fill>
      <patternFill patternType="solid">
        <fgColor theme="0" tint="-0.249977111117893"/>
        <bgColor indexed="64"/>
      </patternFill>
    </fill>
    <fill>
      <patternFill patternType="solid">
        <fgColor indexed="3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diagonal/>
    </border>
    <border>
      <left style="thin">
        <color indexed="64"/>
      </left>
      <right/>
      <top/>
      <bottom/>
      <diagonal/>
    </border>
    <border>
      <left style="thin">
        <color auto="1"/>
      </left>
      <right style="thin">
        <color auto="1"/>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auto="1"/>
      </right>
      <top/>
      <bottom/>
      <diagonal/>
    </border>
    <border>
      <left/>
      <right/>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double">
        <color indexed="64"/>
      </bottom>
      <diagonal/>
    </border>
    <border>
      <left/>
      <right style="thin">
        <color indexed="64"/>
      </right>
      <top/>
      <bottom style="double">
        <color indexed="64"/>
      </bottom>
      <diagonal/>
    </border>
  </borders>
  <cellStyleXfs count="11">
    <xf numFmtId="0" fontId="0" fillId="0" borderId="0"/>
    <xf numFmtId="9" fontId="1" fillId="0" borderId="0" applyFont="0" applyFill="0" applyBorder="0" applyAlignment="0" applyProtection="0"/>
    <xf numFmtId="0" fontId="2" fillId="0" borderId="0"/>
    <xf numFmtId="0" fontId="4" fillId="0" borderId="0"/>
    <xf numFmtId="0" fontId="4" fillId="0" borderId="0"/>
    <xf numFmtId="0" fontId="12" fillId="0" borderId="0"/>
    <xf numFmtId="0" fontId="14" fillId="0" borderId="0" applyNumberFormat="0" applyFill="0" applyBorder="0" applyAlignment="0" applyProtection="0"/>
    <xf numFmtId="0" fontId="4" fillId="0" borderId="0"/>
    <xf numFmtId="0" fontId="2" fillId="0" borderId="0"/>
    <xf numFmtId="169" fontId="4" fillId="0" borderId="0" applyFont="0" applyFill="0" applyBorder="0" applyAlignment="0" applyProtection="0"/>
    <xf numFmtId="172" fontId="4" fillId="0" borderId="0" applyFont="0" applyFill="0" applyBorder="0" applyAlignment="0" applyProtection="0"/>
  </cellStyleXfs>
  <cellXfs count="134">
    <xf numFmtId="0" fontId="0" fillId="0" borderId="0" xfId="0"/>
    <xf numFmtId="0" fontId="7" fillId="3" borderId="2" xfId="3" applyFont="1" applyFill="1" applyBorder="1" applyAlignment="1">
      <alignment horizontal="center" vertical="center" wrapText="1"/>
    </xf>
    <xf numFmtId="0" fontId="7" fillId="3" borderId="1" xfId="3" applyFont="1" applyFill="1" applyBorder="1" applyAlignment="1">
      <alignment horizontal="center" vertical="center" wrapText="1"/>
    </xf>
    <xf numFmtId="40" fontId="7" fillId="3" borderId="1" xfId="3" applyNumberFormat="1" applyFont="1" applyFill="1" applyBorder="1" applyAlignment="1">
      <alignment horizontal="center" vertical="center" wrapText="1"/>
    </xf>
    <xf numFmtId="40" fontId="7" fillId="3" borderId="3" xfId="3" applyNumberFormat="1" applyFont="1" applyFill="1" applyBorder="1" applyAlignment="1">
      <alignment horizontal="center" vertical="center" wrapText="1"/>
    </xf>
    <xf numFmtId="0" fontId="4" fillId="4" borderId="5" xfId="4" applyFill="1" applyBorder="1" applyAlignment="1" applyProtection="1">
      <alignment horizontal="center"/>
      <protection locked="0"/>
    </xf>
    <xf numFmtId="0" fontId="8" fillId="4" borderId="6" xfId="2" applyFont="1" applyFill="1" applyBorder="1" applyAlignment="1" applyProtection="1">
      <alignment horizontal="left" vertical="top" wrapText="1"/>
      <protection locked="0"/>
    </xf>
    <xf numFmtId="40" fontId="4" fillId="4" borderId="7" xfId="3" applyNumberFormat="1" applyFill="1" applyBorder="1" applyAlignment="1">
      <alignment horizontal="center" vertical="center"/>
    </xf>
    <xf numFmtId="0" fontId="3" fillId="4" borderId="7" xfId="3" applyFont="1" applyFill="1" applyBorder="1" applyAlignment="1">
      <alignment horizontal="center"/>
    </xf>
    <xf numFmtId="164" fontId="3" fillId="4" borderId="7" xfId="3" applyNumberFormat="1" applyFont="1" applyFill="1" applyBorder="1" applyAlignment="1">
      <alignment horizontal="center" wrapText="1"/>
    </xf>
    <xf numFmtId="40" fontId="9" fillId="4" borderId="7" xfId="3" applyNumberFormat="1" applyFont="1" applyFill="1" applyBorder="1" applyAlignment="1">
      <alignment horizontal="center" wrapText="1"/>
    </xf>
    <xf numFmtId="40" fontId="9" fillId="4" borderId="8" xfId="3" applyNumberFormat="1" applyFont="1" applyFill="1" applyBorder="1" applyAlignment="1">
      <alignment horizontal="center" wrapText="1"/>
    </xf>
    <xf numFmtId="40" fontId="3" fillId="4" borderId="9" xfId="3" applyNumberFormat="1" applyFont="1" applyFill="1" applyBorder="1" applyAlignment="1">
      <alignment horizontal="right"/>
    </xf>
    <xf numFmtId="164" fontId="3" fillId="4" borderId="10" xfId="3" applyNumberFormat="1" applyFont="1" applyFill="1" applyBorder="1" applyAlignment="1">
      <alignment horizontal="center" wrapText="1"/>
    </xf>
    <xf numFmtId="40" fontId="9" fillId="4" borderId="10" xfId="3" applyNumberFormat="1" applyFont="1" applyFill="1" applyBorder="1" applyAlignment="1">
      <alignment horizontal="center" wrapText="1"/>
    </xf>
    <xf numFmtId="0" fontId="4" fillId="0" borderId="6" xfId="4" applyBorder="1" applyAlignment="1" applyProtection="1">
      <alignment horizontal="center"/>
      <protection locked="0"/>
    </xf>
    <xf numFmtId="0" fontId="10" fillId="0" borderId="6" xfId="2" applyFont="1" applyBorder="1" applyAlignment="1">
      <alignment wrapText="1"/>
    </xf>
    <xf numFmtId="40" fontId="4" fillId="3" borderId="1" xfId="3" applyNumberFormat="1" applyFill="1" applyBorder="1" applyAlignment="1">
      <alignment horizontal="center" vertical="center"/>
    </xf>
    <xf numFmtId="0" fontId="3" fillId="3" borderId="1" xfId="3" applyFont="1" applyFill="1" applyBorder="1" applyAlignment="1">
      <alignment horizontal="center"/>
    </xf>
    <xf numFmtId="9" fontId="3" fillId="3" borderId="1" xfId="1" applyFont="1" applyFill="1" applyBorder="1" applyAlignment="1">
      <alignment horizontal="center"/>
    </xf>
    <xf numFmtId="9" fontId="3" fillId="3" borderId="1" xfId="1" applyFont="1" applyFill="1" applyBorder="1" applyAlignment="1">
      <alignment horizontal="center" wrapText="1"/>
    </xf>
    <xf numFmtId="9" fontId="9" fillId="3" borderId="1" xfId="1" applyFont="1" applyFill="1" applyBorder="1" applyAlignment="1">
      <alignment horizontal="center" wrapText="1"/>
    </xf>
    <xf numFmtId="0" fontId="3" fillId="0" borderId="6" xfId="2" applyFont="1" applyBorder="1" applyAlignment="1">
      <alignment wrapText="1"/>
    </xf>
    <xf numFmtId="2" fontId="3" fillId="3" borderId="1" xfId="1" applyNumberFormat="1" applyFont="1" applyFill="1" applyBorder="1" applyAlignment="1">
      <alignment horizontal="center"/>
    </xf>
    <xf numFmtId="2" fontId="3" fillId="3" borderId="1" xfId="1" applyNumberFormat="1" applyFont="1" applyFill="1" applyBorder="1" applyAlignment="1">
      <alignment horizontal="center" wrapText="1"/>
    </xf>
    <xf numFmtId="2" fontId="9" fillId="3" borderId="1" xfId="1" applyNumberFormat="1" applyFont="1" applyFill="1" applyBorder="1" applyAlignment="1">
      <alignment horizontal="center" wrapText="1"/>
    </xf>
    <xf numFmtId="0" fontId="0" fillId="0" borderId="0" xfId="0" applyAlignment="1">
      <alignment horizontal="center" vertical="center"/>
    </xf>
    <xf numFmtId="0" fontId="0" fillId="5" borderId="11" xfId="0" applyFill="1" applyBorder="1" applyAlignment="1">
      <alignment horizontal="center" vertical="center"/>
    </xf>
    <xf numFmtId="0" fontId="7" fillId="5" borderId="15" xfId="3" applyFont="1" applyFill="1" applyBorder="1" applyAlignment="1">
      <alignment horizontal="center" vertical="center" wrapText="1"/>
    </xf>
    <xf numFmtId="40" fontId="7" fillId="6" borderId="15" xfId="3" applyNumberFormat="1" applyFont="1" applyFill="1" applyBorder="1" applyAlignment="1">
      <alignment horizontal="center" vertical="center" wrapText="1"/>
    </xf>
    <xf numFmtId="40" fontId="7" fillId="7" borderId="15" xfId="3" applyNumberFormat="1" applyFont="1" applyFill="1" applyBorder="1" applyAlignment="1">
      <alignment horizontal="center" vertical="center" wrapText="1"/>
    </xf>
    <xf numFmtId="40" fontId="7" fillId="8" borderId="15" xfId="3" applyNumberFormat="1" applyFont="1" applyFill="1" applyBorder="1" applyAlignment="1">
      <alignment horizontal="center" vertical="center" wrapText="1"/>
    </xf>
    <xf numFmtId="40" fontId="7" fillId="8" borderId="16" xfId="3" applyNumberFormat="1" applyFont="1" applyFill="1" applyBorder="1" applyAlignment="1">
      <alignment horizontal="center" vertical="center" wrapText="1"/>
    </xf>
    <xf numFmtId="164" fontId="3" fillId="5" borderId="1" xfId="3" applyNumberFormat="1" applyFont="1" applyFill="1" applyBorder="1" applyAlignment="1">
      <alignment horizontal="center" vertical="center" wrapText="1"/>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17" xfId="0" applyFill="1" applyBorder="1" applyAlignment="1">
      <alignment horizontal="center" vertical="center"/>
    </xf>
    <xf numFmtId="164" fontId="3" fillId="5" borderId="18" xfId="3" applyNumberFormat="1" applyFont="1" applyFill="1" applyBorder="1" applyAlignment="1">
      <alignment horizontal="center" vertical="center" wrapText="1"/>
    </xf>
    <xf numFmtId="2" fontId="0" fillId="7" borderId="1" xfId="0" applyNumberFormat="1" applyFill="1" applyBorder="1" applyAlignment="1">
      <alignment horizontal="center" vertical="center"/>
    </xf>
    <xf numFmtId="2" fontId="3" fillId="5" borderId="1" xfId="1" applyNumberFormat="1" applyFont="1" applyFill="1" applyBorder="1" applyAlignment="1">
      <alignment horizontal="center"/>
    </xf>
    <xf numFmtId="9" fontId="0" fillId="0" borderId="0" xfId="1" applyFont="1"/>
    <xf numFmtId="9" fontId="7" fillId="7" borderId="15" xfId="1" applyFont="1" applyFill="1" applyBorder="1" applyAlignment="1">
      <alignment horizontal="center" vertical="center" wrapText="1"/>
    </xf>
    <xf numFmtId="9" fontId="0" fillId="7" borderId="1" xfId="1" applyFont="1" applyFill="1" applyBorder="1" applyAlignment="1">
      <alignment horizontal="center" vertical="center"/>
    </xf>
    <xf numFmtId="2" fontId="0" fillId="8" borderId="1" xfId="0" applyNumberFormat="1" applyFill="1" applyBorder="1" applyAlignment="1">
      <alignment horizontal="center" vertical="center"/>
    </xf>
    <xf numFmtId="2" fontId="0" fillId="8" borderId="17" xfId="0" applyNumberFormat="1" applyFill="1" applyBorder="1" applyAlignment="1">
      <alignment horizontal="center" vertical="center"/>
    </xf>
    <xf numFmtId="2" fontId="0" fillId="4" borderId="2" xfId="0" applyNumberFormat="1" applyFill="1" applyBorder="1"/>
    <xf numFmtId="2" fontId="0" fillId="4" borderId="4" xfId="0" applyNumberFormat="1" applyFill="1" applyBorder="1"/>
    <xf numFmtId="0" fontId="13" fillId="0" borderId="0" xfId="5" applyFont="1" applyAlignment="1">
      <alignment horizontal="left" readingOrder="1"/>
    </xf>
    <xf numFmtId="0" fontId="14" fillId="0" borderId="0" xfId="6" applyBorder="1" applyAlignment="1" applyProtection="1">
      <alignment readingOrder="1"/>
    </xf>
    <xf numFmtId="0" fontId="15" fillId="0" borderId="0" xfId="5" applyFont="1" applyAlignment="1">
      <alignment horizontal="left" readingOrder="1"/>
    </xf>
    <xf numFmtId="0" fontId="13" fillId="0" borderId="19" xfId="5" applyFont="1" applyBorder="1" applyAlignment="1">
      <alignment horizontal="left" readingOrder="1"/>
    </xf>
    <xf numFmtId="0" fontId="16" fillId="0" borderId="20" xfId="7" applyFont="1" applyBorder="1" applyAlignment="1">
      <alignment horizontal="left" readingOrder="1"/>
    </xf>
    <xf numFmtId="0" fontId="13" fillId="0" borderId="20" xfId="5" applyFont="1" applyBorder="1" applyAlignment="1">
      <alignment horizontal="left" readingOrder="1"/>
    </xf>
    <xf numFmtId="0" fontId="12" fillId="0" borderId="21" xfId="5" applyBorder="1" applyAlignment="1">
      <alignment horizontal="left" readingOrder="1"/>
    </xf>
    <xf numFmtId="0" fontId="13" fillId="0" borderId="22" xfId="5" applyFont="1" applyBorder="1" applyAlignment="1">
      <alignment horizontal="left" readingOrder="1"/>
    </xf>
    <xf numFmtId="0" fontId="16" fillId="0" borderId="0" xfId="7" applyFont="1" applyAlignment="1">
      <alignment horizontal="left" readingOrder="1"/>
    </xf>
    <xf numFmtId="0" fontId="12" fillId="0" borderId="0" xfId="5" applyAlignment="1">
      <alignment horizontal="left" readingOrder="1"/>
    </xf>
    <xf numFmtId="0" fontId="12" fillId="0" borderId="23" xfId="5" applyBorder="1" applyAlignment="1">
      <alignment horizontal="left" readingOrder="1"/>
    </xf>
    <xf numFmtId="0" fontId="13" fillId="0" borderId="0" xfId="5" applyFont="1" applyAlignment="1">
      <alignment horizontal="right" readingOrder="1"/>
    </xf>
    <xf numFmtId="165" fontId="13" fillId="7" borderId="24" xfId="5" applyNumberFormat="1" applyFont="1" applyFill="1" applyBorder="1" applyAlignment="1">
      <alignment horizontal="center" readingOrder="1"/>
    </xf>
    <xf numFmtId="0" fontId="7" fillId="0" borderId="0" xfId="5" applyFont="1" applyAlignment="1">
      <alignment horizontal="left" readingOrder="1"/>
    </xf>
    <xf numFmtId="0" fontId="7" fillId="0" borderId="0" xfId="5" applyFont="1" applyAlignment="1">
      <alignment horizontal="right" readingOrder="1"/>
    </xf>
    <xf numFmtId="166" fontId="7" fillId="7" borderId="0" xfId="5" applyNumberFormat="1" applyFont="1" applyFill="1" applyAlignment="1" applyProtection="1">
      <alignment horizontal="center" readingOrder="1"/>
      <protection locked="0"/>
    </xf>
    <xf numFmtId="167" fontId="7" fillId="7" borderId="0" xfId="5" applyNumberFormat="1" applyFont="1" applyFill="1" applyAlignment="1" applyProtection="1">
      <alignment horizontal="center" readingOrder="1"/>
      <protection locked="0"/>
    </xf>
    <xf numFmtId="0" fontId="0" fillId="0" borderId="0" xfId="0" applyAlignment="1">
      <alignment horizontal="right" vertical="center"/>
    </xf>
    <xf numFmtId="0" fontId="17" fillId="0" borderId="25" xfId="5" applyFont="1" applyBorder="1" applyAlignment="1">
      <alignment horizontal="left" readingOrder="1"/>
    </xf>
    <xf numFmtId="0" fontId="17" fillId="0" borderId="26" xfId="5" applyFont="1" applyBorder="1" applyAlignment="1">
      <alignment readingOrder="1"/>
    </xf>
    <xf numFmtId="0" fontId="17" fillId="0" borderId="26" xfId="5" applyFont="1" applyBorder="1" applyAlignment="1">
      <alignment horizontal="left" readingOrder="1"/>
    </xf>
    <xf numFmtId="0" fontId="17" fillId="0" borderId="27" xfId="5" applyFont="1" applyBorder="1" applyAlignment="1">
      <alignment horizontal="left" readingOrder="1"/>
    </xf>
    <xf numFmtId="0" fontId="4" fillId="0" borderId="0" xfId="5" applyFont="1" applyAlignment="1">
      <alignment horizontal="left" readingOrder="1"/>
    </xf>
    <xf numFmtId="168" fontId="4" fillId="9" borderId="28" xfId="5" applyNumberFormat="1" applyFont="1" applyFill="1" applyBorder="1" applyAlignment="1">
      <alignment readingOrder="1"/>
    </xf>
    <xf numFmtId="168" fontId="4" fillId="9" borderId="29" xfId="5" applyNumberFormat="1" applyFont="1" applyFill="1" applyBorder="1" applyAlignment="1">
      <alignment readingOrder="1"/>
    </xf>
    <xf numFmtId="0" fontId="4" fillId="9" borderId="29" xfId="5" applyFont="1" applyFill="1" applyBorder="1" applyAlignment="1">
      <alignment horizontal="center" vertical="center" readingOrder="1"/>
    </xf>
    <xf numFmtId="0" fontId="4" fillId="9" borderId="29" xfId="5" applyFont="1" applyFill="1" applyBorder="1" applyAlignment="1">
      <alignment horizontal="left" readingOrder="1"/>
    </xf>
    <xf numFmtId="0" fontId="4" fillId="9" borderId="30" xfId="5" applyFont="1" applyFill="1" applyBorder="1" applyAlignment="1">
      <alignment horizontal="left" vertical="center" readingOrder="1"/>
    </xf>
    <xf numFmtId="0" fontId="4" fillId="9" borderId="0" xfId="5" applyFont="1" applyFill="1" applyAlignment="1">
      <alignment horizontal="left" readingOrder="1"/>
    </xf>
    <xf numFmtId="0" fontId="4" fillId="9" borderId="31" xfId="5" applyFont="1" applyFill="1" applyBorder="1" applyAlignment="1">
      <alignment horizontal="left" vertical="center" readingOrder="1"/>
    </xf>
    <xf numFmtId="0" fontId="4" fillId="9" borderId="8" xfId="5" applyFont="1" applyFill="1" applyBorder="1" applyAlignment="1">
      <alignment horizontal="left" readingOrder="1"/>
    </xf>
    <xf numFmtId="168" fontId="4" fillId="0" borderId="1" xfId="5" applyNumberFormat="1" applyFont="1" applyBorder="1" applyAlignment="1">
      <alignment horizontal="left" readingOrder="1"/>
    </xf>
    <xf numFmtId="0" fontId="4" fillId="9" borderId="1" xfId="5" applyFont="1" applyFill="1" applyBorder="1" applyAlignment="1">
      <alignment horizontal="left" readingOrder="1"/>
    </xf>
    <xf numFmtId="0" fontId="4" fillId="9" borderId="1" xfId="5" applyFont="1" applyFill="1" applyBorder="1" applyAlignment="1">
      <alignment vertical="center" readingOrder="1"/>
    </xf>
    <xf numFmtId="170" fontId="5" fillId="9" borderId="1" xfId="9" applyNumberFormat="1" applyFont="1" applyFill="1" applyBorder="1" applyAlignment="1">
      <alignment horizontal="right" readingOrder="1"/>
    </xf>
    <xf numFmtId="0" fontId="4" fillId="9" borderId="1" xfId="5" applyFont="1" applyFill="1" applyBorder="1" applyAlignment="1">
      <alignment horizontal="left" vertical="center" readingOrder="1"/>
    </xf>
    <xf numFmtId="15" fontId="4" fillId="0" borderId="0" xfId="5" applyNumberFormat="1" applyFont="1" applyAlignment="1">
      <alignment horizontal="left" vertical="center" readingOrder="1"/>
    </xf>
    <xf numFmtId="0" fontId="5" fillId="9" borderId="31" xfId="5" applyFont="1" applyFill="1" applyBorder="1" applyAlignment="1">
      <alignment horizontal="left" vertical="center" readingOrder="1"/>
    </xf>
    <xf numFmtId="171" fontId="4" fillId="10" borderId="8" xfId="9" applyNumberFormat="1" applyFont="1" applyFill="1" applyBorder="1" applyAlignment="1">
      <alignment horizontal="right" readingOrder="1"/>
    </xf>
    <xf numFmtId="172" fontId="4" fillId="10" borderId="0" xfId="10" applyFont="1" applyFill="1" applyBorder="1" applyAlignment="1">
      <alignment horizontal="left" readingOrder="1"/>
    </xf>
    <xf numFmtId="0" fontId="4" fillId="10" borderId="0" xfId="5" applyFont="1" applyFill="1" applyAlignment="1">
      <alignment horizontal="left" readingOrder="1"/>
    </xf>
    <xf numFmtId="0" fontId="4" fillId="10" borderId="31" xfId="5" applyFont="1" applyFill="1" applyBorder="1" applyAlignment="1">
      <alignment horizontal="left" readingOrder="1"/>
    </xf>
    <xf numFmtId="171" fontId="4" fillId="0" borderId="8" xfId="9" applyNumberFormat="1" applyFont="1" applyFill="1" applyBorder="1" applyAlignment="1">
      <alignment horizontal="right" readingOrder="1"/>
    </xf>
    <xf numFmtId="4" fontId="18" fillId="0" borderId="0" xfId="5" applyNumberFormat="1" applyFont="1" applyAlignment="1">
      <alignment horizontal="left" readingOrder="1"/>
    </xf>
    <xf numFmtId="0" fontId="4" fillId="0" borderId="0" xfId="5" applyFont="1" applyAlignment="1">
      <alignment horizontal="right" readingOrder="1"/>
    </xf>
    <xf numFmtId="0" fontId="4" fillId="0" borderId="31" xfId="5" applyFont="1" applyBorder="1" applyAlignment="1">
      <alignment horizontal="left" readingOrder="1"/>
    </xf>
    <xf numFmtId="171" fontId="7" fillId="9" borderId="8" xfId="9" applyNumberFormat="1" applyFont="1" applyFill="1" applyBorder="1" applyAlignment="1">
      <alignment readingOrder="1"/>
    </xf>
    <xf numFmtId="0" fontId="4" fillId="0" borderId="0" xfId="5" applyFont="1" applyAlignment="1">
      <alignment horizontal="left" vertical="center" readingOrder="1"/>
    </xf>
    <xf numFmtId="4" fontId="5" fillId="9" borderId="0" xfId="5" applyNumberFormat="1" applyFont="1" applyFill="1" applyAlignment="1">
      <alignment horizontal="left" readingOrder="1"/>
    </xf>
    <xf numFmtId="4" fontId="5" fillId="9" borderId="0" xfId="5" applyNumberFormat="1" applyFont="1" applyFill="1" applyAlignment="1">
      <alignment horizontal="right" readingOrder="1"/>
    </xf>
    <xf numFmtId="4" fontId="4" fillId="9" borderId="0" xfId="5" applyNumberFormat="1" applyFont="1" applyFill="1" applyAlignment="1">
      <alignment horizontal="left" readingOrder="1"/>
    </xf>
    <xf numFmtId="0" fontId="4" fillId="9" borderId="31" xfId="5" applyFont="1" applyFill="1" applyBorder="1" applyAlignment="1">
      <alignment horizontal="left" readingOrder="1"/>
    </xf>
    <xf numFmtId="171" fontId="4" fillId="9" borderId="8" xfId="9" applyNumberFormat="1" applyFont="1" applyFill="1" applyBorder="1" applyAlignment="1">
      <alignment vertical="center" readingOrder="1"/>
    </xf>
    <xf numFmtId="0" fontId="4" fillId="9" borderId="0" xfId="5" applyFont="1" applyFill="1" applyAlignment="1">
      <alignment horizontal="left" vertical="center" readingOrder="1"/>
    </xf>
    <xf numFmtId="4" fontId="4" fillId="9" borderId="0" xfId="5" applyNumberFormat="1" applyFont="1" applyFill="1" applyAlignment="1">
      <alignment horizontal="right" vertical="center" readingOrder="1"/>
    </xf>
    <xf numFmtId="171" fontId="4" fillId="0" borderId="8" xfId="9" applyNumberFormat="1" applyFont="1" applyFill="1" applyBorder="1" applyAlignment="1">
      <alignment horizontal="right" vertical="center" readingOrder="1"/>
    </xf>
    <xf numFmtId="171" fontId="4" fillId="9" borderId="8" xfId="9" applyNumberFormat="1" applyFont="1" applyFill="1" applyBorder="1" applyAlignment="1">
      <alignment horizontal="right" vertical="center" readingOrder="1"/>
    </xf>
    <xf numFmtId="171" fontId="4" fillId="9" borderId="8" xfId="5" applyNumberFormat="1" applyFont="1" applyFill="1" applyBorder="1" applyAlignment="1">
      <alignment horizontal="left" vertical="center" readingOrder="1"/>
    </xf>
    <xf numFmtId="171" fontId="5" fillId="11" borderId="32" xfId="5" applyNumberFormat="1" applyFont="1" applyFill="1" applyBorder="1" applyAlignment="1">
      <alignment horizontal="right" vertical="top" readingOrder="1"/>
    </xf>
    <xf numFmtId="0" fontId="4" fillId="9" borderId="26" xfId="5" applyFont="1" applyFill="1" applyBorder="1" applyAlignment="1">
      <alignment horizontal="left" vertical="top" readingOrder="1"/>
    </xf>
    <xf numFmtId="0" fontId="5" fillId="9" borderId="33" xfId="5" applyFont="1" applyFill="1" applyBorder="1" applyAlignment="1">
      <alignment horizontal="left" vertical="top" readingOrder="1"/>
    </xf>
    <xf numFmtId="0" fontId="16" fillId="0" borderId="0" xfId="7" applyFont="1" applyAlignment="1">
      <alignment readingOrder="1"/>
    </xf>
    <xf numFmtId="0" fontId="0" fillId="0" borderId="1" xfId="0" applyBorder="1" applyAlignment="1">
      <alignment horizontal="center" vertical="center"/>
    </xf>
    <xf numFmtId="2"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5" fillId="2" borderId="1" xfId="3" applyFont="1" applyFill="1" applyBorder="1" applyAlignment="1">
      <alignment horizontal="center" vertical="center" wrapText="1"/>
    </xf>
    <xf numFmtId="0" fontId="6" fillId="2" borderId="1" xfId="3" applyFont="1" applyFill="1" applyBorder="1" applyAlignment="1">
      <alignment horizontal="center" vertical="center" wrapText="1"/>
    </xf>
    <xf numFmtId="0" fontId="7" fillId="3" borderId="2" xfId="3" applyFont="1" applyFill="1" applyBorder="1" applyAlignment="1">
      <alignment horizontal="center" vertical="center" wrapText="1"/>
    </xf>
    <xf numFmtId="0" fontId="7" fillId="3" borderId="3" xfId="3" applyFont="1" applyFill="1" applyBorder="1" applyAlignment="1">
      <alignment horizontal="center" vertical="center" wrapText="1"/>
    </xf>
    <xf numFmtId="0" fontId="7" fillId="3" borderId="4" xfId="3" applyFont="1" applyFill="1" applyBorder="1" applyAlignment="1">
      <alignment horizontal="center" vertical="center" wrapText="1"/>
    </xf>
    <xf numFmtId="0" fontId="7" fillId="3" borderId="1" xfId="3" applyFont="1" applyFill="1" applyBorder="1" applyAlignment="1">
      <alignment horizontal="center" vertical="center" wrapText="1"/>
    </xf>
    <xf numFmtId="0" fontId="11" fillId="6" borderId="12" xfId="0" applyFont="1" applyFill="1" applyBorder="1" applyAlignment="1">
      <alignment horizontal="center" vertical="center"/>
    </xf>
    <xf numFmtId="0" fontId="11" fillId="6" borderId="13" xfId="0" applyFont="1" applyFill="1" applyBorder="1" applyAlignment="1">
      <alignment horizontal="center" vertical="center"/>
    </xf>
    <xf numFmtId="0" fontId="11" fillId="6" borderId="14" xfId="0" applyFon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8" borderId="12" xfId="0" applyFont="1" applyFill="1" applyBorder="1" applyAlignment="1">
      <alignment horizontal="center" vertical="center"/>
    </xf>
    <xf numFmtId="0" fontId="11" fillId="8" borderId="14" xfId="0"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16" fillId="0" borderId="0" xfId="7" applyFont="1" applyAlignment="1">
      <alignment horizontal="left" vertical="center" readingOrder="1"/>
    </xf>
    <xf numFmtId="0" fontId="5" fillId="0" borderId="0" xfId="5" applyFont="1" applyAlignment="1">
      <alignment horizontal="center" readingOrder="1"/>
    </xf>
    <xf numFmtId="0" fontId="9" fillId="0" borderId="0" xfId="8" applyFont="1" applyAlignment="1">
      <alignment horizontal="center"/>
    </xf>
    <xf numFmtId="0" fontId="4" fillId="9" borderId="8" xfId="5" applyFont="1" applyFill="1" applyBorder="1" applyAlignment="1">
      <alignment horizontal="left" wrapText="1" readingOrder="1"/>
    </xf>
    <xf numFmtId="0" fontId="4" fillId="9" borderId="0" xfId="5" applyFont="1" applyFill="1" applyAlignment="1">
      <alignment horizontal="left" wrapText="1" readingOrder="1"/>
    </xf>
  </cellXfs>
  <cellStyles count="11">
    <cellStyle name="Comma 2 2" xfId="10" xr:uid="{A03C451F-FCBD-4687-B31A-7DC4C4921849}"/>
    <cellStyle name="Currency 2 2" xfId="9" xr:uid="{BFE126D8-3B44-4A0A-96DB-5C2199EB33AB}"/>
    <cellStyle name="Hyperlink" xfId="6" builtinId="8"/>
    <cellStyle name="Normal" xfId="0" builtinId="0"/>
    <cellStyle name="Normal 17 4 2" xfId="2" xr:uid="{00000000-0005-0000-0000-000001000000}"/>
    <cellStyle name="Normal 2" xfId="7" xr:uid="{98D6FBE5-4D2D-484B-B662-3F6894A006E0}"/>
    <cellStyle name="Normal 40 2" xfId="3" xr:uid="{00000000-0005-0000-0000-000002000000}"/>
    <cellStyle name="Normal 6 3 2" xfId="8" xr:uid="{27EDB55A-1623-4277-A52C-2BB4BC8B1C0A}"/>
    <cellStyle name="Normal_818CUR 2" xfId="4" xr:uid="{00000000-0005-0000-0000-000003000000}"/>
    <cellStyle name="Normal_AC  Invoice # 27" xfId="5" xr:uid="{27FF5DF9-7969-4237-8AF5-2C7F3096C71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304801</xdr:colOff>
      <xdr:row>0</xdr:row>
      <xdr:rowOff>70337</xdr:rowOff>
    </xdr:from>
    <xdr:to>
      <xdr:col>1</xdr:col>
      <xdr:colOff>973017</xdr:colOff>
      <xdr:row>5</xdr:row>
      <xdr:rowOff>70337</xdr:rowOff>
    </xdr:to>
    <xdr:pic>
      <xdr:nvPicPr>
        <xdr:cNvPr id="3" name="Picture 2">
          <a:extLst>
            <a:ext uri="{FF2B5EF4-FFF2-40B4-BE49-F238E27FC236}">
              <a16:creationId xmlns:a16="http://schemas.microsoft.com/office/drawing/2014/main" id="{08947356-8791-FD1E-78D9-6EA368137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1" y="70337"/>
          <a:ext cx="1482970" cy="879231"/>
        </a:xfrm>
        <a:prstGeom prst="rect">
          <a:avLst/>
        </a:prstGeom>
      </xdr:spPr>
    </xdr:pic>
    <xdr:clientData/>
  </xdr:twoCellAnchor>
  <xdr:twoCellAnchor editAs="oneCell">
    <xdr:from>
      <xdr:col>2</xdr:col>
      <xdr:colOff>1881397</xdr:colOff>
      <xdr:row>0</xdr:row>
      <xdr:rowOff>52753</xdr:rowOff>
    </xdr:from>
    <xdr:to>
      <xdr:col>5</xdr:col>
      <xdr:colOff>5138</xdr:colOff>
      <xdr:row>4</xdr:row>
      <xdr:rowOff>164122</xdr:rowOff>
    </xdr:to>
    <xdr:pic>
      <xdr:nvPicPr>
        <xdr:cNvPr id="5" name="Picture 4">
          <a:extLst>
            <a:ext uri="{FF2B5EF4-FFF2-40B4-BE49-F238E27FC236}">
              <a16:creationId xmlns:a16="http://schemas.microsoft.com/office/drawing/2014/main" id="{6164A641-F4F3-BEC1-EC29-74C897F39A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39505" y="52753"/>
          <a:ext cx="1652387" cy="814754"/>
        </a:xfrm>
        <a:prstGeom prst="rect">
          <a:avLst/>
        </a:prstGeom>
      </xdr:spPr>
    </xdr:pic>
    <xdr:clientData/>
  </xdr:twoCellAnchor>
  <xdr:twoCellAnchor editAs="oneCell">
    <xdr:from>
      <xdr:col>6</xdr:col>
      <xdr:colOff>128954</xdr:colOff>
      <xdr:row>0</xdr:row>
      <xdr:rowOff>29308</xdr:rowOff>
    </xdr:from>
    <xdr:to>
      <xdr:col>7</xdr:col>
      <xdr:colOff>785447</xdr:colOff>
      <xdr:row>5</xdr:row>
      <xdr:rowOff>78404</xdr:rowOff>
    </xdr:to>
    <xdr:pic>
      <xdr:nvPicPr>
        <xdr:cNvPr id="2" name="Picture 1">
          <a:extLst>
            <a:ext uri="{FF2B5EF4-FFF2-40B4-BE49-F238E27FC236}">
              <a16:creationId xmlns:a16="http://schemas.microsoft.com/office/drawing/2014/main" id="{3CA114CF-E505-4633-8F2C-26FB7EEDBF3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06662" y="29308"/>
          <a:ext cx="1664677" cy="9283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100/AppData/Local/Temp/Rar$DIa3612.6323/Task%20for%20Traine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ummary"/>
      <sheetName val="BOQ"/>
    </sheetNames>
    <sheetDataSet>
      <sheetData sheetId="0"/>
      <sheetData sheetId="1" refreshError="1"/>
      <sheetData sheetId="2">
        <row r="65">
          <cell r="F65">
            <v>1304270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2AF6-ADC5-4C74-A408-CA0F60E05621}">
  <sheetPr>
    <pageSetUpPr fitToPage="1"/>
  </sheetPr>
  <dimension ref="A1:P59"/>
  <sheetViews>
    <sheetView topLeftCell="C1" workbookViewId="0">
      <selection activeCell="S5" sqref="S5"/>
    </sheetView>
  </sheetViews>
  <sheetFormatPr defaultRowHeight="13.8" x14ac:dyDescent="0.25"/>
  <cols>
    <col min="1" max="1" width="4.09765625" bestFit="1" customWidth="1"/>
    <col min="2" max="2" width="50.69921875" customWidth="1"/>
    <col min="3" max="3" width="19.09765625" style="26" customWidth="1"/>
    <col min="4" max="4" width="19.09765625" customWidth="1"/>
    <col min="5" max="5" width="9.296875" customWidth="1"/>
    <col min="6" max="6" width="9" customWidth="1"/>
    <col min="7" max="7" width="8.8984375" customWidth="1"/>
    <col min="8" max="8" width="8.09765625" customWidth="1"/>
    <col min="9" max="9" width="9" customWidth="1"/>
    <col min="10" max="10" width="10.59765625" customWidth="1"/>
    <col min="11" max="11" width="10.69921875" bestFit="1" customWidth="1"/>
    <col min="12" max="12" width="11.8984375" customWidth="1"/>
    <col min="13" max="14" width="11.09765625" customWidth="1"/>
    <col min="15" max="16" width="8.796875" style="26"/>
  </cols>
  <sheetData>
    <row r="1" spans="1:16" ht="25.5" customHeight="1" x14ac:dyDescent="0.25">
      <c r="A1" s="113" t="s">
        <v>0</v>
      </c>
      <c r="B1" s="114" t="s">
        <v>1</v>
      </c>
      <c r="C1" s="115" t="s">
        <v>2</v>
      </c>
      <c r="D1" s="116"/>
      <c r="E1" s="116" t="s">
        <v>3</v>
      </c>
      <c r="F1" s="116"/>
      <c r="G1" s="116"/>
      <c r="H1" s="116"/>
      <c r="I1" s="117"/>
      <c r="J1" s="118" t="s">
        <v>4</v>
      </c>
      <c r="K1" s="118"/>
      <c r="L1" s="118"/>
      <c r="M1" s="118"/>
      <c r="N1" s="118"/>
    </row>
    <row r="2" spans="1:16" ht="27.6" x14ac:dyDescent="0.25">
      <c r="A2" s="113"/>
      <c r="B2" s="114"/>
      <c r="C2" s="2" t="s">
        <v>5</v>
      </c>
      <c r="D2" s="2" t="s">
        <v>6</v>
      </c>
      <c r="E2" s="1" t="s">
        <v>7</v>
      </c>
      <c r="F2" s="1" t="s">
        <v>8</v>
      </c>
      <c r="G2" s="3" t="s">
        <v>9</v>
      </c>
      <c r="H2" s="4" t="s">
        <v>10</v>
      </c>
      <c r="I2" s="3" t="s">
        <v>11</v>
      </c>
      <c r="J2" s="2" t="s">
        <v>7</v>
      </c>
      <c r="K2" s="2" t="s">
        <v>8</v>
      </c>
      <c r="L2" s="3" t="s">
        <v>9</v>
      </c>
      <c r="M2" s="3" t="s">
        <v>10</v>
      </c>
      <c r="N2" s="3" t="s">
        <v>11</v>
      </c>
      <c r="O2" s="3" t="s">
        <v>114</v>
      </c>
      <c r="P2" s="3" t="s">
        <v>74</v>
      </c>
    </row>
    <row r="3" spans="1:16" ht="15.6" x14ac:dyDescent="0.25">
      <c r="A3" s="5" t="str">
        <f>IF(D3&gt;0,MAX(#REF!)+1,"")</f>
        <v/>
      </c>
      <c r="B3" s="6" t="s">
        <v>12</v>
      </c>
      <c r="C3" s="7"/>
      <c r="D3" s="8"/>
      <c r="E3" s="8"/>
      <c r="F3" s="9"/>
      <c r="G3" s="10" t="str">
        <f>IF(D3&gt;0,F3*C3,"")</f>
        <v/>
      </c>
      <c r="H3" s="10" t="str">
        <f>IF(F3&gt;0,G3*D3,"")</f>
        <v/>
      </c>
      <c r="I3" s="11"/>
      <c r="J3" s="12"/>
      <c r="K3" s="13"/>
      <c r="L3" s="14"/>
      <c r="M3" s="14"/>
      <c r="N3" s="14"/>
      <c r="O3" s="110"/>
      <c r="P3" s="110"/>
    </row>
    <row r="4" spans="1:16" ht="26.4" x14ac:dyDescent="0.25">
      <c r="A4" s="15" t="str">
        <f>IF(D4&gt;0,MAX($A$3:A3)+1,"")</f>
        <v/>
      </c>
      <c r="B4" s="16" t="s">
        <v>13</v>
      </c>
      <c r="C4" s="17"/>
      <c r="D4" s="18"/>
      <c r="E4" s="19"/>
      <c r="F4" s="20"/>
      <c r="G4" s="21"/>
      <c r="H4" s="21" t="str">
        <f>IF(F4&gt;0,G4*D4,"")</f>
        <v/>
      </c>
      <c r="I4" s="21"/>
      <c r="J4" s="20"/>
      <c r="K4" s="20"/>
      <c r="L4" s="21"/>
      <c r="M4" s="21"/>
      <c r="N4" s="21"/>
      <c r="O4" s="110"/>
      <c r="P4" s="110"/>
    </row>
    <row r="5" spans="1:16" ht="105.6" x14ac:dyDescent="0.25">
      <c r="A5" s="15" t="str">
        <f>IF(D5&gt;0,MAX($A$3:A4)+1,"")</f>
        <v/>
      </c>
      <c r="B5" s="22" t="s">
        <v>14</v>
      </c>
      <c r="C5" s="17"/>
      <c r="D5" s="18"/>
      <c r="E5" s="19"/>
      <c r="F5" s="20"/>
      <c r="G5" s="21"/>
      <c r="H5" s="21" t="str">
        <f t="shared" ref="H5:H6" si="0">IF(F5&gt;0,G5*D5,"")</f>
        <v/>
      </c>
      <c r="I5" s="21"/>
      <c r="J5" s="20"/>
      <c r="K5" s="20"/>
      <c r="L5" s="21"/>
      <c r="M5" s="21"/>
      <c r="N5" s="21"/>
      <c r="O5" s="110"/>
      <c r="P5" s="110"/>
    </row>
    <row r="6" spans="1:16" ht="26.4" x14ac:dyDescent="0.25">
      <c r="A6" s="15" t="str">
        <f>IF(D6&gt;0,MAX($A$3:A5)+1,"")</f>
        <v/>
      </c>
      <c r="B6" s="22" t="s">
        <v>15</v>
      </c>
      <c r="C6" s="17"/>
      <c r="D6" s="18"/>
      <c r="E6" s="19"/>
      <c r="F6" s="20"/>
      <c r="G6" s="21"/>
      <c r="H6" s="21" t="str">
        <f t="shared" si="0"/>
        <v/>
      </c>
      <c r="I6" s="21"/>
      <c r="J6" s="20"/>
      <c r="K6" s="20"/>
      <c r="L6" s="21"/>
      <c r="M6" s="21"/>
      <c r="N6" s="21"/>
      <c r="O6" s="110"/>
      <c r="P6" s="110"/>
    </row>
    <row r="7" spans="1:16" x14ac:dyDescent="0.25">
      <c r="A7" s="15">
        <f>IF(D7&gt;0,MAX($A3:A6)+1,"")</f>
        <v>1</v>
      </c>
      <c r="B7" s="22" t="s">
        <v>16</v>
      </c>
      <c r="C7" s="17">
        <v>100</v>
      </c>
      <c r="D7" s="18" t="s">
        <v>17</v>
      </c>
      <c r="E7" s="23">
        <v>50</v>
      </c>
      <c r="F7" s="24">
        <v>0</v>
      </c>
      <c r="G7" s="25">
        <v>0</v>
      </c>
      <c r="H7" s="25">
        <v>25</v>
      </c>
      <c r="I7" s="25">
        <v>0</v>
      </c>
      <c r="J7" s="20">
        <v>0.4</v>
      </c>
      <c r="K7" s="20">
        <v>0</v>
      </c>
      <c r="L7" s="20">
        <v>0</v>
      </c>
      <c r="M7" s="20">
        <v>0.5</v>
      </c>
      <c r="N7" s="20">
        <v>0.1</v>
      </c>
      <c r="O7" s="111">
        <f>BOQ!U7</f>
        <v>50</v>
      </c>
      <c r="P7" s="112">
        <f>BOQ!T7</f>
        <v>0.65</v>
      </c>
    </row>
    <row r="8" spans="1:16" x14ac:dyDescent="0.25">
      <c r="A8" s="15">
        <f>IF(D8&gt;0,MAX($A4:A7)+1,"")</f>
        <v>2</v>
      </c>
      <c r="B8" s="22" t="s">
        <v>18</v>
      </c>
      <c r="C8" s="17">
        <v>150</v>
      </c>
      <c r="D8" s="18" t="s">
        <v>17</v>
      </c>
      <c r="E8" s="23">
        <v>50</v>
      </c>
      <c r="F8" s="24">
        <v>0</v>
      </c>
      <c r="G8" s="25">
        <v>0</v>
      </c>
      <c r="H8" s="25">
        <v>25</v>
      </c>
      <c r="I8" s="25">
        <v>0</v>
      </c>
      <c r="J8" s="20">
        <v>0.4</v>
      </c>
      <c r="K8" s="20">
        <v>0</v>
      </c>
      <c r="L8" s="20">
        <v>0</v>
      </c>
      <c r="M8" s="20">
        <v>0.5</v>
      </c>
      <c r="N8" s="20">
        <v>0.1</v>
      </c>
      <c r="O8" s="111">
        <f>BOQ!U8</f>
        <v>50</v>
      </c>
      <c r="P8" s="112">
        <f>BOQ!T8</f>
        <v>0.65</v>
      </c>
    </row>
    <row r="9" spans="1:16" ht="26.4" x14ac:dyDescent="0.25">
      <c r="A9" s="15" t="str">
        <f>IF(D9&gt;0,MAX($A5:A8)+1,"")</f>
        <v/>
      </c>
      <c r="B9" s="22" t="s">
        <v>19</v>
      </c>
      <c r="C9" s="17"/>
      <c r="D9" s="18"/>
      <c r="E9" s="23"/>
      <c r="F9" s="24"/>
      <c r="G9" s="25"/>
      <c r="H9" s="25"/>
      <c r="I9" s="25"/>
      <c r="J9" s="20"/>
      <c r="K9" s="20"/>
      <c r="L9" s="21"/>
      <c r="M9" s="21"/>
      <c r="N9" s="21"/>
      <c r="O9" s="111"/>
      <c r="P9" s="112"/>
    </row>
    <row r="10" spans="1:16" x14ac:dyDescent="0.25">
      <c r="A10" s="15">
        <f>IF(D10&gt;0,MAX($A6:A9)+1,"")</f>
        <v>3</v>
      </c>
      <c r="B10" s="22" t="s">
        <v>18</v>
      </c>
      <c r="C10" s="17">
        <v>100</v>
      </c>
      <c r="D10" s="18" t="s">
        <v>17</v>
      </c>
      <c r="E10" s="23">
        <v>30</v>
      </c>
      <c r="F10" s="24">
        <v>0</v>
      </c>
      <c r="G10" s="25">
        <v>0</v>
      </c>
      <c r="H10" s="25">
        <v>0</v>
      </c>
      <c r="I10" s="25">
        <v>0</v>
      </c>
      <c r="J10" s="20">
        <v>0.4</v>
      </c>
      <c r="K10" s="20">
        <v>0</v>
      </c>
      <c r="L10" s="20">
        <v>0</v>
      </c>
      <c r="M10" s="20">
        <v>0.5</v>
      </c>
      <c r="N10" s="20">
        <v>0.1</v>
      </c>
      <c r="O10" s="111">
        <f>BOQ!U10</f>
        <v>30</v>
      </c>
      <c r="P10" s="112">
        <f>BOQ!T10</f>
        <v>0.4</v>
      </c>
    </row>
    <row r="11" spans="1:16" x14ac:dyDescent="0.25">
      <c r="A11" s="15">
        <f>IF(D11&gt;0,MAX($A7:A10)+1,"")</f>
        <v>4</v>
      </c>
      <c r="B11" s="22" t="s">
        <v>20</v>
      </c>
      <c r="C11" s="17">
        <v>20</v>
      </c>
      <c r="D11" s="18" t="s">
        <v>17</v>
      </c>
      <c r="E11" s="23">
        <v>0</v>
      </c>
      <c r="F11" s="24">
        <v>0</v>
      </c>
      <c r="G11" s="25">
        <v>0</v>
      </c>
      <c r="H11" s="25">
        <v>0</v>
      </c>
      <c r="I11" s="25">
        <v>0</v>
      </c>
      <c r="J11" s="20">
        <v>0.4</v>
      </c>
      <c r="K11" s="20">
        <v>0</v>
      </c>
      <c r="L11" s="20">
        <v>0</v>
      </c>
      <c r="M11" s="20">
        <v>0.5</v>
      </c>
      <c r="N11" s="20">
        <v>0.1</v>
      </c>
      <c r="O11" s="111"/>
      <c r="P11" s="112"/>
    </row>
    <row r="12" spans="1:16" x14ac:dyDescent="0.25">
      <c r="A12" s="15">
        <f>IF(D12&gt;0,MAX($A8:A11)+1,"")</f>
        <v>5</v>
      </c>
      <c r="B12" s="22" t="s">
        <v>21</v>
      </c>
      <c r="C12" s="17">
        <v>184</v>
      </c>
      <c r="D12" s="18" t="s">
        <v>17</v>
      </c>
      <c r="E12" s="23">
        <v>0</v>
      </c>
      <c r="F12" s="24">
        <v>0</v>
      </c>
      <c r="G12" s="25">
        <v>0</v>
      </c>
      <c r="H12" s="25">
        <v>0</v>
      </c>
      <c r="I12" s="25">
        <v>0</v>
      </c>
      <c r="J12" s="20">
        <v>0.4</v>
      </c>
      <c r="K12" s="20">
        <v>0</v>
      </c>
      <c r="L12" s="20">
        <v>0</v>
      </c>
      <c r="M12" s="20">
        <v>0.5</v>
      </c>
      <c r="N12" s="20">
        <v>0.1</v>
      </c>
      <c r="O12" s="111"/>
      <c r="P12" s="112"/>
    </row>
    <row r="13" spans="1:16" ht="26.4" x14ac:dyDescent="0.25">
      <c r="A13" s="15" t="str">
        <f>IF(D13&gt;0,MAX($A9:A12)+1,"")</f>
        <v/>
      </c>
      <c r="B13" s="22" t="s">
        <v>22</v>
      </c>
      <c r="C13" s="17"/>
      <c r="D13" s="18"/>
      <c r="E13" s="23"/>
      <c r="F13" s="24"/>
      <c r="G13" s="25"/>
      <c r="H13" s="25"/>
      <c r="I13" s="25"/>
      <c r="J13" s="20"/>
      <c r="K13" s="20"/>
      <c r="L13" s="21"/>
      <c r="M13" s="21"/>
      <c r="N13" s="21"/>
      <c r="O13" s="111"/>
      <c r="P13" s="112"/>
    </row>
    <row r="14" spans="1:16" x14ac:dyDescent="0.25">
      <c r="A14" s="15">
        <v>1</v>
      </c>
      <c r="B14" s="22" t="s">
        <v>23</v>
      </c>
      <c r="C14" s="17">
        <v>50</v>
      </c>
      <c r="D14" s="18" t="s">
        <v>17</v>
      </c>
      <c r="E14" s="23">
        <v>20</v>
      </c>
      <c r="F14" s="24">
        <v>0</v>
      </c>
      <c r="G14" s="25">
        <v>0</v>
      </c>
      <c r="H14" s="25">
        <v>0</v>
      </c>
      <c r="I14" s="25">
        <v>0</v>
      </c>
      <c r="J14" s="20">
        <v>0.4</v>
      </c>
      <c r="K14" s="20">
        <v>0</v>
      </c>
      <c r="L14" s="20">
        <v>0</v>
      </c>
      <c r="M14" s="20">
        <v>0.5</v>
      </c>
      <c r="N14" s="20">
        <v>0.1</v>
      </c>
      <c r="O14" s="111">
        <f>BOQ!U14</f>
        <v>20</v>
      </c>
      <c r="P14" s="112">
        <f>BOQ!T14</f>
        <v>0.4</v>
      </c>
    </row>
    <row r="15" spans="1:16" x14ac:dyDescent="0.25">
      <c r="A15" s="15">
        <v>2</v>
      </c>
      <c r="B15" s="22" t="s">
        <v>24</v>
      </c>
      <c r="C15" s="17">
        <v>45</v>
      </c>
      <c r="D15" s="18" t="s">
        <v>17</v>
      </c>
      <c r="E15" s="23">
        <v>45</v>
      </c>
      <c r="F15" s="24">
        <v>0</v>
      </c>
      <c r="G15" s="25">
        <v>0</v>
      </c>
      <c r="H15" s="25">
        <v>0</v>
      </c>
      <c r="I15" s="25">
        <v>0</v>
      </c>
      <c r="J15" s="20">
        <v>0.4</v>
      </c>
      <c r="K15" s="20">
        <v>0</v>
      </c>
      <c r="L15" s="20">
        <v>0</v>
      </c>
      <c r="M15" s="20">
        <v>0.5</v>
      </c>
      <c r="N15" s="20">
        <v>0.1</v>
      </c>
      <c r="O15" s="111">
        <f>BOQ!U15</f>
        <v>45</v>
      </c>
      <c r="P15" s="112">
        <f>BOQ!T15</f>
        <v>0.4</v>
      </c>
    </row>
    <row r="16" spans="1:16" ht="26.4" x14ac:dyDescent="0.25">
      <c r="A16" s="15" t="str">
        <f>IF(D16&gt;0,MAX($A12:A15)+1,"")</f>
        <v/>
      </c>
      <c r="B16" s="22" t="s">
        <v>25</v>
      </c>
      <c r="C16" s="17"/>
      <c r="D16" s="18"/>
      <c r="E16" s="23"/>
      <c r="F16" s="24"/>
      <c r="G16" s="25"/>
      <c r="H16" s="25"/>
      <c r="I16" s="25"/>
      <c r="J16" s="20"/>
      <c r="K16" s="20"/>
      <c r="L16" s="21"/>
      <c r="M16" s="21"/>
      <c r="N16" s="21"/>
      <c r="O16" s="111"/>
      <c r="P16" s="112"/>
    </row>
    <row r="17" spans="1:16" x14ac:dyDescent="0.25">
      <c r="A17" s="15">
        <f>IF(D17&gt;0,MAX($A13:A16)+1,"")</f>
        <v>3</v>
      </c>
      <c r="B17" s="22" t="s">
        <v>26</v>
      </c>
      <c r="C17" s="17">
        <v>184</v>
      </c>
      <c r="D17" s="18" t="s">
        <v>17</v>
      </c>
      <c r="E17" s="23">
        <v>184</v>
      </c>
      <c r="F17" s="24">
        <v>0</v>
      </c>
      <c r="G17" s="25">
        <v>0</v>
      </c>
      <c r="H17" s="25">
        <v>0</v>
      </c>
      <c r="I17" s="25">
        <v>0</v>
      </c>
      <c r="J17" s="20">
        <v>0.4</v>
      </c>
      <c r="K17" s="20">
        <v>0</v>
      </c>
      <c r="L17" s="20">
        <v>0</v>
      </c>
      <c r="M17" s="20">
        <v>0.5</v>
      </c>
      <c r="N17" s="20">
        <v>0.1</v>
      </c>
      <c r="O17" s="111">
        <f>BOQ!U17</f>
        <v>184</v>
      </c>
      <c r="P17" s="112">
        <f>BOQ!T17</f>
        <v>0.4</v>
      </c>
    </row>
    <row r="18" spans="1:16" x14ac:dyDescent="0.25">
      <c r="A18" s="15">
        <f>IF(D18&gt;0,MAX($A14:A17)+1,"")</f>
        <v>4</v>
      </c>
      <c r="B18" s="22" t="s">
        <v>27</v>
      </c>
      <c r="C18" s="17">
        <v>20</v>
      </c>
      <c r="D18" s="18" t="s">
        <v>17</v>
      </c>
      <c r="E18" s="23">
        <v>20</v>
      </c>
      <c r="F18" s="24">
        <v>0</v>
      </c>
      <c r="G18" s="25">
        <v>0</v>
      </c>
      <c r="H18" s="25">
        <v>0</v>
      </c>
      <c r="I18" s="25">
        <v>0</v>
      </c>
      <c r="J18" s="20">
        <v>0.4</v>
      </c>
      <c r="K18" s="20">
        <v>0</v>
      </c>
      <c r="L18" s="20">
        <v>0</v>
      </c>
      <c r="M18" s="20">
        <v>0.5</v>
      </c>
      <c r="N18" s="20">
        <v>0.1</v>
      </c>
      <c r="O18" s="111">
        <f>BOQ!U18</f>
        <v>20</v>
      </c>
      <c r="P18" s="112">
        <f>BOQ!T18</f>
        <v>0.4</v>
      </c>
    </row>
    <row r="19" spans="1:16" x14ac:dyDescent="0.25">
      <c r="A19" s="15">
        <f>IF(D19&gt;0,MAX($A15:A18)+1,"")</f>
        <v>5</v>
      </c>
      <c r="B19" s="22" t="s">
        <v>28</v>
      </c>
      <c r="C19" s="17">
        <v>99</v>
      </c>
      <c r="D19" s="18" t="s">
        <v>17</v>
      </c>
      <c r="E19" s="23">
        <v>99</v>
      </c>
      <c r="F19" s="24">
        <v>0</v>
      </c>
      <c r="G19" s="25">
        <v>0</v>
      </c>
      <c r="H19" s="25">
        <v>0</v>
      </c>
      <c r="I19" s="25">
        <v>0</v>
      </c>
      <c r="J19" s="20">
        <v>0.4</v>
      </c>
      <c r="K19" s="20">
        <v>0</v>
      </c>
      <c r="L19" s="20">
        <v>0</v>
      </c>
      <c r="M19" s="20">
        <v>0.5</v>
      </c>
      <c r="N19" s="20">
        <v>0.1</v>
      </c>
      <c r="O19" s="111">
        <f>BOQ!U19</f>
        <v>99</v>
      </c>
      <c r="P19" s="112">
        <f>BOQ!T19</f>
        <v>0.4</v>
      </c>
    </row>
    <row r="20" spans="1:16" x14ac:dyDescent="0.25">
      <c r="A20" s="15" t="str">
        <f>IF(D20&gt;0,MAX(#REF!)+1,"")</f>
        <v/>
      </c>
      <c r="B20" s="16" t="s">
        <v>29</v>
      </c>
      <c r="C20" s="17"/>
      <c r="D20" s="18"/>
      <c r="E20" s="23"/>
      <c r="F20" s="24"/>
      <c r="G20" s="25"/>
      <c r="H20" s="25"/>
      <c r="I20" s="25"/>
      <c r="J20" s="20"/>
      <c r="K20" s="20"/>
      <c r="L20" s="21"/>
      <c r="M20" s="21"/>
      <c r="N20" s="21"/>
      <c r="O20" s="111"/>
      <c r="P20" s="112"/>
    </row>
    <row r="21" spans="1:16" ht="132" x14ac:dyDescent="0.25">
      <c r="A21" s="15" t="str">
        <f>IF(D21&gt;0,MAX($A20:A20)+1,"")</f>
        <v/>
      </c>
      <c r="B21" s="22" t="s">
        <v>30</v>
      </c>
      <c r="C21" s="17"/>
      <c r="D21" s="18"/>
      <c r="E21" s="23"/>
      <c r="F21" s="24"/>
      <c r="G21" s="25"/>
      <c r="H21" s="25"/>
      <c r="I21" s="25"/>
      <c r="J21" s="20"/>
      <c r="K21" s="20"/>
      <c r="L21" s="21"/>
      <c r="M21" s="21"/>
      <c r="N21" s="21"/>
      <c r="O21" s="111"/>
      <c r="P21" s="112"/>
    </row>
    <row r="22" spans="1:16" x14ac:dyDescent="0.25">
      <c r="A22" s="15" t="str">
        <f>IF(D22&gt;0,MAX($A20:A21)+1,"")</f>
        <v/>
      </c>
      <c r="B22" s="22" t="s">
        <v>31</v>
      </c>
      <c r="C22" s="17"/>
      <c r="D22" s="18"/>
      <c r="E22" s="23"/>
      <c r="F22" s="24"/>
      <c r="G22" s="25"/>
      <c r="H22" s="25"/>
      <c r="I22" s="25"/>
      <c r="J22" s="20"/>
      <c r="K22" s="20"/>
      <c r="L22" s="21"/>
      <c r="M22" s="21"/>
      <c r="N22" s="21"/>
      <c r="O22" s="111"/>
      <c r="P22" s="112"/>
    </row>
    <row r="23" spans="1:16" x14ac:dyDescent="0.25">
      <c r="A23" s="15">
        <v>1</v>
      </c>
      <c r="B23" s="22" t="s">
        <v>32</v>
      </c>
      <c r="C23" s="17">
        <v>72</v>
      </c>
      <c r="D23" s="18" t="s">
        <v>17</v>
      </c>
      <c r="E23" s="23">
        <v>72</v>
      </c>
      <c r="F23" s="24">
        <v>15</v>
      </c>
      <c r="G23" s="25">
        <v>0</v>
      </c>
      <c r="H23" s="25">
        <v>0</v>
      </c>
      <c r="I23" s="25">
        <v>0</v>
      </c>
      <c r="J23" s="20">
        <v>0.2</v>
      </c>
      <c r="K23" s="20">
        <v>0.2</v>
      </c>
      <c r="L23" s="21">
        <v>0</v>
      </c>
      <c r="M23" s="21">
        <v>0.55000000000000004</v>
      </c>
      <c r="N23" s="21">
        <v>0.05</v>
      </c>
      <c r="O23" s="111">
        <f>BOQ!U23</f>
        <v>72</v>
      </c>
      <c r="P23" s="112">
        <f>BOQ!T23</f>
        <v>0.24166666666666664</v>
      </c>
    </row>
    <row r="24" spans="1:16" x14ac:dyDescent="0.25">
      <c r="A24" s="15" t="str">
        <f>IF(D24&gt;0,MAX($A20:A23)+1,"")</f>
        <v/>
      </c>
      <c r="B24" s="22" t="s">
        <v>33</v>
      </c>
      <c r="C24" s="17"/>
      <c r="D24" s="18"/>
      <c r="E24" s="23"/>
      <c r="F24" s="24"/>
      <c r="G24" s="25"/>
      <c r="H24" s="25"/>
      <c r="I24" s="25"/>
      <c r="J24" s="20"/>
      <c r="K24" s="20"/>
      <c r="L24" s="21"/>
      <c r="M24" s="21"/>
      <c r="N24" s="21"/>
      <c r="O24" s="111"/>
      <c r="P24" s="112"/>
    </row>
    <row r="25" spans="1:16" x14ac:dyDescent="0.25">
      <c r="A25" s="15">
        <v>2</v>
      </c>
      <c r="B25" s="22" t="s">
        <v>34</v>
      </c>
      <c r="C25" s="17">
        <v>80</v>
      </c>
      <c r="D25" s="18" t="s">
        <v>17</v>
      </c>
      <c r="E25" s="23">
        <v>80</v>
      </c>
      <c r="F25" s="24">
        <v>20</v>
      </c>
      <c r="G25" s="25">
        <v>0</v>
      </c>
      <c r="H25" s="25">
        <v>0</v>
      </c>
      <c r="I25" s="25">
        <v>0</v>
      </c>
      <c r="J25" s="20">
        <v>0.2</v>
      </c>
      <c r="K25" s="20">
        <v>0.2</v>
      </c>
      <c r="L25" s="21">
        <v>0</v>
      </c>
      <c r="M25" s="21">
        <v>0.55000000000000004</v>
      </c>
      <c r="N25" s="21">
        <v>0.05</v>
      </c>
      <c r="O25" s="111">
        <f>BOQ!U25</f>
        <v>80</v>
      </c>
      <c r="P25" s="112">
        <f>BOQ!T25</f>
        <v>0.25</v>
      </c>
    </row>
    <row r="26" spans="1:16" x14ac:dyDescent="0.25">
      <c r="A26" s="15" t="str">
        <f>IF(D26&gt;0,MAX($A22:A25)+1,"")</f>
        <v/>
      </c>
      <c r="B26" s="16" t="s">
        <v>35</v>
      </c>
      <c r="C26" s="17"/>
      <c r="D26" s="18"/>
      <c r="E26" s="23"/>
      <c r="F26" s="24"/>
      <c r="G26" s="25"/>
      <c r="H26" s="25"/>
      <c r="I26" s="25"/>
      <c r="J26" s="20"/>
      <c r="K26" s="20"/>
      <c r="L26" s="21"/>
      <c r="M26" s="21"/>
      <c r="N26" s="21"/>
      <c r="O26" s="111"/>
      <c r="P26" s="112"/>
    </row>
    <row r="27" spans="1:16" ht="132" x14ac:dyDescent="0.25">
      <c r="A27" s="15" t="str">
        <f>IF(D27&gt;0,MAX($A23:A26)+1,"")</f>
        <v/>
      </c>
      <c r="B27" s="22" t="s">
        <v>36</v>
      </c>
      <c r="C27" s="17"/>
      <c r="D27" s="18"/>
      <c r="E27" s="23"/>
      <c r="F27" s="24"/>
      <c r="G27" s="25"/>
      <c r="H27" s="25"/>
      <c r="I27" s="25"/>
      <c r="J27" s="20"/>
      <c r="K27" s="20"/>
      <c r="L27" s="21"/>
      <c r="M27" s="21"/>
      <c r="N27" s="21"/>
      <c r="O27" s="111"/>
      <c r="P27" s="112"/>
    </row>
    <row r="28" spans="1:16" x14ac:dyDescent="0.25">
      <c r="A28" s="15">
        <v>1</v>
      </c>
      <c r="B28" s="22" t="s">
        <v>37</v>
      </c>
      <c r="C28" s="17">
        <v>1</v>
      </c>
      <c r="D28" s="18" t="s">
        <v>38</v>
      </c>
      <c r="E28" s="23">
        <v>0</v>
      </c>
      <c r="F28" s="24">
        <v>0</v>
      </c>
      <c r="G28" s="25">
        <v>0</v>
      </c>
      <c r="H28" s="25">
        <v>0</v>
      </c>
      <c r="I28" s="25">
        <v>0</v>
      </c>
      <c r="J28" s="20">
        <v>0.2</v>
      </c>
      <c r="K28" s="20">
        <v>0.2</v>
      </c>
      <c r="L28" s="21">
        <v>0</v>
      </c>
      <c r="M28" s="21">
        <v>0.55000000000000004</v>
      </c>
      <c r="N28" s="21">
        <v>0.05</v>
      </c>
      <c r="O28" s="111"/>
      <c r="P28" s="112"/>
    </row>
    <row r="29" spans="1:16" x14ac:dyDescent="0.25">
      <c r="A29" s="15">
        <v>2</v>
      </c>
      <c r="B29" s="22" t="s">
        <v>39</v>
      </c>
      <c r="C29" s="17">
        <v>1</v>
      </c>
      <c r="D29" s="18" t="s">
        <v>38</v>
      </c>
      <c r="E29" s="23">
        <v>0</v>
      </c>
      <c r="F29" s="24">
        <v>0</v>
      </c>
      <c r="G29" s="25">
        <v>0</v>
      </c>
      <c r="H29" s="25">
        <v>0</v>
      </c>
      <c r="I29" s="25">
        <v>0</v>
      </c>
      <c r="J29" s="20">
        <v>0.2</v>
      </c>
      <c r="K29" s="20">
        <v>0.2</v>
      </c>
      <c r="L29" s="21">
        <v>0</v>
      </c>
      <c r="M29" s="21">
        <v>0.55000000000000004</v>
      </c>
      <c r="N29" s="21">
        <v>0.05</v>
      </c>
      <c r="O29" s="111"/>
      <c r="P29" s="112"/>
    </row>
    <row r="30" spans="1:16" x14ac:dyDescent="0.25">
      <c r="A30" s="15">
        <v>3</v>
      </c>
      <c r="B30" s="22" t="s">
        <v>40</v>
      </c>
      <c r="C30" s="17">
        <v>2</v>
      </c>
      <c r="D30" s="18" t="s">
        <v>38</v>
      </c>
      <c r="E30" s="23">
        <v>2</v>
      </c>
      <c r="F30" s="24">
        <v>0</v>
      </c>
      <c r="G30" s="25">
        <v>0</v>
      </c>
      <c r="H30" s="25">
        <v>0</v>
      </c>
      <c r="I30" s="25">
        <v>0</v>
      </c>
      <c r="J30" s="20">
        <v>0.2</v>
      </c>
      <c r="K30" s="20">
        <v>0.2</v>
      </c>
      <c r="L30" s="21">
        <v>0</v>
      </c>
      <c r="M30" s="21">
        <v>0.55000000000000004</v>
      </c>
      <c r="N30" s="21">
        <v>0.05</v>
      </c>
      <c r="O30" s="111">
        <f>BOQ!U30</f>
        <v>2</v>
      </c>
      <c r="P30" s="112">
        <f>BOQ!T30</f>
        <v>0.2</v>
      </c>
    </row>
    <row r="31" spans="1:16" x14ac:dyDescent="0.25">
      <c r="A31" s="15" t="str">
        <f>IF(D31&gt;0,MAX($A30:A30)+1,"")</f>
        <v/>
      </c>
      <c r="B31" s="16" t="s">
        <v>41</v>
      </c>
      <c r="C31" s="17"/>
      <c r="D31" s="18"/>
      <c r="E31" s="23"/>
      <c r="F31" s="24"/>
      <c r="G31" s="25"/>
      <c r="H31" s="25"/>
      <c r="I31" s="25"/>
      <c r="J31" s="20"/>
      <c r="K31" s="20"/>
      <c r="L31" s="21"/>
      <c r="M31" s="21"/>
      <c r="N31" s="21"/>
      <c r="O31" s="111"/>
      <c r="P31" s="112"/>
    </row>
    <row r="32" spans="1:16" ht="158.4" x14ac:dyDescent="0.25">
      <c r="A32" s="15" t="str">
        <f>IF(D32&gt;0,MAX(#REF!)+1,"")</f>
        <v/>
      </c>
      <c r="B32" s="22" t="s">
        <v>42</v>
      </c>
      <c r="C32" s="17"/>
      <c r="D32" s="18"/>
      <c r="E32" s="23"/>
      <c r="F32" s="24"/>
      <c r="G32" s="25"/>
      <c r="H32" s="25"/>
      <c r="I32" s="25"/>
      <c r="J32" s="20"/>
      <c r="K32" s="20"/>
      <c r="L32" s="21"/>
      <c r="M32" s="21"/>
      <c r="N32" s="21"/>
      <c r="O32" s="111"/>
      <c r="P32" s="112"/>
    </row>
    <row r="33" spans="1:16" x14ac:dyDescent="0.25">
      <c r="A33" s="15">
        <f>IF(D33&gt;0,MAX($A32:A32)+1,"")</f>
        <v>1</v>
      </c>
      <c r="B33" s="22" t="s">
        <v>43</v>
      </c>
      <c r="C33" s="17">
        <v>10</v>
      </c>
      <c r="D33" s="18" t="s">
        <v>38</v>
      </c>
      <c r="E33" s="23">
        <v>10</v>
      </c>
      <c r="F33" s="24">
        <v>10</v>
      </c>
      <c r="G33" s="25"/>
      <c r="H33" s="25"/>
      <c r="I33" s="25"/>
      <c r="J33" s="20">
        <v>0</v>
      </c>
      <c r="K33" s="20">
        <v>0.2</v>
      </c>
      <c r="L33" s="21">
        <v>0.3</v>
      </c>
      <c r="M33" s="21">
        <v>0.45</v>
      </c>
      <c r="N33" s="21">
        <v>0.05</v>
      </c>
      <c r="O33" s="111">
        <f>BOQ!U33</f>
        <v>10</v>
      </c>
      <c r="P33" s="112">
        <f>BOQ!T33</f>
        <v>0.2</v>
      </c>
    </row>
    <row r="34" spans="1:16" x14ac:dyDescent="0.25">
      <c r="A34" s="15">
        <f>IF(D34&gt;0,MAX($A32:A33)+1,"")</f>
        <v>2</v>
      </c>
      <c r="B34" s="22" t="s">
        <v>44</v>
      </c>
      <c r="C34" s="17">
        <v>8</v>
      </c>
      <c r="D34" s="18" t="s">
        <v>38</v>
      </c>
      <c r="E34" s="23">
        <v>8</v>
      </c>
      <c r="F34" s="24">
        <v>8</v>
      </c>
      <c r="G34" s="25"/>
      <c r="H34" s="25"/>
      <c r="I34" s="25"/>
      <c r="J34" s="20">
        <v>0</v>
      </c>
      <c r="K34" s="20">
        <v>0.2</v>
      </c>
      <c r="L34" s="21">
        <v>0.3</v>
      </c>
      <c r="M34" s="21">
        <v>0.45</v>
      </c>
      <c r="N34" s="21">
        <v>0.05</v>
      </c>
      <c r="O34" s="111">
        <f>BOQ!U34</f>
        <v>8</v>
      </c>
      <c r="P34" s="112">
        <f>BOQ!T34</f>
        <v>0.2</v>
      </c>
    </row>
    <row r="35" spans="1:16" x14ac:dyDescent="0.25">
      <c r="A35" s="15">
        <f>IF(D35&gt;0,MAX($A32:A34)+1,"")</f>
        <v>3</v>
      </c>
      <c r="B35" s="22" t="s">
        <v>45</v>
      </c>
      <c r="C35" s="17">
        <v>6</v>
      </c>
      <c r="D35" s="18" t="s">
        <v>38</v>
      </c>
      <c r="E35" s="23">
        <v>6</v>
      </c>
      <c r="F35" s="24">
        <v>6</v>
      </c>
      <c r="G35" s="25"/>
      <c r="H35" s="25"/>
      <c r="I35" s="25"/>
      <c r="J35" s="20">
        <v>0</v>
      </c>
      <c r="K35" s="20">
        <v>0.2</v>
      </c>
      <c r="L35" s="21">
        <v>0.3</v>
      </c>
      <c r="M35" s="21">
        <v>0.45</v>
      </c>
      <c r="N35" s="21">
        <v>0.05</v>
      </c>
      <c r="O35" s="111">
        <f>BOQ!U35</f>
        <v>6</v>
      </c>
      <c r="P35" s="112">
        <f>BOQ!T35</f>
        <v>0.20000000000000004</v>
      </c>
    </row>
    <row r="36" spans="1:16" x14ac:dyDescent="0.25">
      <c r="A36" s="15">
        <f>IF(D36&gt;0,MAX($A33:A35)+1,"")</f>
        <v>4</v>
      </c>
      <c r="B36" s="22" t="s">
        <v>46</v>
      </c>
      <c r="C36" s="17">
        <v>4</v>
      </c>
      <c r="D36" s="18" t="s">
        <v>38</v>
      </c>
      <c r="E36" s="23">
        <v>4</v>
      </c>
      <c r="F36" s="24">
        <v>4</v>
      </c>
      <c r="G36" s="25"/>
      <c r="H36" s="25"/>
      <c r="I36" s="25"/>
      <c r="J36" s="20">
        <v>0</v>
      </c>
      <c r="K36" s="20">
        <v>0.2</v>
      </c>
      <c r="L36" s="21">
        <v>0.3</v>
      </c>
      <c r="M36" s="21">
        <v>0.45</v>
      </c>
      <c r="N36" s="21">
        <v>0.05</v>
      </c>
      <c r="O36" s="111">
        <f>BOQ!U36</f>
        <v>4</v>
      </c>
      <c r="P36" s="112">
        <f>BOQ!T36</f>
        <v>0.2</v>
      </c>
    </row>
    <row r="37" spans="1:16" x14ac:dyDescent="0.25">
      <c r="A37" s="15">
        <f>IF(D37&gt;0,MAX($A34:A36)+1,"")</f>
        <v>5</v>
      </c>
      <c r="B37" s="22" t="s">
        <v>47</v>
      </c>
      <c r="C37" s="17">
        <v>4</v>
      </c>
      <c r="D37" s="18" t="s">
        <v>38</v>
      </c>
      <c r="E37" s="23">
        <v>4</v>
      </c>
      <c r="F37" s="24">
        <v>4</v>
      </c>
      <c r="G37" s="25"/>
      <c r="H37" s="25"/>
      <c r="I37" s="25"/>
      <c r="J37" s="20">
        <v>0</v>
      </c>
      <c r="K37" s="20">
        <v>0.2</v>
      </c>
      <c r="L37" s="21">
        <v>0.3</v>
      </c>
      <c r="M37" s="21">
        <v>0.45</v>
      </c>
      <c r="N37" s="21">
        <v>0.05</v>
      </c>
      <c r="O37" s="111">
        <f>BOQ!U37</f>
        <v>4</v>
      </c>
      <c r="P37" s="112">
        <f>BOQ!T37</f>
        <v>0.2</v>
      </c>
    </row>
    <row r="38" spans="1:16" x14ac:dyDescent="0.25">
      <c r="A38" s="15" t="str">
        <f>IF(D38&gt;0,MAX(#REF!)+1,"")</f>
        <v/>
      </c>
      <c r="B38" s="16" t="s">
        <v>48</v>
      </c>
      <c r="C38" s="17"/>
      <c r="D38" s="18"/>
      <c r="E38" s="23"/>
      <c r="F38" s="24"/>
      <c r="G38" s="25"/>
      <c r="H38" s="25"/>
      <c r="I38" s="25"/>
      <c r="J38" s="20"/>
      <c r="K38" s="20"/>
      <c r="L38" s="21"/>
      <c r="M38" s="21"/>
      <c r="N38" s="21"/>
      <c r="O38" s="111"/>
      <c r="P38" s="112"/>
    </row>
    <row r="39" spans="1:16" ht="158.4" x14ac:dyDescent="0.25">
      <c r="A39" s="15" t="str">
        <f>IF(D39&gt;0,MAX(#REF!)+1,"")</f>
        <v/>
      </c>
      <c r="B39" s="22" t="s">
        <v>49</v>
      </c>
      <c r="C39" s="17"/>
      <c r="D39" s="18"/>
      <c r="E39" s="23"/>
      <c r="F39" s="24"/>
      <c r="G39" s="25"/>
      <c r="H39" s="25"/>
      <c r="I39" s="25"/>
      <c r="J39" s="20"/>
      <c r="K39" s="20"/>
      <c r="L39" s="21"/>
      <c r="M39" s="21"/>
      <c r="N39" s="21"/>
      <c r="O39" s="111"/>
      <c r="P39" s="112"/>
    </row>
    <row r="40" spans="1:16" x14ac:dyDescent="0.25">
      <c r="A40" s="15">
        <f>IF(D40&gt;0,MAX($A39:A39)+1,"")</f>
        <v>1</v>
      </c>
      <c r="B40" s="22" t="s">
        <v>50</v>
      </c>
      <c r="C40" s="17">
        <v>10</v>
      </c>
      <c r="D40" s="18" t="s">
        <v>38</v>
      </c>
      <c r="E40" s="23">
        <v>8</v>
      </c>
      <c r="F40" s="24">
        <v>5</v>
      </c>
      <c r="G40" s="25"/>
      <c r="H40" s="25"/>
      <c r="I40" s="25"/>
      <c r="J40" s="20">
        <v>0</v>
      </c>
      <c r="K40" s="20">
        <v>0.2</v>
      </c>
      <c r="L40" s="21">
        <v>0.3</v>
      </c>
      <c r="M40" s="21">
        <v>0.45</v>
      </c>
      <c r="N40" s="21">
        <v>0.05</v>
      </c>
      <c r="O40" s="111">
        <f>BOQ!U40</f>
        <v>8</v>
      </c>
      <c r="P40" s="112">
        <f>BOQ!T40</f>
        <v>0.125</v>
      </c>
    </row>
    <row r="41" spans="1:16" x14ac:dyDescent="0.25">
      <c r="A41" s="15">
        <f>IF(D41&gt;0,MAX($A39:A40)+1,"")</f>
        <v>2</v>
      </c>
      <c r="B41" s="22" t="s">
        <v>51</v>
      </c>
      <c r="C41" s="17">
        <v>15</v>
      </c>
      <c r="D41" s="18" t="s">
        <v>38</v>
      </c>
      <c r="E41" s="23">
        <v>10</v>
      </c>
      <c r="F41" s="24">
        <v>5</v>
      </c>
      <c r="G41" s="25"/>
      <c r="H41" s="25"/>
      <c r="I41" s="25"/>
      <c r="J41" s="20">
        <v>0</v>
      </c>
      <c r="K41" s="20">
        <v>0.2</v>
      </c>
      <c r="L41" s="21">
        <v>0.3</v>
      </c>
      <c r="M41" s="21">
        <v>0.45</v>
      </c>
      <c r="N41" s="21">
        <v>0.05</v>
      </c>
      <c r="O41" s="111">
        <f>BOQ!U41</f>
        <v>10</v>
      </c>
      <c r="P41" s="112">
        <f>BOQ!T41</f>
        <v>0.1</v>
      </c>
    </row>
    <row r="42" spans="1:16" x14ac:dyDescent="0.25">
      <c r="A42" s="15">
        <f>IF(D42&gt;0,MAX($A40:A41)+1,"")</f>
        <v>3</v>
      </c>
      <c r="B42" s="22" t="s">
        <v>52</v>
      </c>
      <c r="C42" s="17">
        <v>8</v>
      </c>
      <c r="D42" s="18" t="s">
        <v>38</v>
      </c>
      <c r="E42" s="23">
        <v>8</v>
      </c>
      <c r="F42" s="24">
        <v>4</v>
      </c>
      <c r="G42" s="25"/>
      <c r="H42" s="25"/>
      <c r="I42" s="25"/>
      <c r="J42" s="20">
        <v>0</v>
      </c>
      <c r="K42" s="20">
        <v>0.2</v>
      </c>
      <c r="L42" s="21">
        <v>0.3</v>
      </c>
      <c r="M42" s="21">
        <v>0.45</v>
      </c>
      <c r="N42" s="21">
        <v>0.05</v>
      </c>
      <c r="O42" s="111">
        <f>BOQ!U42</f>
        <v>8</v>
      </c>
      <c r="P42" s="112">
        <f>BOQ!T42</f>
        <v>0.1</v>
      </c>
    </row>
    <row r="43" spans="1:16" ht="26.4" x14ac:dyDescent="0.25">
      <c r="A43" s="15" t="str">
        <f>IF(D43&gt;0,MAX($A41:A42)+1,"")</f>
        <v/>
      </c>
      <c r="B43" s="16" t="s">
        <v>53</v>
      </c>
      <c r="C43" s="17"/>
      <c r="D43" s="18"/>
      <c r="E43" s="23"/>
      <c r="F43" s="24"/>
      <c r="G43" s="25"/>
      <c r="H43" s="25"/>
      <c r="I43" s="25"/>
      <c r="J43" s="20"/>
      <c r="K43" s="20"/>
      <c r="L43" s="21"/>
      <c r="M43" s="21"/>
      <c r="N43" s="21"/>
      <c r="O43" s="111"/>
      <c r="P43" s="112"/>
    </row>
    <row r="44" spans="1:16" ht="105.6" x14ac:dyDescent="0.25">
      <c r="A44" s="15" t="str">
        <f>IF(D44&gt;0,MAX(#REF!)+1,"")</f>
        <v/>
      </c>
      <c r="B44" s="22" t="s">
        <v>54</v>
      </c>
      <c r="C44" s="17"/>
      <c r="D44" s="18"/>
      <c r="E44" s="23"/>
      <c r="F44" s="24"/>
      <c r="G44" s="25"/>
      <c r="H44" s="25"/>
      <c r="I44" s="25"/>
      <c r="J44" s="20"/>
      <c r="K44" s="20"/>
      <c r="L44" s="21"/>
      <c r="M44" s="21"/>
      <c r="N44" s="21"/>
      <c r="O44" s="111"/>
      <c r="P44" s="112"/>
    </row>
    <row r="45" spans="1:16" x14ac:dyDescent="0.25">
      <c r="A45" s="15">
        <f>IF(D45&gt;0,MAX($A44:A44)+1,"")</f>
        <v>1</v>
      </c>
      <c r="B45" s="22" t="s">
        <v>55</v>
      </c>
      <c r="C45" s="17">
        <v>3</v>
      </c>
      <c r="D45" s="18" t="s">
        <v>38</v>
      </c>
      <c r="E45" s="23">
        <v>3</v>
      </c>
      <c r="F45" s="24">
        <v>3</v>
      </c>
      <c r="G45" s="25"/>
      <c r="H45" s="25"/>
      <c r="I45" s="25"/>
      <c r="J45" s="20">
        <v>0</v>
      </c>
      <c r="K45" s="20">
        <v>0.2</v>
      </c>
      <c r="L45" s="21">
        <v>0.3</v>
      </c>
      <c r="M45" s="21">
        <v>0.45</v>
      </c>
      <c r="N45" s="21">
        <v>0.05</v>
      </c>
      <c r="O45" s="111">
        <f>BOQ!U45</f>
        <v>3</v>
      </c>
      <c r="P45" s="112">
        <f>BOQ!T45</f>
        <v>0.20000000000000004</v>
      </c>
    </row>
    <row r="46" spans="1:16" x14ac:dyDescent="0.25">
      <c r="A46" s="15">
        <f>IF(D46&gt;0,MAX($A44:A45)+1,"")</f>
        <v>2</v>
      </c>
      <c r="B46" s="22" t="s">
        <v>56</v>
      </c>
      <c r="C46" s="17">
        <v>2</v>
      </c>
      <c r="D46" s="18" t="s">
        <v>38</v>
      </c>
      <c r="E46" s="23">
        <v>2</v>
      </c>
      <c r="F46" s="24">
        <v>2</v>
      </c>
      <c r="G46" s="25"/>
      <c r="H46" s="25"/>
      <c r="I46" s="25"/>
      <c r="J46" s="20">
        <v>0</v>
      </c>
      <c r="K46" s="20">
        <v>0.2</v>
      </c>
      <c r="L46" s="21">
        <v>0.3</v>
      </c>
      <c r="M46" s="21">
        <v>0.45</v>
      </c>
      <c r="N46" s="21">
        <v>0.05</v>
      </c>
      <c r="O46" s="111">
        <f>BOQ!U46</f>
        <v>2</v>
      </c>
      <c r="P46" s="112">
        <f>BOQ!T46</f>
        <v>0.2</v>
      </c>
    </row>
    <row r="47" spans="1:16" x14ac:dyDescent="0.25">
      <c r="A47" s="15">
        <f>IF(D47&gt;0,MAX($A45:A46)+1,"")</f>
        <v>3</v>
      </c>
      <c r="B47" s="22" t="s">
        <v>57</v>
      </c>
      <c r="C47" s="17">
        <v>1</v>
      </c>
      <c r="D47" s="18" t="s">
        <v>38</v>
      </c>
      <c r="E47" s="23">
        <v>1</v>
      </c>
      <c r="F47" s="24">
        <v>1</v>
      </c>
      <c r="G47" s="25"/>
      <c r="H47" s="25"/>
      <c r="I47" s="25"/>
      <c r="J47" s="20">
        <v>0</v>
      </c>
      <c r="K47" s="20">
        <v>0.2</v>
      </c>
      <c r="L47" s="21">
        <v>0.3</v>
      </c>
      <c r="M47" s="21">
        <v>0.45</v>
      </c>
      <c r="N47" s="21">
        <v>0.05</v>
      </c>
      <c r="O47" s="111">
        <f>BOQ!U47</f>
        <v>1</v>
      </c>
      <c r="P47" s="112">
        <f>BOQ!T47</f>
        <v>0.2</v>
      </c>
    </row>
    <row r="48" spans="1:16" x14ac:dyDescent="0.25">
      <c r="A48" s="15" t="str">
        <f>IF(D48&gt;0,MAX($A45:A47)+1,"")</f>
        <v/>
      </c>
      <c r="B48" s="16" t="s">
        <v>58</v>
      </c>
      <c r="C48" s="17"/>
      <c r="D48" s="18"/>
      <c r="E48" s="23"/>
      <c r="F48" s="24"/>
      <c r="G48" s="25"/>
      <c r="H48" s="25"/>
      <c r="I48" s="25"/>
      <c r="J48" s="20"/>
      <c r="K48" s="20"/>
      <c r="L48" s="21"/>
      <c r="M48" s="21"/>
      <c r="N48" s="21"/>
      <c r="O48" s="111"/>
      <c r="P48" s="112"/>
    </row>
    <row r="49" spans="1:16" ht="66" x14ac:dyDescent="0.25">
      <c r="A49" s="15" t="str">
        <f>IF(D49&gt;0,MAX($A46:A48)+1,"")</f>
        <v/>
      </c>
      <c r="B49" s="22" t="s">
        <v>59</v>
      </c>
      <c r="C49" s="17"/>
      <c r="D49" s="18"/>
      <c r="E49" s="23"/>
      <c r="F49" s="24"/>
      <c r="G49" s="25"/>
      <c r="H49" s="25"/>
      <c r="I49" s="25"/>
      <c r="J49" s="20"/>
      <c r="K49" s="20"/>
      <c r="L49" s="21"/>
      <c r="M49" s="21"/>
      <c r="N49" s="21"/>
      <c r="O49" s="111"/>
      <c r="P49" s="112"/>
    </row>
    <row r="50" spans="1:16" x14ac:dyDescent="0.25">
      <c r="A50" s="15">
        <v>1</v>
      </c>
      <c r="B50" s="22" t="s">
        <v>60</v>
      </c>
      <c r="C50" s="17">
        <v>70</v>
      </c>
      <c r="D50" s="18" t="s">
        <v>38</v>
      </c>
      <c r="E50" s="23">
        <v>35</v>
      </c>
      <c r="F50" s="24">
        <v>30</v>
      </c>
      <c r="G50" s="25"/>
      <c r="H50" s="25"/>
      <c r="I50" s="25"/>
      <c r="J50" s="20">
        <v>0</v>
      </c>
      <c r="K50" s="20">
        <v>0.2</v>
      </c>
      <c r="L50" s="21">
        <v>0.3</v>
      </c>
      <c r="M50" s="21">
        <v>0.45</v>
      </c>
      <c r="N50" s="21">
        <v>0.05</v>
      </c>
      <c r="O50" s="111">
        <f>BOQ!U50</f>
        <v>35</v>
      </c>
      <c r="P50" s="112">
        <f>BOQ!T50</f>
        <v>0.17142857142857143</v>
      </c>
    </row>
    <row r="51" spans="1:16" x14ac:dyDescent="0.25">
      <c r="A51" s="15" t="str">
        <f>IF(D51&gt;0,MAX($A49:A50)+1,"")</f>
        <v/>
      </c>
      <c r="B51" s="22"/>
      <c r="C51" s="17"/>
      <c r="D51" s="18"/>
      <c r="E51" s="23"/>
      <c r="F51" s="24"/>
      <c r="G51" s="25"/>
      <c r="H51" s="25"/>
      <c r="I51" s="25"/>
      <c r="J51" s="20"/>
      <c r="K51" s="20"/>
      <c r="L51" s="21"/>
      <c r="M51" s="21"/>
      <c r="N51" s="21"/>
      <c r="O51" s="111"/>
      <c r="P51" s="112"/>
    </row>
    <row r="52" spans="1:16" ht="132" x14ac:dyDescent="0.25">
      <c r="A52" s="15" t="str">
        <f>IF(D52&gt;0,MAX($A50:A51)+1,"")</f>
        <v/>
      </c>
      <c r="B52" s="22" t="s">
        <v>61</v>
      </c>
      <c r="C52" s="17"/>
      <c r="D52" s="18"/>
      <c r="E52" s="23"/>
      <c r="F52" s="24"/>
      <c r="G52" s="25"/>
      <c r="H52" s="25"/>
      <c r="I52" s="25"/>
      <c r="J52" s="20"/>
      <c r="K52" s="20"/>
      <c r="L52" s="21"/>
      <c r="M52" s="21"/>
      <c r="N52" s="21"/>
      <c r="O52" s="111"/>
      <c r="P52" s="112"/>
    </row>
    <row r="53" spans="1:16" x14ac:dyDescent="0.25">
      <c r="A53" s="15">
        <v>1</v>
      </c>
      <c r="B53" s="22" t="s">
        <v>62</v>
      </c>
      <c r="C53" s="17">
        <v>50</v>
      </c>
      <c r="D53" s="18" t="s">
        <v>38</v>
      </c>
      <c r="E53" s="23">
        <v>0</v>
      </c>
      <c r="F53" s="24"/>
      <c r="G53" s="25"/>
      <c r="H53" s="25"/>
      <c r="I53" s="25"/>
      <c r="J53" s="20">
        <v>0.4</v>
      </c>
      <c r="K53" s="20">
        <v>0</v>
      </c>
      <c r="L53" s="21">
        <v>0</v>
      </c>
      <c r="M53" s="21">
        <v>0.55000000000000004</v>
      </c>
      <c r="N53" s="21">
        <v>0.05</v>
      </c>
      <c r="O53" s="111"/>
      <c r="P53" s="112"/>
    </row>
    <row r="54" spans="1:16" x14ac:dyDescent="0.25">
      <c r="A54" s="15">
        <v>2</v>
      </c>
      <c r="B54" s="22" t="s">
        <v>63</v>
      </c>
      <c r="C54" s="17">
        <v>20</v>
      </c>
      <c r="D54" s="18" t="s">
        <v>38</v>
      </c>
      <c r="E54" s="23">
        <v>0</v>
      </c>
      <c r="F54" s="24"/>
      <c r="G54" s="25"/>
      <c r="H54" s="25"/>
      <c r="I54" s="25"/>
      <c r="J54" s="20">
        <v>0.4</v>
      </c>
      <c r="K54" s="20">
        <v>0</v>
      </c>
      <c r="L54" s="21">
        <v>0</v>
      </c>
      <c r="M54" s="21">
        <v>0.55000000000000004</v>
      </c>
      <c r="N54" s="21">
        <v>0.05</v>
      </c>
      <c r="O54" s="111"/>
      <c r="P54" s="112"/>
    </row>
    <row r="55" spans="1:16" x14ac:dyDescent="0.25">
      <c r="A55" s="15" t="str">
        <f>IF(D55&gt;0,MAX($A$3:A54)+1,"")</f>
        <v/>
      </c>
      <c r="B55" s="16" t="s">
        <v>64</v>
      </c>
      <c r="C55" s="17"/>
      <c r="D55" s="18"/>
      <c r="E55" s="23"/>
      <c r="F55" s="24"/>
      <c r="G55" s="25"/>
      <c r="H55" s="25"/>
      <c r="I55" s="25"/>
      <c r="J55" s="20"/>
      <c r="K55" s="20"/>
      <c r="L55" s="21"/>
      <c r="M55" s="21"/>
      <c r="N55" s="21"/>
      <c r="O55" s="111"/>
      <c r="P55" s="112"/>
    </row>
    <row r="56" spans="1:16" x14ac:dyDescent="0.25">
      <c r="A56" s="15" t="str">
        <f>IF(D56&gt;0,MAX($A$3:A55)+1,"")</f>
        <v/>
      </c>
      <c r="B56" s="16" t="s">
        <v>65</v>
      </c>
      <c r="C56" s="17"/>
      <c r="D56" s="18"/>
      <c r="E56" s="23"/>
      <c r="F56" s="24"/>
      <c r="G56" s="25"/>
      <c r="H56" s="25"/>
      <c r="I56" s="25"/>
      <c r="J56" s="20"/>
      <c r="K56" s="20"/>
      <c r="L56" s="21"/>
      <c r="M56" s="21"/>
      <c r="N56" s="21"/>
      <c r="O56" s="111"/>
      <c r="P56" s="112"/>
    </row>
    <row r="57" spans="1:16" x14ac:dyDescent="0.25">
      <c r="A57" s="15" t="str">
        <f>IF(D57&gt;0,MAX($A$3:A56)+1,"")</f>
        <v/>
      </c>
      <c r="B57" s="22" t="s">
        <v>66</v>
      </c>
      <c r="C57" s="17"/>
      <c r="D57" s="18"/>
      <c r="E57" s="23"/>
      <c r="F57" s="24"/>
      <c r="G57" s="25"/>
      <c r="H57" s="25"/>
      <c r="I57" s="25"/>
      <c r="J57" s="20"/>
      <c r="K57" s="20"/>
      <c r="L57" s="21"/>
      <c r="M57" s="21"/>
      <c r="N57" s="21"/>
      <c r="O57" s="111"/>
      <c r="P57" s="112"/>
    </row>
    <row r="58" spans="1:16" ht="79.2" x14ac:dyDescent="0.25">
      <c r="A58" s="15" t="str">
        <f>IF(D58&gt;0,MAX($A$3:A57)+1,"")</f>
        <v/>
      </c>
      <c r="B58" s="22" t="s">
        <v>67</v>
      </c>
      <c r="C58" s="17"/>
      <c r="D58" s="18"/>
      <c r="E58" s="23"/>
      <c r="F58" s="24"/>
      <c r="G58" s="25"/>
      <c r="H58" s="25"/>
      <c r="I58" s="25"/>
      <c r="J58" s="20"/>
      <c r="K58" s="20"/>
      <c r="L58" s="21"/>
      <c r="M58" s="21"/>
      <c r="N58" s="21"/>
      <c r="O58" s="111"/>
      <c r="P58" s="112"/>
    </row>
    <row r="59" spans="1:16" x14ac:dyDescent="0.25">
      <c r="A59" s="15">
        <v>1</v>
      </c>
      <c r="B59" s="22" t="s">
        <v>68</v>
      </c>
      <c r="C59" s="17">
        <v>12</v>
      </c>
      <c r="D59" s="18" t="s">
        <v>38</v>
      </c>
      <c r="E59" s="23">
        <v>12</v>
      </c>
      <c r="F59" s="24">
        <v>12</v>
      </c>
      <c r="G59" s="25"/>
      <c r="H59" s="25"/>
      <c r="I59" s="25"/>
      <c r="J59" s="20">
        <v>0</v>
      </c>
      <c r="K59" s="20">
        <v>0.2</v>
      </c>
      <c r="L59" s="21">
        <v>0.3</v>
      </c>
      <c r="M59" s="21">
        <v>0.45</v>
      </c>
      <c r="N59" s="21">
        <v>0.05</v>
      </c>
      <c r="O59" s="111">
        <f>BOQ!U59</f>
        <v>12</v>
      </c>
      <c r="P59" s="112">
        <f>BOQ!T59</f>
        <v>0.20000000000000004</v>
      </c>
    </row>
  </sheetData>
  <mergeCells count="5">
    <mergeCell ref="A1:A2"/>
    <mergeCell ref="B1:B2"/>
    <mergeCell ref="C1:D1"/>
    <mergeCell ref="E1:I1"/>
    <mergeCell ref="J1:N1"/>
  </mergeCells>
  <dataValidations count="1">
    <dataValidation type="list" allowBlank="1" showInputMessage="1" showErrorMessage="1" sqref="D3:D59" xr:uid="{2B484541-40B0-4144-85F8-94243CC13127}">
      <formula1>"m, m², m³, nr, item, kg, t, PS, PC, excl., "</formula1>
    </dataValidation>
  </dataValidations>
  <pageMargins left="0.70866141732283472" right="0.70866141732283472" top="0.74803149606299213" bottom="0.74803149606299213" header="0.31496062992125984" footer="0.31496062992125984"/>
  <pageSetup paperSize="8" scale="5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60"/>
  <sheetViews>
    <sheetView zoomScaleNormal="100" workbookViewId="0">
      <selection activeCell="L70" sqref="L70"/>
    </sheetView>
  </sheetViews>
  <sheetFormatPr defaultRowHeight="13.8" x14ac:dyDescent="0.25"/>
  <cols>
    <col min="1" max="1" width="4.09765625" bestFit="1" customWidth="1"/>
    <col min="2" max="2" width="50.69921875" customWidth="1"/>
    <col min="3" max="3" width="19.09765625" style="26" customWidth="1"/>
    <col min="4" max="4" width="19.09765625" customWidth="1"/>
    <col min="5" max="5" width="9.296875" customWidth="1"/>
    <col min="6" max="6" width="9" customWidth="1"/>
    <col min="7" max="7" width="8.8984375" customWidth="1"/>
    <col min="8" max="8" width="8.09765625" customWidth="1"/>
    <col min="9" max="9" width="9" customWidth="1"/>
    <col min="10" max="10" width="10.59765625" customWidth="1"/>
    <col min="11" max="11" width="10.69921875" bestFit="1" customWidth="1"/>
    <col min="12" max="12" width="11.8984375" customWidth="1"/>
    <col min="13" max="14" width="11.09765625" customWidth="1"/>
    <col min="15" max="15" width="10.19921875" customWidth="1"/>
    <col min="19" max="19" width="10.796875" customWidth="1"/>
    <col min="20" max="20" width="8.796875" style="41"/>
    <col min="22" max="22" width="11.296875" customWidth="1"/>
  </cols>
  <sheetData>
    <row r="1" spans="1:23" ht="25.5" customHeight="1" thickBot="1" x14ac:dyDescent="0.3">
      <c r="A1" s="113" t="s">
        <v>0</v>
      </c>
      <c r="B1" s="114" t="s">
        <v>1</v>
      </c>
      <c r="C1" s="115" t="s">
        <v>2</v>
      </c>
      <c r="D1" s="116"/>
      <c r="E1" s="116" t="s">
        <v>3</v>
      </c>
      <c r="F1" s="116"/>
      <c r="G1" s="116"/>
      <c r="H1" s="116"/>
      <c r="I1" s="117"/>
      <c r="J1" s="118" t="s">
        <v>4</v>
      </c>
      <c r="K1" s="118"/>
      <c r="L1" s="118"/>
      <c r="M1" s="118"/>
      <c r="N1" s="118"/>
      <c r="O1" s="27"/>
      <c r="P1" s="119" t="s">
        <v>70</v>
      </c>
      <c r="Q1" s="120"/>
      <c r="R1" s="121"/>
      <c r="S1" s="122" t="s">
        <v>71</v>
      </c>
      <c r="T1" s="123"/>
      <c r="U1" s="124"/>
      <c r="V1" s="125" t="s">
        <v>72</v>
      </c>
      <c r="W1" s="126"/>
    </row>
    <row r="2" spans="1:23" ht="27.6" x14ac:dyDescent="0.25">
      <c r="A2" s="113"/>
      <c r="B2" s="114"/>
      <c r="C2" s="2" t="s">
        <v>5</v>
      </c>
      <c r="D2" s="2" t="s">
        <v>6</v>
      </c>
      <c r="E2" s="1" t="s">
        <v>7</v>
      </c>
      <c r="F2" s="1" t="s">
        <v>8</v>
      </c>
      <c r="G2" s="3" t="s">
        <v>9</v>
      </c>
      <c r="H2" s="4" t="s">
        <v>10</v>
      </c>
      <c r="I2" s="3" t="s">
        <v>11</v>
      </c>
      <c r="J2" s="2" t="s">
        <v>7</v>
      </c>
      <c r="K2" s="2" t="s">
        <v>8</v>
      </c>
      <c r="L2" s="3" t="s">
        <v>9</v>
      </c>
      <c r="M2" s="3" t="s">
        <v>10</v>
      </c>
      <c r="N2" s="3" t="s">
        <v>11</v>
      </c>
      <c r="O2" s="28" t="s">
        <v>69</v>
      </c>
      <c r="P2" s="29" t="s">
        <v>73</v>
      </c>
      <c r="Q2" s="29" t="s">
        <v>74</v>
      </c>
      <c r="R2" s="29" t="s">
        <v>75</v>
      </c>
      <c r="S2" s="30" t="s">
        <v>73</v>
      </c>
      <c r="T2" s="42" t="s">
        <v>74</v>
      </c>
      <c r="U2" s="30" t="s">
        <v>75</v>
      </c>
      <c r="V2" s="31" t="s">
        <v>73</v>
      </c>
      <c r="W2" s="32" t="s">
        <v>75</v>
      </c>
    </row>
    <row r="3" spans="1:23" ht="15.6" x14ac:dyDescent="0.25">
      <c r="A3" s="5" t="str">
        <f>IF(D3&gt;0,MAX(#REF!)+1,"")</f>
        <v/>
      </c>
      <c r="B3" s="6" t="s">
        <v>12</v>
      </c>
      <c r="C3" s="7"/>
      <c r="D3" s="8"/>
      <c r="E3" s="8"/>
      <c r="F3" s="9"/>
      <c r="G3" s="10" t="str">
        <f>IF(D3&gt;0,F3*C3,"")</f>
        <v/>
      </c>
      <c r="H3" s="10" t="str">
        <f>IF(F3&gt;0,G3*D3,"")</f>
        <v/>
      </c>
      <c r="I3" s="11"/>
      <c r="J3" s="12"/>
      <c r="K3" s="13"/>
      <c r="L3" s="14"/>
      <c r="M3" s="14"/>
      <c r="N3" s="14"/>
      <c r="O3" s="33"/>
      <c r="P3" s="34"/>
      <c r="Q3" s="34"/>
      <c r="R3" s="34"/>
      <c r="S3" s="35"/>
      <c r="T3" s="43"/>
      <c r="U3" s="35"/>
      <c r="V3" s="36"/>
      <c r="W3" s="37"/>
    </row>
    <row r="4" spans="1:23" ht="26.4" x14ac:dyDescent="0.25">
      <c r="A4" s="15" t="str">
        <f>IF(D4&gt;0,MAX($A$3:A3)+1,"")</f>
        <v/>
      </c>
      <c r="B4" s="16" t="s">
        <v>13</v>
      </c>
      <c r="C4" s="17"/>
      <c r="D4" s="18"/>
      <c r="E4" s="19"/>
      <c r="F4" s="20"/>
      <c r="G4" s="21"/>
      <c r="H4" s="21" t="str">
        <f>IF(F4&gt;0,G4*D4,"")</f>
        <v/>
      </c>
      <c r="I4" s="21"/>
      <c r="J4" s="20"/>
      <c r="K4" s="20"/>
      <c r="L4" s="21"/>
      <c r="M4" s="21"/>
      <c r="N4" s="21"/>
      <c r="O4" s="33"/>
      <c r="P4" s="34"/>
      <c r="Q4" s="34"/>
      <c r="R4" s="34"/>
      <c r="S4" s="35"/>
      <c r="T4" s="43"/>
      <c r="U4" s="35"/>
      <c r="V4" s="36"/>
      <c r="W4" s="37"/>
    </row>
    <row r="5" spans="1:23" ht="105.6" x14ac:dyDescent="0.25">
      <c r="A5" s="15" t="str">
        <f>IF(D5&gt;0,MAX($A$3:A4)+1,"")</f>
        <v/>
      </c>
      <c r="B5" s="22" t="s">
        <v>14</v>
      </c>
      <c r="C5" s="17"/>
      <c r="D5" s="18"/>
      <c r="E5" s="19"/>
      <c r="F5" s="20"/>
      <c r="G5" s="21"/>
      <c r="H5" s="21" t="str">
        <f t="shared" ref="H5:H6" si="0">IF(F5&gt;0,G5*D5,"")</f>
        <v/>
      </c>
      <c r="I5" s="21"/>
      <c r="J5" s="20"/>
      <c r="K5" s="20"/>
      <c r="L5" s="21"/>
      <c r="M5" s="21"/>
      <c r="N5" s="21"/>
      <c r="O5" s="33"/>
      <c r="P5" s="34"/>
      <c r="Q5" s="34"/>
      <c r="R5" s="34"/>
      <c r="S5" s="35"/>
      <c r="T5" s="43"/>
      <c r="U5" s="35"/>
      <c r="V5" s="36"/>
      <c r="W5" s="37"/>
    </row>
    <row r="6" spans="1:23" ht="26.4" x14ac:dyDescent="0.25">
      <c r="A6" s="15" t="str">
        <f>IF(D6&gt;0,MAX($A$3:A5)+1,"")</f>
        <v/>
      </c>
      <c r="B6" s="22" t="s">
        <v>15</v>
      </c>
      <c r="C6" s="17"/>
      <c r="D6" s="18"/>
      <c r="E6" s="19"/>
      <c r="F6" s="20"/>
      <c r="G6" s="21"/>
      <c r="H6" s="21" t="str">
        <f t="shared" si="0"/>
        <v/>
      </c>
      <c r="I6" s="21"/>
      <c r="J6" s="20"/>
      <c r="K6" s="20"/>
      <c r="L6" s="21"/>
      <c r="M6" s="21"/>
      <c r="N6" s="21"/>
      <c r="O6" s="33"/>
      <c r="P6" s="34"/>
      <c r="Q6" s="34"/>
      <c r="R6" s="34"/>
      <c r="S6" s="35"/>
      <c r="T6" s="43"/>
      <c r="U6" s="35"/>
      <c r="V6" s="36"/>
      <c r="W6" s="37"/>
    </row>
    <row r="7" spans="1:23" x14ac:dyDescent="0.25">
      <c r="A7" s="15">
        <f>IF(D7&gt;0,MAX($A3:A6)+1,"")</f>
        <v>1</v>
      </c>
      <c r="B7" s="22" t="s">
        <v>16</v>
      </c>
      <c r="C7" s="17">
        <v>100</v>
      </c>
      <c r="D7" s="18" t="s">
        <v>17</v>
      </c>
      <c r="E7" s="40">
        <v>50</v>
      </c>
      <c r="F7" s="24">
        <v>0</v>
      </c>
      <c r="G7" s="25">
        <v>0</v>
      </c>
      <c r="H7" s="25">
        <v>25</v>
      </c>
      <c r="I7" s="25">
        <v>0</v>
      </c>
      <c r="J7" s="20">
        <v>0.4</v>
      </c>
      <c r="K7" s="20">
        <v>0</v>
      </c>
      <c r="L7" s="20">
        <v>0</v>
      </c>
      <c r="M7" s="20">
        <v>0.5</v>
      </c>
      <c r="N7" s="20">
        <v>0.1</v>
      </c>
      <c r="O7" s="33">
        <v>300</v>
      </c>
      <c r="P7" s="34">
        <v>0</v>
      </c>
      <c r="Q7" s="34">
        <v>0</v>
      </c>
      <c r="R7" s="34">
        <v>0</v>
      </c>
      <c r="S7" s="39">
        <f>O7*T7*U7</f>
        <v>9750</v>
      </c>
      <c r="T7" s="43">
        <f>((E7*J7)+(F7*K7)+(G7*L7)+(H7*M7)+(I7*N7))/E7</f>
        <v>0.65</v>
      </c>
      <c r="U7" s="39">
        <f>E7</f>
        <v>50</v>
      </c>
      <c r="V7" s="44">
        <f>S7+P7</f>
        <v>9750</v>
      </c>
      <c r="W7" s="45">
        <f>U7+R7</f>
        <v>50</v>
      </c>
    </row>
    <row r="8" spans="1:23" x14ac:dyDescent="0.25">
      <c r="A8" s="15">
        <f>IF(D8&gt;0,MAX($A4:A7)+1,"")</f>
        <v>2</v>
      </c>
      <c r="B8" s="22" t="s">
        <v>18</v>
      </c>
      <c r="C8" s="17">
        <v>150</v>
      </c>
      <c r="D8" s="18" t="s">
        <v>17</v>
      </c>
      <c r="E8" s="40">
        <v>50</v>
      </c>
      <c r="F8" s="24">
        <v>0</v>
      </c>
      <c r="G8" s="25">
        <v>0</v>
      </c>
      <c r="H8" s="25">
        <v>25</v>
      </c>
      <c r="I8" s="25">
        <v>0</v>
      </c>
      <c r="J8" s="20">
        <v>0.4</v>
      </c>
      <c r="K8" s="20">
        <v>0</v>
      </c>
      <c r="L8" s="20">
        <v>0</v>
      </c>
      <c r="M8" s="20">
        <v>0.5</v>
      </c>
      <c r="N8" s="20">
        <v>0.1</v>
      </c>
      <c r="O8" s="33">
        <v>400</v>
      </c>
      <c r="P8" s="34">
        <v>0</v>
      </c>
      <c r="Q8" s="34">
        <v>0</v>
      </c>
      <c r="R8" s="34">
        <v>0</v>
      </c>
      <c r="S8" s="39">
        <f t="shared" ref="S8:S59" si="1">O8*T8*U8</f>
        <v>13000</v>
      </c>
      <c r="T8" s="43">
        <f t="shared" ref="T8:T59" si="2">((E8*J8)+(F8*K8)+(G8*L8)+(H8*M8)+(I8*N8))/E8</f>
        <v>0.65</v>
      </c>
      <c r="U8" s="39">
        <f t="shared" ref="U8:U59" si="3">E8</f>
        <v>50</v>
      </c>
      <c r="V8" s="44">
        <f t="shared" ref="V8:V59" si="4">S8+P8</f>
        <v>13000</v>
      </c>
      <c r="W8" s="45">
        <f t="shared" ref="W8:W59" si="5">U8+R8</f>
        <v>50</v>
      </c>
    </row>
    <row r="9" spans="1:23" ht="26.4" x14ac:dyDescent="0.25">
      <c r="A9" s="15" t="str">
        <f>IF(D9&gt;0,MAX($A5:A8)+1,"")</f>
        <v/>
      </c>
      <c r="B9" s="22" t="s">
        <v>19</v>
      </c>
      <c r="C9" s="17"/>
      <c r="D9" s="18"/>
      <c r="E9" s="23"/>
      <c r="F9" s="24"/>
      <c r="G9" s="25"/>
      <c r="H9" s="25"/>
      <c r="I9" s="25"/>
      <c r="J9" s="20"/>
      <c r="K9" s="20"/>
      <c r="L9" s="21"/>
      <c r="M9" s="21"/>
      <c r="N9" s="21"/>
      <c r="O9" s="33"/>
      <c r="P9" s="34"/>
      <c r="Q9" s="34"/>
      <c r="R9" s="34"/>
      <c r="S9" s="39"/>
      <c r="T9" s="43"/>
      <c r="U9" s="39"/>
      <c r="V9" s="44"/>
      <c r="W9" s="45">
        <f t="shared" si="5"/>
        <v>0</v>
      </c>
    </row>
    <row r="10" spans="1:23" x14ac:dyDescent="0.25">
      <c r="A10" s="15">
        <f>IF(D10&gt;0,MAX($A6:A9)+1,"")</f>
        <v>3</v>
      </c>
      <c r="B10" s="22" t="s">
        <v>18</v>
      </c>
      <c r="C10" s="17">
        <v>100</v>
      </c>
      <c r="D10" s="18" t="s">
        <v>17</v>
      </c>
      <c r="E10" s="40">
        <v>30</v>
      </c>
      <c r="F10" s="24">
        <v>0</v>
      </c>
      <c r="G10" s="25">
        <v>0</v>
      </c>
      <c r="H10" s="25">
        <v>0</v>
      </c>
      <c r="I10" s="25">
        <v>0</v>
      </c>
      <c r="J10" s="20">
        <v>0.4</v>
      </c>
      <c r="K10" s="20">
        <v>0</v>
      </c>
      <c r="L10" s="20">
        <v>0</v>
      </c>
      <c r="M10" s="20">
        <v>0.5</v>
      </c>
      <c r="N10" s="20">
        <v>0.1</v>
      </c>
      <c r="O10" s="33">
        <v>150</v>
      </c>
      <c r="P10" s="34">
        <v>0</v>
      </c>
      <c r="Q10" s="34">
        <v>0</v>
      </c>
      <c r="R10" s="34">
        <v>0</v>
      </c>
      <c r="S10" s="39">
        <f t="shared" si="1"/>
        <v>1800</v>
      </c>
      <c r="T10" s="43">
        <f t="shared" si="2"/>
        <v>0.4</v>
      </c>
      <c r="U10" s="39">
        <f t="shared" si="3"/>
        <v>30</v>
      </c>
      <c r="V10" s="44">
        <f t="shared" si="4"/>
        <v>1800</v>
      </c>
      <c r="W10" s="45">
        <f t="shared" si="5"/>
        <v>30</v>
      </c>
    </row>
    <row r="11" spans="1:23" x14ac:dyDescent="0.25">
      <c r="A11" s="15">
        <f>IF(D11&gt;0,MAX($A7:A10)+1,"")</f>
        <v>4</v>
      </c>
      <c r="B11" s="22" t="s">
        <v>20</v>
      </c>
      <c r="C11" s="17">
        <v>20</v>
      </c>
      <c r="D11" s="18" t="s">
        <v>17</v>
      </c>
      <c r="E11" s="23">
        <v>0</v>
      </c>
      <c r="F11" s="24">
        <v>0</v>
      </c>
      <c r="G11" s="25">
        <v>0</v>
      </c>
      <c r="H11" s="25">
        <v>0</v>
      </c>
      <c r="I11" s="25">
        <v>0</v>
      </c>
      <c r="J11" s="20">
        <v>0.4</v>
      </c>
      <c r="K11" s="20">
        <v>0</v>
      </c>
      <c r="L11" s="20">
        <v>0</v>
      </c>
      <c r="M11" s="20">
        <v>0.5</v>
      </c>
      <c r="N11" s="20">
        <v>0.1</v>
      </c>
      <c r="O11" s="33">
        <v>160</v>
      </c>
      <c r="P11" s="34">
        <v>0</v>
      </c>
      <c r="Q11" s="34">
        <v>0</v>
      </c>
      <c r="R11" s="34">
        <v>0</v>
      </c>
      <c r="S11" s="39"/>
      <c r="T11" s="43"/>
      <c r="U11" s="39"/>
      <c r="V11" s="44"/>
      <c r="W11" s="45"/>
    </row>
    <row r="12" spans="1:23" x14ac:dyDescent="0.25">
      <c r="A12" s="15">
        <f>IF(D12&gt;0,MAX($A8:A11)+1,"")</f>
        <v>5</v>
      </c>
      <c r="B12" s="22" t="s">
        <v>21</v>
      </c>
      <c r="C12" s="17">
        <v>184</v>
      </c>
      <c r="D12" s="18" t="s">
        <v>17</v>
      </c>
      <c r="E12" s="23">
        <v>0</v>
      </c>
      <c r="F12" s="24">
        <v>0</v>
      </c>
      <c r="G12" s="25">
        <v>0</v>
      </c>
      <c r="H12" s="25">
        <v>0</v>
      </c>
      <c r="I12" s="25">
        <v>0</v>
      </c>
      <c r="J12" s="20">
        <v>0.4</v>
      </c>
      <c r="K12" s="20">
        <v>0</v>
      </c>
      <c r="L12" s="20">
        <v>0</v>
      </c>
      <c r="M12" s="20">
        <v>0.5</v>
      </c>
      <c r="N12" s="20">
        <v>0.1</v>
      </c>
      <c r="O12" s="33">
        <v>260</v>
      </c>
      <c r="P12" s="34">
        <v>0</v>
      </c>
      <c r="Q12" s="34">
        <v>0</v>
      </c>
      <c r="R12" s="34">
        <v>0</v>
      </c>
      <c r="S12" s="39"/>
      <c r="T12" s="43"/>
      <c r="U12" s="39"/>
      <c r="V12" s="44"/>
      <c r="W12" s="45"/>
    </row>
    <row r="13" spans="1:23" ht="26.4" x14ac:dyDescent="0.25">
      <c r="A13" s="15" t="str">
        <f>IF(D13&gt;0,MAX($A9:A12)+1,"")</f>
        <v/>
      </c>
      <c r="B13" s="22" t="s">
        <v>22</v>
      </c>
      <c r="C13" s="17"/>
      <c r="D13" s="18"/>
      <c r="E13" s="23"/>
      <c r="F13" s="24"/>
      <c r="G13" s="25"/>
      <c r="H13" s="25"/>
      <c r="I13" s="25"/>
      <c r="J13" s="20"/>
      <c r="K13" s="20"/>
      <c r="L13" s="21"/>
      <c r="M13" s="21"/>
      <c r="N13" s="21"/>
      <c r="O13" s="33"/>
      <c r="P13" s="34"/>
      <c r="Q13" s="34"/>
      <c r="R13" s="34"/>
      <c r="S13" s="39"/>
      <c r="T13" s="43"/>
      <c r="U13" s="39"/>
      <c r="V13" s="44"/>
      <c r="W13" s="45"/>
    </row>
    <row r="14" spans="1:23" x14ac:dyDescent="0.25">
      <c r="A14" s="15">
        <v>1</v>
      </c>
      <c r="B14" s="22" t="s">
        <v>23</v>
      </c>
      <c r="C14" s="17">
        <v>50</v>
      </c>
      <c r="D14" s="18" t="s">
        <v>17</v>
      </c>
      <c r="E14" s="40">
        <v>20</v>
      </c>
      <c r="F14" s="24">
        <v>0</v>
      </c>
      <c r="G14" s="25">
        <v>0</v>
      </c>
      <c r="H14" s="25">
        <v>0</v>
      </c>
      <c r="I14" s="25">
        <v>0</v>
      </c>
      <c r="J14" s="20">
        <v>0.4</v>
      </c>
      <c r="K14" s="20">
        <v>0</v>
      </c>
      <c r="L14" s="20">
        <v>0</v>
      </c>
      <c r="M14" s="20">
        <v>0.5</v>
      </c>
      <c r="N14" s="20">
        <v>0.1</v>
      </c>
      <c r="O14" s="33">
        <v>500</v>
      </c>
      <c r="P14" s="34">
        <v>0</v>
      </c>
      <c r="Q14" s="34">
        <v>0</v>
      </c>
      <c r="R14" s="34">
        <v>0</v>
      </c>
      <c r="S14" s="39">
        <f t="shared" si="1"/>
        <v>4000</v>
      </c>
      <c r="T14" s="43">
        <f t="shared" si="2"/>
        <v>0.4</v>
      </c>
      <c r="U14" s="39">
        <f t="shared" si="3"/>
        <v>20</v>
      </c>
      <c r="V14" s="44">
        <f t="shared" si="4"/>
        <v>4000</v>
      </c>
      <c r="W14" s="45">
        <f t="shared" si="5"/>
        <v>20</v>
      </c>
    </row>
    <row r="15" spans="1:23" x14ac:dyDescent="0.25">
      <c r="A15" s="15">
        <v>2</v>
      </c>
      <c r="B15" s="22" t="s">
        <v>24</v>
      </c>
      <c r="C15" s="17">
        <v>45</v>
      </c>
      <c r="D15" s="18" t="s">
        <v>17</v>
      </c>
      <c r="E15" s="40">
        <v>45</v>
      </c>
      <c r="F15" s="24">
        <v>0</v>
      </c>
      <c r="G15" s="25">
        <v>0</v>
      </c>
      <c r="H15" s="25">
        <v>0</v>
      </c>
      <c r="I15" s="25">
        <v>0</v>
      </c>
      <c r="J15" s="20">
        <v>0.4</v>
      </c>
      <c r="K15" s="20">
        <v>0</v>
      </c>
      <c r="L15" s="20">
        <v>0</v>
      </c>
      <c r="M15" s="20">
        <v>0.5</v>
      </c>
      <c r="N15" s="20">
        <v>0.1</v>
      </c>
      <c r="O15" s="33">
        <v>750</v>
      </c>
      <c r="P15" s="34">
        <v>0</v>
      </c>
      <c r="Q15" s="34">
        <v>0</v>
      </c>
      <c r="R15" s="34">
        <v>0</v>
      </c>
      <c r="S15" s="39">
        <f t="shared" si="1"/>
        <v>13500</v>
      </c>
      <c r="T15" s="43">
        <f t="shared" si="2"/>
        <v>0.4</v>
      </c>
      <c r="U15" s="39">
        <f t="shared" si="3"/>
        <v>45</v>
      </c>
      <c r="V15" s="44">
        <f t="shared" si="4"/>
        <v>13500</v>
      </c>
      <c r="W15" s="45">
        <f t="shared" si="5"/>
        <v>45</v>
      </c>
    </row>
    <row r="16" spans="1:23" ht="26.4" x14ac:dyDescent="0.25">
      <c r="A16" s="15" t="str">
        <f>IF(D16&gt;0,MAX($A12:A15)+1,"")</f>
        <v/>
      </c>
      <c r="B16" s="22" t="s">
        <v>25</v>
      </c>
      <c r="C16" s="17"/>
      <c r="D16" s="18"/>
      <c r="E16" s="23"/>
      <c r="F16" s="24"/>
      <c r="G16" s="25"/>
      <c r="H16" s="25"/>
      <c r="I16" s="25"/>
      <c r="J16" s="20"/>
      <c r="K16" s="20"/>
      <c r="L16" s="21"/>
      <c r="M16" s="21"/>
      <c r="N16" s="21"/>
      <c r="O16" s="33"/>
      <c r="P16" s="34"/>
      <c r="Q16" s="34"/>
      <c r="R16" s="34"/>
      <c r="S16" s="39"/>
      <c r="T16" s="43"/>
      <c r="U16" s="39"/>
      <c r="V16" s="44"/>
      <c r="W16" s="45"/>
    </row>
    <row r="17" spans="1:23" x14ac:dyDescent="0.25">
      <c r="A17" s="15">
        <f>IF(D17&gt;0,MAX($A13:A16)+1,"")</f>
        <v>3</v>
      </c>
      <c r="B17" s="22" t="s">
        <v>26</v>
      </c>
      <c r="C17" s="17">
        <v>184</v>
      </c>
      <c r="D17" s="18" t="s">
        <v>17</v>
      </c>
      <c r="E17" s="40">
        <v>184</v>
      </c>
      <c r="F17" s="24">
        <v>0</v>
      </c>
      <c r="G17" s="25">
        <v>0</v>
      </c>
      <c r="H17" s="25">
        <v>0</v>
      </c>
      <c r="I17" s="25">
        <v>0</v>
      </c>
      <c r="J17" s="20">
        <v>0.4</v>
      </c>
      <c r="K17" s="20">
        <v>0</v>
      </c>
      <c r="L17" s="20">
        <v>0</v>
      </c>
      <c r="M17" s="20">
        <v>0.5</v>
      </c>
      <c r="N17" s="20">
        <v>0.1</v>
      </c>
      <c r="O17" s="33">
        <v>2000</v>
      </c>
      <c r="P17" s="34">
        <v>0</v>
      </c>
      <c r="Q17" s="34">
        <v>0</v>
      </c>
      <c r="R17" s="34">
        <v>0</v>
      </c>
      <c r="S17" s="39">
        <f t="shared" si="1"/>
        <v>147200</v>
      </c>
      <c r="T17" s="43">
        <f t="shared" si="2"/>
        <v>0.4</v>
      </c>
      <c r="U17" s="39">
        <f t="shared" si="3"/>
        <v>184</v>
      </c>
      <c r="V17" s="44">
        <f t="shared" si="4"/>
        <v>147200</v>
      </c>
      <c r="W17" s="45">
        <f t="shared" si="5"/>
        <v>184</v>
      </c>
    </row>
    <row r="18" spans="1:23" x14ac:dyDescent="0.25">
      <c r="A18" s="15">
        <f>IF(D18&gt;0,MAX($A14:A17)+1,"")</f>
        <v>4</v>
      </c>
      <c r="B18" s="22" t="s">
        <v>27</v>
      </c>
      <c r="C18" s="17">
        <v>20</v>
      </c>
      <c r="D18" s="18" t="s">
        <v>17</v>
      </c>
      <c r="E18" s="40">
        <v>20</v>
      </c>
      <c r="F18" s="24">
        <v>0</v>
      </c>
      <c r="G18" s="25">
        <v>0</v>
      </c>
      <c r="H18" s="25">
        <v>0</v>
      </c>
      <c r="I18" s="25">
        <v>0</v>
      </c>
      <c r="J18" s="20">
        <v>0.4</v>
      </c>
      <c r="K18" s="20">
        <v>0</v>
      </c>
      <c r="L18" s="20">
        <v>0</v>
      </c>
      <c r="M18" s="20">
        <v>0.5</v>
      </c>
      <c r="N18" s="20">
        <v>0.1</v>
      </c>
      <c r="O18" s="33">
        <v>1650</v>
      </c>
      <c r="P18" s="34">
        <v>0</v>
      </c>
      <c r="Q18" s="34">
        <v>0</v>
      </c>
      <c r="R18" s="34">
        <v>0</v>
      </c>
      <c r="S18" s="39">
        <f t="shared" si="1"/>
        <v>13200</v>
      </c>
      <c r="T18" s="43">
        <f t="shared" si="2"/>
        <v>0.4</v>
      </c>
      <c r="U18" s="39">
        <f t="shared" si="3"/>
        <v>20</v>
      </c>
      <c r="V18" s="44">
        <f t="shared" si="4"/>
        <v>13200</v>
      </c>
      <c r="W18" s="45">
        <f t="shared" si="5"/>
        <v>20</v>
      </c>
    </row>
    <row r="19" spans="1:23" x14ac:dyDescent="0.25">
      <c r="A19" s="15">
        <f>IF(D19&gt;0,MAX($A15:A18)+1,"")</f>
        <v>5</v>
      </c>
      <c r="B19" s="22" t="s">
        <v>28</v>
      </c>
      <c r="C19" s="17">
        <v>99</v>
      </c>
      <c r="D19" s="18" t="s">
        <v>17</v>
      </c>
      <c r="E19" s="40">
        <v>99</v>
      </c>
      <c r="F19" s="24">
        <v>0</v>
      </c>
      <c r="G19" s="25">
        <v>0</v>
      </c>
      <c r="H19" s="25">
        <v>0</v>
      </c>
      <c r="I19" s="25">
        <v>0</v>
      </c>
      <c r="J19" s="20">
        <v>0.4</v>
      </c>
      <c r="K19" s="20">
        <v>0</v>
      </c>
      <c r="L19" s="20">
        <v>0</v>
      </c>
      <c r="M19" s="20">
        <v>0.5</v>
      </c>
      <c r="N19" s="20">
        <v>0.1</v>
      </c>
      <c r="O19" s="33">
        <v>1100</v>
      </c>
      <c r="P19" s="34">
        <v>0</v>
      </c>
      <c r="Q19" s="34">
        <v>0</v>
      </c>
      <c r="R19" s="34">
        <v>0</v>
      </c>
      <c r="S19" s="39">
        <f t="shared" si="1"/>
        <v>43560</v>
      </c>
      <c r="T19" s="43">
        <f t="shared" si="2"/>
        <v>0.4</v>
      </c>
      <c r="U19" s="39">
        <f t="shared" si="3"/>
        <v>99</v>
      </c>
      <c r="V19" s="44">
        <f t="shared" si="4"/>
        <v>43560</v>
      </c>
      <c r="W19" s="45">
        <f t="shared" si="5"/>
        <v>99</v>
      </c>
    </row>
    <row r="20" spans="1:23" x14ac:dyDescent="0.25">
      <c r="A20" s="15" t="str">
        <f>IF(D20&gt;0,MAX(#REF!)+1,"")</f>
        <v/>
      </c>
      <c r="B20" s="16" t="s">
        <v>29</v>
      </c>
      <c r="C20" s="17"/>
      <c r="D20" s="18"/>
      <c r="E20" s="23"/>
      <c r="F20" s="24"/>
      <c r="G20" s="25"/>
      <c r="H20" s="25"/>
      <c r="I20" s="25"/>
      <c r="J20" s="20"/>
      <c r="K20" s="20"/>
      <c r="L20" s="21"/>
      <c r="M20" s="21"/>
      <c r="N20" s="21"/>
      <c r="O20" s="33"/>
      <c r="P20" s="34"/>
      <c r="Q20" s="34"/>
      <c r="R20" s="34"/>
      <c r="S20" s="39"/>
      <c r="T20" s="43"/>
      <c r="U20" s="39"/>
      <c r="V20" s="44"/>
      <c r="W20" s="45"/>
    </row>
    <row r="21" spans="1:23" ht="132" x14ac:dyDescent="0.25">
      <c r="A21" s="15" t="str">
        <f>IF(D21&gt;0,MAX($A20:A20)+1,"")</f>
        <v/>
      </c>
      <c r="B21" s="22" t="s">
        <v>30</v>
      </c>
      <c r="C21" s="17"/>
      <c r="D21" s="18"/>
      <c r="E21" s="23"/>
      <c r="F21" s="24"/>
      <c r="G21" s="25"/>
      <c r="H21" s="25"/>
      <c r="I21" s="25"/>
      <c r="J21" s="20"/>
      <c r="K21" s="20"/>
      <c r="L21" s="21"/>
      <c r="M21" s="21"/>
      <c r="N21" s="21"/>
      <c r="O21" s="33"/>
      <c r="P21" s="34"/>
      <c r="Q21" s="34"/>
      <c r="R21" s="34"/>
      <c r="S21" s="39"/>
      <c r="T21" s="43"/>
      <c r="U21" s="39"/>
      <c r="V21" s="44"/>
      <c r="W21" s="45"/>
    </row>
    <row r="22" spans="1:23" x14ac:dyDescent="0.25">
      <c r="A22" s="15" t="str">
        <f>IF(D22&gt;0,MAX($A20:A21)+1,"")</f>
        <v/>
      </c>
      <c r="B22" s="22" t="s">
        <v>31</v>
      </c>
      <c r="C22" s="17"/>
      <c r="D22" s="18"/>
      <c r="E22" s="23"/>
      <c r="F22" s="24"/>
      <c r="G22" s="25"/>
      <c r="H22" s="25"/>
      <c r="I22" s="25"/>
      <c r="J22" s="20"/>
      <c r="K22" s="20"/>
      <c r="L22" s="21"/>
      <c r="M22" s="21"/>
      <c r="N22" s="21"/>
      <c r="O22" s="33"/>
      <c r="P22" s="34"/>
      <c r="Q22" s="34"/>
      <c r="R22" s="34"/>
      <c r="S22" s="39"/>
      <c r="T22" s="43"/>
      <c r="U22" s="39"/>
      <c r="V22" s="44"/>
      <c r="W22" s="45"/>
    </row>
    <row r="23" spans="1:23" x14ac:dyDescent="0.25">
      <c r="A23" s="15">
        <v>1</v>
      </c>
      <c r="B23" s="22" t="s">
        <v>32</v>
      </c>
      <c r="C23" s="17">
        <v>72</v>
      </c>
      <c r="D23" s="18" t="s">
        <v>17</v>
      </c>
      <c r="E23" s="40">
        <v>72</v>
      </c>
      <c r="F23" s="24">
        <v>15</v>
      </c>
      <c r="G23" s="25">
        <v>0</v>
      </c>
      <c r="H23" s="25">
        <v>0</v>
      </c>
      <c r="I23" s="25">
        <v>0</v>
      </c>
      <c r="J23" s="20">
        <v>0.2</v>
      </c>
      <c r="K23" s="20">
        <v>0.2</v>
      </c>
      <c r="L23" s="21">
        <v>0</v>
      </c>
      <c r="M23" s="21">
        <v>0.55000000000000004</v>
      </c>
      <c r="N23" s="21">
        <v>0.05</v>
      </c>
      <c r="O23" s="33">
        <v>536</v>
      </c>
      <c r="P23" s="34">
        <v>0</v>
      </c>
      <c r="Q23" s="34">
        <v>0</v>
      </c>
      <c r="R23" s="34">
        <v>0</v>
      </c>
      <c r="S23" s="39">
        <f t="shared" si="1"/>
        <v>9326.4</v>
      </c>
      <c r="T23" s="43">
        <f t="shared" si="2"/>
        <v>0.24166666666666664</v>
      </c>
      <c r="U23" s="39">
        <f t="shared" si="3"/>
        <v>72</v>
      </c>
      <c r="V23" s="44">
        <f t="shared" si="4"/>
        <v>9326.4</v>
      </c>
      <c r="W23" s="45">
        <f t="shared" si="5"/>
        <v>72</v>
      </c>
    </row>
    <row r="24" spans="1:23" x14ac:dyDescent="0.25">
      <c r="A24" s="15" t="str">
        <f>IF(D24&gt;0,MAX($A20:A23)+1,"")</f>
        <v/>
      </c>
      <c r="B24" s="22" t="s">
        <v>33</v>
      </c>
      <c r="C24" s="17"/>
      <c r="D24" s="18"/>
      <c r="E24" s="23"/>
      <c r="F24" s="24"/>
      <c r="G24" s="25"/>
      <c r="H24" s="25"/>
      <c r="I24" s="25"/>
      <c r="J24" s="20"/>
      <c r="K24" s="20"/>
      <c r="L24" s="21"/>
      <c r="M24" s="21"/>
      <c r="N24" s="21"/>
      <c r="O24" s="33"/>
      <c r="P24" s="34"/>
      <c r="Q24" s="34"/>
      <c r="R24" s="34"/>
      <c r="S24" s="39"/>
      <c r="T24" s="43"/>
      <c r="U24" s="39"/>
      <c r="V24" s="44"/>
      <c r="W24" s="45">
        <f t="shared" si="5"/>
        <v>0</v>
      </c>
    </row>
    <row r="25" spans="1:23" x14ac:dyDescent="0.25">
      <c r="A25" s="15">
        <v>2</v>
      </c>
      <c r="B25" s="22" t="s">
        <v>34</v>
      </c>
      <c r="C25" s="17">
        <v>80</v>
      </c>
      <c r="D25" s="18" t="s">
        <v>17</v>
      </c>
      <c r="E25" s="40">
        <v>80</v>
      </c>
      <c r="F25" s="24">
        <v>20</v>
      </c>
      <c r="G25" s="25">
        <v>0</v>
      </c>
      <c r="H25" s="25">
        <v>0</v>
      </c>
      <c r="I25" s="25">
        <v>0</v>
      </c>
      <c r="J25" s="20">
        <v>0.2</v>
      </c>
      <c r="K25" s="20">
        <v>0.2</v>
      </c>
      <c r="L25" s="21">
        <v>0</v>
      </c>
      <c r="M25" s="21">
        <v>0.55000000000000004</v>
      </c>
      <c r="N25" s="21">
        <v>0.05</v>
      </c>
      <c r="O25" s="33">
        <f>(300/200)*536</f>
        <v>804</v>
      </c>
      <c r="P25" s="34">
        <v>0</v>
      </c>
      <c r="Q25" s="34">
        <v>0</v>
      </c>
      <c r="R25" s="34">
        <v>0</v>
      </c>
      <c r="S25" s="39">
        <f t="shared" si="1"/>
        <v>16080</v>
      </c>
      <c r="T25" s="43">
        <f t="shared" si="2"/>
        <v>0.25</v>
      </c>
      <c r="U25" s="39">
        <f t="shared" si="3"/>
        <v>80</v>
      </c>
      <c r="V25" s="44">
        <f t="shared" si="4"/>
        <v>16080</v>
      </c>
      <c r="W25" s="45">
        <f t="shared" si="5"/>
        <v>80</v>
      </c>
    </row>
    <row r="26" spans="1:23" x14ac:dyDescent="0.25">
      <c r="A26" s="15" t="str">
        <f>IF(D26&gt;0,MAX($A22:A25)+1,"")</f>
        <v/>
      </c>
      <c r="B26" s="16" t="s">
        <v>35</v>
      </c>
      <c r="C26" s="17"/>
      <c r="D26" s="18"/>
      <c r="E26" s="23"/>
      <c r="F26" s="24"/>
      <c r="G26" s="25"/>
      <c r="H26" s="25"/>
      <c r="I26" s="25"/>
      <c r="J26" s="20"/>
      <c r="K26" s="20"/>
      <c r="L26" s="21"/>
      <c r="M26" s="21"/>
      <c r="N26" s="21"/>
      <c r="O26" s="33"/>
      <c r="P26" s="34"/>
      <c r="Q26" s="34"/>
      <c r="R26" s="34"/>
      <c r="S26" s="39"/>
      <c r="T26" s="43"/>
      <c r="U26" s="39"/>
      <c r="V26" s="44"/>
      <c r="W26" s="45"/>
    </row>
    <row r="27" spans="1:23" ht="132" x14ac:dyDescent="0.25">
      <c r="A27" s="15" t="str">
        <f>IF(D27&gt;0,MAX($A23:A26)+1,"")</f>
        <v/>
      </c>
      <c r="B27" s="22" t="s">
        <v>36</v>
      </c>
      <c r="C27" s="17"/>
      <c r="D27" s="18"/>
      <c r="E27" s="23"/>
      <c r="F27" s="24"/>
      <c r="G27" s="25"/>
      <c r="H27" s="25"/>
      <c r="I27" s="25"/>
      <c r="J27" s="20"/>
      <c r="K27" s="20"/>
      <c r="L27" s="21"/>
      <c r="M27" s="21"/>
      <c r="N27" s="21"/>
      <c r="O27" s="33"/>
      <c r="P27" s="34"/>
      <c r="Q27" s="34"/>
      <c r="R27" s="34"/>
      <c r="S27" s="39"/>
      <c r="T27" s="43"/>
      <c r="U27" s="39"/>
      <c r="V27" s="44"/>
      <c r="W27" s="45"/>
    </row>
    <row r="28" spans="1:23" x14ac:dyDescent="0.25">
      <c r="A28" s="15">
        <v>1</v>
      </c>
      <c r="B28" s="22" t="s">
        <v>37</v>
      </c>
      <c r="C28" s="17">
        <v>1</v>
      </c>
      <c r="D28" s="18" t="s">
        <v>38</v>
      </c>
      <c r="E28" s="23">
        <v>0</v>
      </c>
      <c r="F28" s="24">
        <v>0</v>
      </c>
      <c r="G28" s="25">
        <v>0</v>
      </c>
      <c r="H28" s="25">
        <v>0</v>
      </c>
      <c r="I28" s="25">
        <v>0</v>
      </c>
      <c r="J28" s="20">
        <v>0.2</v>
      </c>
      <c r="K28" s="20">
        <v>0.2</v>
      </c>
      <c r="L28" s="21">
        <v>0</v>
      </c>
      <c r="M28" s="21">
        <v>0.55000000000000004</v>
      </c>
      <c r="N28" s="21">
        <v>0.05</v>
      </c>
      <c r="O28" s="33">
        <v>100000</v>
      </c>
      <c r="P28" s="34">
        <v>0</v>
      </c>
      <c r="Q28" s="34">
        <v>0</v>
      </c>
      <c r="R28" s="34">
        <v>0</v>
      </c>
      <c r="S28" s="39"/>
      <c r="T28" s="43"/>
      <c r="U28" s="39"/>
      <c r="V28" s="44"/>
      <c r="W28" s="45"/>
    </row>
    <row r="29" spans="1:23" x14ac:dyDescent="0.25">
      <c r="A29" s="15">
        <v>2</v>
      </c>
      <c r="B29" s="22" t="s">
        <v>39</v>
      </c>
      <c r="C29" s="17">
        <v>1</v>
      </c>
      <c r="D29" s="18" t="s">
        <v>38</v>
      </c>
      <c r="E29" s="23">
        <v>0</v>
      </c>
      <c r="F29" s="24">
        <v>0</v>
      </c>
      <c r="G29" s="25">
        <v>0</v>
      </c>
      <c r="H29" s="25">
        <v>0</v>
      </c>
      <c r="I29" s="25">
        <v>0</v>
      </c>
      <c r="J29" s="20">
        <v>0.2</v>
      </c>
      <c r="K29" s="20">
        <v>0.2</v>
      </c>
      <c r="L29" s="21">
        <v>0</v>
      </c>
      <c r="M29" s="21">
        <v>0.55000000000000004</v>
      </c>
      <c r="N29" s="21">
        <v>0.05</v>
      </c>
      <c r="O29" s="33">
        <v>75000</v>
      </c>
      <c r="P29" s="34">
        <v>0</v>
      </c>
      <c r="Q29" s="34">
        <v>0</v>
      </c>
      <c r="R29" s="34">
        <v>0</v>
      </c>
      <c r="S29" s="39"/>
      <c r="T29" s="43"/>
      <c r="U29" s="39"/>
      <c r="V29" s="44"/>
      <c r="W29" s="45"/>
    </row>
    <row r="30" spans="1:23" x14ac:dyDescent="0.25">
      <c r="A30" s="15">
        <v>3</v>
      </c>
      <c r="B30" s="22" t="s">
        <v>40</v>
      </c>
      <c r="C30" s="17">
        <v>2</v>
      </c>
      <c r="D30" s="18" t="s">
        <v>38</v>
      </c>
      <c r="E30" s="40">
        <v>2</v>
      </c>
      <c r="F30" s="24">
        <v>0</v>
      </c>
      <c r="G30" s="25">
        <v>0</v>
      </c>
      <c r="H30" s="25">
        <v>0</v>
      </c>
      <c r="I30" s="25">
        <v>0</v>
      </c>
      <c r="J30" s="20">
        <v>0.2</v>
      </c>
      <c r="K30" s="20">
        <v>0.2</v>
      </c>
      <c r="L30" s="21">
        <v>0</v>
      </c>
      <c r="M30" s="21">
        <v>0.55000000000000004</v>
      </c>
      <c r="N30" s="21">
        <v>0.05</v>
      </c>
      <c r="O30" s="33">
        <v>30000</v>
      </c>
      <c r="P30" s="34">
        <v>0</v>
      </c>
      <c r="Q30" s="34">
        <v>0</v>
      </c>
      <c r="R30" s="34">
        <v>0</v>
      </c>
      <c r="S30" s="39">
        <f t="shared" si="1"/>
        <v>12000</v>
      </c>
      <c r="T30" s="43">
        <f t="shared" si="2"/>
        <v>0.2</v>
      </c>
      <c r="U30" s="39">
        <f t="shared" si="3"/>
        <v>2</v>
      </c>
      <c r="V30" s="44">
        <f t="shared" si="4"/>
        <v>12000</v>
      </c>
      <c r="W30" s="45">
        <f t="shared" si="5"/>
        <v>2</v>
      </c>
    </row>
    <row r="31" spans="1:23" x14ac:dyDescent="0.25">
      <c r="A31" s="15" t="str">
        <f>IF(D31&gt;0,MAX($A30:A30)+1,"")</f>
        <v/>
      </c>
      <c r="B31" s="16" t="s">
        <v>41</v>
      </c>
      <c r="C31" s="17"/>
      <c r="D31" s="18"/>
      <c r="E31" s="23"/>
      <c r="F31" s="24"/>
      <c r="G31" s="25"/>
      <c r="H31" s="25"/>
      <c r="I31" s="25"/>
      <c r="J31" s="20"/>
      <c r="K31" s="20"/>
      <c r="L31" s="21"/>
      <c r="M31" s="21"/>
      <c r="N31" s="21"/>
      <c r="O31" s="33"/>
      <c r="P31" s="34"/>
      <c r="Q31" s="34"/>
      <c r="R31" s="34"/>
      <c r="S31" s="39"/>
      <c r="T31" s="43"/>
      <c r="U31" s="39"/>
      <c r="V31" s="44"/>
      <c r="W31" s="45"/>
    </row>
    <row r="32" spans="1:23" ht="158.4" x14ac:dyDescent="0.25">
      <c r="A32" s="15" t="str">
        <f>IF(D32&gt;0,MAX(#REF!)+1,"")</f>
        <v/>
      </c>
      <c r="B32" s="22" t="s">
        <v>42</v>
      </c>
      <c r="C32" s="17"/>
      <c r="D32" s="18"/>
      <c r="E32" s="23"/>
      <c r="F32" s="24"/>
      <c r="G32" s="25"/>
      <c r="H32" s="25"/>
      <c r="I32" s="25"/>
      <c r="J32" s="20"/>
      <c r="K32" s="20"/>
      <c r="L32" s="21"/>
      <c r="M32" s="21"/>
      <c r="N32" s="21"/>
      <c r="O32" s="33"/>
      <c r="P32" s="34"/>
      <c r="Q32" s="34"/>
      <c r="R32" s="34"/>
      <c r="S32" s="39"/>
      <c r="T32" s="43"/>
      <c r="U32" s="39"/>
      <c r="V32" s="44"/>
      <c r="W32" s="45"/>
    </row>
    <row r="33" spans="1:23" x14ac:dyDescent="0.25">
      <c r="A33" s="15">
        <f>IF(D33&gt;0,MAX($A32:A32)+1,"")</f>
        <v>1</v>
      </c>
      <c r="B33" s="22" t="s">
        <v>43</v>
      </c>
      <c r="C33" s="17">
        <v>10</v>
      </c>
      <c r="D33" s="18" t="s">
        <v>38</v>
      </c>
      <c r="E33" s="40">
        <v>10</v>
      </c>
      <c r="F33" s="24">
        <v>10</v>
      </c>
      <c r="G33" s="25"/>
      <c r="H33" s="25"/>
      <c r="I33" s="25"/>
      <c r="J33" s="20">
        <v>0</v>
      </c>
      <c r="K33" s="20">
        <v>0.2</v>
      </c>
      <c r="L33" s="21">
        <v>0.3</v>
      </c>
      <c r="M33" s="21">
        <v>0.45</v>
      </c>
      <c r="N33" s="21">
        <v>0.05</v>
      </c>
      <c r="O33" s="33">
        <v>414</v>
      </c>
      <c r="P33" s="34">
        <v>0</v>
      </c>
      <c r="Q33" s="34">
        <v>0</v>
      </c>
      <c r="R33" s="34">
        <v>0</v>
      </c>
      <c r="S33" s="39">
        <f t="shared" si="1"/>
        <v>828.00000000000011</v>
      </c>
      <c r="T33" s="43">
        <f t="shared" si="2"/>
        <v>0.2</v>
      </c>
      <c r="U33" s="39">
        <f t="shared" si="3"/>
        <v>10</v>
      </c>
      <c r="V33" s="44">
        <f t="shared" si="4"/>
        <v>828.00000000000011</v>
      </c>
      <c r="W33" s="45">
        <f t="shared" si="5"/>
        <v>10</v>
      </c>
    </row>
    <row r="34" spans="1:23" x14ac:dyDescent="0.25">
      <c r="A34" s="15">
        <f>IF(D34&gt;0,MAX($A32:A33)+1,"")</f>
        <v>2</v>
      </c>
      <c r="B34" s="22" t="s">
        <v>44</v>
      </c>
      <c r="C34" s="17">
        <v>8</v>
      </c>
      <c r="D34" s="18" t="s">
        <v>38</v>
      </c>
      <c r="E34" s="40">
        <v>8</v>
      </c>
      <c r="F34" s="24">
        <v>8</v>
      </c>
      <c r="G34" s="25"/>
      <c r="H34" s="25"/>
      <c r="I34" s="25"/>
      <c r="J34" s="20">
        <v>0</v>
      </c>
      <c r="K34" s="20">
        <v>0.2</v>
      </c>
      <c r="L34" s="21">
        <v>0.3</v>
      </c>
      <c r="M34" s="21">
        <v>0.45</v>
      </c>
      <c r="N34" s="21">
        <v>0.05</v>
      </c>
      <c r="O34" s="33">
        <v>539</v>
      </c>
      <c r="P34" s="34">
        <v>0</v>
      </c>
      <c r="Q34" s="34">
        <v>0</v>
      </c>
      <c r="R34" s="34">
        <v>0</v>
      </c>
      <c r="S34" s="39">
        <f t="shared" si="1"/>
        <v>862.40000000000009</v>
      </c>
      <c r="T34" s="43">
        <f t="shared" si="2"/>
        <v>0.2</v>
      </c>
      <c r="U34" s="39">
        <f t="shared" si="3"/>
        <v>8</v>
      </c>
      <c r="V34" s="44">
        <f t="shared" si="4"/>
        <v>862.40000000000009</v>
      </c>
      <c r="W34" s="45">
        <f t="shared" si="5"/>
        <v>8</v>
      </c>
    </row>
    <row r="35" spans="1:23" x14ac:dyDescent="0.25">
      <c r="A35" s="15">
        <f>IF(D35&gt;0,MAX($A32:A34)+1,"")</f>
        <v>3</v>
      </c>
      <c r="B35" s="22" t="s">
        <v>45</v>
      </c>
      <c r="C35" s="17">
        <v>6</v>
      </c>
      <c r="D35" s="18" t="s">
        <v>38</v>
      </c>
      <c r="E35" s="40">
        <v>6</v>
      </c>
      <c r="F35" s="24">
        <v>6</v>
      </c>
      <c r="G35" s="25"/>
      <c r="H35" s="25"/>
      <c r="I35" s="25"/>
      <c r="J35" s="20">
        <v>0</v>
      </c>
      <c r="K35" s="20">
        <v>0.2</v>
      </c>
      <c r="L35" s="21">
        <v>0.3</v>
      </c>
      <c r="M35" s="21">
        <v>0.45</v>
      </c>
      <c r="N35" s="21">
        <v>0.05</v>
      </c>
      <c r="O35" s="33">
        <v>664</v>
      </c>
      <c r="P35" s="34">
        <v>0</v>
      </c>
      <c r="Q35" s="34">
        <v>0</v>
      </c>
      <c r="R35" s="34">
        <v>0</v>
      </c>
      <c r="S35" s="39">
        <f t="shared" si="1"/>
        <v>796.80000000000018</v>
      </c>
      <c r="T35" s="43">
        <f t="shared" si="2"/>
        <v>0.20000000000000004</v>
      </c>
      <c r="U35" s="39">
        <f t="shared" si="3"/>
        <v>6</v>
      </c>
      <c r="V35" s="44">
        <f t="shared" si="4"/>
        <v>796.80000000000018</v>
      </c>
      <c r="W35" s="45">
        <f t="shared" si="5"/>
        <v>6</v>
      </c>
    </row>
    <row r="36" spans="1:23" x14ac:dyDescent="0.25">
      <c r="A36" s="15">
        <f>IF(D36&gt;0,MAX($A33:A35)+1,"")</f>
        <v>4</v>
      </c>
      <c r="B36" s="22" t="s">
        <v>46</v>
      </c>
      <c r="C36" s="17">
        <v>4</v>
      </c>
      <c r="D36" s="18" t="s">
        <v>38</v>
      </c>
      <c r="E36" s="40">
        <v>4</v>
      </c>
      <c r="F36" s="24">
        <v>4</v>
      </c>
      <c r="G36" s="25"/>
      <c r="H36" s="25"/>
      <c r="I36" s="25"/>
      <c r="J36" s="20">
        <v>0</v>
      </c>
      <c r="K36" s="20">
        <v>0.2</v>
      </c>
      <c r="L36" s="21">
        <v>0.3</v>
      </c>
      <c r="M36" s="21">
        <v>0.45</v>
      </c>
      <c r="N36" s="21">
        <v>0.05</v>
      </c>
      <c r="O36" s="33">
        <v>726</v>
      </c>
      <c r="P36" s="34">
        <v>0</v>
      </c>
      <c r="Q36" s="34">
        <v>0</v>
      </c>
      <c r="R36" s="34">
        <v>0</v>
      </c>
      <c r="S36" s="39">
        <f t="shared" si="1"/>
        <v>580.80000000000007</v>
      </c>
      <c r="T36" s="43">
        <f t="shared" si="2"/>
        <v>0.2</v>
      </c>
      <c r="U36" s="39">
        <f t="shared" si="3"/>
        <v>4</v>
      </c>
      <c r="V36" s="44">
        <f t="shared" si="4"/>
        <v>580.80000000000007</v>
      </c>
      <c r="W36" s="45">
        <f t="shared" si="5"/>
        <v>4</v>
      </c>
    </row>
    <row r="37" spans="1:23" x14ac:dyDescent="0.25">
      <c r="A37" s="15">
        <f>IF(D37&gt;0,MAX($A34:A36)+1,"")</f>
        <v>5</v>
      </c>
      <c r="B37" s="22" t="s">
        <v>47</v>
      </c>
      <c r="C37" s="17">
        <v>4</v>
      </c>
      <c r="D37" s="18" t="s">
        <v>38</v>
      </c>
      <c r="E37" s="40">
        <v>4</v>
      </c>
      <c r="F37" s="24">
        <v>4</v>
      </c>
      <c r="G37" s="25"/>
      <c r="H37" s="25"/>
      <c r="I37" s="25"/>
      <c r="J37" s="20">
        <v>0</v>
      </c>
      <c r="K37" s="20">
        <v>0.2</v>
      </c>
      <c r="L37" s="21">
        <v>0.3</v>
      </c>
      <c r="M37" s="21">
        <v>0.45</v>
      </c>
      <c r="N37" s="21">
        <v>0.05</v>
      </c>
      <c r="O37" s="33">
        <v>164</v>
      </c>
      <c r="P37" s="34">
        <v>0</v>
      </c>
      <c r="Q37" s="34">
        <v>0</v>
      </c>
      <c r="R37" s="34">
        <v>0</v>
      </c>
      <c r="S37" s="39">
        <f t="shared" si="1"/>
        <v>131.20000000000002</v>
      </c>
      <c r="T37" s="43">
        <f t="shared" si="2"/>
        <v>0.2</v>
      </c>
      <c r="U37" s="39">
        <f t="shared" si="3"/>
        <v>4</v>
      </c>
      <c r="V37" s="44">
        <f t="shared" si="4"/>
        <v>131.20000000000002</v>
      </c>
      <c r="W37" s="45">
        <f t="shared" si="5"/>
        <v>4</v>
      </c>
    </row>
    <row r="38" spans="1:23" x14ac:dyDescent="0.25">
      <c r="A38" s="15" t="str">
        <f>IF(D38&gt;0,MAX(#REF!)+1,"")</f>
        <v/>
      </c>
      <c r="B38" s="16" t="s">
        <v>48</v>
      </c>
      <c r="C38" s="17"/>
      <c r="D38" s="18"/>
      <c r="E38" s="23"/>
      <c r="F38" s="24"/>
      <c r="G38" s="25"/>
      <c r="H38" s="25"/>
      <c r="I38" s="25"/>
      <c r="J38" s="20"/>
      <c r="K38" s="20"/>
      <c r="L38" s="21"/>
      <c r="M38" s="21"/>
      <c r="N38" s="21"/>
      <c r="O38" s="33"/>
      <c r="P38" s="34">
        <v>0</v>
      </c>
      <c r="Q38" s="34">
        <v>0</v>
      </c>
      <c r="R38" s="34">
        <v>0</v>
      </c>
      <c r="S38" s="39"/>
      <c r="T38" s="43"/>
      <c r="U38" s="39"/>
      <c r="V38" s="44"/>
      <c r="W38" s="45"/>
    </row>
    <row r="39" spans="1:23" ht="158.4" x14ac:dyDescent="0.25">
      <c r="A39" s="15" t="str">
        <f>IF(D39&gt;0,MAX(#REF!)+1,"")</f>
        <v/>
      </c>
      <c r="B39" s="22" t="s">
        <v>49</v>
      </c>
      <c r="C39" s="17"/>
      <c r="D39" s="18"/>
      <c r="E39" s="23"/>
      <c r="F39" s="24"/>
      <c r="G39" s="25"/>
      <c r="H39" s="25"/>
      <c r="I39" s="25"/>
      <c r="J39" s="20"/>
      <c r="K39" s="20"/>
      <c r="L39" s="21"/>
      <c r="M39" s="21"/>
      <c r="N39" s="21"/>
      <c r="O39" s="33"/>
      <c r="P39" s="34"/>
      <c r="Q39" s="34"/>
      <c r="R39" s="34"/>
      <c r="S39" s="39"/>
      <c r="T39" s="43"/>
      <c r="U39" s="39"/>
      <c r="V39" s="44"/>
      <c r="W39" s="45"/>
    </row>
    <row r="40" spans="1:23" x14ac:dyDescent="0.25">
      <c r="A40" s="15">
        <f>IF(D40&gt;0,MAX($A39:A39)+1,"")</f>
        <v>1</v>
      </c>
      <c r="B40" s="22" t="s">
        <v>50</v>
      </c>
      <c r="C40" s="17">
        <v>10</v>
      </c>
      <c r="D40" s="18" t="s">
        <v>38</v>
      </c>
      <c r="E40" s="40">
        <v>8</v>
      </c>
      <c r="F40" s="24">
        <v>5</v>
      </c>
      <c r="G40" s="25"/>
      <c r="H40" s="25"/>
      <c r="I40" s="25"/>
      <c r="J40" s="20">
        <v>0</v>
      </c>
      <c r="K40" s="20">
        <v>0.2</v>
      </c>
      <c r="L40" s="21">
        <v>0.3</v>
      </c>
      <c r="M40" s="21">
        <v>0.45</v>
      </c>
      <c r="N40" s="21">
        <v>0.05</v>
      </c>
      <c r="O40" s="33">
        <v>1085</v>
      </c>
      <c r="P40" s="34">
        <v>0</v>
      </c>
      <c r="Q40" s="34">
        <v>0</v>
      </c>
      <c r="R40" s="34">
        <v>0</v>
      </c>
      <c r="S40" s="39">
        <f t="shared" si="1"/>
        <v>1085</v>
      </c>
      <c r="T40" s="43">
        <f t="shared" si="2"/>
        <v>0.125</v>
      </c>
      <c r="U40" s="39">
        <f t="shared" si="3"/>
        <v>8</v>
      </c>
      <c r="V40" s="44">
        <f t="shared" si="4"/>
        <v>1085</v>
      </c>
      <c r="W40" s="45">
        <f t="shared" si="5"/>
        <v>8</v>
      </c>
    </row>
    <row r="41" spans="1:23" x14ac:dyDescent="0.25">
      <c r="A41" s="15">
        <f>IF(D41&gt;0,MAX($A39:A40)+1,"")</f>
        <v>2</v>
      </c>
      <c r="B41" s="22" t="s">
        <v>51</v>
      </c>
      <c r="C41" s="17">
        <v>15</v>
      </c>
      <c r="D41" s="18" t="s">
        <v>38</v>
      </c>
      <c r="E41" s="40">
        <v>10</v>
      </c>
      <c r="F41" s="24">
        <v>5</v>
      </c>
      <c r="G41" s="25"/>
      <c r="H41" s="25"/>
      <c r="I41" s="25"/>
      <c r="J41" s="20">
        <v>0</v>
      </c>
      <c r="K41" s="20">
        <v>0.2</v>
      </c>
      <c r="L41" s="21">
        <v>0.3</v>
      </c>
      <c r="M41" s="21">
        <v>0.45</v>
      </c>
      <c r="N41" s="21">
        <v>0.05</v>
      </c>
      <c r="O41" s="33">
        <v>1322</v>
      </c>
      <c r="P41" s="34">
        <v>0</v>
      </c>
      <c r="Q41" s="34">
        <v>0</v>
      </c>
      <c r="R41" s="34">
        <v>0</v>
      </c>
      <c r="S41" s="39">
        <f t="shared" si="1"/>
        <v>1322.0000000000002</v>
      </c>
      <c r="T41" s="43">
        <f t="shared" si="2"/>
        <v>0.1</v>
      </c>
      <c r="U41" s="39">
        <f t="shared" si="3"/>
        <v>10</v>
      </c>
      <c r="V41" s="44">
        <f t="shared" si="4"/>
        <v>1322.0000000000002</v>
      </c>
      <c r="W41" s="45">
        <f t="shared" si="5"/>
        <v>10</v>
      </c>
    </row>
    <row r="42" spans="1:23" x14ac:dyDescent="0.25">
      <c r="A42" s="15">
        <f>IF(D42&gt;0,MAX($A40:A41)+1,"")</f>
        <v>3</v>
      </c>
      <c r="B42" s="22" t="s">
        <v>52</v>
      </c>
      <c r="C42" s="17">
        <v>8</v>
      </c>
      <c r="D42" s="18" t="s">
        <v>38</v>
      </c>
      <c r="E42" s="40">
        <v>8</v>
      </c>
      <c r="F42" s="24">
        <v>4</v>
      </c>
      <c r="G42" s="25"/>
      <c r="H42" s="25"/>
      <c r="I42" s="25"/>
      <c r="J42" s="20">
        <v>0</v>
      </c>
      <c r="K42" s="20">
        <v>0.2</v>
      </c>
      <c r="L42" s="21">
        <v>0.3</v>
      </c>
      <c r="M42" s="21">
        <v>0.45</v>
      </c>
      <c r="N42" s="21">
        <v>0.05</v>
      </c>
      <c r="O42" s="33">
        <v>4768</v>
      </c>
      <c r="P42" s="34">
        <v>0</v>
      </c>
      <c r="Q42" s="34">
        <v>0</v>
      </c>
      <c r="R42" s="34">
        <v>0</v>
      </c>
      <c r="S42" s="39">
        <f t="shared" si="1"/>
        <v>3814.4</v>
      </c>
      <c r="T42" s="43">
        <f t="shared" si="2"/>
        <v>0.1</v>
      </c>
      <c r="U42" s="39">
        <f t="shared" si="3"/>
        <v>8</v>
      </c>
      <c r="V42" s="44">
        <f t="shared" si="4"/>
        <v>3814.4</v>
      </c>
      <c r="W42" s="45">
        <f t="shared" si="5"/>
        <v>8</v>
      </c>
    </row>
    <row r="43" spans="1:23" ht="26.4" x14ac:dyDescent="0.25">
      <c r="A43" s="15" t="str">
        <f>IF(D43&gt;0,MAX($A41:A42)+1,"")</f>
        <v/>
      </c>
      <c r="B43" s="16" t="s">
        <v>53</v>
      </c>
      <c r="C43" s="17"/>
      <c r="D43" s="18"/>
      <c r="E43" s="23"/>
      <c r="F43" s="24"/>
      <c r="G43" s="25"/>
      <c r="H43" s="25"/>
      <c r="I43" s="25"/>
      <c r="J43" s="20"/>
      <c r="K43" s="20"/>
      <c r="L43" s="21"/>
      <c r="M43" s="21"/>
      <c r="N43" s="21"/>
      <c r="O43" s="33"/>
      <c r="P43" s="34"/>
      <c r="Q43" s="34"/>
      <c r="R43" s="34"/>
      <c r="S43" s="39"/>
      <c r="T43" s="43"/>
      <c r="U43" s="39"/>
      <c r="V43" s="44"/>
      <c r="W43" s="45"/>
    </row>
    <row r="44" spans="1:23" ht="105.6" x14ac:dyDescent="0.25">
      <c r="A44" s="15" t="str">
        <f>IF(D44&gt;0,MAX(#REF!)+1,"")</f>
        <v/>
      </c>
      <c r="B44" s="22" t="s">
        <v>54</v>
      </c>
      <c r="C44" s="17"/>
      <c r="D44" s="18"/>
      <c r="E44" s="23"/>
      <c r="F44" s="24"/>
      <c r="G44" s="25"/>
      <c r="H44" s="25"/>
      <c r="I44" s="25"/>
      <c r="J44" s="20"/>
      <c r="K44" s="20"/>
      <c r="L44" s="21"/>
      <c r="M44" s="21"/>
      <c r="N44" s="21"/>
      <c r="O44" s="33"/>
      <c r="P44" s="34"/>
      <c r="Q44" s="34"/>
      <c r="R44" s="34"/>
      <c r="S44" s="39"/>
      <c r="T44" s="43"/>
      <c r="U44" s="39"/>
      <c r="V44" s="44"/>
      <c r="W44" s="45"/>
    </row>
    <row r="45" spans="1:23" x14ac:dyDescent="0.25">
      <c r="A45" s="15">
        <f>IF(D45&gt;0,MAX($A44:A44)+1,"")</f>
        <v>1</v>
      </c>
      <c r="B45" s="22" t="s">
        <v>55</v>
      </c>
      <c r="C45" s="17">
        <v>3</v>
      </c>
      <c r="D45" s="18" t="s">
        <v>38</v>
      </c>
      <c r="E45" s="40">
        <v>3</v>
      </c>
      <c r="F45" s="24">
        <v>3</v>
      </c>
      <c r="G45" s="25"/>
      <c r="H45" s="25"/>
      <c r="I45" s="25"/>
      <c r="J45" s="20">
        <v>0</v>
      </c>
      <c r="K45" s="20">
        <v>0.2</v>
      </c>
      <c r="L45" s="21">
        <v>0.3</v>
      </c>
      <c r="M45" s="21">
        <v>0.45</v>
      </c>
      <c r="N45" s="21">
        <v>0.05</v>
      </c>
      <c r="O45" s="33">
        <v>1161</v>
      </c>
      <c r="P45" s="34">
        <v>0</v>
      </c>
      <c r="Q45" s="34">
        <v>0</v>
      </c>
      <c r="R45" s="34">
        <v>0</v>
      </c>
      <c r="S45" s="39">
        <f t="shared" si="1"/>
        <v>696.60000000000014</v>
      </c>
      <c r="T45" s="43">
        <f t="shared" si="2"/>
        <v>0.20000000000000004</v>
      </c>
      <c r="U45" s="39">
        <f t="shared" si="3"/>
        <v>3</v>
      </c>
      <c r="V45" s="44">
        <f t="shared" si="4"/>
        <v>696.60000000000014</v>
      </c>
      <c r="W45" s="45">
        <f t="shared" si="5"/>
        <v>3</v>
      </c>
    </row>
    <row r="46" spans="1:23" x14ac:dyDescent="0.25">
      <c r="A46" s="15">
        <f>IF(D46&gt;0,MAX($A44:A45)+1,"")</f>
        <v>2</v>
      </c>
      <c r="B46" s="22" t="s">
        <v>56</v>
      </c>
      <c r="C46" s="17">
        <v>2</v>
      </c>
      <c r="D46" s="18" t="s">
        <v>38</v>
      </c>
      <c r="E46" s="40">
        <v>2</v>
      </c>
      <c r="F46" s="24">
        <v>2</v>
      </c>
      <c r="G46" s="25"/>
      <c r="H46" s="25"/>
      <c r="I46" s="25"/>
      <c r="J46" s="20">
        <v>0</v>
      </c>
      <c r="K46" s="20">
        <v>0.2</v>
      </c>
      <c r="L46" s="21">
        <v>0.3</v>
      </c>
      <c r="M46" s="21">
        <v>0.45</v>
      </c>
      <c r="N46" s="21">
        <v>0.05</v>
      </c>
      <c r="O46" s="33">
        <v>2411</v>
      </c>
      <c r="P46" s="34">
        <v>0</v>
      </c>
      <c r="Q46" s="34">
        <v>0</v>
      </c>
      <c r="R46" s="34">
        <v>0</v>
      </c>
      <c r="S46" s="39">
        <f t="shared" si="1"/>
        <v>964.40000000000009</v>
      </c>
      <c r="T46" s="43">
        <f t="shared" si="2"/>
        <v>0.2</v>
      </c>
      <c r="U46" s="39">
        <f t="shared" si="3"/>
        <v>2</v>
      </c>
      <c r="V46" s="44">
        <f t="shared" si="4"/>
        <v>964.40000000000009</v>
      </c>
      <c r="W46" s="45">
        <f t="shared" si="5"/>
        <v>2</v>
      </c>
    </row>
    <row r="47" spans="1:23" x14ac:dyDescent="0.25">
      <c r="A47" s="15">
        <f>IF(D47&gt;0,MAX($A45:A46)+1,"")</f>
        <v>3</v>
      </c>
      <c r="B47" s="22" t="s">
        <v>57</v>
      </c>
      <c r="C47" s="17">
        <v>1</v>
      </c>
      <c r="D47" s="18" t="s">
        <v>38</v>
      </c>
      <c r="E47" s="40">
        <v>1</v>
      </c>
      <c r="F47" s="24">
        <v>1</v>
      </c>
      <c r="G47" s="25"/>
      <c r="H47" s="25"/>
      <c r="I47" s="25"/>
      <c r="J47" s="20">
        <v>0</v>
      </c>
      <c r="K47" s="20">
        <v>0.2</v>
      </c>
      <c r="L47" s="21">
        <v>0.3</v>
      </c>
      <c r="M47" s="21">
        <v>0.45</v>
      </c>
      <c r="N47" s="21">
        <v>0.05</v>
      </c>
      <c r="O47" s="33">
        <v>2411</v>
      </c>
      <c r="P47" s="34">
        <v>0</v>
      </c>
      <c r="Q47" s="34">
        <v>0</v>
      </c>
      <c r="R47" s="34">
        <v>0</v>
      </c>
      <c r="S47" s="39">
        <f t="shared" si="1"/>
        <v>482.20000000000005</v>
      </c>
      <c r="T47" s="43">
        <f t="shared" si="2"/>
        <v>0.2</v>
      </c>
      <c r="U47" s="39">
        <f t="shared" si="3"/>
        <v>1</v>
      </c>
      <c r="V47" s="44">
        <f t="shared" si="4"/>
        <v>482.20000000000005</v>
      </c>
      <c r="W47" s="45">
        <f t="shared" si="5"/>
        <v>1</v>
      </c>
    </row>
    <row r="48" spans="1:23" x14ac:dyDescent="0.25">
      <c r="A48" s="15" t="str">
        <f>IF(D48&gt;0,MAX($A45:A47)+1,"")</f>
        <v/>
      </c>
      <c r="B48" s="16" t="s">
        <v>58</v>
      </c>
      <c r="C48" s="17"/>
      <c r="D48" s="18"/>
      <c r="E48" s="23"/>
      <c r="F48" s="24"/>
      <c r="G48" s="25"/>
      <c r="H48" s="25"/>
      <c r="I48" s="25"/>
      <c r="J48" s="20"/>
      <c r="K48" s="20"/>
      <c r="L48" s="21"/>
      <c r="M48" s="21"/>
      <c r="N48" s="21"/>
      <c r="O48" s="33"/>
      <c r="P48" s="34">
        <v>0</v>
      </c>
      <c r="Q48" s="34">
        <v>0</v>
      </c>
      <c r="R48" s="34">
        <v>0</v>
      </c>
      <c r="S48" s="39"/>
      <c r="T48" s="43"/>
      <c r="U48" s="39"/>
      <c r="V48" s="44"/>
      <c r="W48" s="45"/>
    </row>
    <row r="49" spans="1:23" ht="66" x14ac:dyDescent="0.25">
      <c r="A49" s="15" t="str">
        <f>IF(D49&gt;0,MAX($A46:A48)+1,"")</f>
        <v/>
      </c>
      <c r="B49" s="22" t="s">
        <v>59</v>
      </c>
      <c r="C49" s="17"/>
      <c r="D49" s="18"/>
      <c r="E49" s="23"/>
      <c r="F49" s="24"/>
      <c r="G49" s="25"/>
      <c r="H49" s="25"/>
      <c r="I49" s="25"/>
      <c r="J49" s="20"/>
      <c r="K49" s="20"/>
      <c r="L49" s="21"/>
      <c r="M49" s="21"/>
      <c r="N49" s="21"/>
      <c r="O49" s="33"/>
      <c r="P49" s="34"/>
      <c r="Q49" s="34"/>
      <c r="R49" s="34"/>
      <c r="S49" s="39"/>
      <c r="T49" s="43"/>
      <c r="U49" s="39"/>
      <c r="V49" s="44"/>
      <c r="W49" s="45"/>
    </row>
    <row r="50" spans="1:23" x14ac:dyDescent="0.25">
      <c r="A50" s="15">
        <v>1</v>
      </c>
      <c r="B50" s="22" t="s">
        <v>60</v>
      </c>
      <c r="C50" s="17">
        <v>70</v>
      </c>
      <c r="D50" s="18" t="s">
        <v>38</v>
      </c>
      <c r="E50" s="40">
        <v>35</v>
      </c>
      <c r="F50" s="24">
        <v>30</v>
      </c>
      <c r="G50" s="25"/>
      <c r="H50" s="25"/>
      <c r="I50" s="25"/>
      <c r="J50" s="20">
        <v>0</v>
      </c>
      <c r="K50" s="20">
        <v>0.2</v>
      </c>
      <c r="L50" s="21">
        <v>0.3</v>
      </c>
      <c r="M50" s="21">
        <v>0.45</v>
      </c>
      <c r="N50" s="21">
        <v>0.05</v>
      </c>
      <c r="O50" s="33">
        <v>803</v>
      </c>
      <c r="P50" s="34">
        <v>0</v>
      </c>
      <c r="Q50" s="34">
        <v>0</v>
      </c>
      <c r="R50" s="34">
        <v>0</v>
      </c>
      <c r="S50" s="39">
        <f t="shared" si="1"/>
        <v>4818.0000000000009</v>
      </c>
      <c r="T50" s="43">
        <f t="shared" si="2"/>
        <v>0.17142857142857143</v>
      </c>
      <c r="U50" s="39">
        <f t="shared" si="3"/>
        <v>35</v>
      </c>
      <c r="V50" s="44">
        <f t="shared" si="4"/>
        <v>4818.0000000000009</v>
      </c>
      <c r="W50" s="45">
        <f t="shared" si="5"/>
        <v>35</v>
      </c>
    </row>
    <row r="51" spans="1:23" x14ac:dyDescent="0.25">
      <c r="A51" s="15" t="str">
        <f>IF(D51&gt;0,MAX($A49:A50)+1,"")</f>
        <v/>
      </c>
      <c r="B51" s="22"/>
      <c r="C51" s="17"/>
      <c r="D51" s="18"/>
      <c r="E51" s="23"/>
      <c r="F51" s="24"/>
      <c r="G51" s="25"/>
      <c r="H51" s="25"/>
      <c r="I51" s="25"/>
      <c r="J51" s="20"/>
      <c r="K51" s="20"/>
      <c r="L51" s="21"/>
      <c r="M51" s="21"/>
      <c r="N51" s="21"/>
      <c r="O51" s="33"/>
      <c r="P51" s="34"/>
      <c r="Q51" s="34"/>
      <c r="R51" s="34"/>
      <c r="S51" s="39"/>
      <c r="T51" s="43"/>
      <c r="U51" s="39"/>
      <c r="V51" s="44"/>
      <c r="W51" s="45"/>
    </row>
    <row r="52" spans="1:23" ht="132" x14ac:dyDescent="0.25">
      <c r="A52" s="15" t="str">
        <f>IF(D52&gt;0,MAX($A50:A51)+1,"")</f>
        <v/>
      </c>
      <c r="B52" s="22" t="s">
        <v>61</v>
      </c>
      <c r="C52" s="17"/>
      <c r="D52" s="18"/>
      <c r="E52" s="23"/>
      <c r="F52" s="24"/>
      <c r="G52" s="25"/>
      <c r="H52" s="25"/>
      <c r="I52" s="25"/>
      <c r="J52" s="20"/>
      <c r="K52" s="20"/>
      <c r="L52" s="21"/>
      <c r="M52" s="21"/>
      <c r="N52" s="21"/>
      <c r="O52" s="33"/>
      <c r="P52" s="34"/>
      <c r="Q52" s="34"/>
      <c r="R52" s="34"/>
      <c r="S52" s="39"/>
      <c r="T52" s="43"/>
      <c r="U52" s="39"/>
      <c r="V52" s="44"/>
      <c r="W52" s="45"/>
    </row>
    <row r="53" spans="1:23" x14ac:dyDescent="0.25">
      <c r="A53" s="15">
        <v>1</v>
      </c>
      <c r="B53" s="22" t="s">
        <v>62</v>
      </c>
      <c r="C53" s="17">
        <v>50</v>
      </c>
      <c r="D53" s="18" t="s">
        <v>38</v>
      </c>
      <c r="E53" s="23">
        <v>0</v>
      </c>
      <c r="F53" s="24"/>
      <c r="G53" s="25"/>
      <c r="H53" s="25"/>
      <c r="I53" s="25"/>
      <c r="J53" s="20">
        <v>0.4</v>
      </c>
      <c r="K53" s="20">
        <v>0</v>
      </c>
      <c r="L53" s="21">
        <v>0</v>
      </c>
      <c r="M53" s="21">
        <v>0.55000000000000004</v>
      </c>
      <c r="N53" s="21">
        <v>0.05</v>
      </c>
      <c r="O53" s="33">
        <v>1000</v>
      </c>
      <c r="P53" s="34">
        <v>0</v>
      </c>
      <c r="Q53" s="34">
        <v>0</v>
      </c>
      <c r="R53" s="34">
        <v>0</v>
      </c>
      <c r="S53" s="39"/>
      <c r="T53" s="43"/>
      <c r="U53" s="39"/>
      <c r="V53" s="44"/>
      <c r="W53" s="45"/>
    </row>
    <row r="54" spans="1:23" x14ac:dyDescent="0.25">
      <c r="A54" s="15">
        <v>2</v>
      </c>
      <c r="B54" s="22" t="s">
        <v>63</v>
      </c>
      <c r="C54" s="17">
        <v>20</v>
      </c>
      <c r="D54" s="18" t="s">
        <v>38</v>
      </c>
      <c r="E54" s="23">
        <v>0</v>
      </c>
      <c r="F54" s="24"/>
      <c r="G54" s="25"/>
      <c r="H54" s="25"/>
      <c r="I54" s="25"/>
      <c r="J54" s="20">
        <v>0.4</v>
      </c>
      <c r="K54" s="20">
        <v>0</v>
      </c>
      <c r="L54" s="21">
        <v>0</v>
      </c>
      <c r="M54" s="21">
        <v>0.55000000000000004</v>
      </c>
      <c r="N54" s="21">
        <v>0.05</v>
      </c>
      <c r="O54" s="33">
        <v>1100</v>
      </c>
      <c r="P54" s="34">
        <v>0</v>
      </c>
      <c r="Q54" s="34">
        <v>0</v>
      </c>
      <c r="R54" s="34">
        <v>0</v>
      </c>
      <c r="S54" s="39"/>
      <c r="T54" s="43"/>
      <c r="U54" s="39"/>
      <c r="V54" s="44"/>
      <c r="W54" s="45"/>
    </row>
    <row r="55" spans="1:23" x14ac:dyDescent="0.25">
      <c r="A55" s="15" t="str">
        <f>IF(D55&gt;0,MAX($A$3:A54)+1,"")</f>
        <v/>
      </c>
      <c r="B55" s="16" t="s">
        <v>64</v>
      </c>
      <c r="C55" s="17"/>
      <c r="D55" s="18"/>
      <c r="E55" s="23"/>
      <c r="F55" s="24"/>
      <c r="G55" s="25"/>
      <c r="H55" s="25"/>
      <c r="I55" s="25"/>
      <c r="J55" s="20"/>
      <c r="K55" s="20"/>
      <c r="L55" s="21"/>
      <c r="M55" s="21"/>
      <c r="N55" s="21"/>
      <c r="O55" s="33"/>
      <c r="P55" s="34"/>
      <c r="Q55" s="34"/>
      <c r="R55" s="34"/>
      <c r="S55" s="39"/>
      <c r="T55" s="43"/>
      <c r="U55" s="39"/>
      <c r="V55" s="44"/>
      <c r="W55" s="45"/>
    </row>
    <row r="56" spans="1:23" x14ac:dyDescent="0.25">
      <c r="A56" s="15" t="str">
        <f>IF(D56&gt;0,MAX($A$3:A55)+1,"")</f>
        <v/>
      </c>
      <c r="B56" s="16" t="s">
        <v>65</v>
      </c>
      <c r="C56" s="17"/>
      <c r="D56" s="18"/>
      <c r="E56" s="23"/>
      <c r="F56" s="24"/>
      <c r="G56" s="25"/>
      <c r="H56" s="25"/>
      <c r="I56" s="25"/>
      <c r="J56" s="20"/>
      <c r="K56" s="20"/>
      <c r="L56" s="21"/>
      <c r="M56" s="21"/>
      <c r="N56" s="21"/>
      <c r="O56" s="33"/>
      <c r="P56" s="34"/>
      <c r="Q56" s="34"/>
      <c r="R56" s="34"/>
      <c r="S56" s="39"/>
      <c r="T56" s="43"/>
      <c r="U56" s="39"/>
      <c r="V56" s="44"/>
      <c r="W56" s="45"/>
    </row>
    <row r="57" spans="1:23" x14ac:dyDescent="0.25">
      <c r="A57" s="15" t="str">
        <f>IF(D57&gt;0,MAX($A$3:A56)+1,"")</f>
        <v/>
      </c>
      <c r="B57" s="22" t="s">
        <v>66</v>
      </c>
      <c r="C57" s="17"/>
      <c r="D57" s="18"/>
      <c r="E57" s="23"/>
      <c r="F57" s="24"/>
      <c r="G57" s="25"/>
      <c r="H57" s="25"/>
      <c r="I57" s="25"/>
      <c r="J57" s="20"/>
      <c r="K57" s="20"/>
      <c r="L57" s="21"/>
      <c r="M57" s="21"/>
      <c r="N57" s="21"/>
      <c r="O57" s="33"/>
      <c r="P57" s="34"/>
      <c r="Q57" s="34"/>
      <c r="R57" s="34"/>
      <c r="S57" s="39"/>
      <c r="T57" s="43"/>
      <c r="U57" s="39"/>
      <c r="V57" s="44"/>
      <c r="W57" s="45"/>
    </row>
    <row r="58" spans="1:23" ht="79.2" x14ac:dyDescent="0.25">
      <c r="A58" s="15" t="str">
        <f>IF(D58&gt;0,MAX($A$3:A57)+1,"")</f>
        <v/>
      </c>
      <c r="B58" s="22" t="s">
        <v>67</v>
      </c>
      <c r="C58" s="17"/>
      <c r="D58" s="18"/>
      <c r="E58" s="23"/>
      <c r="F58" s="24"/>
      <c r="G58" s="25"/>
      <c r="H58" s="25"/>
      <c r="I58" s="25"/>
      <c r="J58" s="20"/>
      <c r="K58" s="20"/>
      <c r="L58" s="21"/>
      <c r="M58" s="21"/>
      <c r="N58" s="21"/>
      <c r="O58" s="33"/>
      <c r="P58" s="34"/>
      <c r="Q58" s="34"/>
      <c r="R58" s="34"/>
      <c r="S58" s="39"/>
      <c r="T58" s="43"/>
      <c r="U58" s="39"/>
      <c r="V58" s="44"/>
      <c r="W58" s="45"/>
    </row>
    <row r="59" spans="1:23" ht="14.4" thickBot="1" x14ac:dyDescent="0.3">
      <c r="A59" s="15">
        <v>1</v>
      </c>
      <c r="B59" s="22" t="s">
        <v>68</v>
      </c>
      <c r="C59" s="17">
        <v>12</v>
      </c>
      <c r="D59" s="18" t="s">
        <v>38</v>
      </c>
      <c r="E59" s="23">
        <v>12</v>
      </c>
      <c r="F59" s="24">
        <v>12</v>
      </c>
      <c r="G59" s="25"/>
      <c r="H59" s="25"/>
      <c r="I59" s="25"/>
      <c r="J59" s="20">
        <v>0</v>
      </c>
      <c r="K59" s="20">
        <v>0.2</v>
      </c>
      <c r="L59" s="21">
        <v>0.3</v>
      </c>
      <c r="M59" s="21">
        <v>0.45</v>
      </c>
      <c r="N59" s="21">
        <v>0.05</v>
      </c>
      <c r="O59" s="38">
        <v>1506</v>
      </c>
      <c r="P59" s="34">
        <v>0</v>
      </c>
      <c r="Q59" s="34">
        <v>0</v>
      </c>
      <c r="R59" s="34">
        <v>0</v>
      </c>
      <c r="S59" s="39">
        <f t="shared" si="1"/>
        <v>3614.4000000000005</v>
      </c>
      <c r="T59" s="43">
        <f t="shared" si="2"/>
        <v>0.20000000000000004</v>
      </c>
      <c r="U59" s="39">
        <f t="shared" si="3"/>
        <v>12</v>
      </c>
      <c r="V59" s="44">
        <f t="shared" si="4"/>
        <v>3614.4000000000005</v>
      </c>
      <c r="W59" s="45">
        <f t="shared" si="5"/>
        <v>12</v>
      </c>
    </row>
    <row r="60" spans="1:23" x14ac:dyDescent="0.25">
      <c r="V60" s="46">
        <f>SUM(V7:V59)</f>
        <v>303412.60000000009</v>
      </c>
      <c r="W60" s="47">
        <f>SUM(W7:W59)</f>
        <v>763</v>
      </c>
    </row>
  </sheetData>
  <mergeCells count="8">
    <mergeCell ref="P1:R1"/>
    <mergeCell ref="S1:U1"/>
    <mergeCell ref="V1:W1"/>
    <mergeCell ref="A1:A2"/>
    <mergeCell ref="B1:B2"/>
    <mergeCell ref="C1:D1"/>
    <mergeCell ref="E1:I1"/>
    <mergeCell ref="J1:N1"/>
  </mergeCells>
  <dataValidations disablePrompts="1" count="1">
    <dataValidation type="list" allowBlank="1" showInputMessage="1" showErrorMessage="1" sqref="D3:D59" xr:uid="{00000000-0002-0000-0000-000000000000}">
      <formula1>"m, m², m³, nr, item, kg, t, PS, PC, excl., "</formula1>
    </dataValidation>
  </dataValidations>
  <printOptions horizontalCentered="1" verticalCentered="1"/>
  <pageMargins left="0.70866141732283472" right="0.70866141732283472" top="0.74803149606299213" bottom="0.74803149606299213" header="0.31496062992125984" footer="0.31496062992125984"/>
  <pageSetup paperSize="9" scale="2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EB0AE-6261-49C4-94BC-B013A85278B8}">
  <sheetPr>
    <pageSetUpPr fitToPage="1"/>
  </sheetPr>
  <dimension ref="A2:I18"/>
  <sheetViews>
    <sheetView tabSelected="1" view="pageBreakPreview" zoomScale="130" zoomScaleNormal="100" zoomScaleSheetLayoutView="130" workbookViewId="0">
      <selection activeCell="F5" sqref="F5"/>
    </sheetView>
  </sheetViews>
  <sheetFormatPr defaultRowHeight="13.8" x14ac:dyDescent="0.25"/>
  <cols>
    <col min="1" max="1" width="10.69921875" customWidth="1"/>
    <col min="2" max="2" width="13.69921875" customWidth="1"/>
    <col min="3" max="3" width="25.296875" bestFit="1" customWidth="1"/>
    <col min="4" max="4" width="10.3984375" customWidth="1"/>
    <col min="5" max="5" width="10.59765625" customWidth="1"/>
    <col min="6" max="6" width="11.69921875" customWidth="1"/>
    <col min="7" max="7" width="13.19921875" customWidth="1"/>
    <col min="8" max="8" width="12.69921875" customWidth="1"/>
  </cols>
  <sheetData>
    <row r="2" spans="1:9" x14ac:dyDescent="0.25">
      <c r="A2" s="127" t="s">
        <v>76</v>
      </c>
      <c r="B2" s="128"/>
      <c r="D2" s="127" t="s">
        <v>76</v>
      </c>
      <c r="E2" s="128"/>
      <c r="G2" s="127"/>
      <c r="H2" s="128"/>
    </row>
    <row r="3" spans="1:9" x14ac:dyDescent="0.25">
      <c r="A3" s="128"/>
      <c r="B3" s="128"/>
      <c r="D3" s="128"/>
      <c r="E3" s="128"/>
      <c r="G3" s="128"/>
      <c r="H3" s="128"/>
    </row>
    <row r="4" spans="1:9" x14ac:dyDescent="0.25">
      <c r="A4" s="128"/>
      <c r="B4" s="128"/>
      <c r="D4" s="128"/>
      <c r="E4" s="128"/>
      <c r="G4" s="128"/>
      <c r="H4" s="128"/>
    </row>
    <row r="6" spans="1:9" ht="18" thickBot="1" x14ac:dyDescent="0.35">
      <c r="A6" s="48"/>
      <c r="B6" s="49"/>
      <c r="C6" s="48"/>
      <c r="D6" s="48"/>
      <c r="E6" s="48"/>
      <c r="F6" s="48"/>
      <c r="G6" s="48"/>
      <c r="H6" s="48"/>
      <c r="I6" s="50"/>
    </row>
    <row r="7" spans="1:9" ht="14.4" thickTop="1" x14ac:dyDescent="0.25">
      <c r="A7" s="51"/>
      <c r="B7" s="52"/>
      <c r="C7" s="52"/>
      <c r="D7" s="53"/>
      <c r="E7" s="53"/>
      <c r="F7" s="53"/>
      <c r="G7" s="53"/>
      <c r="H7" s="53"/>
      <c r="I7" s="54"/>
    </row>
    <row r="8" spans="1:9" x14ac:dyDescent="0.25">
      <c r="A8" s="55"/>
      <c r="B8" s="56" t="s">
        <v>77</v>
      </c>
      <c r="C8" s="56" t="s">
        <v>109</v>
      </c>
      <c r="D8" s="48"/>
      <c r="E8" s="57"/>
      <c r="F8" s="48"/>
      <c r="G8" s="48"/>
      <c r="H8" s="48"/>
      <c r="I8" s="58"/>
    </row>
    <row r="9" spans="1:9" x14ac:dyDescent="0.25">
      <c r="A9" s="55"/>
      <c r="B9" s="56" t="s">
        <v>78</v>
      </c>
      <c r="C9" s="56" t="s">
        <v>109</v>
      </c>
      <c r="D9" s="48"/>
      <c r="E9" s="56"/>
      <c r="F9" s="48"/>
      <c r="G9" s="48"/>
      <c r="H9" s="48"/>
      <c r="I9" s="58"/>
    </row>
    <row r="10" spans="1:9" x14ac:dyDescent="0.25">
      <c r="A10" s="55"/>
      <c r="B10" s="56" t="s">
        <v>79</v>
      </c>
      <c r="C10" s="109" t="s">
        <v>80</v>
      </c>
      <c r="D10" s="109"/>
      <c r="E10" s="109"/>
      <c r="F10" s="48"/>
      <c r="G10" s="48"/>
      <c r="H10" s="48"/>
      <c r="I10" s="58"/>
    </row>
    <row r="11" spans="1:9" x14ac:dyDescent="0.25">
      <c r="A11" s="55"/>
      <c r="B11" s="56" t="s">
        <v>81</v>
      </c>
      <c r="C11" s="56"/>
      <c r="D11" s="48"/>
      <c r="E11" s="48"/>
      <c r="F11" s="48"/>
      <c r="G11" s="48"/>
      <c r="H11" s="48"/>
      <c r="I11" s="58"/>
    </row>
    <row r="12" spans="1:9" x14ac:dyDescent="0.25">
      <c r="A12" s="55"/>
      <c r="B12" s="56" t="s">
        <v>82</v>
      </c>
      <c r="C12" s="129" t="s">
        <v>83</v>
      </c>
      <c r="D12" s="129"/>
      <c r="E12" s="48"/>
      <c r="F12" s="48"/>
      <c r="G12" s="48"/>
      <c r="H12" s="48"/>
      <c r="I12" s="58"/>
    </row>
    <row r="13" spans="1:9" x14ac:dyDescent="0.25">
      <c r="A13" s="55"/>
      <c r="B13" s="56" t="s">
        <v>84</v>
      </c>
      <c r="C13" s="56" t="s">
        <v>85</v>
      </c>
      <c r="D13" s="48"/>
      <c r="E13" s="48"/>
      <c r="F13" s="48"/>
      <c r="G13" s="57"/>
      <c r="H13" s="57"/>
      <c r="I13" s="58"/>
    </row>
    <row r="14" spans="1:9" x14ac:dyDescent="0.25">
      <c r="A14" s="55"/>
      <c r="B14" s="56"/>
      <c r="C14" s="56"/>
      <c r="D14" s="48"/>
      <c r="E14" s="48"/>
      <c r="F14" s="48"/>
      <c r="G14" s="57"/>
      <c r="H14" s="57"/>
      <c r="I14" s="58"/>
    </row>
    <row r="15" spans="1:9" x14ac:dyDescent="0.25">
      <c r="A15" s="55"/>
      <c r="B15" s="56"/>
      <c r="C15" s="56"/>
      <c r="D15" s="48"/>
      <c r="E15" s="48"/>
      <c r="F15" s="48"/>
      <c r="G15" s="59" t="s">
        <v>86</v>
      </c>
      <c r="H15" s="60">
        <v>45138</v>
      </c>
      <c r="I15" s="58"/>
    </row>
    <row r="16" spans="1:9" x14ac:dyDescent="0.25">
      <c r="A16" s="55"/>
      <c r="B16" s="61"/>
      <c r="C16" s="62" t="s">
        <v>87</v>
      </c>
      <c r="D16" s="63">
        <v>1</v>
      </c>
      <c r="E16" s="64"/>
      <c r="F16" s="57"/>
      <c r="G16" s="65" t="s">
        <v>88</v>
      </c>
      <c r="H16" s="60">
        <v>45108</v>
      </c>
      <c r="I16" s="58"/>
    </row>
    <row r="17" spans="1:9" ht="14.4" thickBot="1" x14ac:dyDescent="0.3">
      <c r="A17" s="66"/>
      <c r="B17" s="67"/>
      <c r="C17" s="68"/>
      <c r="D17" s="68"/>
      <c r="E17" s="68"/>
      <c r="F17" s="68"/>
      <c r="G17" s="68"/>
      <c r="H17" s="68"/>
      <c r="I17" s="69"/>
    </row>
    <row r="18" spans="1:9" ht="14.4" thickTop="1" x14ac:dyDescent="0.25"/>
  </sheetData>
  <mergeCells count="4">
    <mergeCell ref="A2:B4"/>
    <mergeCell ref="D2:E4"/>
    <mergeCell ref="G2:H4"/>
    <mergeCell ref="C12:D12"/>
  </mergeCells>
  <printOptions horizontalCentered="1" verticalCentered="1"/>
  <pageMargins left="0.70866141732283472" right="0.70866141732283472" top="0.74803149606299213" bottom="0.74803149606299213" header="0.31496062992125984" footer="0.31496062992125984"/>
  <pageSetup scale="7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E63FC-2D15-417A-945A-86BB6DB960AF}">
  <sheetPr>
    <pageSetUpPr fitToPage="1"/>
  </sheetPr>
  <dimension ref="A1:I27"/>
  <sheetViews>
    <sheetView view="pageBreakPreview" zoomScale="85" zoomScaleNormal="85" zoomScaleSheetLayoutView="85" workbookViewId="0">
      <selection activeCell="A12" sqref="A12"/>
    </sheetView>
  </sheetViews>
  <sheetFormatPr defaultRowHeight="13.8" x14ac:dyDescent="0.25"/>
  <cols>
    <col min="1" max="1" width="22.3984375" customWidth="1"/>
    <col min="2" max="2" width="14.69921875" customWidth="1"/>
    <col min="3" max="3" width="11.59765625" bestFit="1" customWidth="1"/>
    <col min="4" max="4" width="37" bestFit="1" customWidth="1"/>
    <col min="5" max="5" width="26.69921875" bestFit="1" customWidth="1"/>
    <col min="6" max="6" width="16.69921875" customWidth="1"/>
    <col min="7" max="7" width="24" bestFit="1" customWidth="1"/>
    <col min="9" max="9" width="56.59765625" bestFit="1" customWidth="1"/>
  </cols>
  <sheetData>
    <row r="1" spans="1:9" x14ac:dyDescent="0.25">
      <c r="A1" s="130" t="s">
        <v>110</v>
      </c>
      <c r="B1" s="130"/>
      <c r="C1" s="130"/>
      <c r="D1" s="130"/>
      <c r="E1" s="130"/>
      <c r="F1" s="130"/>
      <c r="G1" s="130"/>
      <c r="H1" s="130"/>
      <c r="I1" s="130"/>
    </row>
    <row r="2" spans="1:9" x14ac:dyDescent="0.25">
      <c r="A2" s="131" t="s">
        <v>109</v>
      </c>
      <c r="B2" s="131"/>
      <c r="C2" s="131"/>
      <c r="D2" s="131"/>
      <c r="E2" s="131"/>
      <c r="F2" s="131"/>
      <c r="G2" s="131"/>
      <c r="H2" s="131"/>
      <c r="I2" s="131"/>
    </row>
    <row r="3" spans="1:9" x14ac:dyDescent="0.25">
      <c r="A3" s="130" t="s">
        <v>87</v>
      </c>
      <c r="B3" s="130"/>
      <c r="C3" s="130"/>
      <c r="D3" s="130"/>
      <c r="E3" s="130"/>
      <c r="F3" s="130"/>
      <c r="G3" s="130"/>
      <c r="H3" s="130"/>
      <c r="I3" s="130"/>
    </row>
    <row r="4" spans="1:9" x14ac:dyDescent="0.25">
      <c r="A4" s="70"/>
      <c r="B4" s="70"/>
      <c r="C4" s="70"/>
      <c r="D4" s="70"/>
      <c r="E4" s="70"/>
      <c r="F4" s="70"/>
      <c r="G4" s="70"/>
      <c r="H4" s="70"/>
      <c r="I4" s="70"/>
    </row>
    <row r="5" spans="1:9" x14ac:dyDescent="0.25">
      <c r="A5" s="71"/>
      <c r="B5" s="72">
        <f>[1]Cover!H15</f>
        <v>0</v>
      </c>
      <c r="C5" s="73" t="s">
        <v>89</v>
      </c>
      <c r="D5" s="74"/>
      <c r="E5" s="74"/>
      <c r="F5" s="74"/>
      <c r="G5" s="74" t="str">
        <f>A2</f>
        <v xml:space="preserve">Villa </v>
      </c>
      <c r="H5" s="74"/>
      <c r="I5" s="75" t="s">
        <v>111</v>
      </c>
    </row>
    <row r="6" spans="1:9" x14ac:dyDescent="0.25">
      <c r="A6" s="132" t="s">
        <v>90</v>
      </c>
      <c r="B6" s="133"/>
      <c r="C6" s="133"/>
      <c r="D6" s="133"/>
      <c r="E6" s="133"/>
      <c r="F6" s="133"/>
      <c r="G6" s="133"/>
      <c r="H6" s="76"/>
      <c r="I6" s="77" t="s">
        <v>91</v>
      </c>
    </row>
    <row r="7" spans="1:9" x14ac:dyDescent="0.25">
      <c r="A7" s="78"/>
      <c r="B7" s="76"/>
      <c r="C7" s="76"/>
      <c r="D7" s="76"/>
      <c r="E7" s="76"/>
      <c r="F7" s="76"/>
      <c r="G7" s="76" t="s">
        <v>85</v>
      </c>
      <c r="H7" s="76"/>
      <c r="I7" s="77" t="s">
        <v>112</v>
      </c>
    </row>
    <row r="8" spans="1:9" x14ac:dyDescent="0.25">
      <c r="A8" s="79">
        <v>45169</v>
      </c>
      <c r="B8" s="79">
        <v>45139</v>
      </c>
      <c r="C8" s="80"/>
      <c r="D8" s="81" t="s">
        <v>92</v>
      </c>
      <c r="E8" s="82">
        <f>[1]BOQ!F65</f>
        <v>1304270</v>
      </c>
      <c r="F8" s="80"/>
      <c r="G8" s="80"/>
      <c r="H8" s="80"/>
      <c r="I8" s="83" t="s">
        <v>93</v>
      </c>
    </row>
    <row r="9" spans="1:9" x14ac:dyDescent="0.25">
      <c r="A9" s="78"/>
      <c r="B9" s="76"/>
      <c r="C9" s="76"/>
      <c r="D9" s="76"/>
      <c r="E9" s="76"/>
      <c r="F9" s="84"/>
      <c r="G9" s="76"/>
      <c r="H9" s="76"/>
      <c r="I9" s="85" t="s">
        <v>113</v>
      </c>
    </row>
    <row r="10" spans="1:9" x14ac:dyDescent="0.25">
      <c r="A10" s="86"/>
      <c r="B10" s="87"/>
      <c r="C10" s="88"/>
      <c r="D10" s="88"/>
      <c r="E10" s="88"/>
      <c r="F10" s="88"/>
      <c r="G10" s="88"/>
      <c r="H10" s="88"/>
      <c r="I10" s="89" t="s">
        <v>94</v>
      </c>
    </row>
    <row r="11" spans="1:9" x14ac:dyDescent="0.25">
      <c r="A11" s="90"/>
      <c r="B11" s="70"/>
      <c r="C11" s="70"/>
      <c r="D11" s="70"/>
      <c r="E11" s="70"/>
      <c r="F11" s="91"/>
      <c r="G11" s="92"/>
      <c r="H11" s="70"/>
      <c r="I11" s="93" t="s">
        <v>95</v>
      </c>
    </row>
    <row r="12" spans="1:9" x14ac:dyDescent="0.25">
      <c r="A12" s="94">
        <f>BOQ!V60</f>
        <v>303412.60000000009</v>
      </c>
      <c r="B12" s="95"/>
      <c r="C12" s="96"/>
      <c r="D12" s="97" t="s">
        <v>96</v>
      </c>
      <c r="E12" s="98"/>
      <c r="F12" s="96"/>
      <c r="G12" s="76"/>
      <c r="H12" s="76"/>
      <c r="I12" s="99"/>
    </row>
    <row r="13" spans="1:9" x14ac:dyDescent="0.25">
      <c r="A13" s="100"/>
      <c r="B13" s="101"/>
      <c r="C13" s="101"/>
      <c r="D13" s="101"/>
      <c r="E13" s="101"/>
      <c r="F13" s="101"/>
      <c r="G13" s="101"/>
      <c r="H13" s="101"/>
      <c r="I13" s="85" t="s">
        <v>97</v>
      </c>
    </row>
    <row r="14" spans="1:9" x14ac:dyDescent="0.25">
      <c r="A14" s="100">
        <f>F14</f>
        <v>-30341.260000000009</v>
      </c>
      <c r="B14" s="101"/>
      <c r="C14" s="101"/>
      <c r="D14" s="101"/>
      <c r="E14" s="101" t="s">
        <v>98</v>
      </c>
      <c r="F14" s="102">
        <f>-A12*0.1</f>
        <v>-30341.260000000009</v>
      </c>
      <c r="G14" s="101"/>
      <c r="H14" s="101"/>
      <c r="I14" s="77" t="s">
        <v>99</v>
      </c>
    </row>
    <row r="15" spans="1:9" x14ac:dyDescent="0.25">
      <c r="A15" s="100">
        <f>-F15*1%</f>
        <v>-2889.64380952381</v>
      </c>
      <c r="B15" s="101"/>
      <c r="C15" s="101"/>
      <c r="D15" s="101"/>
      <c r="E15" s="101" t="s">
        <v>100</v>
      </c>
      <c r="F15" s="102">
        <f>(A12/1.05)</f>
        <v>288964.38095238101</v>
      </c>
      <c r="G15" s="102"/>
      <c r="H15" s="101"/>
      <c r="I15" s="77" t="s">
        <v>101</v>
      </c>
    </row>
    <row r="16" spans="1:9" x14ac:dyDescent="0.25">
      <c r="A16" s="100">
        <f>-F16*5%</f>
        <v>-15170.630000000005</v>
      </c>
      <c r="B16" s="101"/>
      <c r="C16" s="101"/>
      <c r="D16" s="101"/>
      <c r="E16" s="101" t="s">
        <v>102</v>
      </c>
      <c r="F16" s="102">
        <f>A12</f>
        <v>303412.60000000009</v>
      </c>
      <c r="G16" s="101"/>
      <c r="H16" s="101"/>
      <c r="I16" s="77" t="s">
        <v>103</v>
      </c>
    </row>
    <row r="17" spans="1:9" x14ac:dyDescent="0.25">
      <c r="A17" s="100"/>
      <c r="B17" s="101"/>
      <c r="C17" s="101"/>
      <c r="D17" s="101"/>
      <c r="E17" s="101"/>
      <c r="F17" s="102"/>
      <c r="G17" s="101"/>
      <c r="H17" s="101"/>
      <c r="I17" s="77"/>
    </row>
    <row r="18" spans="1:9" x14ac:dyDescent="0.25">
      <c r="A18" s="100">
        <f>-A12*0.6%</f>
        <v>-1820.4756000000007</v>
      </c>
      <c r="B18" s="101"/>
      <c r="C18" s="101"/>
      <c r="D18" s="101"/>
      <c r="E18" s="101"/>
      <c r="F18" s="102"/>
      <c r="G18" s="101"/>
      <c r="H18" s="101"/>
      <c r="I18" s="77" t="s">
        <v>104</v>
      </c>
    </row>
    <row r="19" spans="1:9" x14ac:dyDescent="0.25">
      <c r="A19" s="100"/>
      <c r="B19" s="101"/>
      <c r="C19" s="101"/>
      <c r="D19" s="101"/>
      <c r="E19" s="101"/>
      <c r="F19" s="102"/>
      <c r="G19" s="101"/>
      <c r="H19" s="101"/>
      <c r="I19" s="77"/>
    </row>
    <row r="20" spans="1:9" x14ac:dyDescent="0.25">
      <c r="A20" s="100">
        <f>-A12*0.3%</f>
        <v>-910.23780000000033</v>
      </c>
      <c r="B20" s="101"/>
      <c r="C20" s="101"/>
      <c r="D20" s="101"/>
      <c r="E20" s="101"/>
      <c r="F20" s="102"/>
      <c r="G20" s="101"/>
      <c r="H20" s="101"/>
      <c r="I20" s="77" t="s">
        <v>105</v>
      </c>
    </row>
    <row r="21" spans="1:9" x14ac:dyDescent="0.25">
      <c r="A21" s="100"/>
      <c r="B21" s="101"/>
      <c r="C21" s="101"/>
      <c r="D21" s="101"/>
      <c r="E21" s="101"/>
      <c r="F21" s="102"/>
      <c r="G21" s="101"/>
      <c r="H21" s="101"/>
      <c r="I21" s="77"/>
    </row>
    <row r="22" spans="1:9" x14ac:dyDescent="0.25">
      <c r="A22" s="103">
        <v>0</v>
      </c>
      <c r="B22" s="76"/>
      <c r="C22" s="76"/>
      <c r="D22" s="76"/>
      <c r="E22" s="76"/>
      <c r="F22" s="76"/>
      <c r="G22" s="76"/>
      <c r="H22" s="76"/>
      <c r="I22" s="99" t="s">
        <v>106</v>
      </c>
    </row>
    <row r="23" spans="1:9" x14ac:dyDescent="0.25">
      <c r="A23" s="104"/>
      <c r="B23" s="101"/>
      <c r="C23" s="101"/>
      <c r="D23" s="101"/>
      <c r="E23" s="101"/>
      <c r="F23" s="101"/>
      <c r="G23" s="101"/>
      <c r="H23" s="101"/>
      <c r="I23" s="77"/>
    </row>
    <row r="24" spans="1:9" x14ac:dyDescent="0.25">
      <c r="A24" s="103">
        <v>0</v>
      </c>
      <c r="B24" s="101"/>
      <c r="C24" s="101"/>
      <c r="D24" s="101"/>
      <c r="E24" s="101"/>
      <c r="F24" s="101"/>
      <c r="G24" s="101"/>
      <c r="H24" s="101"/>
      <c r="I24" s="77" t="s">
        <v>107</v>
      </c>
    </row>
    <row r="25" spans="1:9" x14ac:dyDescent="0.25">
      <c r="A25" s="105"/>
      <c r="B25" s="101"/>
      <c r="C25" s="101"/>
      <c r="D25" s="101"/>
      <c r="E25" s="101"/>
      <c r="F25" s="101"/>
      <c r="G25" s="101"/>
      <c r="H25" s="101"/>
      <c r="I25" s="77"/>
    </row>
    <row r="26" spans="1:9" ht="14.4" thickBot="1" x14ac:dyDescent="0.3">
      <c r="A26" s="106">
        <f>SUM(A12+A14+A15+A16+A18+A20+A22+A24)</f>
        <v>252280.35279047629</v>
      </c>
      <c r="B26" s="107"/>
      <c r="C26" s="107"/>
      <c r="D26" s="107"/>
      <c r="E26" s="107"/>
      <c r="F26" s="107"/>
      <c r="G26" s="107"/>
      <c r="H26" s="107"/>
      <c r="I26" s="108" t="s">
        <v>108</v>
      </c>
    </row>
    <row r="27" spans="1:9" ht="14.4" thickTop="1" x14ac:dyDescent="0.25"/>
  </sheetData>
  <mergeCells count="4">
    <mergeCell ref="A1:I1"/>
    <mergeCell ref="A2:I2"/>
    <mergeCell ref="A3:I3"/>
    <mergeCell ref="A6:G6"/>
  </mergeCells>
  <printOptions horizontalCentered="1" verticalCentered="1"/>
  <pageMargins left="0.70866141732283472" right="0.70866141732283472" top="0.74803149606299213" bottom="0.74803149606299213" header="0.31496062992125984" footer="0.31496062992125984"/>
  <pageSetup scale="3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From Site 1 </vt:lpstr>
      <vt:lpstr>BOQ</vt:lpstr>
      <vt:lpstr>Cover</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HUSSEIN MANSY</dc:creator>
  <cp:lastModifiedBy>elsaeid gamal</cp:lastModifiedBy>
  <cp:lastPrinted>2023-09-06T14:19:25Z</cp:lastPrinted>
  <dcterms:created xsi:type="dcterms:W3CDTF">2023-08-26T11:11:14Z</dcterms:created>
  <dcterms:modified xsi:type="dcterms:W3CDTF">2023-09-06T14:20:03Z</dcterms:modified>
</cp:coreProperties>
</file>