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elsae\OneDrive\Desktop\"/>
    </mc:Choice>
  </mc:AlternateContent>
  <xr:revisionPtr revIDLastSave="0" documentId="8_{69CBF47D-2EB7-4879-AA3E-D3BE0F16F2DC}" xr6:coauthVersionLast="47" xr6:coauthVersionMax="47" xr10:uidLastSave="{00000000-0000-0000-0000-000000000000}"/>
  <bookViews>
    <workbookView xWindow="-108" yWindow="-108" windowWidth="23256" windowHeight="12456" activeTab="3" xr2:uid="{00000000-000D-0000-FFFF-FFFF00000000}"/>
  </bookViews>
  <sheets>
    <sheet name="From Site 2" sheetId="4" r:id="rId1"/>
    <sheet name="BOQ" sheetId="1" r:id="rId2"/>
    <sheet name="Cover" sheetId="2" r:id="rId3"/>
    <sheet name="Summary" sheetId="3" r:id="rId4"/>
  </sheets>
  <externalReferences>
    <externalReference r:id="rId5"/>
    <externalReference r:id="rId6"/>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6" i="3" l="1"/>
  <c r="O8" i="4"/>
  <c r="O10" i="4"/>
  <c r="O11" i="4"/>
  <c r="O12" i="4"/>
  <c r="O14" i="4"/>
  <c r="O15" i="4"/>
  <c r="O17" i="4"/>
  <c r="O23" i="4"/>
  <c r="O25" i="4"/>
  <c r="O28" i="4"/>
  <c r="O29" i="4"/>
  <c r="O33" i="4"/>
  <c r="O34" i="4"/>
  <c r="O35" i="4"/>
  <c r="O36" i="4"/>
  <c r="O37" i="4"/>
  <c r="O40" i="4"/>
  <c r="O41" i="4"/>
  <c r="O42" i="4"/>
  <c r="O50" i="4"/>
  <c r="O53" i="4"/>
  <c r="O54" i="4"/>
  <c r="O59" i="4"/>
  <c r="O7" i="4"/>
  <c r="P8" i="4"/>
  <c r="P10" i="4"/>
  <c r="P11" i="4"/>
  <c r="P12" i="4"/>
  <c r="P14" i="4"/>
  <c r="P15" i="4"/>
  <c r="P17" i="4"/>
  <c r="P23" i="4"/>
  <c r="P25" i="4"/>
  <c r="P28" i="4"/>
  <c r="P29" i="4"/>
  <c r="P33" i="4"/>
  <c r="P34" i="4"/>
  <c r="P35" i="4"/>
  <c r="P36" i="4"/>
  <c r="P37" i="4"/>
  <c r="P40" i="4"/>
  <c r="P41" i="4"/>
  <c r="P42" i="4"/>
  <c r="P50" i="4"/>
  <c r="P53" i="4"/>
  <c r="P54" i="4"/>
  <c r="P59" i="4"/>
  <c r="P7" i="4"/>
  <c r="I59" i="4"/>
  <c r="H59" i="4"/>
  <c r="G59" i="4"/>
  <c r="F59" i="4"/>
  <c r="E59" i="4"/>
  <c r="A58" i="4"/>
  <c r="A57" i="4"/>
  <c r="A56" i="4"/>
  <c r="A55" i="4"/>
  <c r="I54" i="4"/>
  <c r="H54" i="4"/>
  <c r="G54" i="4"/>
  <c r="F54" i="4"/>
  <c r="E54" i="4"/>
  <c r="I53" i="4"/>
  <c r="H53" i="4"/>
  <c r="G53" i="4"/>
  <c r="F53" i="4"/>
  <c r="E53" i="4"/>
  <c r="A52" i="4"/>
  <c r="A51" i="4"/>
  <c r="I50" i="4"/>
  <c r="H50" i="4"/>
  <c r="G50" i="4"/>
  <c r="F50" i="4"/>
  <c r="E50" i="4"/>
  <c r="A49" i="4"/>
  <c r="A48" i="4"/>
  <c r="I47" i="4"/>
  <c r="H47" i="4"/>
  <c r="G47" i="4"/>
  <c r="F47" i="4"/>
  <c r="E47" i="4"/>
  <c r="I46" i="4"/>
  <c r="H46" i="4"/>
  <c r="G46" i="4"/>
  <c r="F46" i="4"/>
  <c r="E46" i="4"/>
  <c r="I45" i="4"/>
  <c r="H45" i="4"/>
  <c r="G45" i="4"/>
  <c r="F45" i="4"/>
  <c r="E45" i="4"/>
  <c r="A44" i="4"/>
  <c r="A45" i="4" s="1"/>
  <c r="A43" i="4"/>
  <c r="I42" i="4"/>
  <c r="H42" i="4"/>
  <c r="G42" i="4"/>
  <c r="F42" i="4"/>
  <c r="E42" i="4"/>
  <c r="I41" i="4"/>
  <c r="H41" i="4"/>
  <c r="G41" i="4"/>
  <c r="F41" i="4"/>
  <c r="E41" i="4"/>
  <c r="I40" i="4"/>
  <c r="H40" i="4"/>
  <c r="G40" i="4"/>
  <c r="F40" i="4"/>
  <c r="E40" i="4"/>
  <c r="A39" i="4"/>
  <c r="A40" i="4" s="1"/>
  <c r="A38" i="4"/>
  <c r="I37" i="4"/>
  <c r="H37" i="4"/>
  <c r="G37" i="4"/>
  <c r="F37" i="4"/>
  <c r="E37" i="4"/>
  <c r="I36" i="4"/>
  <c r="H36" i="4"/>
  <c r="G36" i="4"/>
  <c r="F36" i="4"/>
  <c r="E36" i="4"/>
  <c r="I35" i="4"/>
  <c r="H35" i="4"/>
  <c r="G35" i="4"/>
  <c r="F35" i="4"/>
  <c r="E35" i="4"/>
  <c r="I34" i="4"/>
  <c r="H34" i="4"/>
  <c r="G34" i="4"/>
  <c r="F34" i="4"/>
  <c r="E34" i="4"/>
  <c r="I33" i="4"/>
  <c r="H33" i="4"/>
  <c r="G33" i="4"/>
  <c r="F33" i="4"/>
  <c r="E33" i="4"/>
  <c r="A32" i="4"/>
  <c r="A31" i="4"/>
  <c r="I30" i="4"/>
  <c r="H30" i="4"/>
  <c r="G30" i="4"/>
  <c r="F30" i="4"/>
  <c r="E30" i="4"/>
  <c r="I29" i="4"/>
  <c r="H29" i="4"/>
  <c r="G29" i="4"/>
  <c r="F29" i="4"/>
  <c r="E29" i="4"/>
  <c r="I28" i="4"/>
  <c r="H28" i="4"/>
  <c r="G28" i="4"/>
  <c r="F28" i="4"/>
  <c r="E28" i="4"/>
  <c r="A27" i="4"/>
  <c r="A26" i="4"/>
  <c r="I25" i="4"/>
  <c r="H25" i="4"/>
  <c r="G25" i="4"/>
  <c r="F25" i="4"/>
  <c r="E25" i="4"/>
  <c r="A24" i="4"/>
  <c r="I23" i="4"/>
  <c r="H23" i="4"/>
  <c r="G23" i="4"/>
  <c r="F23" i="4"/>
  <c r="E23" i="4"/>
  <c r="A22" i="4"/>
  <c r="A21" i="4"/>
  <c r="A20" i="4"/>
  <c r="I19" i="4"/>
  <c r="H19" i="4"/>
  <c r="G19" i="4"/>
  <c r="F19" i="4"/>
  <c r="E19" i="4"/>
  <c r="I18" i="4"/>
  <c r="H18" i="4"/>
  <c r="G18" i="4"/>
  <c r="F18" i="4"/>
  <c r="E18" i="4"/>
  <c r="I17" i="4"/>
  <c r="H17" i="4"/>
  <c r="G17" i="4"/>
  <c r="F17" i="4"/>
  <c r="E17" i="4"/>
  <c r="A16" i="4"/>
  <c r="I15" i="4"/>
  <c r="H15" i="4"/>
  <c r="G15" i="4"/>
  <c r="F15" i="4"/>
  <c r="E15" i="4"/>
  <c r="I14" i="4"/>
  <c r="H14" i="4"/>
  <c r="G14" i="4"/>
  <c r="F14" i="4"/>
  <c r="E14" i="4"/>
  <c r="A13" i="4"/>
  <c r="I12" i="4"/>
  <c r="H12" i="4"/>
  <c r="G12" i="4"/>
  <c r="F12" i="4"/>
  <c r="E12" i="4"/>
  <c r="I11" i="4"/>
  <c r="H11" i="4"/>
  <c r="G11" i="4"/>
  <c r="F11" i="4"/>
  <c r="E11" i="4"/>
  <c r="I10" i="4"/>
  <c r="H10" i="4"/>
  <c r="G10" i="4"/>
  <c r="F10" i="4"/>
  <c r="E10" i="4"/>
  <c r="A9" i="4"/>
  <c r="I8" i="4"/>
  <c r="H8" i="4"/>
  <c r="G8" i="4"/>
  <c r="F8" i="4"/>
  <c r="E8" i="4"/>
  <c r="I7" i="4"/>
  <c r="H7" i="4"/>
  <c r="G7" i="4"/>
  <c r="F7" i="4"/>
  <c r="E7" i="4"/>
  <c r="H6" i="4"/>
  <c r="A6" i="4"/>
  <c r="H5" i="4"/>
  <c r="A5" i="4"/>
  <c r="H4" i="4"/>
  <c r="A4" i="4"/>
  <c r="H3" i="4"/>
  <c r="G3" i="4"/>
  <c r="A3" i="4"/>
  <c r="A12" i="3"/>
  <c r="A18" i="3"/>
  <c r="E8" i="3"/>
  <c r="G5" i="3"/>
  <c r="B5" i="3"/>
  <c r="A17" i="4" l="1"/>
  <c r="A18" i="4" s="1"/>
  <c r="A19" i="4" s="1"/>
  <c r="A7" i="4"/>
  <c r="A8" i="4" s="1"/>
  <c r="A41" i="4"/>
  <c r="A42" i="4" s="1"/>
  <c r="A46" i="4"/>
  <c r="A47" i="4" s="1"/>
  <c r="A33" i="4"/>
  <c r="F15" i="3"/>
  <c r="A15" i="3" s="1"/>
  <c r="A20" i="3"/>
  <c r="F14" i="3"/>
  <c r="A14" i="3" s="1"/>
  <c r="F16" i="3"/>
  <c r="A16" i="3" s="1"/>
  <c r="A10" i="4" l="1"/>
  <c r="A11" i="4" s="1"/>
  <c r="A34" i="4"/>
  <c r="S16" i="1"/>
  <c r="S19" i="1"/>
  <c r="S20" i="1"/>
  <c r="U22" i="1"/>
  <c r="S24" i="1"/>
  <c r="S27" i="1"/>
  <c r="S47" i="1"/>
  <c r="S9" i="1"/>
  <c r="S13" i="1"/>
  <c r="S18" i="1"/>
  <c r="S21" i="1"/>
  <c r="S22" i="1"/>
  <c r="S26" i="1"/>
  <c r="S30" i="1"/>
  <c r="S45" i="1"/>
  <c r="S46" i="1"/>
  <c r="A12" i="4" l="1"/>
  <c r="A35" i="4"/>
  <c r="A36" i="4" s="1"/>
  <c r="P60" i="1"/>
  <c r="W45" i="1"/>
  <c r="W46" i="1"/>
  <c r="W47" i="1"/>
  <c r="W30" i="1"/>
  <c r="V18" i="1"/>
  <c r="V19" i="1"/>
  <c r="V30" i="1"/>
  <c r="V45" i="1"/>
  <c r="V46" i="1"/>
  <c r="V47" i="1"/>
  <c r="W19" i="1"/>
  <c r="W18" i="1"/>
  <c r="O25" i="1"/>
  <c r="A37" i="4" l="1"/>
  <c r="I59" i="1"/>
  <c r="H59" i="1"/>
  <c r="G59" i="1"/>
  <c r="F59" i="1"/>
  <c r="E59" i="1"/>
  <c r="A58" i="1"/>
  <c r="A57" i="1"/>
  <c r="A56" i="1"/>
  <c r="A55" i="1"/>
  <c r="I54" i="1"/>
  <c r="H54" i="1"/>
  <c r="G54" i="1"/>
  <c r="F54" i="1"/>
  <c r="E54" i="1"/>
  <c r="I53" i="1"/>
  <c r="H53" i="1"/>
  <c r="G53" i="1"/>
  <c r="F53" i="1"/>
  <c r="E53" i="1"/>
  <c r="A52" i="1"/>
  <c r="A51" i="1"/>
  <c r="I50" i="1"/>
  <c r="H50" i="1"/>
  <c r="G50" i="1"/>
  <c r="F50" i="1"/>
  <c r="E50" i="1"/>
  <c r="A49" i="1"/>
  <c r="A48" i="1"/>
  <c r="I47" i="1"/>
  <c r="H47" i="1"/>
  <c r="G47" i="1"/>
  <c r="F47" i="1"/>
  <c r="E47" i="1"/>
  <c r="I46" i="1"/>
  <c r="H46" i="1"/>
  <c r="G46" i="1"/>
  <c r="F46" i="1"/>
  <c r="E46" i="1"/>
  <c r="I45" i="1"/>
  <c r="H45" i="1"/>
  <c r="G45" i="1"/>
  <c r="F45" i="1"/>
  <c r="E45" i="1"/>
  <c r="A44" i="1"/>
  <c r="A45" i="1" s="1"/>
  <c r="A43" i="1"/>
  <c r="I42" i="1"/>
  <c r="H42" i="1"/>
  <c r="G42" i="1"/>
  <c r="F42" i="1"/>
  <c r="E42" i="1"/>
  <c r="I41" i="1"/>
  <c r="H41" i="1"/>
  <c r="G41" i="1"/>
  <c r="F41" i="1"/>
  <c r="E41" i="1"/>
  <c r="I40" i="1"/>
  <c r="H40" i="1"/>
  <c r="G40" i="1"/>
  <c r="F40" i="1"/>
  <c r="E40" i="1"/>
  <c r="A39" i="1"/>
  <c r="A40" i="1" s="1"/>
  <c r="A38" i="1"/>
  <c r="I37" i="1"/>
  <c r="H37" i="1"/>
  <c r="G37" i="1"/>
  <c r="F37" i="1"/>
  <c r="E37" i="1"/>
  <c r="I36" i="1"/>
  <c r="H36" i="1"/>
  <c r="G36" i="1"/>
  <c r="F36" i="1"/>
  <c r="E36" i="1"/>
  <c r="I35" i="1"/>
  <c r="H35" i="1"/>
  <c r="G35" i="1"/>
  <c r="F35" i="1"/>
  <c r="E35" i="1"/>
  <c r="I34" i="1"/>
  <c r="H34" i="1"/>
  <c r="G34" i="1"/>
  <c r="F34" i="1"/>
  <c r="E34" i="1"/>
  <c r="I33" i="1"/>
  <c r="H33" i="1"/>
  <c r="G33" i="1"/>
  <c r="F33" i="1"/>
  <c r="E33" i="1"/>
  <c r="A32" i="1"/>
  <c r="A33" i="1" s="1"/>
  <c r="A31" i="1"/>
  <c r="I30" i="1"/>
  <c r="H30" i="1"/>
  <c r="G30" i="1"/>
  <c r="F30" i="1"/>
  <c r="E30" i="1"/>
  <c r="I29" i="1"/>
  <c r="H29" i="1"/>
  <c r="G29" i="1"/>
  <c r="F29" i="1"/>
  <c r="E29" i="1"/>
  <c r="I28" i="1"/>
  <c r="H28" i="1"/>
  <c r="G28" i="1"/>
  <c r="F28" i="1"/>
  <c r="E28" i="1"/>
  <c r="A27" i="1"/>
  <c r="A26" i="1"/>
  <c r="I25" i="1"/>
  <c r="H25" i="1"/>
  <c r="G25" i="1"/>
  <c r="F25" i="1"/>
  <c r="E25" i="1"/>
  <c r="A24" i="1"/>
  <c r="I23" i="1"/>
  <c r="H23" i="1"/>
  <c r="G23" i="1"/>
  <c r="F23" i="1"/>
  <c r="E23" i="1"/>
  <c r="A22" i="1"/>
  <c r="A21" i="1"/>
  <c r="A20" i="1"/>
  <c r="I19" i="1"/>
  <c r="H19" i="1"/>
  <c r="G19" i="1"/>
  <c r="F19" i="1"/>
  <c r="E19" i="1"/>
  <c r="I18" i="1"/>
  <c r="H18" i="1"/>
  <c r="G18" i="1"/>
  <c r="F18" i="1"/>
  <c r="E18" i="1"/>
  <c r="I17" i="1"/>
  <c r="H17" i="1"/>
  <c r="G17" i="1"/>
  <c r="F17" i="1"/>
  <c r="E17" i="1"/>
  <c r="A16" i="1"/>
  <c r="I15" i="1"/>
  <c r="H15" i="1"/>
  <c r="G15" i="1"/>
  <c r="F15" i="1"/>
  <c r="E15" i="1"/>
  <c r="I14" i="1"/>
  <c r="H14" i="1"/>
  <c r="G14" i="1"/>
  <c r="F14" i="1"/>
  <c r="E14" i="1"/>
  <c r="A13" i="1"/>
  <c r="I12" i="1"/>
  <c r="H12" i="1"/>
  <c r="G12" i="1"/>
  <c r="F12" i="1"/>
  <c r="E12" i="1"/>
  <c r="I11" i="1"/>
  <c r="H11" i="1"/>
  <c r="G11" i="1"/>
  <c r="F11" i="1"/>
  <c r="E11" i="1"/>
  <c r="I10" i="1"/>
  <c r="H10" i="1"/>
  <c r="G10" i="1"/>
  <c r="F10" i="1"/>
  <c r="E10" i="1"/>
  <c r="A9" i="1"/>
  <c r="I8" i="1"/>
  <c r="H8" i="1"/>
  <c r="G8" i="1"/>
  <c r="F8" i="1"/>
  <c r="E8" i="1"/>
  <c r="I7" i="1"/>
  <c r="H7" i="1"/>
  <c r="G7" i="1"/>
  <c r="F7" i="1"/>
  <c r="E7" i="1"/>
  <c r="H6" i="1"/>
  <c r="A6" i="1"/>
  <c r="H5" i="1"/>
  <c r="A5" i="1"/>
  <c r="H4" i="1"/>
  <c r="A4" i="1"/>
  <c r="H3" i="1"/>
  <c r="G3" i="1"/>
  <c r="A3" i="1"/>
  <c r="U8" i="1" l="1"/>
  <c r="T8" i="1"/>
  <c r="U12" i="1"/>
  <c r="T12" i="1"/>
  <c r="U28" i="1"/>
  <c r="T28" i="1"/>
  <c r="U36" i="1"/>
  <c r="T36" i="1"/>
  <c r="U40" i="1"/>
  <c r="T40" i="1"/>
  <c r="U17" i="1"/>
  <c r="T17" i="1"/>
  <c r="U25" i="1"/>
  <c r="T25" i="1"/>
  <c r="U29" i="1"/>
  <c r="T29" i="1"/>
  <c r="U33" i="1"/>
  <c r="T33" i="1"/>
  <c r="U37" i="1"/>
  <c r="T37" i="1"/>
  <c r="U41" i="1"/>
  <c r="T41" i="1"/>
  <c r="U53" i="1"/>
  <c r="T53" i="1"/>
  <c r="U10" i="1"/>
  <c r="T10" i="1"/>
  <c r="U14" i="1"/>
  <c r="T14" i="1"/>
  <c r="U34" i="1"/>
  <c r="T34" i="1"/>
  <c r="U42" i="1"/>
  <c r="T42" i="1"/>
  <c r="U50" i="1"/>
  <c r="T50" i="1"/>
  <c r="U54" i="1"/>
  <c r="T54" i="1"/>
  <c r="U7" i="1"/>
  <c r="S7" i="1" s="1"/>
  <c r="T7" i="1"/>
  <c r="U11" i="1"/>
  <c r="T11" i="1"/>
  <c r="U15" i="1"/>
  <c r="T15" i="1"/>
  <c r="U23" i="1"/>
  <c r="T23" i="1"/>
  <c r="U35" i="1"/>
  <c r="T35" i="1"/>
  <c r="U59" i="1"/>
  <c r="T59" i="1"/>
  <c r="A17" i="1"/>
  <c r="A18" i="1" s="1"/>
  <c r="A19" i="1" s="1"/>
  <c r="A41" i="1"/>
  <c r="A42" i="1" s="1"/>
  <c r="A7" i="1"/>
  <c r="A8" i="1" s="1"/>
  <c r="A46" i="1"/>
  <c r="A47" i="1" s="1"/>
  <c r="A34" i="1"/>
  <c r="A35" i="1" s="1"/>
  <c r="A36" i="1" s="1"/>
  <c r="S35" i="1" l="1"/>
  <c r="V35" i="1" s="1"/>
  <c r="W35" i="1"/>
  <c r="S50" i="1"/>
  <c r="V50" i="1" s="1"/>
  <c r="W50" i="1"/>
  <c r="S33" i="1"/>
  <c r="V33" i="1" s="1"/>
  <c r="W33" i="1"/>
  <c r="S59" i="1"/>
  <c r="V59" i="1" s="1"/>
  <c r="W59" i="1"/>
  <c r="S23" i="1"/>
  <c r="V23" i="1" s="1"/>
  <c r="W23" i="1"/>
  <c r="S11" i="1"/>
  <c r="V11" i="1" s="1"/>
  <c r="S54" i="1"/>
  <c r="V54" i="1" s="1"/>
  <c r="W54" i="1"/>
  <c r="S42" i="1"/>
  <c r="V42" i="1" s="1"/>
  <c r="W42" i="1"/>
  <c r="S14" i="1"/>
  <c r="V14" i="1" s="1"/>
  <c r="W14" i="1"/>
  <c r="S53" i="1"/>
  <c r="V53" i="1" s="1"/>
  <c r="W53" i="1"/>
  <c r="S37" i="1"/>
  <c r="V37" i="1" s="1"/>
  <c r="W37" i="1"/>
  <c r="S29" i="1"/>
  <c r="V29" i="1" s="1"/>
  <c r="W29" i="1"/>
  <c r="S17" i="1"/>
  <c r="V17" i="1" s="1"/>
  <c r="W17" i="1"/>
  <c r="S36" i="1"/>
  <c r="V36" i="1" s="1"/>
  <c r="W36" i="1"/>
  <c r="S12" i="1"/>
  <c r="V12" i="1" s="1"/>
  <c r="S15" i="1"/>
  <c r="V15" i="1" s="1"/>
  <c r="W15" i="1"/>
  <c r="S34" i="1"/>
  <c r="V34" i="1" s="1"/>
  <c r="W34" i="1"/>
  <c r="S41" i="1"/>
  <c r="V41" i="1" s="1"/>
  <c r="W41" i="1"/>
  <c r="S40" i="1"/>
  <c r="V40" i="1" s="1"/>
  <c r="W40" i="1"/>
  <c r="S10" i="1"/>
  <c r="V10" i="1" s="1"/>
  <c r="W10" i="1"/>
  <c r="S25" i="1"/>
  <c r="V25" i="1" s="1"/>
  <c r="W25" i="1"/>
  <c r="S28" i="1"/>
  <c r="V28" i="1" s="1"/>
  <c r="W28" i="1"/>
  <c r="S8" i="1"/>
  <c r="V8" i="1" s="1"/>
  <c r="W8" i="1"/>
  <c r="A10" i="1"/>
  <c r="A11" i="1" s="1"/>
  <c r="A37" i="1"/>
  <c r="A12" i="1" l="1"/>
  <c r="V7" i="1"/>
  <c r="V60" i="1" s="1"/>
  <c r="S60" i="1"/>
  <c r="W7" i="1"/>
</calcChain>
</file>

<file path=xl/sharedStrings.xml><?xml version="1.0" encoding="utf-8"?>
<sst xmlns="http://schemas.openxmlformats.org/spreadsheetml/2006/main" count="264" uniqueCount="114">
  <si>
    <t>S.N</t>
  </si>
  <si>
    <t>Description</t>
  </si>
  <si>
    <t>Villa Diamond</t>
  </si>
  <si>
    <t>الكميات المنفذة منذ 1/8 و حتي 31/8</t>
  </si>
  <si>
    <t>نسب الصرف</t>
  </si>
  <si>
    <t xml:space="preserve">BOQ QTY </t>
  </si>
  <si>
    <t>Unit</t>
  </si>
  <si>
    <t>Supply</t>
  </si>
  <si>
    <t>1 st Fix</t>
  </si>
  <si>
    <t>2 nd Fix</t>
  </si>
  <si>
    <t>3rd Fix</t>
  </si>
  <si>
    <t>Test &amp; Comm.</t>
  </si>
  <si>
    <t>Division 26 - ELECTRICAL</t>
  </si>
  <si>
    <t>SECTION 260519  LOW VOLTAGE POWER CONDUCTORS AND CABLES</t>
  </si>
  <si>
    <t>Supply, Install, testing and commissioning and handing over complete conductors and cables work. Manholes Conduits and fittings, draw wires and the like.
The Contractor's installation rate includes, without limitation, earth work (excavation &amp; backfill), the supply and installation of termination kit, warning tape, joints, concrete tiles and all accessories, fittings, sealant, builder work, connection, and any other materials or works required for the proper installation.</t>
  </si>
  <si>
    <t>450/ 750V; single core copper with PVC insulation grounding cables</t>
  </si>
  <si>
    <t>1x10mm²</t>
  </si>
  <si>
    <t>m</t>
  </si>
  <si>
    <t>1x16mm²</t>
  </si>
  <si>
    <t>450/ 750V; single core Aluminum with PVC insulation grounding cables</t>
  </si>
  <si>
    <t>1x25mm²</t>
  </si>
  <si>
    <t>1x50mm²</t>
  </si>
  <si>
    <t>0.6/ 1 kV; multi- core copper cables with PVC insulation/ PVC sheathed</t>
  </si>
  <si>
    <t>4x10mm²</t>
  </si>
  <si>
    <t>4x25 mm²</t>
  </si>
  <si>
    <t>0.6/ 1 kV; multi- core Aluminum cables with XLPE insulation/ PVC sheathed</t>
  </si>
  <si>
    <t>3x95+ 1x50 mm²</t>
  </si>
  <si>
    <t>3x50+ 1x25 mm²</t>
  </si>
  <si>
    <t>4x16 mm²</t>
  </si>
  <si>
    <t>SECTION 262300  CABLE TRAYS.</t>
  </si>
  <si>
    <t>Supply, install, testing and commissioning and handing over complete galvanized steel cable tray /Ladder with supports, clamps, all necessary bends, covers, end plates, elbows and accessories to form a complete system, mounting fittings, including cutting and jointing thereto, jointing between sections, bends, tees, etc., components for earth continuity, adaptors and connections between tray/ladder Trunking and items of equipment or control gear requiring the use of flanges and/or the forming of apertures, pin racks for supporting cable, Supports including fixing.</t>
  </si>
  <si>
    <t>Hot Dip, Galvanized, Perforated Type Cable Trays.</t>
  </si>
  <si>
    <t>150 mm wide, uncovered</t>
  </si>
  <si>
    <t>Hot Dip, Galvanized, Perforated Type Cable Trunk</t>
  </si>
  <si>
    <t>300 mm wide, Low current</t>
  </si>
  <si>
    <t>SECTION 262416 PANELBOARDS</t>
  </si>
  <si>
    <t>Supply, Install , connect , test and commission on the following devices as specified and indicated on Drawings including all necessary accessories and fitting required to complete the work according to design and relevant section of division 26 of the specification the Contractor's installation rate includes, without limitation, the supply and installation of earthling, cable glands, cables termination and all accessories, fittings, sealant, builder work, electric connection, and any other materials or works required for the proper installation as required in design and contract packages."</t>
  </si>
  <si>
    <t>MDB</t>
  </si>
  <si>
    <t>nr</t>
  </si>
  <si>
    <t>EMDB</t>
  </si>
  <si>
    <t>Digital KWHM</t>
  </si>
  <si>
    <t>SECTION 262726  WIRING DEVICES</t>
  </si>
  <si>
    <t>Supply, Install , connect , test, commission and handing over on the following devices as specified and indicated on Drawings including includes; back box, wires, including protective earthing conductors, termination, conduits, conduits fittings, Trunking and other raceways, accessories and fillings from lighting switch to final branch circuit panelboard and all necessary accessories and fitting required to complete the work according to design and relevant section of division 26 of the specification "The Contractor's installation rate includes, without limitation, the supply and installation of all accessories, fittings, sealant, civil &amp; builder work, electric connection, and any other materials or works required for the proper installation".</t>
  </si>
  <si>
    <t>General lighting switch type one way, one gang</t>
  </si>
  <si>
    <t>General lighting switch type one way, two gangs</t>
  </si>
  <si>
    <t>General lighting switch type two way, one gang</t>
  </si>
  <si>
    <t>General lighting switch type one way, one gang, weather proof</t>
  </si>
  <si>
    <t>General lighting switch type two way, one gang, weather proof</t>
  </si>
  <si>
    <t>Sockets outlets.</t>
  </si>
  <si>
    <t>Supply, install, testing and commissioning and handing over Socket outlet, Exhaust outlet and Electrical outlet includes; back box, wires, including protective earthing conductors, termination, conduits, conduits fittings, Trunking and other raceways, accessories and fittings from socket outlet to final branch circuit panelboard, as specified and indicated on Drawings including all necessary accessories and fitting required to complete the work according to design and relevant section of division 26 of the specification ''The Contractor's installation rate includes, without limitation, the supply and installation of all accessories, fittings, sealant, civil &amp; builder work, electric connection, and any other materials or works required for the proper installation."</t>
  </si>
  <si>
    <t>Electric outlet</t>
  </si>
  <si>
    <t xml:space="preserve">General use single socket </t>
  </si>
  <si>
    <t>General use duplex socket</t>
  </si>
  <si>
    <t>SECTION 262816 ENCLOSED SWITCHES AND CIRCUIT BREAKERS</t>
  </si>
  <si>
    <t>Supply, Install, testing and commissioning and handing over complete enclosed switches and circuit breakers with all necessary accessories and ancillary works, as specified and as shown in drawings, wires or cables including protective earthing conductors, conduits, trays, Trunking and other raceways (Where trays, ladders or conduits are not measured separately) and fittings from outlet to motor control centers or panels or to low voltage board, fixing and supporting material.</t>
  </si>
  <si>
    <t>25 A: two pole, weather proof</t>
  </si>
  <si>
    <t>32 A: two pole, weather proof</t>
  </si>
  <si>
    <t>40 A: two pole, weather proof</t>
  </si>
  <si>
    <t xml:space="preserve">SECTION 265113 - INTERIOR LIGHTING </t>
  </si>
  <si>
    <t>Supply, install testing and commissioning and handing over lighting fixture outlet includes; boxes, wires including protective earthing conductors, termination, conduits, Trunking and other raceways, accessories and fittings from outlet to next outlet or to final branch circuit panelboard.</t>
  </si>
  <si>
    <t>Lighting Fixture Outlet</t>
  </si>
  <si>
    <t>Supply, Install , connect , test and commission on the following devices as specified and indicated on Drawings including  all necessary accessories and fitting required to complete the work according to design and relevant section of division 26 of the specification "The Contractor's installation rate includes, without limitation, the supply and installation of all accessories, fittings, sealant, civil &amp; builder work, electric connection,  and any other materials or works  required for the proper installation in order to hand over this item in a functional and operable conditions as required in design and contract packages."</t>
  </si>
  <si>
    <t>Type F1</t>
  </si>
  <si>
    <t>Type F2</t>
  </si>
  <si>
    <t>Division 27 - COMMUNICATION SYSTEMS</t>
  </si>
  <si>
    <t>SECTION 271000 : STRUCTURED CABLING NETWORK</t>
  </si>
  <si>
    <t>Data , Voice And TV Outlets</t>
  </si>
  <si>
    <t>supply , install outlet including boxes, Cat 6 cables inside pvc conduits, cable termination, conduits, conduits fittings, raceways, all necessary accessories and ancillary works and materials required for complete installations from outlet to main or horizontal communication cabinet including fittings, accessories and all associated and ancillary works and supports</t>
  </si>
  <si>
    <t>Voice/Data/TV outlets</t>
  </si>
  <si>
    <t xml:space="preserve">Rate </t>
  </si>
  <si>
    <t>اجمالي</t>
  </si>
  <si>
    <t>%</t>
  </si>
  <si>
    <t>كمية</t>
  </si>
  <si>
    <t>حالي</t>
  </si>
  <si>
    <t>اجمالــي</t>
  </si>
  <si>
    <t>سابق</t>
  </si>
  <si>
    <t>Payment Date</t>
  </si>
  <si>
    <t>Interim Payment Certificate</t>
  </si>
  <si>
    <t>Interim Cut Date</t>
  </si>
  <si>
    <t>Dar Al-Kahrbaa</t>
  </si>
  <si>
    <t>Contractor</t>
  </si>
  <si>
    <t>Consultant</t>
  </si>
  <si>
    <t>PM</t>
  </si>
  <si>
    <t>Owner</t>
  </si>
  <si>
    <t>Contract</t>
  </si>
  <si>
    <t>Project</t>
  </si>
  <si>
    <t>Insert Logo</t>
  </si>
  <si>
    <t xml:space="preserve">    DATE   :  </t>
  </si>
  <si>
    <t>Construction of Parcel S1 Residential Buildings.</t>
  </si>
  <si>
    <t xml:space="preserve">CONTRACT            : </t>
  </si>
  <si>
    <t xml:space="preserve">Contract Date   From and To           :            </t>
  </si>
  <si>
    <t xml:space="preserve">Basic Scope </t>
  </si>
  <si>
    <t>WORK DONE AS OF  : 31 AUGUST 2023</t>
  </si>
  <si>
    <t>Total Value of Works Executed To End of Invoice Period</t>
  </si>
  <si>
    <t>DAMAGE REPORTS</t>
  </si>
  <si>
    <t>Sub - Total</t>
  </si>
  <si>
    <t>ADDITIONS  /  OMISSIONS</t>
  </si>
  <si>
    <t>10 % of Current Invoice</t>
  </si>
  <si>
    <t xml:space="preserve">Recovery of advanced payement </t>
  </si>
  <si>
    <t xml:space="preserve">   x  1 %</t>
  </si>
  <si>
    <t>Less Taxes</t>
  </si>
  <si>
    <t xml:space="preserve">   x  5 %</t>
  </si>
  <si>
    <t>Less Social Insurances</t>
  </si>
  <si>
    <t>Hold amount due to casual labor forces 0.6%</t>
  </si>
  <si>
    <t>Hold Amount due to EGY.Syndicate of engineers Fees    x  0.3 %</t>
  </si>
  <si>
    <t>Back charge &amp; Penalties Withheld as per attached</t>
  </si>
  <si>
    <t>Previous Payments</t>
  </si>
  <si>
    <t>NET PAYMENT</t>
  </si>
  <si>
    <t>Elsaeid Gamal Elsaeid</t>
  </si>
  <si>
    <t>Moustafa Gamal Elsaeid</t>
  </si>
  <si>
    <t xml:space="preserve">Villa </t>
  </si>
  <si>
    <t>CONTRACT No.      : 2</t>
  </si>
  <si>
    <t>CONTRACTOR       : Ahmed Gamal Elsaeid</t>
  </si>
  <si>
    <t>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</si>
</sst>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0_);[Red]\(\-#,##0.00\)"/>
    <numFmt numFmtId="165" formatCode="[$-409]dd\-mmm\-yyyy;@"/>
    <numFmt numFmtId="166" formatCode="&quot;Rev. &quot;00"/>
    <numFmt numFmtId="167" formatCode="&quot;No.  &quot;00"/>
    <numFmt numFmtId="168" formatCode="[$-409]d\-mmm\-yyyy;@"/>
    <numFmt numFmtId="169" formatCode="_(&quot;$&quot;* #,##0.00_);_(&quot;$&quot;* \(#,##0.00\);_(&quot;$&quot;* &quot;-&quot;??_);_(@_)"/>
    <numFmt numFmtId="170" formatCode="[$EGP]\ #,##0.00_);\([$EGP]\ #,##0.00\)"/>
    <numFmt numFmtId="171" formatCode="[$EGP]\ #,##0.00_);[Red]\([$EGP]\ #,##0.00\)"/>
    <numFmt numFmtId="172" formatCode="_(* #,##0.00_);_(* \(#,##0.00\);_(* &quot;-&quot;??_);_(@_)"/>
  </numFmts>
  <fonts count="19" x14ac:knownFonts="1">
    <font>
      <sz val="11"/>
      <color theme="1"/>
      <name val="Arial"/>
      <family val="2"/>
      <charset val="178"/>
      <scheme val="minor"/>
    </font>
    <font>
      <sz val="11"/>
      <color theme="1"/>
      <name val="Arial"/>
      <family val="2"/>
      <charset val="178"/>
      <scheme val="minor"/>
    </font>
    <font>
      <sz val="11"/>
      <color theme="1"/>
      <name val="Arial"/>
      <family val="2"/>
      <scheme val="minor"/>
    </font>
    <font>
      <sz val="10"/>
      <color theme="1"/>
      <name val="Arial"/>
      <family val="2"/>
    </font>
    <font>
      <sz val="10"/>
      <name val="Arial"/>
      <family val="2"/>
    </font>
    <font>
      <b/>
      <sz val="10"/>
      <name val="Arial"/>
      <family val="2"/>
    </font>
    <font>
      <b/>
      <sz val="14"/>
      <name val="Arial"/>
      <family val="2"/>
    </font>
    <font>
      <b/>
      <sz val="11"/>
      <name val="Arial"/>
      <family val="2"/>
    </font>
    <font>
      <b/>
      <u/>
      <sz val="12"/>
      <color indexed="8"/>
      <name val="Arial"/>
      <family val="2"/>
    </font>
    <font>
      <b/>
      <sz val="10"/>
      <color theme="1"/>
      <name val="Arial"/>
      <family val="2"/>
    </font>
    <font>
      <b/>
      <u/>
      <sz val="10"/>
      <color theme="1"/>
      <name val="Arial"/>
      <family val="2"/>
    </font>
    <font>
      <b/>
      <sz val="11"/>
      <color theme="1"/>
      <name val="Arial"/>
      <family val="2"/>
      <scheme val="minor"/>
    </font>
    <font>
      <sz val="10"/>
      <name val="Times New Roman"/>
      <family val="1"/>
    </font>
    <font>
      <sz val="3"/>
      <name val="Times New Roman (Arabic)"/>
      <family val="1"/>
      <charset val="178"/>
    </font>
    <font>
      <sz val="10"/>
      <name val="Times New Roman (Arabic)"/>
      <family val="1"/>
      <charset val="178"/>
    </font>
    <font>
      <b/>
      <sz val="11"/>
      <color theme="1"/>
      <name val="Arial"/>
      <family val="2"/>
    </font>
    <font>
      <sz val="14"/>
      <name val="Arial"/>
      <family val="2"/>
      <charset val="178"/>
    </font>
    <font>
      <u/>
      <sz val="11"/>
      <color theme="10"/>
      <name val="Arial"/>
      <family val="2"/>
      <scheme val="minor"/>
    </font>
    <font>
      <sz val="10"/>
      <color rgb="FFFF0000"/>
      <name val="Arial"/>
      <family val="2"/>
    </font>
  </fonts>
  <fills count="12">
    <fill>
      <patternFill patternType="none"/>
    </fill>
    <fill>
      <patternFill patternType="gray125"/>
    </fill>
    <fill>
      <patternFill patternType="solid">
        <fgColor theme="3" tint="0.59999389629810485"/>
        <bgColor indexed="64"/>
      </patternFill>
    </fill>
    <fill>
      <patternFill patternType="solid">
        <fgColor rgb="FFFFFFCC"/>
        <bgColor indexed="64"/>
      </patternFill>
    </fill>
    <fill>
      <patternFill patternType="solid">
        <fgColor rgb="FFFFFF00"/>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indexed="9"/>
        <bgColor indexed="64"/>
      </patternFill>
    </fill>
    <fill>
      <patternFill patternType="solid">
        <fgColor theme="0" tint="-0.249977111117893"/>
        <bgColor indexed="64"/>
      </patternFill>
    </fill>
    <fill>
      <patternFill patternType="solid">
        <fgColor indexed="31"/>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top style="thin">
        <color theme="0" tint="-0.24994659260841701"/>
      </top>
      <bottom/>
      <diagonal/>
    </border>
    <border>
      <left style="thin">
        <color indexed="64"/>
      </left>
      <right/>
      <top/>
      <bottom/>
      <diagonal/>
    </border>
    <border>
      <left style="thin">
        <color auto="1"/>
      </left>
      <right style="thin">
        <color auto="1"/>
      </right>
      <top/>
      <bottom/>
      <diagonal/>
    </border>
    <border>
      <left style="thin">
        <color indexed="64"/>
      </left>
      <right style="thin">
        <color indexed="64"/>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theme="0" tint="-0.24994659260841701"/>
      </top>
      <bottom style="thin">
        <color theme="0" tint="-0.24994659260841701"/>
      </bottom>
      <diagonal/>
    </border>
    <border>
      <left style="medium">
        <color indexed="64"/>
      </left>
      <right style="thin">
        <color theme="0" tint="-0.24994659260841701"/>
      </right>
      <top style="thin">
        <color theme="0" tint="-0.24994659260841701"/>
      </top>
      <bottom style="thin">
        <color theme="0" tint="-0.24994659260841701"/>
      </bottom>
      <diagonal/>
    </border>
    <border>
      <left style="medium">
        <color indexed="64"/>
      </left>
      <right style="thin">
        <color theme="0" tint="-0.24994659260841701"/>
      </right>
      <top style="thin">
        <color theme="0" tint="-0.24994659260841701"/>
      </top>
      <bottom style="medium">
        <color indexed="64"/>
      </bottom>
      <diagonal/>
    </border>
    <border>
      <left style="thin">
        <color theme="0" tint="-0.24994659260841701"/>
      </left>
      <right style="thin">
        <color theme="0" tint="-0.24994659260841701"/>
      </right>
      <top style="thin">
        <color theme="0" tint="-0.24994659260841701"/>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thin">
        <color indexed="64"/>
      </bottom>
      <diagonal/>
    </border>
    <border>
      <left/>
      <right style="double">
        <color indexed="64"/>
      </right>
      <top/>
      <bottom style="double">
        <color indexed="64"/>
      </bottom>
      <diagonal/>
    </border>
    <border>
      <left/>
      <right/>
      <top/>
      <bottom style="double">
        <color indexed="64"/>
      </bottom>
      <diagonal/>
    </border>
    <border>
      <left style="double">
        <color indexed="64"/>
      </left>
      <right/>
      <top/>
      <bottom style="double">
        <color indexed="64"/>
      </bottom>
      <diagonal/>
    </border>
    <border>
      <left/>
      <right style="double">
        <color auto="1"/>
      </right>
      <top/>
      <bottom/>
      <diagonal/>
    </border>
    <border>
      <left style="double">
        <color indexed="64"/>
      </left>
      <right/>
      <top/>
      <bottom/>
      <diagonal/>
    </border>
    <border>
      <left/>
      <right style="double">
        <color indexed="64"/>
      </right>
      <top style="double">
        <color indexed="64"/>
      </top>
      <bottom/>
      <diagonal/>
    </border>
    <border>
      <left/>
      <right/>
      <top style="double">
        <color indexed="64"/>
      </top>
      <bottom/>
      <diagonal/>
    </border>
    <border>
      <left style="double">
        <color indexed="64"/>
      </left>
      <right/>
      <top style="double">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double">
        <color indexed="64"/>
      </bottom>
      <diagonal/>
    </border>
    <border>
      <left/>
      <right style="thin">
        <color indexed="64"/>
      </right>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24994659260841701"/>
      </left>
      <right/>
      <top style="thin">
        <color theme="0" tint="-0.24994659260841701"/>
      </top>
      <bottom style="thin">
        <color theme="0" tint="-0.24994659260841701"/>
      </bottom>
      <diagonal/>
    </border>
  </borders>
  <cellStyleXfs count="11">
    <xf numFmtId="0" fontId="0" fillId="0" borderId="0"/>
    <xf numFmtId="9" fontId="1" fillId="0" borderId="0" applyFont="0" applyFill="0" applyBorder="0" applyAlignment="0" applyProtection="0"/>
    <xf numFmtId="0" fontId="2" fillId="0" borderId="0"/>
    <xf numFmtId="0" fontId="4" fillId="0" borderId="0"/>
    <xf numFmtId="0" fontId="4" fillId="0" borderId="0"/>
    <xf numFmtId="0" fontId="12" fillId="0" borderId="0"/>
    <xf numFmtId="0" fontId="4" fillId="0" borderId="0"/>
    <xf numFmtId="0" fontId="17" fillId="0" borderId="0" applyNumberFormat="0" applyFill="0" applyBorder="0" applyAlignment="0" applyProtection="0"/>
    <xf numFmtId="0" fontId="2" fillId="0" borderId="0"/>
    <xf numFmtId="169" fontId="4" fillId="0" borderId="0" applyFont="0" applyFill="0" applyBorder="0" applyAlignment="0" applyProtection="0"/>
    <xf numFmtId="172" fontId="4" fillId="0" borderId="0" applyFont="0" applyFill="0" applyBorder="0" applyAlignment="0" applyProtection="0"/>
  </cellStyleXfs>
  <cellXfs count="177">
    <xf numFmtId="0" fontId="0" fillId="0" borderId="0" xfId="0"/>
    <xf numFmtId="40" fontId="4" fillId="4" borderId="3" xfId="3" applyNumberFormat="1" applyFill="1" applyBorder="1" applyAlignment="1">
      <alignment horizontal="center" vertical="center"/>
    </xf>
    <xf numFmtId="40" fontId="4" fillId="3" borderId="1" xfId="3" applyNumberFormat="1" applyFill="1" applyBorder="1" applyAlignment="1">
      <alignment horizontal="center" vertical="center"/>
    </xf>
    <xf numFmtId="0" fontId="0" fillId="0" borderId="0" xfId="0" applyAlignment="1">
      <alignment horizontal="center" vertical="center"/>
    </xf>
    <xf numFmtId="0" fontId="3" fillId="4" borderId="3" xfId="3" applyFont="1" applyFill="1" applyBorder="1" applyAlignment="1">
      <alignment horizontal="center" vertical="center"/>
    </xf>
    <xf numFmtId="164" fontId="3" fillId="4" borderId="3" xfId="3" applyNumberFormat="1" applyFont="1" applyFill="1" applyBorder="1" applyAlignment="1">
      <alignment horizontal="center" vertical="center" wrapText="1"/>
    </xf>
    <xf numFmtId="40" fontId="9" fillId="4" borderId="3" xfId="3" applyNumberFormat="1" applyFont="1" applyFill="1" applyBorder="1" applyAlignment="1">
      <alignment horizontal="center" vertical="center" wrapText="1"/>
    </xf>
    <xf numFmtId="40" fontId="9" fillId="4" borderId="4" xfId="3" applyNumberFormat="1" applyFont="1" applyFill="1" applyBorder="1" applyAlignment="1">
      <alignment horizontal="center" vertical="center" wrapText="1"/>
    </xf>
    <xf numFmtId="164" fontId="3" fillId="4" borderId="6" xfId="3" applyNumberFormat="1" applyFont="1" applyFill="1" applyBorder="1" applyAlignment="1">
      <alignment horizontal="center" vertical="center" wrapText="1"/>
    </xf>
    <xf numFmtId="40" fontId="9" fillId="4" borderId="6" xfId="3" applyNumberFormat="1" applyFont="1" applyFill="1" applyBorder="1" applyAlignment="1">
      <alignment horizontal="center" vertical="center" wrapText="1"/>
    </xf>
    <xf numFmtId="164" fontId="3" fillId="8" borderId="1" xfId="3" applyNumberFormat="1" applyFont="1" applyFill="1" applyBorder="1" applyAlignment="1">
      <alignment horizontal="center" vertical="center" wrapText="1"/>
    </xf>
    <xf numFmtId="0" fontId="3" fillId="3" borderId="1" xfId="3" applyFont="1" applyFill="1" applyBorder="1" applyAlignment="1">
      <alignment horizontal="center" vertical="center"/>
    </xf>
    <xf numFmtId="9" fontId="3" fillId="3" borderId="1" xfId="1" applyFont="1" applyFill="1" applyBorder="1" applyAlignment="1">
      <alignment horizontal="center" vertical="center" wrapText="1"/>
    </xf>
    <xf numFmtId="9" fontId="9" fillId="3" borderId="1" xfId="1" applyFont="1" applyFill="1" applyBorder="1" applyAlignment="1">
      <alignment horizontal="center" vertical="center" wrapText="1"/>
    </xf>
    <xf numFmtId="2" fontId="3" fillId="3" borderId="1" xfId="1" applyNumberFormat="1" applyFont="1" applyFill="1" applyBorder="1" applyAlignment="1">
      <alignment horizontal="center" vertical="center"/>
    </xf>
    <xf numFmtId="0" fontId="8" fillId="4" borderId="2" xfId="2" applyFont="1" applyFill="1" applyBorder="1" applyAlignment="1" applyProtection="1">
      <alignment horizontal="center" vertical="center" wrapText="1"/>
      <protection locked="0"/>
    </xf>
    <xf numFmtId="40" fontId="3" fillId="4" borderId="5" xfId="3" applyNumberFormat="1" applyFont="1"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0" fillId="7" borderId="1" xfId="0" applyFill="1" applyBorder="1" applyAlignment="1">
      <alignment horizontal="center" vertical="center"/>
    </xf>
    <xf numFmtId="0" fontId="10" fillId="0" borderId="2" xfId="2" applyFont="1" applyBorder="1" applyAlignment="1">
      <alignment horizontal="center" vertical="center" wrapText="1"/>
    </xf>
    <xf numFmtId="0" fontId="3" fillId="0" borderId="2" xfId="2" applyFont="1" applyBorder="1" applyAlignment="1">
      <alignment horizontal="center" vertical="center" wrapText="1"/>
    </xf>
    <xf numFmtId="0" fontId="4" fillId="4" borderId="13" xfId="4" applyFill="1" applyBorder="1" applyAlignment="1" applyProtection="1">
      <alignment horizontal="center" vertical="center"/>
      <protection locked="0"/>
    </xf>
    <xf numFmtId="0" fontId="0" fillId="7" borderId="12" xfId="0" applyFill="1" applyBorder="1" applyAlignment="1">
      <alignment horizontal="center" vertical="center"/>
    </xf>
    <xf numFmtId="0" fontId="4" fillId="0" borderId="14" xfId="4" applyBorder="1" applyAlignment="1" applyProtection="1">
      <alignment horizontal="center" vertical="center"/>
      <protection locked="0"/>
    </xf>
    <xf numFmtId="0" fontId="4" fillId="0" borderId="15" xfId="4" applyBorder="1" applyAlignment="1" applyProtection="1">
      <alignment horizontal="center" vertical="center"/>
      <protection locked="0"/>
    </xf>
    <xf numFmtId="0" fontId="3" fillId="0" borderId="16" xfId="2" applyFont="1" applyBorder="1" applyAlignment="1">
      <alignment horizontal="center" vertical="center" wrapText="1"/>
    </xf>
    <xf numFmtId="40" fontId="4" fillId="3" borderId="17" xfId="3" applyNumberFormat="1" applyFill="1" applyBorder="1" applyAlignment="1">
      <alignment horizontal="center" vertical="center"/>
    </xf>
    <xf numFmtId="0" fontId="3" fillId="3" borderId="17" xfId="3" applyFont="1" applyFill="1" applyBorder="1" applyAlignment="1">
      <alignment horizontal="center" vertical="center"/>
    </xf>
    <xf numFmtId="2" fontId="3" fillId="3" borderId="17" xfId="1" applyNumberFormat="1" applyFont="1" applyFill="1" applyBorder="1" applyAlignment="1">
      <alignment horizontal="center" vertical="center"/>
    </xf>
    <xf numFmtId="9" fontId="3" fillId="3" borderId="17" xfId="1" applyFont="1" applyFill="1" applyBorder="1" applyAlignment="1">
      <alignment horizontal="center" vertical="center" wrapText="1"/>
    </xf>
    <xf numFmtId="9" fontId="9" fillId="3" borderId="17" xfId="1" applyFont="1" applyFill="1" applyBorder="1" applyAlignment="1">
      <alignment horizontal="center" vertical="center" wrapText="1"/>
    </xf>
    <xf numFmtId="164" fontId="3" fillId="8" borderId="17" xfId="3" applyNumberFormat="1" applyFont="1" applyFill="1" applyBorder="1" applyAlignment="1">
      <alignment horizontal="center" vertical="center" wrapText="1"/>
    </xf>
    <xf numFmtId="40" fontId="7" fillId="7" borderId="18" xfId="3" applyNumberFormat="1" applyFont="1" applyFill="1" applyBorder="1" applyAlignment="1">
      <alignment horizontal="center" vertical="center" wrapText="1"/>
    </xf>
    <xf numFmtId="40" fontId="7" fillId="7" borderId="19" xfId="3" applyNumberFormat="1" applyFont="1" applyFill="1" applyBorder="1" applyAlignment="1">
      <alignment horizontal="center" vertical="center" wrapText="1"/>
    </xf>
    <xf numFmtId="40" fontId="7" fillId="6" borderId="18" xfId="3" applyNumberFormat="1" applyFont="1" applyFill="1" applyBorder="1" applyAlignment="1">
      <alignment horizontal="center" vertical="center" wrapText="1"/>
    </xf>
    <xf numFmtId="40" fontId="7" fillId="5" borderId="18" xfId="3" applyNumberFormat="1" applyFont="1" applyFill="1" applyBorder="1" applyAlignment="1">
      <alignment horizontal="center" vertical="center" wrapText="1"/>
    </xf>
    <xf numFmtId="0" fontId="7" fillId="8" borderId="18" xfId="3" applyFont="1" applyFill="1" applyBorder="1" applyAlignment="1">
      <alignment horizontal="center" vertical="center" wrapText="1"/>
    </xf>
    <xf numFmtId="0" fontId="0" fillId="8" borderId="8" xfId="0" applyFill="1" applyBorder="1" applyAlignment="1">
      <alignment horizontal="center" vertical="center"/>
    </xf>
    <xf numFmtId="0" fontId="7" fillId="3" borderId="18" xfId="3" applyFont="1" applyFill="1" applyBorder="1" applyAlignment="1">
      <alignment horizontal="center" vertical="center" wrapText="1"/>
    </xf>
    <xf numFmtId="40" fontId="7" fillId="3" borderId="18" xfId="3" applyNumberFormat="1" applyFont="1" applyFill="1" applyBorder="1" applyAlignment="1">
      <alignment horizontal="center" vertical="center" wrapText="1"/>
    </xf>
    <xf numFmtId="0" fontId="7" fillId="3" borderId="26" xfId="3" applyFont="1" applyFill="1" applyBorder="1" applyAlignment="1">
      <alignment horizontal="center" vertical="center" wrapText="1"/>
    </xf>
    <xf numFmtId="40" fontId="7" fillId="3" borderId="7" xfId="3" applyNumberFormat="1" applyFont="1" applyFill="1" applyBorder="1" applyAlignment="1">
      <alignment horizontal="center" vertical="center" wrapText="1"/>
    </xf>
    <xf numFmtId="9" fontId="7" fillId="6" borderId="18" xfId="1" applyFont="1" applyFill="1" applyBorder="1" applyAlignment="1">
      <alignment horizontal="center" vertical="center" wrapText="1"/>
    </xf>
    <xf numFmtId="9" fontId="0" fillId="6" borderId="1" xfId="1" applyFont="1" applyFill="1" applyBorder="1" applyAlignment="1">
      <alignment horizontal="center" vertical="center"/>
    </xf>
    <xf numFmtId="2" fontId="0" fillId="6" borderId="1" xfId="0" applyNumberFormat="1" applyFill="1" applyBorder="1" applyAlignment="1">
      <alignment horizontal="center" vertical="center"/>
    </xf>
    <xf numFmtId="2" fontId="0" fillId="7" borderId="1" xfId="0" applyNumberFormat="1" applyFill="1" applyBorder="1" applyAlignment="1">
      <alignment horizontal="center" vertical="center"/>
    </xf>
    <xf numFmtId="2" fontId="0" fillId="7" borderId="12" xfId="0" applyNumberFormat="1" applyFill="1" applyBorder="1" applyAlignment="1">
      <alignment horizontal="center" vertical="center"/>
    </xf>
    <xf numFmtId="9" fontId="7" fillId="5" borderId="18" xfId="1" applyFont="1" applyFill="1" applyBorder="1" applyAlignment="1">
      <alignment horizontal="center" vertical="center" wrapText="1"/>
    </xf>
    <xf numFmtId="9" fontId="0" fillId="5" borderId="1" xfId="1" applyFont="1" applyFill="1" applyBorder="1" applyAlignment="1">
      <alignment horizontal="center" vertical="center"/>
    </xf>
    <xf numFmtId="9" fontId="0" fillId="0" borderId="0" xfId="1" applyFont="1" applyAlignment="1">
      <alignment horizontal="center" vertical="center"/>
    </xf>
    <xf numFmtId="2" fontId="0" fillId="0" borderId="0" xfId="0" applyNumberFormat="1" applyAlignment="1">
      <alignment horizontal="center" vertical="center"/>
    </xf>
    <xf numFmtId="40" fontId="7" fillId="0" borderId="18" xfId="3" applyNumberFormat="1" applyFont="1" applyBorder="1" applyAlignment="1">
      <alignment horizontal="center" vertical="center" wrapText="1"/>
    </xf>
    <xf numFmtId="0" fontId="0" fillId="0" borderId="1" xfId="0" applyBorder="1" applyAlignment="1">
      <alignment horizontal="center" vertical="center"/>
    </xf>
    <xf numFmtId="2" fontId="0" fillId="0" borderId="1" xfId="0" applyNumberFormat="1" applyBorder="1" applyAlignment="1">
      <alignment horizontal="center" vertical="center"/>
    </xf>
    <xf numFmtId="0" fontId="7" fillId="0" borderId="26" xfId="3" applyFont="1" applyBorder="1" applyAlignment="1">
      <alignment horizontal="center" vertical="center" wrapText="1"/>
    </xf>
    <xf numFmtId="0" fontId="3" fillId="0" borderId="3" xfId="3" applyFont="1" applyBorder="1" applyAlignment="1">
      <alignment horizontal="center" vertical="center"/>
    </xf>
    <xf numFmtId="9" fontId="3" fillId="0" borderId="1" xfId="1" applyFont="1" applyFill="1" applyBorder="1" applyAlignment="1">
      <alignment horizontal="center" vertical="center"/>
    </xf>
    <xf numFmtId="2" fontId="3" fillId="0" borderId="1" xfId="1" applyNumberFormat="1" applyFont="1" applyFill="1" applyBorder="1" applyAlignment="1">
      <alignment horizontal="center" vertical="center"/>
    </xf>
    <xf numFmtId="2" fontId="3" fillId="0" borderId="17" xfId="1" applyNumberFormat="1" applyFont="1" applyFill="1" applyBorder="1" applyAlignment="1">
      <alignment horizontal="center" vertical="center"/>
    </xf>
    <xf numFmtId="2" fontId="0" fillId="4" borderId="0" xfId="0" applyNumberFormat="1" applyFill="1" applyAlignment="1">
      <alignment horizontal="center" vertical="center"/>
    </xf>
    <xf numFmtId="0" fontId="13" fillId="0" borderId="27" xfId="5" applyFont="1" applyBorder="1" applyAlignment="1">
      <alignment horizontal="left" readingOrder="1"/>
    </xf>
    <xf numFmtId="0" fontId="13" fillId="0" borderId="28" xfId="5" applyFont="1" applyBorder="1" applyAlignment="1">
      <alignment horizontal="left" readingOrder="1"/>
    </xf>
    <xf numFmtId="0" fontId="13" fillId="0" borderId="28" xfId="5" applyFont="1" applyBorder="1" applyAlignment="1">
      <alignment readingOrder="1"/>
    </xf>
    <xf numFmtId="0" fontId="13" fillId="0" borderId="29" xfId="5" applyFont="1" applyBorder="1" applyAlignment="1">
      <alignment horizontal="left" readingOrder="1"/>
    </xf>
    <xf numFmtId="0" fontId="12" fillId="0" borderId="30" xfId="5" applyBorder="1" applyAlignment="1">
      <alignment horizontal="left" readingOrder="1"/>
    </xf>
    <xf numFmtId="165" fontId="14" fillId="6" borderId="7" xfId="5" applyNumberFormat="1" applyFont="1" applyFill="1" applyBorder="1" applyAlignment="1">
      <alignment horizontal="center" readingOrder="1"/>
    </xf>
    <xf numFmtId="0" fontId="0" fillId="0" borderId="0" xfId="0" applyAlignment="1">
      <alignment horizontal="right" vertical="center"/>
    </xf>
    <xf numFmtId="0" fontId="12" fillId="0" borderId="0" xfId="5" applyAlignment="1">
      <alignment horizontal="left" readingOrder="1"/>
    </xf>
    <xf numFmtId="166" fontId="7" fillId="6" borderId="0" xfId="5" applyNumberFormat="1" applyFont="1" applyFill="1" applyAlignment="1" applyProtection="1">
      <alignment horizontal="center" readingOrder="1"/>
      <protection locked="0"/>
    </xf>
    <xf numFmtId="167" fontId="7" fillId="6" borderId="0" xfId="5" applyNumberFormat="1" applyFont="1" applyFill="1" applyAlignment="1" applyProtection="1">
      <alignment horizontal="center" readingOrder="1"/>
      <protection locked="0"/>
    </xf>
    <xf numFmtId="0" fontId="7" fillId="0" borderId="0" xfId="5" applyFont="1" applyAlignment="1">
      <alignment horizontal="right" readingOrder="1"/>
    </xf>
    <xf numFmtId="0" fontId="7" fillId="0" borderId="0" xfId="5" applyFont="1" applyAlignment="1">
      <alignment horizontal="left" readingOrder="1"/>
    </xf>
    <xf numFmtId="0" fontId="14" fillId="0" borderId="31" xfId="5" applyFont="1" applyBorder="1" applyAlignment="1">
      <alignment horizontal="left" readingOrder="1"/>
    </xf>
    <xf numFmtId="0" fontId="14" fillId="0" borderId="0" xfId="5" applyFont="1" applyAlignment="1">
      <alignment horizontal="right" readingOrder="1"/>
    </xf>
    <xf numFmtId="0" fontId="14" fillId="0" borderId="0" xfId="5" applyFont="1" applyAlignment="1">
      <alignment horizontal="left" readingOrder="1"/>
    </xf>
    <xf numFmtId="0" fontId="15" fillId="0" borderId="0" xfId="6" applyFont="1" applyAlignment="1">
      <alignment horizontal="left" readingOrder="1"/>
    </xf>
    <xf numFmtId="0" fontId="12" fillId="0" borderId="32" xfId="5" applyBorder="1" applyAlignment="1">
      <alignment horizontal="left" readingOrder="1"/>
    </xf>
    <xf numFmtId="0" fontId="14" fillId="0" borderId="33" xfId="5" applyFont="1" applyBorder="1" applyAlignment="1">
      <alignment horizontal="left" readingOrder="1"/>
    </xf>
    <xf numFmtId="0" fontId="15" fillId="0" borderId="33" xfId="6" applyFont="1" applyBorder="1" applyAlignment="1">
      <alignment horizontal="left" readingOrder="1"/>
    </xf>
    <xf numFmtId="0" fontId="14" fillId="0" borderId="34" xfId="5" applyFont="1" applyBorder="1" applyAlignment="1">
      <alignment horizontal="left" readingOrder="1"/>
    </xf>
    <xf numFmtId="0" fontId="16" fillId="0" borderId="0" xfId="5" applyFont="1" applyAlignment="1">
      <alignment horizontal="left" readingOrder="1"/>
    </xf>
    <xf numFmtId="0" fontId="17" fillId="0" borderId="0" xfId="7" applyBorder="1" applyAlignment="1" applyProtection="1">
      <alignment readingOrder="1"/>
    </xf>
    <xf numFmtId="0" fontId="4" fillId="0" borderId="0" xfId="5" applyFont="1" applyAlignment="1">
      <alignment horizontal="left" readingOrder="1"/>
    </xf>
    <xf numFmtId="168" fontId="4" fillId="9" borderId="35" xfId="5" applyNumberFormat="1" applyFont="1" applyFill="1" applyBorder="1" applyAlignment="1">
      <alignment readingOrder="1"/>
    </xf>
    <xf numFmtId="168" fontId="4" fillId="9" borderId="36" xfId="5" applyNumberFormat="1" applyFont="1" applyFill="1" applyBorder="1" applyAlignment="1">
      <alignment readingOrder="1"/>
    </xf>
    <xf numFmtId="0" fontId="4" fillId="9" borderId="36" xfId="5" applyFont="1" applyFill="1" applyBorder="1" applyAlignment="1">
      <alignment horizontal="center" vertical="center" readingOrder="1"/>
    </xf>
    <xf numFmtId="0" fontId="4" fillId="9" borderId="36" xfId="5" applyFont="1" applyFill="1" applyBorder="1" applyAlignment="1">
      <alignment horizontal="left" readingOrder="1"/>
    </xf>
    <xf numFmtId="0" fontId="4" fillId="9" borderId="37" xfId="5" applyFont="1" applyFill="1" applyBorder="1" applyAlignment="1">
      <alignment horizontal="left" vertical="center" readingOrder="1"/>
    </xf>
    <xf numFmtId="0" fontId="4" fillId="9" borderId="0" xfId="5" applyFont="1" applyFill="1" applyAlignment="1">
      <alignment horizontal="left" readingOrder="1"/>
    </xf>
    <xf numFmtId="0" fontId="4" fillId="9" borderId="38" xfId="5" applyFont="1" applyFill="1" applyBorder="1" applyAlignment="1">
      <alignment horizontal="left" vertical="center" readingOrder="1"/>
    </xf>
    <xf numFmtId="0" fontId="4" fillId="9" borderId="4" xfId="5" applyFont="1" applyFill="1" applyBorder="1" applyAlignment="1">
      <alignment horizontal="left" readingOrder="1"/>
    </xf>
    <xf numFmtId="168" fontId="4" fillId="0" borderId="1" xfId="5" applyNumberFormat="1" applyFont="1" applyBorder="1" applyAlignment="1">
      <alignment horizontal="left" readingOrder="1"/>
    </xf>
    <xf numFmtId="0" fontId="4" fillId="9" borderId="1" xfId="5" applyFont="1" applyFill="1" applyBorder="1" applyAlignment="1">
      <alignment horizontal="left" readingOrder="1"/>
    </xf>
    <xf numFmtId="0" fontId="4" fillId="9" borderId="1" xfId="5" applyFont="1" applyFill="1" applyBorder="1" applyAlignment="1">
      <alignment vertical="center" readingOrder="1"/>
    </xf>
    <xf numFmtId="170" fontId="5" fillId="9" borderId="1" xfId="9" applyNumberFormat="1" applyFont="1" applyFill="1" applyBorder="1" applyAlignment="1">
      <alignment horizontal="right" readingOrder="1"/>
    </xf>
    <xf numFmtId="0" fontId="4" fillId="9" borderId="1" xfId="5" applyFont="1" applyFill="1" applyBorder="1" applyAlignment="1">
      <alignment horizontal="left" vertical="center" readingOrder="1"/>
    </xf>
    <xf numFmtId="15" fontId="4" fillId="0" borderId="0" xfId="5" applyNumberFormat="1" applyFont="1" applyAlignment="1">
      <alignment horizontal="left" vertical="center" readingOrder="1"/>
    </xf>
    <xf numFmtId="0" fontId="5" fillId="9" borderId="38" xfId="5" applyFont="1" applyFill="1" applyBorder="1" applyAlignment="1">
      <alignment horizontal="left" vertical="center" readingOrder="1"/>
    </xf>
    <xf numFmtId="171" fontId="4" fillId="10" borderId="4" xfId="9" applyNumberFormat="1" applyFont="1" applyFill="1" applyBorder="1" applyAlignment="1">
      <alignment horizontal="right" readingOrder="1"/>
    </xf>
    <xf numFmtId="172" fontId="4" fillId="10" borderId="0" xfId="10" applyFont="1" applyFill="1" applyBorder="1" applyAlignment="1">
      <alignment horizontal="left" readingOrder="1"/>
    </xf>
    <xf numFmtId="0" fontId="4" fillId="10" borderId="0" xfId="5" applyFont="1" applyFill="1" applyAlignment="1">
      <alignment horizontal="left" readingOrder="1"/>
    </xf>
    <xf numFmtId="0" fontId="4" fillId="10" borderId="38" xfId="5" applyFont="1" applyFill="1" applyBorder="1" applyAlignment="1">
      <alignment horizontal="left" readingOrder="1"/>
    </xf>
    <xf numFmtId="171" fontId="4" fillId="0" borderId="4" xfId="9" applyNumberFormat="1" applyFont="1" applyFill="1" applyBorder="1" applyAlignment="1">
      <alignment horizontal="right" readingOrder="1"/>
    </xf>
    <xf numFmtId="4" fontId="18" fillId="0" borderId="0" xfId="5" applyNumberFormat="1" applyFont="1" applyAlignment="1">
      <alignment horizontal="left" readingOrder="1"/>
    </xf>
    <xf numFmtId="0" fontId="4" fillId="0" borderId="0" xfId="5" applyFont="1" applyAlignment="1">
      <alignment horizontal="right" readingOrder="1"/>
    </xf>
    <xf numFmtId="0" fontId="4" fillId="0" borderId="38" xfId="5" applyFont="1" applyBorder="1" applyAlignment="1">
      <alignment horizontal="left" readingOrder="1"/>
    </xf>
    <xf numFmtId="171" fontId="7" fillId="9" borderId="4" xfId="9" applyNumberFormat="1" applyFont="1" applyFill="1" applyBorder="1" applyAlignment="1">
      <alignment readingOrder="1"/>
    </xf>
    <xf numFmtId="0" fontId="4" fillId="0" borderId="0" xfId="5" applyFont="1" applyAlignment="1">
      <alignment horizontal="left" vertical="center" readingOrder="1"/>
    </xf>
    <xf numFmtId="4" fontId="5" fillId="9" borderId="0" xfId="5" applyNumberFormat="1" applyFont="1" applyFill="1" applyAlignment="1">
      <alignment horizontal="left" readingOrder="1"/>
    </xf>
    <xf numFmtId="4" fontId="5" fillId="9" borderId="0" xfId="5" applyNumberFormat="1" applyFont="1" applyFill="1" applyAlignment="1">
      <alignment horizontal="right" readingOrder="1"/>
    </xf>
    <xf numFmtId="4" fontId="4" fillId="9" borderId="0" xfId="5" applyNumberFormat="1" applyFont="1" applyFill="1" applyAlignment="1">
      <alignment horizontal="left" readingOrder="1"/>
    </xf>
    <xf numFmtId="0" fontId="4" fillId="9" borderId="38" xfId="5" applyFont="1" applyFill="1" applyBorder="1" applyAlignment="1">
      <alignment horizontal="left" readingOrder="1"/>
    </xf>
    <xf numFmtId="171" fontId="4" fillId="9" borderId="4" xfId="9" applyNumberFormat="1" applyFont="1" applyFill="1" applyBorder="1" applyAlignment="1">
      <alignment vertical="center" readingOrder="1"/>
    </xf>
    <xf numFmtId="0" fontId="4" fillId="9" borderId="0" xfId="5" applyFont="1" applyFill="1" applyAlignment="1">
      <alignment horizontal="left" vertical="center" readingOrder="1"/>
    </xf>
    <xf numFmtId="4" fontId="4" fillId="9" borderId="0" xfId="5" applyNumberFormat="1" applyFont="1" applyFill="1" applyAlignment="1">
      <alignment horizontal="right" vertical="center" readingOrder="1"/>
    </xf>
    <xf numFmtId="171" fontId="4" fillId="0" borderId="4" xfId="9" applyNumberFormat="1" applyFont="1" applyFill="1" applyBorder="1" applyAlignment="1">
      <alignment horizontal="right" vertical="center" readingOrder="1"/>
    </xf>
    <xf numFmtId="171" fontId="4" fillId="9" borderId="4" xfId="9" applyNumberFormat="1" applyFont="1" applyFill="1" applyBorder="1" applyAlignment="1">
      <alignment horizontal="right" vertical="center" readingOrder="1"/>
    </xf>
    <xf numFmtId="171" fontId="4" fillId="9" borderId="4" xfId="5" applyNumberFormat="1" applyFont="1" applyFill="1" applyBorder="1" applyAlignment="1">
      <alignment horizontal="left" vertical="center" readingOrder="1"/>
    </xf>
    <xf numFmtId="171" fontId="5" fillId="11" borderId="39" xfId="5" applyNumberFormat="1" applyFont="1" applyFill="1" applyBorder="1" applyAlignment="1">
      <alignment horizontal="right" vertical="top" readingOrder="1"/>
    </xf>
    <xf numFmtId="0" fontId="4" fillId="9" borderId="28" xfId="5" applyFont="1" applyFill="1" applyBorder="1" applyAlignment="1">
      <alignment horizontal="left" vertical="top" readingOrder="1"/>
    </xf>
    <xf numFmtId="0" fontId="5" fillId="9" borderId="40" xfId="5" applyFont="1" applyFill="1" applyBorder="1" applyAlignment="1">
      <alignment horizontal="left" vertical="top" readingOrder="1"/>
    </xf>
    <xf numFmtId="0" fontId="15" fillId="0" borderId="0" xfId="6" applyFont="1" applyAlignment="1">
      <alignment readingOrder="1"/>
    </xf>
    <xf numFmtId="0" fontId="7" fillId="3" borderId="41" xfId="3" applyFont="1" applyFill="1" applyBorder="1" applyAlignment="1">
      <alignment horizontal="center" vertical="center" wrapText="1"/>
    </xf>
    <xf numFmtId="0" fontId="7" fillId="3" borderId="1" xfId="3" applyFont="1" applyFill="1" applyBorder="1" applyAlignment="1">
      <alignment horizontal="center" vertical="center" wrapText="1"/>
    </xf>
    <xf numFmtId="40" fontId="7" fillId="3" borderId="1" xfId="3" applyNumberFormat="1" applyFont="1" applyFill="1" applyBorder="1" applyAlignment="1">
      <alignment horizontal="center" vertical="center" wrapText="1"/>
    </xf>
    <xf numFmtId="40" fontId="7" fillId="3" borderId="42" xfId="3" applyNumberFormat="1" applyFont="1" applyFill="1" applyBorder="1" applyAlignment="1">
      <alignment horizontal="center" vertical="center" wrapText="1"/>
    </xf>
    <xf numFmtId="0" fontId="4" fillId="4" borderId="44" xfId="4" applyFill="1" applyBorder="1" applyAlignment="1" applyProtection="1">
      <alignment horizontal="center"/>
      <protection locked="0"/>
    </xf>
    <xf numFmtId="0" fontId="8" fillId="4" borderId="2" xfId="2" applyFont="1" applyFill="1" applyBorder="1" applyAlignment="1" applyProtection="1">
      <alignment horizontal="left" vertical="top" wrapText="1"/>
      <protection locked="0"/>
    </xf>
    <xf numFmtId="0" fontId="3" fillId="4" borderId="3" xfId="3" applyFont="1" applyFill="1" applyBorder="1" applyAlignment="1">
      <alignment horizontal="center"/>
    </xf>
    <xf numFmtId="164" fontId="3" fillId="4" borderId="3" xfId="3" applyNumberFormat="1" applyFont="1" applyFill="1" applyBorder="1" applyAlignment="1">
      <alignment horizontal="center" wrapText="1"/>
    </xf>
    <xf numFmtId="40" fontId="9" fillId="4" borderId="3" xfId="3" applyNumberFormat="1" applyFont="1" applyFill="1" applyBorder="1" applyAlignment="1">
      <alignment horizontal="center" wrapText="1"/>
    </xf>
    <xf numFmtId="40" fontId="9" fillId="4" borderId="4" xfId="3" applyNumberFormat="1" applyFont="1" applyFill="1" applyBorder="1" applyAlignment="1">
      <alignment horizontal="center" wrapText="1"/>
    </xf>
    <xf numFmtId="40" fontId="3" fillId="4" borderId="5" xfId="3" applyNumberFormat="1" applyFont="1" applyFill="1" applyBorder="1" applyAlignment="1">
      <alignment horizontal="right"/>
    </xf>
    <xf numFmtId="164" fontId="3" fillId="4" borderId="6" xfId="3" applyNumberFormat="1" applyFont="1" applyFill="1" applyBorder="1" applyAlignment="1">
      <alignment horizontal="center" wrapText="1"/>
    </xf>
    <xf numFmtId="40" fontId="9" fillId="4" borderId="6" xfId="3" applyNumberFormat="1" applyFont="1" applyFill="1" applyBorder="1" applyAlignment="1">
      <alignment horizontal="center" wrapText="1"/>
    </xf>
    <xf numFmtId="0" fontId="4" fillId="0" borderId="2" xfId="4" applyBorder="1" applyAlignment="1" applyProtection="1">
      <alignment horizontal="center"/>
      <protection locked="0"/>
    </xf>
    <xf numFmtId="0" fontId="10" fillId="0" borderId="2" xfId="2" applyFont="1" applyBorder="1" applyAlignment="1">
      <alignment wrapText="1"/>
    </xf>
    <xf numFmtId="0" fontId="3" fillId="3" borderId="1" xfId="3" applyFont="1" applyFill="1" applyBorder="1" applyAlignment="1">
      <alignment horizontal="center"/>
    </xf>
    <xf numFmtId="9" fontId="3" fillId="3" borderId="1" xfId="1" applyFont="1" applyFill="1" applyBorder="1" applyAlignment="1">
      <alignment horizontal="center"/>
    </xf>
    <xf numFmtId="9" fontId="3" fillId="3" borderId="1" xfId="1" applyFont="1" applyFill="1" applyBorder="1" applyAlignment="1">
      <alignment horizontal="center" wrapText="1"/>
    </xf>
    <xf numFmtId="9" fontId="9" fillId="3" borderId="1" xfId="1" applyFont="1" applyFill="1" applyBorder="1" applyAlignment="1">
      <alignment horizontal="center" wrapText="1"/>
    </xf>
    <xf numFmtId="0" fontId="3" fillId="0" borderId="2" xfId="2" applyFont="1" applyBorder="1" applyAlignment="1">
      <alignment wrapText="1"/>
    </xf>
    <xf numFmtId="2" fontId="3" fillId="3" borderId="1" xfId="1" applyNumberFormat="1" applyFont="1" applyFill="1" applyBorder="1" applyAlignment="1">
      <alignment horizontal="center"/>
    </xf>
    <xf numFmtId="0" fontId="0" fillId="0" borderId="1" xfId="0" applyBorder="1"/>
    <xf numFmtId="9" fontId="0" fillId="0" borderId="1" xfId="0" applyNumberFormat="1" applyBorder="1"/>
    <xf numFmtId="2" fontId="0" fillId="0" borderId="1" xfId="0" applyNumberFormat="1" applyBorder="1"/>
    <xf numFmtId="0" fontId="5" fillId="2" borderId="1" xfId="3" applyFont="1" applyFill="1" applyBorder="1" applyAlignment="1">
      <alignment horizontal="center" vertical="center" wrapText="1"/>
    </xf>
    <xf numFmtId="0" fontId="6" fillId="2" borderId="1" xfId="3" applyFont="1" applyFill="1" applyBorder="1" applyAlignment="1">
      <alignment horizontal="center" vertical="center" wrapText="1"/>
    </xf>
    <xf numFmtId="0" fontId="7" fillId="3" borderId="41" xfId="3" applyFont="1" applyFill="1" applyBorder="1" applyAlignment="1">
      <alignment horizontal="center" vertical="center" wrapText="1"/>
    </xf>
    <xf numFmtId="0" fontId="7" fillId="3" borderId="42" xfId="3" applyFont="1" applyFill="1" applyBorder="1" applyAlignment="1">
      <alignment horizontal="center" vertical="center" wrapText="1"/>
    </xf>
    <xf numFmtId="0" fontId="7" fillId="3" borderId="43" xfId="3" applyFont="1" applyFill="1" applyBorder="1" applyAlignment="1">
      <alignment horizontal="center" vertical="center" wrapText="1"/>
    </xf>
    <xf numFmtId="0" fontId="7" fillId="3" borderId="1" xfId="3" applyFont="1" applyFill="1" applyBorder="1" applyAlignment="1">
      <alignment horizontal="center" vertical="center" wrapText="1"/>
    </xf>
    <xf numFmtId="0" fontId="11" fillId="5" borderId="20" xfId="0" applyFont="1" applyFill="1" applyBorder="1" applyAlignment="1">
      <alignment horizontal="center" vertical="center"/>
    </xf>
    <xf numFmtId="0" fontId="11" fillId="5" borderId="22" xfId="0" applyFont="1" applyFill="1" applyBorder="1" applyAlignment="1">
      <alignment horizontal="center" vertical="center"/>
    </xf>
    <xf numFmtId="0" fontId="11" fillId="5" borderId="21" xfId="0" applyFont="1" applyFill="1" applyBorder="1" applyAlignment="1">
      <alignment horizontal="center" vertical="center"/>
    </xf>
    <xf numFmtId="0" fontId="11" fillId="6" borderId="20" xfId="0" applyFont="1" applyFill="1" applyBorder="1" applyAlignment="1">
      <alignment horizontal="center" vertical="center"/>
    </xf>
    <xf numFmtId="0" fontId="11" fillId="6" borderId="22" xfId="0" applyFont="1" applyFill="1" applyBorder="1" applyAlignment="1">
      <alignment horizontal="center" vertical="center"/>
    </xf>
    <xf numFmtId="0" fontId="11" fillId="6" borderId="21" xfId="0" applyFont="1" applyFill="1" applyBorder="1" applyAlignment="1">
      <alignment horizontal="center" vertical="center"/>
    </xf>
    <xf numFmtId="0" fontId="11" fillId="7" borderId="20" xfId="0" applyFont="1" applyFill="1" applyBorder="1" applyAlignment="1">
      <alignment horizontal="center" vertical="center"/>
    </xf>
    <xf numFmtId="0" fontId="11" fillId="7" borderId="21" xfId="0" applyFont="1" applyFill="1" applyBorder="1" applyAlignment="1">
      <alignment horizontal="center" vertical="center"/>
    </xf>
    <xf numFmtId="0" fontId="5" fillId="2" borderId="9" xfId="3" applyFont="1" applyFill="1" applyBorder="1" applyAlignment="1">
      <alignment horizontal="center" vertical="center" wrapText="1"/>
    </xf>
    <xf numFmtId="0" fontId="5" fillId="2" borderId="11" xfId="3" applyFont="1" applyFill="1" applyBorder="1" applyAlignment="1">
      <alignment horizontal="center" vertical="center" wrapText="1"/>
    </xf>
    <xf numFmtId="0" fontId="6" fillId="2" borderId="10" xfId="3" applyFont="1" applyFill="1" applyBorder="1" applyAlignment="1">
      <alignment horizontal="center" vertical="center" wrapText="1"/>
    </xf>
    <xf numFmtId="0" fontId="7" fillId="3" borderId="20" xfId="3" applyFont="1" applyFill="1" applyBorder="1" applyAlignment="1">
      <alignment horizontal="center" vertical="center" wrapText="1"/>
    </xf>
    <xf numFmtId="0" fontId="7" fillId="3" borderId="21" xfId="3" applyFont="1" applyFill="1" applyBorder="1" applyAlignment="1">
      <alignment horizontal="center" vertical="center" wrapText="1"/>
    </xf>
    <xf numFmtId="0" fontId="7" fillId="3" borderId="22" xfId="3" applyFont="1" applyFill="1" applyBorder="1" applyAlignment="1">
      <alignment horizontal="center" vertical="center" wrapText="1"/>
    </xf>
    <xf numFmtId="0" fontId="7" fillId="3" borderId="23" xfId="3" applyFont="1" applyFill="1" applyBorder="1" applyAlignment="1">
      <alignment horizontal="center" vertical="center" wrapText="1"/>
    </xf>
    <xf numFmtId="0" fontId="7" fillId="3" borderId="24" xfId="3" applyFont="1" applyFill="1" applyBorder="1" applyAlignment="1">
      <alignment horizontal="center" vertical="center" wrapText="1"/>
    </xf>
    <xf numFmtId="0" fontId="7" fillId="3" borderId="25" xfId="3" applyFont="1" applyFill="1" applyBorder="1" applyAlignment="1">
      <alignment horizontal="center" vertical="center" wrapText="1"/>
    </xf>
    <xf numFmtId="0" fontId="4" fillId="0" borderId="0" xfId="0" applyFont="1" applyAlignment="1">
      <alignment horizontal="center" vertical="center"/>
    </xf>
    <xf numFmtId="0" fontId="0" fillId="0" borderId="0" xfId="0" applyAlignment="1">
      <alignment horizontal="center" vertical="center"/>
    </xf>
    <xf numFmtId="0" fontId="15" fillId="0" borderId="0" xfId="6" applyFont="1" applyAlignment="1">
      <alignment horizontal="left" vertical="center" readingOrder="1"/>
    </xf>
    <xf numFmtId="0" fontId="5" fillId="0" borderId="0" xfId="5" applyFont="1" applyAlignment="1">
      <alignment horizontal="center" readingOrder="1"/>
    </xf>
    <xf numFmtId="0" fontId="9" fillId="0" borderId="0" xfId="8" applyFont="1" applyAlignment="1">
      <alignment horizontal="center"/>
    </xf>
    <xf numFmtId="0" fontId="4" fillId="9" borderId="4" xfId="5" applyFont="1" applyFill="1" applyBorder="1" applyAlignment="1">
      <alignment horizontal="left" wrapText="1" readingOrder="1"/>
    </xf>
    <xf numFmtId="0" fontId="4" fillId="9" borderId="0" xfId="5" applyFont="1" applyFill="1" applyAlignment="1">
      <alignment horizontal="left" wrapText="1" readingOrder="1"/>
    </xf>
  </cellXfs>
  <cellStyles count="11">
    <cellStyle name="Comma 2 2" xfId="10" xr:uid="{247F047A-0B2A-4401-8328-30E3286A5DCD}"/>
    <cellStyle name="Currency 2 2" xfId="9" xr:uid="{876FF45A-006F-4B65-A1AF-A8BBD3A2F385}"/>
    <cellStyle name="Hyperlink" xfId="7" builtinId="8"/>
    <cellStyle name="Normal" xfId="0" builtinId="0"/>
    <cellStyle name="Normal 17 4 2" xfId="2" xr:uid="{00000000-0005-0000-0000-000001000000}"/>
    <cellStyle name="Normal 2" xfId="6" xr:uid="{8BD3240F-D03A-4364-B7ED-7F8CCA37B677}"/>
    <cellStyle name="Normal 40 2" xfId="3" xr:uid="{00000000-0005-0000-0000-000002000000}"/>
    <cellStyle name="Normal 6 3 2" xfId="8" xr:uid="{099C9D61-762E-415E-BA20-5C32A607E62C}"/>
    <cellStyle name="Normal_818CUR 2" xfId="4" xr:uid="{00000000-0005-0000-0000-000003000000}"/>
    <cellStyle name="Normal_AC  Invoice # 27" xfId="5" xr:uid="{37C1729B-7CCF-4AC4-9E19-96EA9CEDFAA3}"/>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298942</xdr:colOff>
      <xdr:row>0</xdr:row>
      <xdr:rowOff>5861</xdr:rowOff>
    </xdr:from>
    <xdr:to>
      <xdr:col>1</xdr:col>
      <xdr:colOff>779586</xdr:colOff>
      <xdr:row>5</xdr:row>
      <xdr:rowOff>46892</xdr:rowOff>
    </xdr:to>
    <xdr:pic>
      <xdr:nvPicPr>
        <xdr:cNvPr id="3" name="Picture 2">
          <a:extLst>
            <a:ext uri="{FF2B5EF4-FFF2-40B4-BE49-F238E27FC236}">
              <a16:creationId xmlns:a16="http://schemas.microsoft.com/office/drawing/2014/main" id="{7E86516E-A162-B4D4-6EB6-7FCC9FDB286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8942" y="5861"/>
          <a:ext cx="1295398" cy="920262"/>
        </a:xfrm>
        <a:prstGeom prst="rect">
          <a:avLst/>
        </a:prstGeom>
      </xdr:spPr>
    </xdr:pic>
    <xdr:clientData/>
  </xdr:twoCellAnchor>
  <xdr:twoCellAnchor editAs="oneCell">
    <xdr:from>
      <xdr:col>2</xdr:col>
      <xdr:colOff>1920184</xdr:colOff>
      <xdr:row>0</xdr:row>
      <xdr:rowOff>29309</xdr:rowOff>
    </xdr:from>
    <xdr:to>
      <xdr:col>4</xdr:col>
      <xdr:colOff>660649</xdr:colOff>
      <xdr:row>4</xdr:row>
      <xdr:rowOff>93784</xdr:rowOff>
    </xdr:to>
    <xdr:pic>
      <xdr:nvPicPr>
        <xdr:cNvPr id="5" name="Picture 4">
          <a:extLst>
            <a:ext uri="{FF2B5EF4-FFF2-40B4-BE49-F238E27FC236}">
              <a16:creationId xmlns:a16="http://schemas.microsoft.com/office/drawing/2014/main" id="{93E0F7C1-F632-D1FD-6E5C-7BDDDA91645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778292" y="29309"/>
          <a:ext cx="1460219" cy="767860"/>
        </a:xfrm>
        <a:prstGeom prst="rect">
          <a:avLst/>
        </a:prstGeom>
      </xdr:spPr>
    </xdr:pic>
    <xdr:clientData/>
  </xdr:twoCellAnchor>
  <xdr:twoCellAnchor editAs="oneCell">
    <xdr:from>
      <xdr:col>6</xdr:col>
      <xdr:colOff>119707</xdr:colOff>
      <xdr:row>0</xdr:row>
      <xdr:rowOff>0</xdr:rowOff>
    </xdr:from>
    <xdr:to>
      <xdr:col>7</xdr:col>
      <xdr:colOff>498231</xdr:colOff>
      <xdr:row>5</xdr:row>
      <xdr:rowOff>49096</xdr:rowOff>
    </xdr:to>
    <xdr:pic>
      <xdr:nvPicPr>
        <xdr:cNvPr id="7" name="Picture 6">
          <a:extLst>
            <a:ext uri="{FF2B5EF4-FFF2-40B4-BE49-F238E27FC236}">
              <a16:creationId xmlns:a16="http://schemas.microsoft.com/office/drawing/2014/main" id="{392E470C-ACEE-F39C-3148-2EAD8E250C6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397415" y="0"/>
          <a:ext cx="1193278" cy="92832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AR%20ALKAHRABAA\Round%2017\LECTURE%20RELATED%20DOCS\Task%20for%20Trainees%201\Task%20Solve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20100/AppData/Local/Temp/Rar$DIa3612.6323/Task%20for%20Traine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Summary"/>
      <sheetName val="Summary 1"/>
      <sheetName val="Summary 2"/>
      <sheetName val="Dollar Rate Escalation"/>
      <sheetName val="IPC"/>
      <sheetName val="IPC 1"/>
      <sheetName val="IPC 2"/>
      <sheetName val="From Site 1"/>
      <sheetName val="From Site 2"/>
      <sheetName val="From Site 2 (1 MONTH ONLY)"/>
    </sheetNames>
    <sheetDataSet>
      <sheetData sheetId="0"/>
      <sheetData sheetId="1"/>
      <sheetData sheetId="2"/>
      <sheetData sheetId="3"/>
      <sheetData sheetId="4"/>
      <sheetData sheetId="5"/>
      <sheetData sheetId="6"/>
      <sheetData sheetId="7"/>
      <sheetData sheetId="8">
        <row r="9">
          <cell r="E9">
            <v>50</v>
          </cell>
          <cell r="F9">
            <v>0</v>
          </cell>
          <cell r="G9">
            <v>0</v>
          </cell>
          <cell r="H9">
            <v>25</v>
          </cell>
          <cell r="I9">
            <v>0</v>
          </cell>
        </row>
        <row r="10">
          <cell r="E10">
            <v>50</v>
          </cell>
          <cell r="F10">
            <v>0</v>
          </cell>
          <cell r="G10">
            <v>0</v>
          </cell>
          <cell r="H10">
            <v>25</v>
          </cell>
          <cell r="I10">
            <v>0</v>
          </cell>
        </row>
        <row r="12">
          <cell r="E12">
            <v>30</v>
          </cell>
          <cell r="F12">
            <v>0</v>
          </cell>
          <cell r="G12">
            <v>0</v>
          </cell>
          <cell r="H12">
            <v>0</v>
          </cell>
          <cell r="I12">
            <v>0</v>
          </cell>
        </row>
        <row r="13">
          <cell r="E13">
            <v>0</v>
          </cell>
          <cell r="F13">
            <v>0</v>
          </cell>
          <cell r="G13">
            <v>0</v>
          </cell>
          <cell r="H13">
            <v>0</v>
          </cell>
          <cell r="I13">
            <v>0</v>
          </cell>
        </row>
        <row r="14">
          <cell r="E14">
            <v>0</v>
          </cell>
          <cell r="F14">
            <v>0</v>
          </cell>
          <cell r="G14">
            <v>0</v>
          </cell>
          <cell r="H14">
            <v>0</v>
          </cell>
          <cell r="I14">
            <v>0</v>
          </cell>
        </row>
        <row r="16">
          <cell r="E16">
            <v>20</v>
          </cell>
          <cell r="F16">
            <v>0</v>
          </cell>
          <cell r="G16">
            <v>0</v>
          </cell>
          <cell r="H16">
            <v>0</v>
          </cell>
          <cell r="I16">
            <v>0</v>
          </cell>
        </row>
        <row r="17">
          <cell r="E17">
            <v>45</v>
          </cell>
          <cell r="F17">
            <v>0</v>
          </cell>
          <cell r="G17">
            <v>0</v>
          </cell>
          <cell r="H17">
            <v>0</v>
          </cell>
          <cell r="I17">
            <v>0</v>
          </cell>
        </row>
        <row r="19">
          <cell r="E19">
            <v>184</v>
          </cell>
          <cell r="F19">
            <v>0</v>
          </cell>
          <cell r="G19">
            <v>0</v>
          </cell>
          <cell r="H19">
            <v>0</v>
          </cell>
          <cell r="I19">
            <v>0</v>
          </cell>
        </row>
        <row r="20">
          <cell r="E20">
            <v>20</v>
          </cell>
          <cell r="F20">
            <v>0</v>
          </cell>
          <cell r="G20">
            <v>0</v>
          </cell>
          <cell r="H20">
            <v>0</v>
          </cell>
          <cell r="I20">
            <v>0</v>
          </cell>
        </row>
        <row r="21">
          <cell r="E21">
            <v>99</v>
          </cell>
          <cell r="F21">
            <v>0</v>
          </cell>
          <cell r="G21">
            <v>0</v>
          </cell>
          <cell r="H21">
            <v>0</v>
          </cell>
          <cell r="I21">
            <v>0</v>
          </cell>
        </row>
        <row r="25">
          <cell r="E25">
            <v>72</v>
          </cell>
          <cell r="F25">
            <v>15</v>
          </cell>
          <cell r="G25">
            <v>0</v>
          </cell>
          <cell r="H25">
            <v>0</v>
          </cell>
          <cell r="I25">
            <v>0</v>
          </cell>
        </row>
        <row r="27">
          <cell r="E27">
            <v>80</v>
          </cell>
          <cell r="F27">
            <v>20</v>
          </cell>
          <cell r="G27">
            <v>0</v>
          </cell>
          <cell r="H27">
            <v>0</v>
          </cell>
          <cell r="I27">
            <v>0</v>
          </cell>
        </row>
        <row r="30">
          <cell r="E30">
            <v>0</v>
          </cell>
          <cell r="F30">
            <v>0</v>
          </cell>
          <cell r="G30">
            <v>0</v>
          </cell>
          <cell r="H30">
            <v>0</v>
          </cell>
          <cell r="I30">
            <v>0</v>
          </cell>
        </row>
        <row r="31">
          <cell r="E31">
            <v>0</v>
          </cell>
          <cell r="F31">
            <v>0</v>
          </cell>
          <cell r="G31">
            <v>0</v>
          </cell>
          <cell r="H31">
            <v>0</v>
          </cell>
          <cell r="I31">
            <v>0</v>
          </cell>
        </row>
        <row r="32">
          <cell r="E32">
            <v>2</v>
          </cell>
          <cell r="F32">
            <v>0</v>
          </cell>
          <cell r="G32">
            <v>0</v>
          </cell>
          <cell r="H32">
            <v>0</v>
          </cell>
          <cell r="I32">
            <v>0</v>
          </cell>
        </row>
        <row r="35">
          <cell r="E35">
            <v>10</v>
          </cell>
          <cell r="F35">
            <v>10</v>
          </cell>
        </row>
        <row r="36">
          <cell r="E36">
            <v>8</v>
          </cell>
          <cell r="F36">
            <v>8</v>
          </cell>
        </row>
        <row r="37">
          <cell r="E37">
            <v>6</v>
          </cell>
          <cell r="F37">
            <v>6</v>
          </cell>
        </row>
        <row r="38">
          <cell r="E38">
            <v>4</v>
          </cell>
          <cell r="F38">
            <v>4</v>
          </cell>
        </row>
        <row r="39">
          <cell r="E39">
            <v>4</v>
          </cell>
          <cell r="F39">
            <v>4</v>
          </cell>
        </row>
        <row r="42">
          <cell r="E42">
            <v>8</v>
          </cell>
          <cell r="F42">
            <v>5</v>
          </cell>
        </row>
        <row r="43">
          <cell r="E43">
            <v>10</v>
          </cell>
          <cell r="F43">
            <v>5</v>
          </cell>
        </row>
        <row r="44">
          <cell r="E44">
            <v>8</v>
          </cell>
          <cell r="F44">
            <v>4</v>
          </cell>
        </row>
        <row r="47">
          <cell r="E47">
            <v>3</v>
          </cell>
          <cell r="F47">
            <v>3</v>
          </cell>
        </row>
        <row r="48">
          <cell r="E48">
            <v>2</v>
          </cell>
          <cell r="F48">
            <v>2</v>
          </cell>
        </row>
        <row r="49">
          <cell r="E49">
            <v>1</v>
          </cell>
          <cell r="F49">
            <v>1</v>
          </cell>
        </row>
        <row r="52">
          <cell r="E52">
            <v>35</v>
          </cell>
          <cell r="F52">
            <v>30</v>
          </cell>
        </row>
        <row r="55">
          <cell r="E55">
            <v>0</v>
          </cell>
        </row>
        <row r="56">
          <cell r="E56">
            <v>0</v>
          </cell>
        </row>
        <row r="61">
          <cell r="E61">
            <v>12</v>
          </cell>
          <cell r="F61">
            <v>12</v>
          </cell>
        </row>
      </sheetData>
      <sheetData sheetId="9">
        <row r="9">
          <cell r="E9">
            <v>70</v>
          </cell>
          <cell r="F9">
            <v>0</v>
          </cell>
          <cell r="G9">
            <v>0</v>
          </cell>
          <cell r="H9">
            <v>50</v>
          </cell>
          <cell r="I9">
            <v>0</v>
          </cell>
        </row>
        <row r="10">
          <cell r="E10">
            <v>150</v>
          </cell>
          <cell r="F10">
            <v>0</v>
          </cell>
          <cell r="G10">
            <v>0</v>
          </cell>
          <cell r="H10">
            <v>75</v>
          </cell>
          <cell r="I10">
            <v>0</v>
          </cell>
        </row>
        <row r="12">
          <cell r="E12">
            <v>100</v>
          </cell>
          <cell r="F12">
            <v>0</v>
          </cell>
          <cell r="G12">
            <v>0</v>
          </cell>
          <cell r="H12">
            <v>50</v>
          </cell>
          <cell r="I12">
            <v>0</v>
          </cell>
        </row>
        <row r="13">
          <cell r="E13">
            <v>20</v>
          </cell>
          <cell r="F13">
            <v>0</v>
          </cell>
          <cell r="G13">
            <v>0</v>
          </cell>
          <cell r="H13">
            <v>20</v>
          </cell>
          <cell r="I13">
            <v>0</v>
          </cell>
        </row>
        <row r="14">
          <cell r="E14">
            <v>184</v>
          </cell>
          <cell r="F14">
            <v>0</v>
          </cell>
          <cell r="G14">
            <v>0</v>
          </cell>
          <cell r="H14">
            <v>184</v>
          </cell>
          <cell r="I14">
            <v>0</v>
          </cell>
        </row>
        <row r="16">
          <cell r="E16">
            <v>50</v>
          </cell>
          <cell r="F16">
            <v>0</v>
          </cell>
          <cell r="G16">
            <v>0</v>
          </cell>
          <cell r="H16">
            <v>50</v>
          </cell>
          <cell r="I16">
            <v>0</v>
          </cell>
        </row>
        <row r="17">
          <cell r="E17">
            <v>45</v>
          </cell>
          <cell r="F17">
            <v>0</v>
          </cell>
          <cell r="G17">
            <v>0</v>
          </cell>
          <cell r="H17">
            <v>45</v>
          </cell>
          <cell r="I17">
            <v>0</v>
          </cell>
        </row>
        <row r="19">
          <cell r="E19">
            <v>184</v>
          </cell>
          <cell r="F19">
            <v>0</v>
          </cell>
          <cell r="G19">
            <v>0</v>
          </cell>
          <cell r="H19">
            <v>0</v>
          </cell>
          <cell r="I19">
            <v>100</v>
          </cell>
        </row>
        <row r="20">
          <cell r="E20">
            <v>20</v>
          </cell>
          <cell r="F20">
            <v>0</v>
          </cell>
          <cell r="G20">
            <v>0</v>
          </cell>
          <cell r="H20">
            <v>0</v>
          </cell>
          <cell r="I20">
            <v>0</v>
          </cell>
        </row>
        <row r="21">
          <cell r="E21">
            <v>99</v>
          </cell>
          <cell r="F21">
            <v>0</v>
          </cell>
          <cell r="G21">
            <v>0</v>
          </cell>
          <cell r="H21">
            <v>0</v>
          </cell>
          <cell r="I21">
            <v>0</v>
          </cell>
        </row>
        <row r="25">
          <cell r="E25">
            <v>72</v>
          </cell>
          <cell r="F25">
            <v>72</v>
          </cell>
          <cell r="G25">
            <v>0</v>
          </cell>
          <cell r="H25">
            <v>0</v>
          </cell>
          <cell r="I25">
            <v>0</v>
          </cell>
        </row>
        <row r="27">
          <cell r="E27">
            <v>80</v>
          </cell>
          <cell r="F27">
            <v>40</v>
          </cell>
          <cell r="G27">
            <v>0</v>
          </cell>
          <cell r="H27">
            <v>0</v>
          </cell>
          <cell r="I27">
            <v>0</v>
          </cell>
        </row>
        <row r="30">
          <cell r="E30">
            <v>1</v>
          </cell>
          <cell r="F30">
            <v>0</v>
          </cell>
          <cell r="G30">
            <v>0</v>
          </cell>
          <cell r="H30">
            <v>0</v>
          </cell>
          <cell r="I30">
            <v>0</v>
          </cell>
        </row>
        <row r="31">
          <cell r="E31">
            <v>1</v>
          </cell>
          <cell r="F31">
            <v>0</v>
          </cell>
          <cell r="G31">
            <v>0</v>
          </cell>
          <cell r="H31">
            <v>0</v>
          </cell>
          <cell r="I31">
            <v>0</v>
          </cell>
        </row>
        <row r="32">
          <cell r="E32">
            <v>2</v>
          </cell>
          <cell r="F32">
            <v>0</v>
          </cell>
          <cell r="G32">
            <v>0</v>
          </cell>
          <cell r="H32">
            <v>0</v>
          </cell>
          <cell r="I32">
            <v>0</v>
          </cell>
        </row>
        <row r="35">
          <cell r="E35">
            <v>10</v>
          </cell>
          <cell r="F35">
            <v>10</v>
          </cell>
          <cell r="G35">
            <v>5</v>
          </cell>
          <cell r="H35">
            <v>5</v>
          </cell>
          <cell r="I35">
            <v>0</v>
          </cell>
        </row>
        <row r="36">
          <cell r="E36">
            <v>8</v>
          </cell>
          <cell r="F36">
            <v>8</v>
          </cell>
          <cell r="G36">
            <v>8</v>
          </cell>
          <cell r="H36">
            <v>4</v>
          </cell>
          <cell r="I36">
            <v>0</v>
          </cell>
        </row>
        <row r="37">
          <cell r="E37">
            <v>6</v>
          </cell>
          <cell r="F37">
            <v>6</v>
          </cell>
          <cell r="G37">
            <v>4</v>
          </cell>
          <cell r="H37">
            <v>0</v>
          </cell>
          <cell r="I37">
            <v>0</v>
          </cell>
        </row>
        <row r="38">
          <cell r="E38">
            <v>4</v>
          </cell>
          <cell r="F38">
            <v>4</v>
          </cell>
          <cell r="G38">
            <v>4</v>
          </cell>
          <cell r="H38">
            <v>0</v>
          </cell>
          <cell r="I38">
            <v>0</v>
          </cell>
        </row>
        <row r="39">
          <cell r="E39">
            <v>4</v>
          </cell>
          <cell r="F39">
            <v>4</v>
          </cell>
          <cell r="G39">
            <v>4</v>
          </cell>
          <cell r="H39">
            <v>0</v>
          </cell>
          <cell r="I39">
            <v>0</v>
          </cell>
        </row>
        <row r="42">
          <cell r="E42">
            <v>8</v>
          </cell>
          <cell r="F42">
            <v>5</v>
          </cell>
          <cell r="G42">
            <v>5</v>
          </cell>
          <cell r="H42">
            <v>0</v>
          </cell>
          <cell r="I42">
            <v>0</v>
          </cell>
        </row>
        <row r="43">
          <cell r="E43">
            <v>10</v>
          </cell>
          <cell r="F43">
            <v>5</v>
          </cell>
          <cell r="G43">
            <v>5</v>
          </cell>
          <cell r="H43">
            <v>0</v>
          </cell>
          <cell r="I43">
            <v>0</v>
          </cell>
        </row>
        <row r="44">
          <cell r="E44">
            <v>8</v>
          </cell>
          <cell r="F44">
            <v>4</v>
          </cell>
          <cell r="G44">
            <v>4</v>
          </cell>
          <cell r="H44">
            <v>0</v>
          </cell>
          <cell r="I44">
            <v>0</v>
          </cell>
        </row>
        <row r="47">
          <cell r="E47">
            <v>3</v>
          </cell>
          <cell r="F47">
            <v>3</v>
          </cell>
        </row>
        <row r="48">
          <cell r="E48">
            <v>2</v>
          </cell>
          <cell r="F48">
            <v>2</v>
          </cell>
        </row>
        <row r="49">
          <cell r="E49">
            <v>1</v>
          </cell>
          <cell r="F49">
            <v>1</v>
          </cell>
        </row>
        <row r="52">
          <cell r="E52">
            <v>70</v>
          </cell>
          <cell r="F52">
            <v>50</v>
          </cell>
          <cell r="G52">
            <v>30</v>
          </cell>
          <cell r="H52">
            <v>0</v>
          </cell>
          <cell r="I52">
            <v>0</v>
          </cell>
        </row>
        <row r="55">
          <cell r="E55">
            <v>50</v>
          </cell>
        </row>
        <row r="56">
          <cell r="E56">
            <v>20</v>
          </cell>
        </row>
        <row r="61">
          <cell r="E61">
            <v>12</v>
          </cell>
          <cell r="F61">
            <v>12</v>
          </cell>
          <cell r="G61">
            <v>12</v>
          </cell>
        </row>
      </sheetData>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Summary"/>
      <sheetName val="BOQ"/>
    </sheetNames>
    <sheetDataSet>
      <sheetData sheetId="0"/>
      <sheetData sheetId="1" refreshError="1"/>
      <sheetData sheetId="2">
        <row r="65">
          <cell r="F65">
            <v>1304270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69354-A29F-4D28-A61F-D97BA1DD6273}">
  <sheetPr>
    <pageSetUpPr fitToPage="1"/>
  </sheetPr>
  <dimension ref="A1:P59"/>
  <sheetViews>
    <sheetView topLeftCell="C1" workbookViewId="0">
      <selection activeCell="S6" sqref="S6"/>
    </sheetView>
  </sheetViews>
  <sheetFormatPr defaultRowHeight="13.8" x14ac:dyDescent="0.25"/>
  <cols>
    <col min="1" max="1" width="4.19921875" bestFit="1" customWidth="1"/>
    <col min="2" max="2" width="50.69921875" customWidth="1"/>
    <col min="3" max="3" width="19.19921875" style="3" customWidth="1"/>
    <col min="4" max="4" width="19.19921875" customWidth="1"/>
    <col min="5" max="5" width="9.296875" customWidth="1"/>
    <col min="6" max="6" width="9" customWidth="1"/>
    <col min="7" max="7" width="8.796875" customWidth="1"/>
    <col min="8" max="8" width="8.19921875" customWidth="1"/>
    <col min="9" max="9" width="9" customWidth="1"/>
    <col min="10" max="10" width="10.5" customWidth="1"/>
    <col min="11" max="11" width="10.69921875" bestFit="1" customWidth="1"/>
    <col min="12" max="12" width="11.796875" customWidth="1"/>
    <col min="13" max="14" width="11.19921875" customWidth="1"/>
  </cols>
  <sheetData>
    <row r="1" spans="1:16" ht="25.5" customHeight="1" x14ac:dyDescent="0.25">
      <c r="A1" s="147" t="s">
        <v>0</v>
      </c>
      <c r="B1" s="148" t="s">
        <v>1</v>
      </c>
      <c r="C1" s="149" t="s">
        <v>2</v>
      </c>
      <c r="D1" s="150"/>
      <c r="E1" s="150" t="s">
        <v>3</v>
      </c>
      <c r="F1" s="150"/>
      <c r="G1" s="150"/>
      <c r="H1" s="150"/>
      <c r="I1" s="151"/>
      <c r="J1" s="152" t="s">
        <v>4</v>
      </c>
      <c r="K1" s="152"/>
      <c r="L1" s="152"/>
      <c r="M1" s="152"/>
      <c r="N1" s="152"/>
      <c r="O1" s="144"/>
      <c r="P1" s="144"/>
    </row>
    <row r="2" spans="1:16" ht="27.6" x14ac:dyDescent="0.25">
      <c r="A2" s="147"/>
      <c r="B2" s="148"/>
      <c r="C2" s="124" t="s">
        <v>5</v>
      </c>
      <c r="D2" s="124" t="s">
        <v>6</v>
      </c>
      <c r="E2" s="123" t="s">
        <v>7</v>
      </c>
      <c r="F2" s="123" t="s">
        <v>8</v>
      </c>
      <c r="G2" s="125" t="s">
        <v>9</v>
      </c>
      <c r="H2" s="126" t="s">
        <v>10</v>
      </c>
      <c r="I2" s="125" t="s">
        <v>11</v>
      </c>
      <c r="J2" s="124" t="s">
        <v>7</v>
      </c>
      <c r="K2" s="124" t="s">
        <v>8</v>
      </c>
      <c r="L2" s="125" t="s">
        <v>9</v>
      </c>
      <c r="M2" s="125" t="s">
        <v>10</v>
      </c>
      <c r="N2" s="125" t="s">
        <v>11</v>
      </c>
      <c r="O2" s="125" t="s">
        <v>113</v>
      </c>
      <c r="P2" s="125" t="s">
        <v>71</v>
      </c>
    </row>
    <row r="3" spans="1:16" ht="15.6" x14ac:dyDescent="0.25">
      <c r="A3" s="127" t="str">
        <f>IF(D3&gt;0,MAX(#REF!)+1,"")</f>
        <v/>
      </c>
      <c r="B3" s="128" t="s">
        <v>12</v>
      </c>
      <c r="C3" s="1"/>
      <c r="D3" s="129"/>
      <c r="E3" s="129"/>
      <c r="F3" s="130"/>
      <c r="G3" s="131" t="str">
        <f>IF(D3&gt;0,F3*C3,"")</f>
        <v/>
      </c>
      <c r="H3" s="131" t="str">
        <f>IF(F3&gt;0,G3*D3,"")</f>
        <v/>
      </c>
      <c r="I3" s="132"/>
      <c r="J3" s="133"/>
      <c r="K3" s="134"/>
      <c r="L3" s="135"/>
      <c r="M3" s="135"/>
      <c r="N3" s="135"/>
      <c r="O3" s="144"/>
      <c r="P3" s="144"/>
    </row>
    <row r="4" spans="1:16" ht="26.4" x14ac:dyDescent="0.25">
      <c r="A4" s="136" t="str">
        <f>IF(D4&gt;0,MAX($A$3:A3)+1,"")</f>
        <v/>
      </c>
      <c r="B4" s="137" t="s">
        <v>13</v>
      </c>
      <c r="C4" s="2"/>
      <c r="D4" s="138"/>
      <c r="E4" s="139"/>
      <c r="F4" s="140"/>
      <c r="G4" s="141"/>
      <c r="H4" s="141" t="str">
        <f>IF(F4&gt;0,G4*D4,"")</f>
        <v/>
      </c>
      <c r="I4" s="141"/>
      <c r="J4" s="140"/>
      <c r="K4" s="140"/>
      <c r="L4" s="141"/>
      <c r="M4" s="141"/>
      <c r="N4" s="141"/>
      <c r="O4" s="144"/>
      <c r="P4" s="144"/>
    </row>
    <row r="5" spans="1:16" ht="105.6" x14ac:dyDescent="0.25">
      <c r="A5" s="136" t="str">
        <f>IF(D5&gt;0,MAX($A$3:A4)+1,"")</f>
        <v/>
      </c>
      <c r="B5" s="142" t="s">
        <v>14</v>
      </c>
      <c r="C5" s="2"/>
      <c r="D5" s="138"/>
      <c r="E5" s="139"/>
      <c r="F5" s="140"/>
      <c r="G5" s="141"/>
      <c r="H5" s="141" t="str">
        <f t="shared" ref="H5:H6" si="0">IF(F5&gt;0,G5*D5,"")</f>
        <v/>
      </c>
      <c r="I5" s="141"/>
      <c r="J5" s="140"/>
      <c r="K5" s="140"/>
      <c r="L5" s="141"/>
      <c r="M5" s="141"/>
      <c r="N5" s="141"/>
      <c r="O5" s="144"/>
      <c r="P5" s="144"/>
    </row>
    <row r="6" spans="1:16" ht="26.4" x14ac:dyDescent="0.25">
      <c r="A6" s="136" t="str">
        <f>IF(D6&gt;0,MAX($A$3:A5)+1,"")</f>
        <v/>
      </c>
      <c r="B6" s="142" t="s">
        <v>15</v>
      </c>
      <c r="C6" s="2"/>
      <c r="D6" s="138"/>
      <c r="E6" s="139"/>
      <c r="F6" s="140"/>
      <c r="G6" s="141"/>
      <c r="H6" s="141" t="str">
        <f t="shared" si="0"/>
        <v/>
      </c>
      <c r="I6" s="141"/>
      <c r="J6" s="140"/>
      <c r="K6" s="140"/>
      <c r="L6" s="141"/>
      <c r="M6" s="141"/>
      <c r="N6" s="141"/>
      <c r="O6" s="144"/>
      <c r="P6" s="144"/>
    </row>
    <row r="7" spans="1:16" x14ac:dyDescent="0.25">
      <c r="A7" s="136">
        <f>IF(D7&gt;0,MAX($A3:A6)+1,"")</f>
        <v>1</v>
      </c>
      <c r="B7" s="142" t="s">
        <v>16</v>
      </c>
      <c r="C7" s="2">
        <v>100</v>
      </c>
      <c r="D7" s="138" t="s">
        <v>17</v>
      </c>
      <c r="E7" s="143">
        <f>'[1]From Site 2'!E9-'[1]From Site 1'!E9</f>
        <v>20</v>
      </c>
      <c r="F7" s="143">
        <f>'[1]From Site 2'!F9-'[1]From Site 1'!F9</f>
        <v>0</v>
      </c>
      <c r="G7" s="143">
        <f>'[1]From Site 2'!G9-'[1]From Site 1'!G9</f>
        <v>0</v>
      </c>
      <c r="H7" s="143">
        <f>'[1]From Site 2'!H9-'[1]From Site 1'!H9</f>
        <v>25</v>
      </c>
      <c r="I7" s="143">
        <f>'[1]From Site 2'!I9-'[1]From Site 1'!I9</f>
        <v>0</v>
      </c>
      <c r="J7" s="140">
        <v>0.4</v>
      </c>
      <c r="K7" s="140">
        <v>0</v>
      </c>
      <c r="L7" s="140">
        <v>0</v>
      </c>
      <c r="M7" s="140">
        <v>0.5</v>
      </c>
      <c r="N7" s="140">
        <v>0.1</v>
      </c>
      <c r="O7" s="146">
        <f>BOQ!U7</f>
        <v>25</v>
      </c>
      <c r="P7" s="145">
        <f>BOQ!T7</f>
        <v>0.82</v>
      </c>
    </row>
    <row r="8" spans="1:16" x14ac:dyDescent="0.25">
      <c r="A8" s="136">
        <f>IF(D8&gt;0,MAX($A4:A7)+1,"")</f>
        <v>2</v>
      </c>
      <c r="B8" s="142" t="s">
        <v>18</v>
      </c>
      <c r="C8" s="2">
        <v>150</v>
      </c>
      <c r="D8" s="138" t="s">
        <v>17</v>
      </c>
      <c r="E8" s="143">
        <f>'[1]From Site 2'!E10-'[1]From Site 1'!E10</f>
        <v>100</v>
      </c>
      <c r="F8" s="143">
        <f>'[1]From Site 2'!F10-'[1]From Site 1'!F10</f>
        <v>0</v>
      </c>
      <c r="G8" s="143">
        <f>'[1]From Site 2'!G10-'[1]From Site 1'!G10</f>
        <v>0</v>
      </c>
      <c r="H8" s="143">
        <f>'[1]From Site 2'!H10-'[1]From Site 1'!H10</f>
        <v>50</v>
      </c>
      <c r="I8" s="143">
        <f>'[1]From Site 2'!I10-'[1]From Site 1'!I10</f>
        <v>0</v>
      </c>
      <c r="J8" s="140">
        <v>0.4</v>
      </c>
      <c r="K8" s="140">
        <v>0</v>
      </c>
      <c r="L8" s="140">
        <v>0</v>
      </c>
      <c r="M8" s="140">
        <v>0.5</v>
      </c>
      <c r="N8" s="140">
        <v>0.1</v>
      </c>
      <c r="O8" s="146">
        <f>BOQ!U8</f>
        <v>100</v>
      </c>
      <c r="P8" s="145">
        <f>BOQ!T8</f>
        <v>0.65</v>
      </c>
    </row>
    <row r="9" spans="1:16" ht="26.4" x14ac:dyDescent="0.25">
      <c r="A9" s="136" t="str">
        <f>IF(D9&gt;0,MAX($A5:A8)+1,"")</f>
        <v/>
      </c>
      <c r="B9" s="142" t="s">
        <v>19</v>
      </c>
      <c r="C9" s="2"/>
      <c r="D9" s="138"/>
      <c r="E9" s="143"/>
      <c r="F9" s="143"/>
      <c r="G9" s="143"/>
      <c r="H9" s="143"/>
      <c r="I9" s="143"/>
      <c r="J9" s="140"/>
      <c r="K9" s="140"/>
      <c r="L9" s="141"/>
      <c r="M9" s="141"/>
      <c r="N9" s="141"/>
      <c r="O9" s="146"/>
      <c r="P9" s="145"/>
    </row>
    <row r="10" spans="1:16" x14ac:dyDescent="0.25">
      <c r="A10" s="136">
        <f>IF(D10&gt;0,MAX($A6:A9)+1,"")</f>
        <v>3</v>
      </c>
      <c r="B10" s="142" t="s">
        <v>18</v>
      </c>
      <c r="C10" s="2">
        <v>100</v>
      </c>
      <c r="D10" s="138" t="s">
        <v>17</v>
      </c>
      <c r="E10" s="143">
        <f>'[1]From Site 2'!E12-'[1]From Site 1'!E12</f>
        <v>70</v>
      </c>
      <c r="F10" s="143">
        <f>'[1]From Site 2'!F12-'[1]From Site 1'!F12</f>
        <v>0</v>
      </c>
      <c r="G10" s="143">
        <f>'[1]From Site 2'!G12-'[1]From Site 1'!G12</f>
        <v>0</v>
      </c>
      <c r="H10" s="143">
        <f>'[1]From Site 2'!H12-'[1]From Site 1'!H12</f>
        <v>50</v>
      </c>
      <c r="I10" s="143">
        <f>'[1]From Site 2'!I12-'[1]From Site 1'!I12</f>
        <v>0</v>
      </c>
      <c r="J10" s="140">
        <v>0.4</v>
      </c>
      <c r="K10" s="140">
        <v>0</v>
      </c>
      <c r="L10" s="140">
        <v>0</v>
      </c>
      <c r="M10" s="140">
        <v>0.5</v>
      </c>
      <c r="N10" s="140">
        <v>0.1</v>
      </c>
      <c r="O10" s="146">
        <f>BOQ!U10</f>
        <v>70</v>
      </c>
      <c r="P10" s="145">
        <f>BOQ!T10</f>
        <v>0.75714285714285712</v>
      </c>
    </row>
    <row r="11" spans="1:16" x14ac:dyDescent="0.25">
      <c r="A11" s="136">
        <f>IF(D11&gt;0,MAX($A7:A10)+1,"")</f>
        <v>4</v>
      </c>
      <c r="B11" s="142" t="s">
        <v>20</v>
      </c>
      <c r="C11" s="2">
        <v>20</v>
      </c>
      <c r="D11" s="138" t="s">
        <v>17</v>
      </c>
      <c r="E11" s="143">
        <f>'[1]From Site 2'!E13-'[1]From Site 1'!E13</f>
        <v>20</v>
      </c>
      <c r="F11" s="143">
        <f>'[1]From Site 2'!F13-'[1]From Site 1'!F13</f>
        <v>0</v>
      </c>
      <c r="G11" s="143">
        <f>'[1]From Site 2'!G13-'[1]From Site 1'!G13</f>
        <v>0</v>
      </c>
      <c r="H11" s="143">
        <f>'[1]From Site 2'!H13-'[1]From Site 1'!H13</f>
        <v>20</v>
      </c>
      <c r="I11" s="143">
        <f>'[1]From Site 2'!I13-'[1]From Site 1'!I13</f>
        <v>0</v>
      </c>
      <c r="J11" s="140">
        <v>0.4</v>
      </c>
      <c r="K11" s="140">
        <v>0</v>
      </c>
      <c r="L11" s="140">
        <v>0</v>
      </c>
      <c r="M11" s="140">
        <v>0.5</v>
      </c>
      <c r="N11" s="140">
        <v>0.1</v>
      </c>
      <c r="O11" s="146">
        <f>BOQ!U11</f>
        <v>20</v>
      </c>
      <c r="P11" s="145">
        <f>BOQ!T11</f>
        <v>0.9</v>
      </c>
    </row>
    <row r="12" spans="1:16" x14ac:dyDescent="0.25">
      <c r="A12" s="136">
        <f>IF(D12&gt;0,MAX($A8:A11)+1,"")</f>
        <v>5</v>
      </c>
      <c r="B12" s="142" t="s">
        <v>21</v>
      </c>
      <c r="C12" s="2">
        <v>184</v>
      </c>
      <c r="D12" s="138" t="s">
        <v>17</v>
      </c>
      <c r="E12" s="143">
        <f>'[1]From Site 2'!E14-'[1]From Site 1'!E14</f>
        <v>184</v>
      </c>
      <c r="F12" s="143">
        <f>'[1]From Site 2'!F14-'[1]From Site 1'!F14</f>
        <v>0</v>
      </c>
      <c r="G12" s="143">
        <f>'[1]From Site 2'!G14-'[1]From Site 1'!G14</f>
        <v>0</v>
      </c>
      <c r="H12" s="143">
        <f>'[1]From Site 2'!H14-'[1]From Site 1'!H14</f>
        <v>184</v>
      </c>
      <c r="I12" s="143">
        <f>'[1]From Site 2'!I14-'[1]From Site 1'!I14</f>
        <v>0</v>
      </c>
      <c r="J12" s="140">
        <v>0.4</v>
      </c>
      <c r="K12" s="140">
        <v>0</v>
      </c>
      <c r="L12" s="140">
        <v>0</v>
      </c>
      <c r="M12" s="140">
        <v>0.5</v>
      </c>
      <c r="N12" s="140">
        <v>0.1</v>
      </c>
      <c r="O12" s="146">
        <f>BOQ!U12</f>
        <v>184</v>
      </c>
      <c r="P12" s="145">
        <f>BOQ!T12</f>
        <v>0.90000000000000013</v>
      </c>
    </row>
    <row r="13" spans="1:16" ht="26.4" x14ac:dyDescent="0.25">
      <c r="A13" s="136" t="str">
        <f>IF(D13&gt;0,MAX($A9:A12)+1,"")</f>
        <v/>
      </c>
      <c r="B13" s="142" t="s">
        <v>22</v>
      </c>
      <c r="C13" s="2"/>
      <c r="D13" s="138"/>
      <c r="E13" s="143"/>
      <c r="F13" s="143"/>
      <c r="G13" s="143"/>
      <c r="H13" s="143"/>
      <c r="I13" s="143"/>
      <c r="J13" s="140"/>
      <c r="K13" s="140"/>
      <c r="L13" s="141"/>
      <c r="M13" s="141"/>
      <c r="N13" s="141"/>
      <c r="O13" s="146"/>
      <c r="P13" s="145"/>
    </row>
    <row r="14" spans="1:16" x14ac:dyDescent="0.25">
      <c r="A14" s="136">
        <v>1</v>
      </c>
      <c r="B14" s="142" t="s">
        <v>23</v>
      </c>
      <c r="C14" s="2">
        <v>50</v>
      </c>
      <c r="D14" s="138" t="s">
        <v>17</v>
      </c>
      <c r="E14" s="143">
        <f>'[1]From Site 2'!E16-'[1]From Site 1'!E16</f>
        <v>30</v>
      </c>
      <c r="F14" s="143">
        <f>'[1]From Site 2'!F16-'[1]From Site 1'!F16</f>
        <v>0</v>
      </c>
      <c r="G14" s="143">
        <f>'[1]From Site 2'!G16-'[1]From Site 1'!G16</f>
        <v>0</v>
      </c>
      <c r="H14" s="143">
        <f>'[1]From Site 2'!H16-'[1]From Site 1'!H16</f>
        <v>50</v>
      </c>
      <c r="I14" s="143">
        <f>'[1]From Site 2'!I16-'[1]From Site 1'!I16</f>
        <v>0</v>
      </c>
      <c r="J14" s="140">
        <v>0.4</v>
      </c>
      <c r="K14" s="140">
        <v>0</v>
      </c>
      <c r="L14" s="140">
        <v>0</v>
      </c>
      <c r="M14" s="140">
        <v>0.5</v>
      </c>
      <c r="N14" s="140">
        <v>0.1</v>
      </c>
      <c r="O14" s="146">
        <f>BOQ!U14</f>
        <v>50</v>
      </c>
      <c r="P14" s="145">
        <f>BOQ!T14</f>
        <v>0.74</v>
      </c>
    </row>
    <row r="15" spans="1:16" x14ac:dyDescent="0.25">
      <c r="A15" s="136">
        <v>2</v>
      </c>
      <c r="B15" s="142" t="s">
        <v>24</v>
      </c>
      <c r="C15" s="2">
        <v>45</v>
      </c>
      <c r="D15" s="138" t="s">
        <v>17</v>
      </c>
      <c r="E15" s="143">
        <f>'[1]From Site 2'!E17-'[1]From Site 1'!E17</f>
        <v>0</v>
      </c>
      <c r="F15" s="143">
        <f>'[1]From Site 2'!F17-'[1]From Site 1'!F17</f>
        <v>0</v>
      </c>
      <c r="G15" s="143">
        <f>'[1]From Site 2'!G17-'[1]From Site 1'!G17</f>
        <v>0</v>
      </c>
      <c r="H15" s="143">
        <f>'[1]From Site 2'!H17-'[1]From Site 1'!H17</f>
        <v>45</v>
      </c>
      <c r="I15" s="143">
        <f>'[1]From Site 2'!I17-'[1]From Site 1'!I17</f>
        <v>0</v>
      </c>
      <c r="J15" s="140">
        <v>0.4</v>
      </c>
      <c r="K15" s="140">
        <v>0</v>
      </c>
      <c r="L15" s="140">
        <v>0</v>
      </c>
      <c r="M15" s="140">
        <v>0.5</v>
      </c>
      <c r="N15" s="140">
        <v>0.1</v>
      </c>
      <c r="O15" s="146">
        <f>BOQ!U15</f>
        <v>45</v>
      </c>
      <c r="P15" s="145">
        <f>BOQ!T15</f>
        <v>0.5</v>
      </c>
    </row>
    <row r="16" spans="1:16" ht="26.4" x14ac:dyDescent="0.25">
      <c r="A16" s="136" t="str">
        <f>IF(D16&gt;0,MAX($A12:A15)+1,"")</f>
        <v/>
      </c>
      <c r="B16" s="142" t="s">
        <v>25</v>
      </c>
      <c r="C16" s="2"/>
      <c r="D16" s="138"/>
      <c r="E16" s="143"/>
      <c r="F16" s="143"/>
      <c r="G16" s="143"/>
      <c r="H16" s="143"/>
      <c r="I16" s="143"/>
      <c r="J16" s="140"/>
      <c r="K16" s="140"/>
      <c r="L16" s="141"/>
      <c r="M16" s="141"/>
      <c r="N16" s="141"/>
      <c r="O16" s="146"/>
      <c r="P16" s="145"/>
    </row>
    <row r="17" spans="1:16" x14ac:dyDescent="0.25">
      <c r="A17" s="136">
        <f>IF(D17&gt;0,MAX($A13:A16)+1,"")</f>
        <v>3</v>
      </c>
      <c r="B17" s="142" t="s">
        <v>26</v>
      </c>
      <c r="C17" s="2">
        <v>184</v>
      </c>
      <c r="D17" s="138" t="s">
        <v>17</v>
      </c>
      <c r="E17" s="143">
        <f>'[1]From Site 2'!E19-'[1]From Site 1'!E19</f>
        <v>0</v>
      </c>
      <c r="F17" s="143">
        <f>'[1]From Site 2'!F19-'[1]From Site 1'!F19</f>
        <v>0</v>
      </c>
      <c r="G17" s="143">
        <f>'[1]From Site 2'!G19-'[1]From Site 1'!G19</f>
        <v>0</v>
      </c>
      <c r="H17" s="143">
        <f>'[1]From Site 2'!H19-'[1]From Site 1'!H19</f>
        <v>0</v>
      </c>
      <c r="I17" s="143">
        <f>'[1]From Site 2'!I19-'[1]From Site 1'!I19</f>
        <v>100</v>
      </c>
      <c r="J17" s="140">
        <v>0.4</v>
      </c>
      <c r="K17" s="140">
        <v>0</v>
      </c>
      <c r="L17" s="140">
        <v>0</v>
      </c>
      <c r="M17" s="140">
        <v>0.5</v>
      </c>
      <c r="N17" s="140">
        <v>0.1</v>
      </c>
      <c r="O17" s="146">
        <f>BOQ!U17</f>
        <v>100</v>
      </c>
      <c r="P17" s="145">
        <f>BOQ!T17</f>
        <v>0.1</v>
      </c>
    </row>
    <row r="18" spans="1:16" x14ac:dyDescent="0.25">
      <c r="A18" s="136">
        <f>IF(D18&gt;0,MAX($A14:A17)+1,"")</f>
        <v>4</v>
      </c>
      <c r="B18" s="142" t="s">
        <v>27</v>
      </c>
      <c r="C18" s="2">
        <v>20</v>
      </c>
      <c r="D18" s="138" t="s">
        <v>17</v>
      </c>
      <c r="E18" s="143">
        <f>'[1]From Site 2'!E20-'[1]From Site 1'!E20</f>
        <v>0</v>
      </c>
      <c r="F18" s="143">
        <f>'[1]From Site 2'!F20-'[1]From Site 1'!F20</f>
        <v>0</v>
      </c>
      <c r="G18" s="143">
        <f>'[1]From Site 2'!G20-'[1]From Site 1'!G20</f>
        <v>0</v>
      </c>
      <c r="H18" s="143">
        <f>'[1]From Site 2'!H20-'[1]From Site 1'!H20</f>
        <v>0</v>
      </c>
      <c r="I18" s="143">
        <f>'[1]From Site 2'!I20-'[1]From Site 1'!I20</f>
        <v>0</v>
      </c>
      <c r="J18" s="140">
        <v>0.4</v>
      </c>
      <c r="K18" s="140">
        <v>0</v>
      </c>
      <c r="L18" s="140">
        <v>0</v>
      </c>
      <c r="M18" s="140">
        <v>0.5</v>
      </c>
      <c r="N18" s="140">
        <v>0.1</v>
      </c>
      <c r="O18" s="146"/>
      <c r="P18" s="145"/>
    </row>
    <row r="19" spans="1:16" x14ac:dyDescent="0.25">
      <c r="A19" s="136">
        <f>IF(D19&gt;0,MAX($A15:A18)+1,"")</f>
        <v>5</v>
      </c>
      <c r="B19" s="142" t="s">
        <v>28</v>
      </c>
      <c r="C19" s="2">
        <v>99</v>
      </c>
      <c r="D19" s="138" t="s">
        <v>17</v>
      </c>
      <c r="E19" s="143">
        <f>'[1]From Site 2'!E21-'[1]From Site 1'!E21</f>
        <v>0</v>
      </c>
      <c r="F19" s="143">
        <f>'[1]From Site 2'!F21-'[1]From Site 1'!F21</f>
        <v>0</v>
      </c>
      <c r="G19" s="143">
        <f>'[1]From Site 2'!G21-'[1]From Site 1'!G21</f>
        <v>0</v>
      </c>
      <c r="H19" s="143">
        <f>'[1]From Site 2'!H21-'[1]From Site 1'!H21</f>
        <v>0</v>
      </c>
      <c r="I19" s="143">
        <f>'[1]From Site 2'!I21-'[1]From Site 1'!I21</f>
        <v>0</v>
      </c>
      <c r="J19" s="140">
        <v>0.4</v>
      </c>
      <c r="K19" s="140">
        <v>0</v>
      </c>
      <c r="L19" s="140">
        <v>0</v>
      </c>
      <c r="M19" s="140">
        <v>0.5</v>
      </c>
      <c r="N19" s="140">
        <v>0.1</v>
      </c>
      <c r="O19" s="146"/>
      <c r="P19" s="145"/>
    </row>
    <row r="20" spans="1:16" x14ac:dyDescent="0.25">
      <c r="A20" s="136" t="str">
        <f>IF(D20&gt;0,MAX(#REF!)+1,"")</f>
        <v/>
      </c>
      <c r="B20" s="137" t="s">
        <v>29</v>
      </c>
      <c r="C20" s="2"/>
      <c r="D20" s="138"/>
      <c r="E20" s="143"/>
      <c r="F20" s="143"/>
      <c r="G20" s="143"/>
      <c r="H20" s="143"/>
      <c r="I20" s="143"/>
      <c r="J20" s="140"/>
      <c r="K20" s="140"/>
      <c r="L20" s="141"/>
      <c r="M20" s="141"/>
      <c r="N20" s="141"/>
      <c r="O20" s="146"/>
      <c r="P20" s="145"/>
    </row>
    <row r="21" spans="1:16" ht="132" x14ac:dyDescent="0.25">
      <c r="A21" s="136" t="str">
        <f>IF(D21&gt;0,MAX($A20:A20)+1,"")</f>
        <v/>
      </c>
      <c r="B21" s="142" t="s">
        <v>30</v>
      </c>
      <c r="C21" s="2"/>
      <c r="D21" s="138"/>
      <c r="E21" s="143"/>
      <c r="F21" s="143"/>
      <c r="G21" s="143"/>
      <c r="H21" s="143"/>
      <c r="I21" s="143"/>
      <c r="J21" s="140"/>
      <c r="K21" s="140"/>
      <c r="L21" s="141"/>
      <c r="M21" s="141"/>
      <c r="N21" s="141"/>
      <c r="O21" s="146"/>
      <c r="P21" s="145"/>
    </row>
    <row r="22" spans="1:16" x14ac:dyDescent="0.25">
      <c r="A22" s="136" t="str">
        <f>IF(D22&gt;0,MAX($A20:A21)+1,"")</f>
        <v/>
      </c>
      <c r="B22" s="142" t="s">
        <v>31</v>
      </c>
      <c r="C22" s="2"/>
      <c r="D22" s="138"/>
      <c r="E22" s="143"/>
      <c r="F22" s="143"/>
      <c r="G22" s="143"/>
      <c r="H22" s="143"/>
      <c r="I22" s="143"/>
      <c r="J22" s="140"/>
      <c r="K22" s="140"/>
      <c r="L22" s="141"/>
      <c r="M22" s="141"/>
      <c r="N22" s="141"/>
      <c r="O22" s="146"/>
      <c r="P22" s="145"/>
    </row>
    <row r="23" spans="1:16" x14ac:dyDescent="0.25">
      <c r="A23" s="136">
        <v>1</v>
      </c>
      <c r="B23" s="142" t="s">
        <v>32</v>
      </c>
      <c r="C23" s="2">
        <v>72</v>
      </c>
      <c r="D23" s="138" t="s">
        <v>17</v>
      </c>
      <c r="E23" s="143">
        <f>'[1]From Site 2'!E25-'[1]From Site 1'!E25</f>
        <v>0</v>
      </c>
      <c r="F23" s="143">
        <f>'[1]From Site 2'!F25-'[1]From Site 1'!F25</f>
        <v>57</v>
      </c>
      <c r="G23" s="143">
        <f>'[1]From Site 2'!G25-'[1]From Site 1'!G25</f>
        <v>0</v>
      </c>
      <c r="H23" s="143">
        <f>'[1]From Site 2'!H25-'[1]From Site 1'!H25</f>
        <v>0</v>
      </c>
      <c r="I23" s="143">
        <f>'[1]From Site 2'!I25-'[1]From Site 1'!I25</f>
        <v>0</v>
      </c>
      <c r="J23" s="140">
        <v>0.2</v>
      </c>
      <c r="K23" s="140">
        <v>0.2</v>
      </c>
      <c r="L23" s="141">
        <v>0</v>
      </c>
      <c r="M23" s="141">
        <v>0.55000000000000004</v>
      </c>
      <c r="N23" s="141">
        <v>0.05</v>
      </c>
      <c r="O23" s="146">
        <f>BOQ!U23</f>
        <v>57</v>
      </c>
      <c r="P23" s="145">
        <f>BOQ!T23</f>
        <v>0.2</v>
      </c>
    </row>
    <row r="24" spans="1:16" x14ac:dyDescent="0.25">
      <c r="A24" s="136" t="str">
        <f>IF(D24&gt;0,MAX($A20:A23)+1,"")</f>
        <v/>
      </c>
      <c r="B24" s="142" t="s">
        <v>33</v>
      </c>
      <c r="C24" s="2"/>
      <c r="D24" s="138"/>
      <c r="E24" s="143"/>
      <c r="F24" s="143"/>
      <c r="G24" s="143"/>
      <c r="H24" s="143"/>
      <c r="I24" s="143"/>
      <c r="J24" s="140"/>
      <c r="K24" s="140"/>
      <c r="L24" s="141"/>
      <c r="M24" s="141"/>
      <c r="N24" s="141"/>
      <c r="O24" s="146"/>
      <c r="P24" s="145"/>
    </row>
    <row r="25" spans="1:16" x14ac:dyDescent="0.25">
      <c r="A25" s="136">
        <v>2</v>
      </c>
      <c r="B25" s="142" t="s">
        <v>34</v>
      </c>
      <c r="C25" s="2">
        <v>80</v>
      </c>
      <c r="D25" s="138" t="s">
        <v>17</v>
      </c>
      <c r="E25" s="143">
        <f>'[1]From Site 2'!E27-'[1]From Site 1'!E27</f>
        <v>0</v>
      </c>
      <c r="F25" s="143">
        <f>'[1]From Site 2'!F27-'[1]From Site 1'!F27</f>
        <v>20</v>
      </c>
      <c r="G25" s="143">
        <f>'[1]From Site 2'!G27-'[1]From Site 1'!G27</f>
        <v>0</v>
      </c>
      <c r="H25" s="143">
        <f>'[1]From Site 2'!H27-'[1]From Site 1'!H27</f>
        <v>0</v>
      </c>
      <c r="I25" s="143">
        <f>'[1]From Site 2'!I27-'[1]From Site 1'!I27</f>
        <v>0</v>
      </c>
      <c r="J25" s="140">
        <v>0.2</v>
      </c>
      <c r="K25" s="140">
        <v>0.2</v>
      </c>
      <c r="L25" s="141">
        <v>0</v>
      </c>
      <c r="M25" s="141">
        <v>0.55000000000000004</v>
      </c>
      <c r="N25" s="141">
        <v>0.05</v>
      </c>
      <c r="O25" s="146">
        <f>BOQ!U25</f>
        <v>20</v>
      </c>
      <c r="P25" s="145">
        <f>BOQ!T25</f>
        <v>0.2</v>
      </c>
    </row>
    <row r="26" spans="1:16" x14ac:dyDescent="0.25">
      <c r="A26" s="136" t="str">
        <f>IF(D26&gt;0,MAX($A22:A25)+1,"")</f>
        <v/>
      </c>
      <c r="B26" s="137" t="s">
        <v>35</v>
      </c>
      <c r="C26" s="2"/>
      <c r="D26" s="138"/>
      <c r="E26" s="143"/>
      <c r="F26" s="143"/>
      <c r="G26" s="143"/>
      <c r="H26" s="143"/>
      <c r="I26" s="143"/>
      <c r="J26" s="140"/>
      <c r="K26" s="140"/>
      <c r="L26" s="141"/>
      <c r="M26" s="141"/>
      <c r="N26" s="141"/>
      <c r="O26" s="146"/>
      <c r="P26" s="145"/>
    </row>
    <row r="27" spans="1:16" ht="132" x14ac:dyDescent="0.25">
      <c r="A27" s="136" t="str">
        <f>IF(D27&gt;0,MAX($A23:A26)+1,"")</f>
        <v/>
      </c>
      <c r="B27" s="142" t="s">
        <v>36</v>
      </c>
      <c r="C27" s="2"/>
      <c r="D27" s="138"/>
      <c r="E27" s="143"/>
      <c r="F27" s="143"/>
      <c r="G27" s="143"/>
      <c r="H27" s="143"/>
      <c r="I27" s="143"/>
      <c r="J27" s="140"/>
      <c r="K27" s="140"/>
      <c r="L27" s="141"/>
      <c r="M27" s="141"/>
      <c r="N27" s="141"/>
      <c r="O27" s="146"/>
      <c r="P27" s="145"/>
    </row>
    <row r="28" spans="1:16" x14ac:dyDescent="0.25">
      <c r="A28" s="136">
        <v>1</v>
      </c>
      <c r="B28" s="142" t="s">
        <v>37</v>
      </c>
      <c r="C28" s="2">
        <v>1</v>
      </c>
      <c r="D28" s="138" t="s">
        <v>38</v>
      </c>
      <c r="E28" s="143">
        <f>'[1]From Site 2'!E30-'[1]From Site 1'!E30</f>
        <v>1</v>
      </c>
      <c r="F28" s="143">
        <f>'[1]From Site 2'!F30-'[1]From Site 1'!F30</f>
        <v>0</v>
      </c>
      <c r="G28" s="143">
        <f>'[1]From Site 2'!G30-'[1]From Site 1'!G30</f>
        <v>0</v>
      </c>
      <c r="H28" s="143">
        <f>'[1]From Site 2'!H30-'[1]From Site 1'!H30</f>
        <v>0</v>
      </c>
      <c r="I28" s="143">
        <f>'[1]From Site 2'!I30-'[1]From Site 1'!I30</f>
        <v>0</v>
      </c>
      <c r="J28" s="140">
        <v>0.2</v>
      </c>
      <c r="K28" s="140">
        <v>0.2</v>
      </c>
      <c r="L28" s="141">
        <v>0</v>
      </c>
      <c r="M28" s="141">
        <v>0.55000000000000004</v>
      </c>
      <c r="N28" s="141">
        <v>0.05</v>
      </c>
      <c r="O28" s="146">
        <f>BOQ!U28</f>
        <v>1</v>
      </c>
      <c r="P28" s="145">
        <f>BOQ!T28</f>
        <v>0.2</v>
      </c>
    </row>
    <row r="29" spans="1:16" x14ac:dyDescent="0.25">
      <c r="A29" s="136">
        <v>2</v>
      </c>
      <c r="B29" s="142" t="s">
        <v>39</v>
      </c>
      <c r="C29" s="2">
        <v>1</v>
      </c>
      <c r="D29" s="138" t="s">
        <v>38</v>
      </c>
      <c r="E29" s="143">
        <f>'[1]From Site 2'!E31-'[1]From Site 1'!E31</f>
        <v>1</v>
      </c>
      <c r="F29" s="143">
        <f>'[1]From Site 2'!F31-'[1]From Site 1'!F31</f>
        <v>0</v>
      </c>
      <c r="G29" s="143">
        <f>'[1]From Site 2'!G31-'[1]From Site 1'!G31</f>
        <v>0</v>
      </c>
      <c r="H29" s="143">
        <f>'[1]From Site 2'!H31-'[1]From Site 1'!H31</f>
        <v>0</v>
      </c>
      <c r="I29" s="143">
        <f>'[1]From Site 2'!I31-'[1]From Site 1'!I31</f>
        <v>0</v>
      </c>
      <c r="J29" s="140">
        <v>0.2</v>
      </c>
      <c r="K29" s="140">
        <v>0.2</v>
      </c>
      <c r="L29" s="141">
        <v>0</v>
      </c>
      <c r="M29" s="141">
        <v>0.55000000000000004</v>
      </c>
      <c r="N29" s="141">
        <v>0.05</v>
      </c>
      <c r="O29" s="146">
        <f>BOQ!U29</f>
        <v>1</v>
      </c>
      <c r="P29" s="145">
        <f>BOQ!T29</f>
        <v>0.2</v>
      </c>
    </row>
    <row r="30" spans="1:16" x14ac:dyDescent="0.25">
      <c r="A30" s="136">
        <v>3</v>
      </c>
      <c r="B30" s="142" t="s">
        <v>40</v>
      </c>
      <c r="C30" s="2">
        <v>2</v>
      </c>
      <c r="D30" s="138" t="s">
        <v>38</v>
      </c>
      <c r="E30" s="143">
        <f>'[1]From Site 2'!E32-'[1]From Site 1'!E32</f>
        <v>0</v>
      </c>
      <c r="F30" s="143">
        <f>'[1]From Site 2'!F32-'[1]From Site 1'!F32</f>
        <v>0</v>
      </c>
      <c r="G30" s="143">
        <f>'[1]From Site 2'!G32-'[1]From Site 1'!G32</f>
        <v>0</v>
      </c>
      <c r="H30" s="143">
        <f>'[1]From Site 2'!H32-'[1]From Site 1'!H32</f>
        <v>0</v>
      </c>
      <c r="I30" s="143">
        <f>'[1]From Site 2'!I32-'[1]From Site 1'!I32</f>
        <v>0</v>
      </c>
      <c r="J30" s="140">
        <v>0.2</v>
      </c>
      <c r="K30" s="140">
        <v>0.2</v>
      </c>
      <c r="L30" s="141">
        <v>0</v>
      </c>
      <c r="M30" s="141">
        <v>0.55000000000000004</v>
      </c>
      <c r="N30" s="141">
        <v>0.05</v>
      </c>
      <c r="O30" s="146"/>
      <c r="P30" s="145"/>
    </row>
    <row r="31" spans="1:16" x14ac:dyDescent="0.25">
      <c r="A31" s="136" t="str">
        <f>IF(D31&gt;0,MAX($A30:A30)+1,"")</f>
        <v/>
      </c>
      <c r="B31" s="137" t="s">
        <v>41</v>
      </c>
      <c r="C31" s="2"/>
      <c r="D31" s="138"/>
      <c r="E31" s="143"/>
      <c r="F31" s="143"/>
      <c r="G31" s="143"/>
      <c r="H31" s="143"/>
      <c r="I31" s="143"/>
      <c r="J31" s="140"/>
      <c r="K31" s="140"/>
      <c r="L31" s="141"/>
      <c r="M31" s="141"/>
      <c r="N31" s="141"/>
      <c r="O31" s="146"/>
      <c r="P31" s="145"/>
    </row>
    <row r="32" spans="1:16" ht="158.4" x14ac:dyDescent="0.25">
      <c r="A32" s="136" t="str">
        <f>IF(D32&gt;0,MAX(#REF!)+1,"")</f>
        <v/>
      </c>
      <c r="B32" s="142" t="s">
        <v>42</v>
      </c>
      <c r="C32" s="2"/>
      <c r="D32" s="138"/>
      <c r="E32" s="143"/>
      <c r="F32" s="143"/>
      <c r="G32" s="143"/>
      <c r="H32" s="143"/>
      <c r="I32" s="143"/>
      <c r="J32" s="140"/>
      <c r="K32" s="140"/>
      <c r="L32" s="141"/>
      <c r="M32" s="141"/>
      <c r="N32" s="141"/>
      <c r="O32" s="146"/>
      <c r="P32" s="145"/>
    </row>
    <row r="33" spans="1:16" x14ac:dyDescent="0.25">
      <c r="A33" s="136">
        <f>IF(D33&gt;0,MAX($A32:A32)+1,"")</f>
        <v>1</v>
      </c>
      <c r="B33" s="142" t="s">
        <v>43</v>
      </c>
      <c r="C33" s="2">
        <v>10</v>
      </c>
      <c r="D33" s="138" t="s">
        <v>38</v>
      </c>
      <c r="E33" s="143">
        <f>'[1]From Site 2'!E35-'[1]From Site 1'!E35</f>
        <v>0</v>
      </c>
      <c r="F33" s="143">
        <f>'[1]From Site 2'!F35-'[1]From Site 1'!F35</f>
        <v>0</v>
      </c>
      <c r="G33" s="143">
        <f>'[1]From Site 2'!G35-'[1]From Site 1'!G35</f>
        <v>5</v>
      </c>
      <c r="H33" s="143">
        <f>'[1]From Site 2'!H35-'[1]From Site 1'!H35</f>
        <v>5</v>
      </c>
      <c r="I33" s="143">
        <f>'[1]From Site 2'!I35-'[1]From Site 1'!I35</f>
        <v>0</v>
      </c>
      <c r="J33" s="140">
        <v>0</v>
      </c>
      <c r="K33" s="140">
        <v>0.2</v>
      </c>
      <c r="L33" s="141">
        <v>0.3</v>
      </c>
      <c r="M33" s="141">
        <v>0.45</v>
      </c>
      <c r="N33" s="141">
        <v>0.05</v>
      </c>
      <c r="O33" s="146">
        <f>BOQ!U33</f>
        <v>5</v>
      </c>
      <c r="P33" s="145">
        <f>BOQ!T33</f>
        <v>0.75</v>
      </c>
    </row>
    <row r="34" spans="1:16" x14ac:dyDescent="0.25">
      <c r="A34" s="136">
        <f>IF(D34&gt;0,MAX($A32:A33)+1,"")</f>
        <v>2</v>
      </c>
      <c r="B34" s="142" t="s">
        <v>44</v>
      </c>
      <c r="C34" s="2">
        <v>8</v>
      </c>
      <c r="D34" s="138" t="s">
        <v>38</v>
      </c>
      <c r="E34" s="143">
        <f>'[1]From Site 2'!E36-'[1]From Site 1'!E36</f>
        <v>0</v>
      </c>
      <c r="F34" s="143">
        <f>'[1]From Site 2'!F36-'[1]From Site 1'!F36</f>
        <v>0</v>
      </c>
      <c r="G34" s="143">
        <f>'[1]From Site 2'!G36-'[1]From Site 1'!G36</f>
        <v>8</v>
      </c>
      <c r="H34" s="143">
        <f>'[1]From Site 2'!H36-'[1]From Site 1'!H36</f>
        <v>4</v>
      </c>
      <c r="I34" s="143">
        <f>'[1]From Site 2'!I36-'[1]From Site 1'!I36</f>
        <v>0</v>
      </c>
      <c r="J34" s="140">
        <v>0</v>
      </c>
      <c r="K34" s="140">
        <v>0.2</v>
      </c>
      <c r="L34" s="141">
        <v>0.3</v>
      </c>
      <c r="M34" s="141">
        <v>0.45</v>
      </c>
      <c r="N34" s="141">
        <v>0.05</v>
      </c>
      <c r="O34" s="146">
        <f>BOQ!U34</f>
        <v>8</v>
      </c>
      <c r="P34" s="145">
        <f>BOQ!T34</f>
        <v>0.52500000000000002</v>
      </c>
    </row>
    <row r="35" spans="1:16" x14ac:dyDescent="0.25">
      <c r="A35" s="136">
        <f>IF(D35&gt;0,MAX($A32:A34)+1,"")</f>
        <v>3</v>
      </c>
      <c r="B35" s="142" t="s">
        <v>45</v>
      </c>
      <c r="C35" s="2">
        <v>6</v>
      </c>
      <c r="D35" s="138" t="s">
        <v>38</v>
      </c>
      <c r="E35" s="143">
        <f>'[1]From Site 2'!E37-'[1]From Site 1'!E37</f>
        <v>0</v>
      </c>
      <c r="F35" s="143">
        <f>'[1]From Site 2'!F37-'[1]From Site 1'!F37</f>
        <v>0</v>
      </c>
      <c r="G35" s="143">
        <f>'[1]From Site 2'!G37-'[1]From Site 1'!G37</f>
        <v>4</v>
      </c>
      <c r="H35" s="143">
        <f>'[1]From Site 2'!H37-'[1]From Site 1'!H37</f>
        <v>0</v>
      </c>
      <c r="I35" s="143">
        <f>'[1]From Site 2'!I37-'[1]From Site 1'!I37</f>
        <v>0</v>
      </c>
      <c r="J35" s="140">
        <v>0</v>
      </c>
      <c r="K35" s="140">
        <v>0.2</v>
      </c>
      <c r="L35" s="141">
        <v>0.3</v>
      </c>
      <c r="M35" s="141">
        <v>0.45</v>
      </c>
      <c r="N35" s="141">
        <v>0.05</v>
      </c>
      <c r="O35" s="146">
        <f>BOQ!U35</f>
        <v>4</v>
      </c>
      <c r="P35" s="145">
        <f>BOQ!T35</f>
        <v>0.3</v>
      </c>
    </row>
    <row r="36" spans="1:16" x14ac:dyDescent="0.25">
      <c r="A36" s="136">
        <f>IF(D36&gt;0,MAX($A33:A35)+1,"")</f>
        <v>4</v>
      </c>
      <c r="B36" s="142" t="s">
        <v>46</v>
      </c>
      <c r="C36" s="2">
        <v>4</v>
      </c>
      <c r="D36" s="138" t="s">
        <v>38</v>
      </c>
      <c r="E36" s="143">
        <f>'[1]From Site 2'!E38-'[1]From Site 1'!E38</f>
        <v>0</v>
      </c>
      <c r="F36" s="143">
        <f>'[1]From Site 2'!F38-'[1]From Site 1'!F38</f>
        <v>0</v>
      </c>
      <c r="G36" s="143">
        <f>'[1]From Site 2'!G38-'[1]From Site 1'!G38</f>
        <v>4</v>
      </c>
      <c r="H36" s="143">
        <f>'[1]From Site 2'!H38-'[1]From Site 1'!H38</f>
        <v>0</v>
      </c>
      <c r="I36" s="143">
        <f>'[1]From Site 2'!I38-'[1]From Site 1'!I38</f>
        <v>0</v>
      </c>
      <c r="J36" s="140">
        <v>0</v>
      </c>
      <c r="K36" s="140">
        <v>0.2</v>
      </c>
      <c r="L36" s="141">
        <v>0.3</v>
      </c>
      <c r="M36" s="141">
        <v>0.45</v>
      </c>
      <c r="N36" s="141">
        <v>0.05</v>
      </c>
      <c r="O36" s="146">
        <f>BOQ!U36</f>
        <v>4</v>
      </c>
      <c r="P36" s="145">
        <f>BOQ!T36</f>
        <v>0.3</v>
      </c>
    </row>
    <row r="37" spans="1:16" x14ac:dyDescent="0.25">
      <c r="A37" s="136">
        <f>IF(D37&gt;0,MAX($A34:A36)+1,"")</f>
        <v>5</v>
      </c>
      <c r="B37" s="142" t="s">
        <v>47</v>
      </c>
      <c r="C37" s="2">
        <v>4</v>
      </c>
      <c r="D37" s="138" t="s">
        <v>38</v>
      </c>
      <c r="E37" s="143">
        <f>'[1]From Site 2'!E39-'[1]From Site 1'!E39</f>
        <v>0</v>
      </c>
      <c r="F37" s="143">
        <f>'[1]From Site 2'!F39-'[1]From Site 1'!F39</f>
        <v>0</v>
      </c>
      <c r="G37" s="143">
        <f>'[1]From Site 2'!G39-'[1]From Site 1'!G39</f>
        <v>4</v>
      </c>
      <c r="H37" s="143">
        <f>'[1]From Site 2'!H39-'[1]From Site 1'!H39</f>
        <v>0</v>
      </c>
      <c r="I37" s="143">
        <f>'[1]From Site 2'!I39-'[1]From Site 1'!I39</f>
        <v>0</v>
      </c>
      <c r="J37" s="140">
        <v>0</v>
      </c>
      <c r="K37" s="140">
        <v>0.2</v>
      </c>
      <c r="L37" s="141">
        <v>0.3</v>
      </c>
      <c r="M37" s="141">
        <v>0.45</v>
      </c>
      <c r="N37" s="141">
        <v>0.05</v>
      </c>
      <c r="O37" s="146">
        <f>BOQ!U37</f>
        <v>4</v>
      </c>
      <c r="P37" s="145">
        <f>BOQ!T37</f>
        <v>0.3</v>
      </c>
    </row>
    <row r="38" spans="1:16" x14ac:dyDescent="0.25">
      <c r="A38" s="136" t="str">
        <f>IF(D38&gt;0,MAX(#REF!)+1,"")</f>
        <v/>
      </c>
      <c r="B38" s="137" t="s">
        <v>48</v>
      </c>
      <c r="C38" s="2"/>
      <c r="D38" s="138"/>
      <c r="E38" s="143"/>
      <c r="F38" s="143"/>
      <c r="G38" s="143"/>
      <c r="H38" s="143"/>
      <c r="I38" s="143"/>
      <c r="J38" s="140"/>
      <c r="K38" s="140"/>
      <c r="L38" s="141"/>
      <c r="M38" s="141"/>
      <c r="N38" s="141"/>
      <c r="O38" s="146"/>
      <c r="P38" s="145"/>
    </row>
    <row r="39" spans="1:16" ht="158.4" x14ac:dyDescent="0.25">
      <c r="A39" s="136" t="str">
        <f>IF(D39&gt;0,MAX(#REF!)+1,"")</f>
        <v/>
      </c>
      <c r="B39" s="142" t="s">
        <v>49</v>
      </c>
      <c r="C39" s="2"/>
      <c r="D39" s="138"/>
      <c r="E39" s="143"/>
      <c r="F39" s="143"/>
      <c r="G39" s="143"/>
      <c r="H39" s="143"/>
      <c r="I39" s="143"/>
      <c r="J39" s="140"/>
      <c r="K39" s="140"/>
      <c r="L39" s="141"/>
      <c r="M39" s="141"/>
      <c r="N39" s="141"/>
      <c r="O39" s="146"/>
      <c r="P39" s="145"/>
    </row>
    <row r="40" spans="1:16" x14ac:dyDescent="0.25">
      <c r="A40" s="136">
        <f>IF(D40&gt;0,MAX($A39:A39)+1,"")</f>
        <v>1</v>
      </c>
      <c r="B40" s="142" t="s">
        <v>50</v>
      </c>
      <c r="C40" s="2">
        <v>10</v>
      </c>
      <c r="D40" s="138" t="s">
        <v>38</v>
      </c>
      <c r="E40" s="143">
        <f>'[1]From Site 2'!E42-'[1]From Site 1'!E42</f>
        <v>0</v>
      </c>
      <c r="F40" s="143">
        <f>'[1]From Site 2'!F42-'[1]From Site 1'!F42</f>
        <v>0</v>
      </c>
      <c r="G40" s="143">
        <f>'[1]From Site 2'!G42-'[1]From Site 1'!G42</f>
        <v>5</v>
      </c>
      <c r="H40" s="143">
        <f>'[1]From Site 2'!H42-'[1]From Site 1'!H42</f>
        <v>0</v>
      </c>
      <c r="I40" s="143">
        <f>'[1]From Site 2'!I42-'[1]From Site 1'!I42</f>
        <v>0</v>
      </c>
      <c r="J40" s="140">
        <v>0</v>
      </c>
      <c r="K40" s="140">
        <v>0.2</v>
      </c>
      <c r="L40" s="141">
        <v>0.3</v>
      </c>
      <c r="M40" s="141">
        <v>0.45</v>
      </c>
      <c r="N40" s="141">
        <v>0.05</v>
      </c>
      <c r="O40" s="146">
        <f>BOQ!U40</f>
        <v>5</v>
      </c>
      <c r="P40" s="145">
        <f>BOQ!T40</f>
        <v>0.3</v>
      </c>
    </row>
    <row r="41" spans="1:16" x14ac:dyDescent="0.25">
      <c r="A41" s="136">
        <f>IF(D41&gt;0,MAX($A39:A40)+1,"")</f>
        <v>2</v>
      </c>
      <c r="B41" s="142" t="s">
        <v>51</v>
      </c>
      <c r="C41" s="2">
        <v>15</v>
      </c>
      <c r="D41" s="138" t="s">
        <v>38</v>
      </c>
      <c r="E41" s="143">
        <f>'[1]From Site 2'!E43-'[1]From Site 1'!E43</f>
        <v>0</v>
      </c>
      <c r="F41" s="143">
        <f>'[1]From Site 2'!F43-'[1]From Site 1'!F43</f>
        <v>0</v>
      </c>
      <c r="G41" s="143">
        <f>'[1]From Site 2'!G43-'[1]From Site 1'!G43</f>
        <v>5</v>
      </c>
      <c r="H41" s="143">
        <f>'[1]From Site 2'!H43-'[1]From Site 1'!H43</f>
        <v>0</v>
      </c>
      <c r="I41" s="143">
        <f>'[1]From Site 2'!I43-'[1]From Site 1'!I43</f>
        <v>0</v>
      </c>
      <c r="J41" s="140">
        <v>0</v>
      </c>
      <c r="K41" s="140">
        <v>0.2</v>
      </c>
      <c r="L41" s="141">
        <v>0.3</v>
      </c>
      <c r="M41" s="141">
        <v>0.45</v>
      </c>
      <c r="N41" s="141">
        <v>0.05</v>
      </c>
      <c r="O41" s="146">
        <f>BOQ!U41</f>
        <v>5</v>
      </c>
      <c r="P41" s="145">
        <f>BOQ!T41</f>
        <v>0.3</v>
      </c>
    </row>
    <row r="42" spans="1:16" x14ac:dyDescent="0.25">
      <c r="A42" s="136">
        <f>IF(D42&gt;0,MAX($A40:A41)+1,"")</f>
        <v>3</v>
      </c>
      <c r="B42" s="142" t="s">
        <v>52</v>
      </c>
      <c r="C42" s="2">
        <v>8</v>
      </c>
      <c r="D42" s="138" t="s">
        <v>38</v>
      </c>
      <c r="E42" s="143">
        <f>'[1]From Site 2'!E44-'[1]From Site 1'!E44</f>
        <v>0</v>
      </c>
      <c r="F42" s="143">
        <f>'[1]From Site 2'!F44-'[1]From Site 1'!F44</f>
        <v>0</v>
      </c>
      <c r="G42" s="143">
        <f>'[1]From Site 2'!G44-'[1]From Site 1'!G44</f>
        <v>4</v>
      </c>
      <c r="H42" s="143">
        <f>'[1]From Site 2'!H44-'[1]From Site 1'!H44</f>
        <v>0</v>
      </c>
      <c r="I42" s="143">
        <f>'[1]From Site 2'!I44-'[1]From Site 1'!I44</f>
        <v>0</v>
      </c>
      <c r="J42" s="140">
        <v>0</v>
      </c>
      <c r="K42" s="140">
        <v>0.2</v>
      </c>
      <c r="L42" s="141">
        <v>0.3</v>
      </c>
      <c r="M42" s="141">
        <v>0.45</v>
      </c>
      <c r="N42" s="141">
        <v>0.05</v>
      </c>
      <c r="O42" s="146">
        <f>BOQ!U42</f>
        <v>4</v>
      </c>
      <c r="P42" s="145">
        <f>BOQ!T42</f>
        <v>0.3</v>
      </c>
    </row>
    <row r="43" spans="1:16" ht="26.4" x14ac:dyDescent="0.25">
      <c r="A43" s="136" t="str">
        <f>IF(D43&gt;0,MAX($A41:A42)+1,"")</f>
        <v/>
      </c>
      <c r="B43" s="137" t="s">
        <v>53</v>
      </c>
      <c r="C43" s="2"/>
      <c r="D43" s="138"/>
      <c r="E43" s="143"/>
      <c r="F43" s="143"/>
      <c r="G43" s="143"/>
      <c r="H43" s="143"/>
      <c r="I43" s="143"/>
      <c r="J43" s="140"/>
      <c r="K43" s="140"/>
      <c r="L43" s="141"/>
      <c r="M43" s="141"/>
      <c r="N43" s="141"/>
      <c r="O43" s="146"/>
      <c r="P43" s="145"/>
    </row>
    <row r="44" spans="1:16" ht="105.6" x14ac:dyDescent="0.25">
      <c r="A44" s="136" t="str">
        <f>IF(D44&gt;0,MAX(#REF!)+1,"")</f>
        <v/>
      </c>
      <c r="B44" s="142" t="s">
        <v>54</v>
      </c>
      <c r="C44" s="2"/>
      <c r="D44" s="138"/>
      <c r="E44" s="143"/>
      <c r="F44" s="143"/>
      <c r="G44" s="143"/>
      <c r="H44" s="143"/>
      <c r="I44" s="143"/>
      <c r="J44" s="140"/>
      <c r="K44" s="140"/>
      <c r="L44" s="141"/>
      <c r="M44" s="141"/>
      <c r="N44" s="141"/>
      <c r="O44" s="146"/>
      <c r="P44" s="145"/>
    </row>
    <row r="45" spans="1:16" x14ac:dyDescent="0.25">
      <c r="A45" s="136">
        <f>IF(D45&gt;0,MAX($A44:A44)+1,"")</f>
        <v>1</v>
      </c>
      <c r="B45" s="142" t="s">
        <v>55</v>
      </c>
      <c r="C45" s="2">
        <v>3</v>
      </c>
      <c r="D45" s="138" t="s">
        <v>38</v>
      </c>
      <c r="E45" s="143">
        <f>'[1]From Site 2'!E47-'[1]From Site 1'!E47</f>
        <v>0</v>
      </c>
      <c r="F45" s="143">
        <f>'[1]From Site 2'!F47-'[1]From Site 1'!F47</f>
        <v>0</v>
      </c>
      <c r="G45" s="143">
        <f>'[1]From Site 2'!G47-'[1]From Site 1'!G47</f>
        <v>0</v>
      </c>
      <c r="H45" s="143">
        <f>'[1]From Site 2'!H47-'[1]From Site 1'!H47</f>
        <v>0</v>
      </c>
      <c r="I45" s="143">
        <f>'[1]From Site 2'!I47-'[1]From Site 1'!I47</f>
        <v>0</v>
      </c>
      <c r="J45" s="140">
        <v>0</v>
      </c>
      <c r="K45" s="140">
        <v>0.2</v>
      </c>
      <c r="L45" s="141">
        <v>0.3</v>
      </c>
      <c r="M45" s="141">
        <v>0.45</v>
      </c>
      <c r="N45" s="141">
        <v>0.05</v>
      </c>
      <c r="O45" s="146"/>
      <c r="P45" s="145"/>
    </row>
    <row r="46" spans="1:16" x14ac:dyDescent="0.25">
      <c r="A46" s="136">
        <f>IF(D46&gt;0,MAX($A44:A45)+1,"")</f>
        <v>2</v>
      </c>
      <c r="B46" s="142" t="s">
        <v>56</v>
      </c>
      <c r="C46" s="2">
        <v>2</v>
      </c>
      <c r="D46" s="138" t="s">
        <v>38</v>
      </c>
      <c r="E46" s="143">
        <f>'[1]From Site 2'!E48-'[1]From Site 1'!E48</f>
        <v>0</v>
      </c>
      <c r="F46" s="143">
        <f>'[1]From Site 2'!F48-'[1]From Site 1'!F48</f>
        <v>0</v>
      </c>
      <c r="G46" s="143">
        <f>'[1]From Site 2'!G48-'[1]From Site 1'!G48</f>
        <v>0</v>
      </c>
      <c r="H46" s="143">
        <f>'[1]From Site 2'!H48-'[1]From Site 1'!H48</f>
        <v>0</v>
      </c>
      <c r="I46" s="143">
        <f>'[1]From Site 2'!I48-'[1]From Site 1'!I48</f>
        <v>0</v>
      </c>
      <c r="J46" s="140">
        <v>0</v>
      </c>
      <c r="K46" s="140">
        <v>0.2</v>
      </c>
      <c r="L46" s="141">
        <v>0.3</v>
      </c>
      <c r="M46" s="141">
        <v>0.45</v>
      </c>
      <c r="N46" s="141">
        <v>0.05</v>
      </c>
      <c r="O46" s="146"/>
      <c r="P46" s="145"/>
    </row>
    <row r="47" spans="1:16" x14ac:dyDescent="0.25">
      <c r="A47" s="136">
        <f>IF(D47&gt;0,MAX($A45:A46)+1,"")</f>
        <v>3</v>
      </c>
      <c r="B47" s="142" t="s">
        <v>57</v>
      </c>
      <c r="C47" s="2">
        <v>1</v>
      </c>
      <c r="D47" s="138" t="s">
        <v>38</v>
      </c>
      <c r="E47" s="143">
        <f>'[1]From Site 2'!E49-'[1]From Site 1'!E49</f>
        <v>0</v>
      </c>
      <c r="F47" s="143">
        <f>'[1]From Site 2'!F49-'[1]From Site 1'!F49</f>
        <v>0</v>
      </c>
      <c r="G47" s="143">
        <f>'[1]From Site 2'!G49-'[1]From Site 1'!G49</f>
        <v>0</v>
      </c>
      <c r="H47" s="143">
        <f>'[1]From Site 2'!H49-'[1]From Site 1'!H49</f>
        <v>0</v>
      </c>
      <c r="I47" s="143">
        <f>'[1]From Site 2'!I49-'[1]From Site 1'!I49</f>
        <v>0</v>
      </c>
      <c r="J47" s="140">
        <v>0</v>
      </c>
      <c r="K47" s="140">
        <v>0.2</v>
      </c>
      <c r="L47" s="141">
        <v>0.3</v>
      </c>
      <c r="M47" s="141">
        <v>0.45</v>
      </c>
      <c r="N47" s="141">
        <v>0.05</v>
      </c>
      <c r="O47" s="146"/>
      <c r="P47" s="145"/>
    </row>
    <row r="48" spans="1:16" x14ac:dyDescent="0.25">
      <c r="A48" s="136" t="str">
        <f>IF(D48&gt;0,MAX($A45:A47)+1,"")</f>
        <v/>
      </c>
      <c r="B48" s="137" t="s">
        <v>58</v>
      </c>
      <c r="C48" s="2"/>
      <c r="D48" s="138"/>
      <c r="E48" s="143"/>
      <c r="F48" s="143"/>
      <c r="G48" s="143"/>
      <c r="H48" s="143"/>
      <c r="I48" s="143"/>
      <c r="J48" s="140"/>
      <c r="K48" s="140"/>
      <c r="L48" s="141"/>
      <c r="M48" s="141"/>
      <c r="N48" s="141"/>
      <c r="O48" s="146"/>
      <c r="P48" s="145"/>
    </row>
    <row r="49" spans="1:16" ht="66" x14ac:dyDescent="0.25">
      <c r="A49" s="136" t="str">
        <f>IF(D49&gt;0,MAX($A46:A48)+1,"")</f>
        <v/>
      </c>
      <c r="B49" s="142" t="s">
        <v>59</v>
      </c>
      <c r="C49" s="2"/>
      <c r="D49" s="138"/>
      <c r="E49" s="143"/>
      <c r="F49" s="143"/>
      <c r="G49" s="143"/>
      <c r="H49" s="143"/>
      <c r="I49" s="143"/>
      <c r="J49" s="140"/>
      <c r="K49" s="140"/>
      <c r="L49" s="141"/>
      <c r="M49" s="141"/>
      <c r="N49" s="141"/>
      <c r="O49" s="146"/>
      <c r="P49" s="145"/>
    </row>
    <row r="50" spans="1:16" x14ac:dyDescent="0.25">
      <c r="A50" s="136">
        <v>1</v>
      </c>
      <c r="B50" s="142" t="s">
        <v>60</v>
      </c>
      <c r="C50" s="2">
        <v>70</v>
      </c>
      <c r="D50" s="138" t="s">
        <v>38</v>
      </c>
      <c r="E50" s="143">
        <f>'[1]From Site 2'!E52-'[1]From Site 1'!E52</f>
        <v>35</v>
      </c>
      <c r="F50" s="143">
        <f>'[1]From Site 2'!F52-'[1]From Site 1'!F52</f>
        <v>20</v>
      </c>
      <c r="G50" s="143">
        <f>'[1]From Site 2'!G52-'[1]From Site 1'!G52</f>
        <v>30</v>
      </c>
      <c r="H50" s="143">
        <f>'[1]From Site 2'!H52-'[1]From Site 1'!H52</f>
        <v>0</v>
      </c>
      <c r="I50" s="143">
        <f>'[1]From Site 2'!I52-'[1]From Site 1'!I52</f>
        <v>0</v>
      </c>
      <c r="J50" s="140">
        <v>0</v>
      </c>
      <c r="K50" s="140">
        <v>0.2</v>
      </c>
      <c r="L50" s="141">
        <v>0.3</v>
      </c>
      <c r="M50" s="141">
        <v>0.45</v>
      </c>
      <c r="N50" s="141">
        <v>0.05</v>
      </c>
      <c r="O50" s="146">
        <f>BOQ!U50</f>
        <v>35</v>
      </c>
      <c r="P50" s="145">
        <f>BOQ!T50</f>
        <v>0.37142857142857144</v>
      </c>
    </row>
    <row r="51" spans="1:16" x14ac:dyDescent="0.25">
      <c r="A51" s="136" t="str">
        <f>IF(D51&gt;0,MAX($A49:A50)+1,"")</f>
        <v/>
      </c>
      <c r="B51" s="142"/>
      <c r="C51" s="2"/>
      <c r="D51" s="138"/>
      <c r="E51" s="143"/>
      <c r="F51" s="143"/>
      <c r="G51" s="143"/>
      <c r="H51" s="143"/>
      <c r="I51" s="143"/>
      <c r="J51" s="140"/>
      <c r="K51" s="140"/>
      <c r="L51" s="141"/>
      <c r="M51" s="141"/>
      <c r="N51" s="141"/>
      <c r="O51" s="146"/>
      <c r="P51" s="145"/>
    </row>
    <row r="52" spans="1:16" ht="132" x14ac:dyDescent="0.25">
      <c r="A52" s="136" t="str">
        <f>IF(D52&gt;0,MAX($A50:A51)+1,"")</f>
        <v/>
      </c>
      <c r="B52" s="142" t="s">
        <v>61</v>
      </c>
      <c r="C52" s="2"/>
      <c r="D52" s="138"/>
      <c r="E52" s="143"/>
      <c r="F52" s="143"/>
      <c r="G52" s="143"/>
      <c r="H52" s="143"/>
      <c r="I52" s="143"/>
      <c r="J52" s="140"/>
      <c r="K52" s="140"/>
      <c r="L52" s="141"/>
      <c r="M52" s="141"/>
      <c r="N52" s="141"/>
      <c r="O52" s="146"/>
      <c r="P52" s="145"/>
    </row>
    <row r="53" spans="1:16" x14ac:dyDescent="0.25">
      <c r="A53" s="136">
        <v>1</v>
      </c>
      <c r="B53" s="142" t="s">
        <v>62</v>
      </c>
      <c r="C53" s="2">
        <v>50</v>
      </c>
      <c r="D53" s="138" t="s">
        <v>38</v>
      </c>
      <c r="E53" s="143">
        <f>'[1]From Site 2'!E55-'[1]From Site 1'!E55</f>
        <v>50</v>
      </c>
      <c r="F53" s="143">
        <f>'[1]From Site 2'!F55-'[1]From Site 1'!F55</f>
        <v>0</v>
      </c>
      <c r="G53" s="143">
        <f>'[1]From Site 2'!G55-'[1]From Site 1'!G55</f>
        <v>0</v>
      </c>
      <c r="H53" s="143">
        <f>'[1]From Site 2'!H55-'[1]From Site 1'!H55</f>
        <v>0</v>
      </c>
      <c r="I53" s="143">
        <f>'[1]From Site 2'!I55-'[1]From Site 1'!I55</f>
        <v>0</v>
      </c>
      <c r="J53" s="140">
        <v>0.4</v>
      </c>
      <c r="K53" s="140">
        <v>0</v>
      </c>
      <c r="L53" s="141">
        <v>0</v>
      </c>
      <c r="M53" s="141">
        <v>0.55000000000000004</v>
      </c>
      <c r="N53" s="141">
        <v>0.05</v>
      </c>
      <c r="O53" s="146">
        <f>BOQ!U53</f>
        <v>50</v>
      </c>
      <c r="P53" s="145">
        <f>BOQ!T53</f>
        <v>0.4</v>
      </c>
    </row>
    <row r="54" spans="1:16" x14ac:dyDescent="0.25">
      <c r="A54" s="136">
        <v>2</v>
      </c>
      <c r="B54" s="142" t="s">
        <v>63</v>
      </c>
      <c r="C54" s="2">
        <v>20</v>
      </c>
      <c r="D54" s="138" t="s">
        <v>38</v>
      </c>
      <c r="E54" s="143">
        <f>'[1]From Site 2'!E56-'[1]From Site 1'!E56</f>
        <v>20</v>
      </c>
      <c r="F54" s="143">
        <f>'[1]From Site 2'!F56-'[1]From Site 1'!F56</f>
        <v>0</v>
      </c>
      <c r="G54" s="143">
        <f>'[1]From Site 2'!G56-'[1]From Site 1'!G56</f>
        <v>0</v>
      </c>
      <c r="H54" s="143">
        <f>'[1]From Site 2'!H56-'[1]From Site 1'!H56</f>
        <v>0</v>
      </c>
      <c r="I54" s="143">
        <f>'[1]From Site 2'!I56-'[1]From Site 1'!I56</f>
        <v>0</v>
      </c>
      <c r="J54" s="140">
        <v>0.4</v>
      </c>
      <c r="K54" s="140">
        <v>0</v>
      </c>
      <c r="L54" s="141">
        <v>0</v>
      </c>
      <c r="M54" s="141">
        <v>0.55000000000000004</v>
      </c>
      <c r="N54" s="141">
        <v>0.05</v>
      </c>
      <c r="O54" s="146">
        <f>BOQ!U54</f>
        <v>20</v>
      </c>
      <c r="P54" s="145">
        <f>BOQ!T54</f>
        <v>0.4</v>
      </c>
    </row>
    <row r="55" spans="1:16" x14ac:dyDescent="0.25">
      <c r="A55" s="136" t="str">
        <f>IF(D55&gt;0,MAX($A$3:A54)+1,"")</f>
        <v/>
      </c>
      <c r="B55" s="137" t="s">
        <v>64</v>
      </c>
      <c r="C55" s="2"/>
      <c r="D55" s="138"/>
      <c r="E55" s="143"/>
      <c r="F55" s="143"/>
      <c r="G55" s="143"/>
      <c r="H55" s="143"/>
      <c r="I55" s="143"/>
      <c r="J55" s="140"/>
      <c r="K55" s="140"/>
      <c r="L55" s="141"/>
      <c r="M55" s="141"/>
      <c r="N55" s="141"/>
      <c r="O55" s="146"/>
      <c r="P55" s="145"/>
    </row>
    <row r="56" spans="1:16" x14ac:dyDescent="0.25">
      <c r="A56" s="136" t="str">
        <f>IF(D56&gt;0,MAX($A$3:A55)+1,"")</f>
        <v/>
      </c>
      <c r="B56" s="137" t="s">
        <v>65</v>
      </c>
      <c r="C56" s="2"/>
      <c r="D56" s="138"/>
      <c r="E56" s="143"/>
      <c r="F56" s="143"/>
      <c r="G56" s="143"/>
      <c r="H56" s="143"/>
      <c r="I56" s="143"/>
      <c r="J56" s="140"/>
      <c r="K56" s="140"/>
      <c r="L56" s="141"/>
      <c r="M56" s="141"/>
      <c r="N56" s="141"/>
      <c r="O56" s="146"/>
      <c r="P56" s="145"/>
    </row>
    <row r="57" spans="1:16" x14ac:dyDescent="0.25">
      <c r="A57" s="136" t="str">
        <f>IF(D57&gt;0,MAX($A$3:A56)+1,"")</f>
        <v/>
      </c>
      <c r="B57" s="142" t="s">
        <v>66</v>
      </c>
      <c r="C57" s="2"/>
      <c r="D57" s="138"/>
      <c r="E57" s="143"/>
      <c r="F57" s="143"/>
      <c r="G57" s="143"/>
      <c r="H57" s="143"/>
      <c r="I57" s="143"/>
      <c r="J57" s="140"/>
      <c r="K57" s="140"/>
      <c r="L57" s="141"/>
      <c r="M57" s="141"/>
      <c r="N57" s="141"/>
      <c r="O57" s="146"/>
      <c r="P57" s="145"/>
    </row>
    <row r="58" spans="1:16" ht="79.2" x14ac:dyDescent="0.25">
      <c r="A58" s="136" t="str">
        <f>IF(D58&gt;0,MAX($A$3:A57)+1,"")</f>
        <v/>
      </c>
      <c r="B58" s="142" t="s">
        <v>67</v>
      </c>
      <c r="C58" s="2"/>
      <c r="D58" s="138"/>
      <c r="E58" s="143"/>
      <c r="F58" s="143"/>
      <c r="G58" s="143"/>
      <c r="H58" s="143"/>
      <c r="I58" s="143"/>
      <c r="J58" s="140"/>
      <c r="K58" s="140"/>
      <c r="L58" s="141"/>
      <c r="M58" s="141"/>
      <c r="N58" s="141"/>
      <c r="O58" s="146"/>
      <c r="P58" s="145"/>
    </row>
    <row r="59" spans="1:16" x14ac:dyDescent="0.25">
      <c r="A59" s="136">
        <v>1</v>
      </c>
      <c r="B59" s="142" t="s">
        <v>68</v>
      </c>
      <c r="C59" s="2">
        <v>12</v>
      </c>
      <c r="D59" s="138" t="s">
        <v>38</v>
      </c>
      <c r="E59" s="143">
        <f>'[1]From Site 2'!E61-'[1]From Site 1'!E61</f>
        <v>0</v>
      </c>
      <c r="F59" s="143">
        <f>'[1]From Site 2'!F61-'[1]From Site 1'!F61</f>
        <v>0</v>
      </c>
      <c r="G59" s="143">
        <f>'[1]From Site 2'!G61-'[1]From Site 1'!G61</f>
        <v>12</v>
      </c>
      <c r="H59" s="143">
        <f>'[1]From Site 2'!H61-'[1]From Site 1'!H61</f>
        <v>0</v>
      </c>
      <c r="I59" s="143">
        <f>'[1]From Site 2'!I61-'[1]From Site 1'!I61</f>
        <v>0</v>
      </c>
      <c r="J59" s="140">
        <v>0</v>
      </c>
      <c r="K59" s="140">
        <v>0.2</v>
      </c>
      <c r="L59" s="141">
        <v>0.3</v>
      </c>
      <c r="M59" s="141">
        <v>0.45</v>
      </c>
      <c r="N59" s="141">
        <v>0.05</v>
      </c>
      <c r="O59" s="146">
        <f>BOQ!U59</f>
        <v>12</v>
      </c>
      <c r="P59" s="145">
        <f>BOQ!T59</f>
        <v>0.3</v>
      </c>
    </row>
  </sheetData>
  <mergeCells count="5">
    <mergeCell ref="A1:A2"/>
    <mergeCell ref="B1:B2"/>
    <mergeCell ref="C1:D1"/>
    <mergeCell ref="E1:I1"/>
    <mergeCell ref="J1:N1"/>
  </mergeCells>
  <dataValidations count="1">
    <dataValidation type="list" allowBlank="1" showInputMessage="1" showErrorMessage="1" sqref="D3:D59" xr:uid="{C0C58952-73EC-4688-A60D-4ABE9261FD90}">
      <formula1>"m, m², m³, nr, item, kg, t, PS, PC, excl., "</formula1>
    </dataValidation>
  </dataValidations>
  <pageMargins left="0.25" right="0.25" top="0.75" bottom="0.75" header="0.3" footer="0.3"/>
  <pageSetup paperSize="9" scale="3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60"/>
  <sheetViews>
    <sheetView topLeftCell="D1" zoomScale="85" zoomScaleNormal="85" workbookViewId="0">
      <selection activeCell="S60" sqref="S60"/>
    </sheetView>
  </sheetViews>
  <sheetFormatPr defaultRowHeight="13.8" x14ac:dyDescent="0.25"/>
  <cols>
    <col min="1" max="1" width="4.19921875" style="3" bestFit="1" customWidth="1"/>
    <col min="2" max="2" width="50.69921875" style="3" customWidth="1"/>
    <col min="3" max="4" width="19.19921875" style="3" customWidth="1"/>
    <col min="5" max="5" width="9.296875" style="3" customWidth="1"/>
    <col min="6" max="6" width="9" style="3" customWidth="1"/>
    <col min="7" max="7" width="8.796875" style="3" customWidth="1"/>
    <col min="8" max="8" width="8.19921875" style="3" customWidth="1"/>
    <col min="9" max="9" width="9" style="3" customWidth="1"/>
    <col min="10" max="10" width="10.5" style="3" customWidth="1"/>
    <col min="11" max="11" width="10.69921875" style="3" bestFit="1" customWidth="1"/>
    <col min="12" max="12" width="11.796875" style="3" customWidth="1"/>
    <col min="13" max="13" width="7.19921875" style="3" bestFit="1" customWidth="1"/>
    <col min="14" max="14" width="13.296875" style="3" customWidth="1"/>
    <col min="15" max="15" width="11.19921875" style="3" customWidth="1"/>
    <col min="16" max="16" width="10.19921875" style="3" customWidth="1"/>
    <col min="17" max="17" width="8.796875" style="50"/>
    <col min="18" max="18" width="6.5" style="3" customWidth="1"/>
    <col min="19" max="19" width="10.19921875" style="3" customWidth="1"/>
    <col min="20" max="20" width="23" style="3" customWidth="1"/>
    <col min="21" max="21" width="7.3984375" style="3" customWidth="1"/>
    <col min="22" max="22" width="11.8984375" style="3" customWidth="1"/>
    <col min="23" max="16384" width="8.796875" style="3"/>
  </cols>
  <sheetData>
    <row r="1" spans="1:23" ht="25.5" customHeight="1" thickBot="1" x14ac:dyDescent="0.3">
      <c r="A1" s="161" t="s">
        <v>0</v>
      </c>
      <c r="B1" s="163" t="s">
        <v>1</v>
      </c>
      <c r="C1" s="164" t="s">
        <v>2</v>
      </c>
      <c r="D1" s="165"/>
      <c r="E1" s="164" t="s">
        <v>3</v>
      </c>
      <c r="F1" s="166"/>
      <c r="G1" s="166"/>
      <c r="H1" s="166"/>
      <c r="I1" s="165"/>
      <c r="J1" s="167" t="s">
        <v>4</v>
      </c>
      <c r="K1" s="168"/>
      <c r="L1" s="168"/>
      <c r="M1" s="168"/>
      <c r="N1" s="169"/>
      <c r="O1" s="38"/>
      <c r="P1" s="153" t="s">
        <v>75</v>
      </c>
      <c r="Q1" s="154"/>
      <c r="R1" s="155"/>
      <c r="S1" s="156" t="s">
        <v>73</v>
      </c>
      <c r="T1" s="157"/>
      <c r="U1" s="158"/>
      <c r="V1" s="159" t="s">
        <v>74</v>
      </c>
      <c r="W1" s="160"/>
    </row>
    <row r="2" spans="1:23" ht="27.6" x14ac:dyDescent="0.25">
      <c r="A2" s="162"/>
      <c r="B2" s="148"/>
      <c r="C2" s="39" t="s">
        <v>5</v>
      </c>
      <c r="D2" s="39" t="s">
        <v>6</v>
      </c>
      <c r="E2" s="55" t="s">
        <v>7</v>
      </c>
      <c r="F2" s="41" t="s">
        <v>8</v>
      </c>
      <c r="G2" s="40" t="s">
        <v>9</v>
      </c>
      <c r="H2" s="42" t="s">
        <v>10</v>
      </c>
      <c r="I2" s="40" t="s">
        <v>11</v>
      </c>
      <c r="J2" s="39" t="s">
        <v>7</v>
      </c>
      <c r="K2" s="39" t="s">
        <v>8</v>
      </c>
      <c r="L2" s="40" t="s">
        <v>9</v>
      </c>
      <c r="M2" s="40" t="s">
        <v>10</v>
      </c>
      <c r="N2" s="40" t="s">
        <v>11</v>
      </c>
      <c r="O2" s="37" t="s">
        <v>69</v>
      </c>
      <c r="P2" s="36" t="s">
        <v>70</v>
      </c>
      <c r="Q2" s="48" t="s">
        <v>71</v>
      </c>
      <c r="R2" s="36" t="s">
        <v>72</v>
      </c>
      <c r="S2" s="35" t="s">
        <v>70</v>
      </c>
      <c r="T2" s="43" t="s">
        <v>71</v>
      </c>
      <c r="U2" s="52" t="s">
        <v>72</v>
      </c>
      <c r="V2" s="33" t="s">
        <v>70</v>
      </c>
      <c r="W2" s="34" t="s">
        <v>72</v>
      </c>
    </row>
    <row r="3" spans="1:23" ht="15.6" x14ac:dyDescent="0.25">
      <c r="A3" s="22" t="str">
        <f>IF(D3&gt;0,MAX(#REF!)+1,"")</f>
        <v/>
      </c>
      <c r="B3" s="15" t="s">
        <v>12</v>
      </c>
      <c r="C3" s="1"/>
      <c r="D3" s="4"/>
      <c r="E3" s="56"/>
      <c r="F3" s="5"/>
      <c r="G3" s="6" t="str">
        <f>IF(D3&gt;0,F3*C3,"")</f>
        <v/>
      </c>
      <c r="H3" s="6" t="str">
        <f>IF(F3&gt;0,G3*D3,"")</f>
        <v/>
      </c>
      <c r="I3" s="7"/>
      <c r="J3" s="16"/>
      <c r="K3" s="8"/>
      <c r="L3" s="9"/>
      <c r="M3" s="9"/>
      <c r="N3" s="9"/>
      <c r="O3" s="10"/>
      <c r="P3" s="17"/>
      <c r="Q3" s="49"/>
      <c r="R3" s="17"/>
      <c r="S3" s="18"/>
      <c r="T3" s="44"/>
      <c r="U3" s="53"/>
      <c r="V3" s="19"/>
      <c r="W3" s="23"/>
    </row>
    <row r="4" spans="1:23" ht="26.4" x14ac:dyDescent="0.25">
      <c r="A4" s="24" t="str">
        <f>IF(D4&gt;0,MAX($A$3:A3)+1,"")</f>
        <v/>
      </c>
      <c r="B4" s="20" t="s">
        <v>13</v>
      </c>
      <c r="C4" s="2"/>
      <c r="D4" s="11"/>
      <c r="E4" s="57"/>
      <c r="F4" s="12"/>
      <c r="G4" s="13"/>
      <c r="H4" s="13" t="str">
        <f>IF(F4&gt;0,G4*D4,"")</f>
        <v/>
      </c>
      <c r="I4" s="13"/>
      <c r="J4" s="12"/>
      <c r="K4" s="12"/>
      <c r="L4" s="13"/>
      <c r="M4" s="13"/>
      <c r="N4" s="13"/>
      <c r="O4" s="10"/>
      <c r="P4" s="17"/>
      <c r="Q4" s="49"/>
      <c r="R4" s="17"/>
      <c r="S4" s="18"/>
      <c r="T4" s="44"/>
      <c r="U4" s="53"/>
      <c r="V4" s="19"/>
      <c r="W4" s="23"/>
    </row>
    <row r="5" spans="1:23" ht="105.6" x14ac:dyDescent="0.25">
      <c r="A5" s="24" t="str">
        <f>IF(D5&gt;0,MAX($A$3:A4)+1,"")</f>
        <v/>
      </c>
      <c r="B5" s="21" t="s">
        <v>14</v>
      </c>
      <c r="C5" s="2"/>
      <c r="D5" s="11"/>
      <c r="E5" s="57"/>
      <c r="F5" s="12"/>
      <c r="G5" s="13"/>
      <c r="H5" s="13" t="str">
        <f t="shared" ref="H5:H6" si="0">IF(F5&gt;0,G5*D5,"")</f>
        <v/>
      </c>
      <c r="I5" s="13"/>
      <c r="J5" s="12"/>
      <c r="K5" s="12"/>
      <c r="L5" s="13"/>
      <c r="M5" s="13"/>
      <c r="N5" s="13"/>
      <c r="O5" s="10"/>
      <c r="P5" s="17"/>
      <c r="Q5" s="49"/>
      <c r="R5" s="17"/>
      <c r="S5" s="18"/>
      <c r="T5" s="44"/>
      <c r="U5" s="53"/>
      <c r="V5" s="19"/>
      <c r="W5" s="23"/>
    </row>
    <row r="6" spans="1:23" ht="26.4" x14ac:dyDescent="0.25">
      <c r="A6" s="24" t="str">
        <f>IF(D6&gt;0,MAX($A$3:A5)+1,"")</f>
        <v/>
      </c>
      <c r="B6" s="21" t="s">
        <v>15</v>
      </c>
      <c r="C6" s="2"/>
      <c r="D6" s="11"/>
      <c r="E6" s="57"/>
      <c r="F6" s="12"/>
      <c r="G6" s="13"/>
      <c r="H6" s="13" t="str">
        <f t="shared" si="0"/>
        <v/>
      </c>
      <c r="I6" s="13"/>
      <c r="J6" s="12"/>
      <c r="K6" s="12"/>
      <c r="L6" s="13"/>
      <c r="M6" s="13"/>
      <c r="N6" s="13"/>
      <c r="O6" s="10"/>
      <c r="P6" s="17"/>
      <c r="Q6" s="49"/>
      <c r="R6" s="17"/>
      <c r="S6" s="18"/>
      <c r="T6" s="44"/>
      <c r="U6" s="53"/>
      <c r="V6" s="19"/>
      <c r="W6" s="23"/>
    </row>
    <row r="7" spans="1:23" x14ac:dyDescent="0.25">
      <c r="A7" s="24">
        <f>IF(D7&gt;0,MAX($A3:A6)+1,"")</f>
        <v>1</v>
      </c>
      <c r="B7" s="21" t="s">
        <v>16</v>
      </c>
      <c r="C7" s="2">
        <v>100</v>
      </c>
      <c r="D7" s="11" t="s">
        <v>17</v>
      </c>
      <c r="E7" s="58">
        <f>'[1]From Site 2'!E9-'[1]From Site 1'!E9</f>
        <v>20</v>
      </c>
      <c r="F7" s="14">
        <f>'[1]From Site 2'!F9-'[1]From Site 1'!F9</f>
        <v>0</v>
      </c>
      <c r="G7" s="14">
        <f>'[1]From Site 2'!G9-'[1]From Site 1'!G9</f>
        <v>0</v>
      </c>
      <c r="H7" s="14">
        <f>'[1]From Site 2'!H9-'[1]From Site 1'!H9</f>
        <v>25</v>
      </c>
      <c r="I7" s="14">
        <f>'[1]From Site 2'!I9-'[1]From Site 1'!I9</f>
        <v>0</v>
      </c>
      <c r="J7" s="12">
        <v>0.4</v>
      </c>
      <c r="K7" s="12">
        <v>0</v>
      </c>
      <c r="L7" s="12">
        <v>0</v>
      </c>
      <c r="M7" s="12">
        <v>0.5</v>
      </c>
      <c r="N7" s="12">
        <v>0.1</v>
      </c>
      <c r="O7" s="10">
        <v>300</v>
      </c>
      <c r="P7" s="17">
        <v>9750</v>
      </c>
      <c r="Q7" s="49">
        <v>0.65</v>
      </c>
      <c r="R7" s="17">
        <v>50</v>
      </c>
      <c r="S7" s="45">
        <f>U7*T7*O7</f>
        <v>6150</v>
      </c>
      <c r="T7" s="44">
        <f>((E7*J7)+(F7*K7)+(G7*L7)+(H7*M7)+(I7*N7))/MAX(E7,F7,G7,H7,I7)</f>
        <v>0.82</v>
      </c>
      <c r="U7" s="54">
        <f>MAX(E7,F7,H7,G7,I7)</f>
        <v>25</v>
      </c>
      <c r="V7" s="46">
        <f>S7+P7</f>
        <v>15900</v>
      </c>
      <c r="W7" s="47">
        <f>U7+R7</f>
        <v>75</v>
      </c>
    </row>
    <row r="8" spans="1:23" x14ac:dyDescent="0.25">
      <c r="A8" s="24">
        <f>IF(D8&gt;0,MAX($A4:A7)+1,"")</f>
        <v>2</v>
      </c>
      <c r="B8" s="21" t="s">
        <v>18</v>
      </c>
      <c r="C8" s="2">
        <v>150</v>
      </c>
      <c r="D8" s="11" t="s">
        <v>17</v>
      </c>
      <c r="E8" s="58">
        <f>'[1]From Site 2'!E10-'[1]From Site 1'!E10</f>
        <v>100</v>
      </c>
      <c r="F8" s="14">
        <f>'[1]From Site 2'!F10-'[1]From Site 1'!F10</f>
        <v>0</v>
      </c>
      <c r="G8" s="14">
        <f>'[1]From Site 2'!G10-'[1]From Site 1'!G10</f>
        <v>0</v>
      </c>
      <c r="H8" s="14">
        <f>'[1]From Site 2'!H10-'[1]From Site 1'!H10</f>
        <v>50</v>
      </c>
      <c r="I8" s="14">
        <f>'[1]From Site 2'!I10-'[1]From Site 1'!I10</f>
        <v>0</v>
      </c>
      <c r="J8" s="12">
        <v>0.4</v>
      </c>
      <c r="K8" s="12">
        <v>0</v>
      </c>
      <c r="L8" s="12">
        <v>0</v>
      </c>
      <c r="M8" s="12">
        <v>0.5</v>
      </c>
      <c r="N8" s="12">
        <v>0.1</v>
      </c>
      <c r="O8" s="10">
        <v>400</v>
      </c>
      <c r="P8" s="17">
        <v>13000</v>
      </c>
      <c r="Q8" s="49">
        <v>0.65</v>
      </c>
      <c r="R8" s="17">
        <v>50</v>
      </c>
      <c r="S8" s="45">
        <f t="shared" ref="S8:S59" si="1">U8*T8*O8</f>
        <v>26000</v>
      </c>
      <c r="T8" s="44">
        <f t="shared" ref="T8:T59" si="2">((E8*J8)+(F8*K8)+(G8*L8)+(H8*M8)+(I8*N8))/MAX(E8,F8,G8,H8,I8)</f>
        <v>0.65</v>
      </c>
      <c r="U8" s="54">
        <f t="shared" ref="U8:U59" si="3">MAX(E8,F8,H8,G8,I8)</f>
        <v>100</v>
      </c>
      <c r="V8" s="46">
        <f t="shared" ref="V8:V59" si="4">S8+P8</f>
        <v>39000</v>
      </c>
      <c r="W8" s="47">
        <f t="shared" ref="W8:W59" si="5">U8+R8</f>
        <v>150</v>
      </c>
    </row>
    <row r="9" spans="1:23" ht="26.4" x14ac:dyDescent="0.25">
      <c r="A9" s="24" t="str">
        <f>IF(D9&gt;0,MAX($A5:A8)+1,"")</f>
        <v/>
      </c>
      <c r="B9" s="21" t="s">
        <v>19</v>
      </c>
      <c r="C9" s="2"/>
      <c r="D9" s="11"/>
      <c r="E9" s="58"/>
      <c r="F9" s="14"/>
      <c r="G9" s="14"/>
      <c r="H9" s="14"/>
      <c r="I9" s="14"/>
      <c r="J9" s="12"/>
      <c r="K9" s="12"/>
      <c r="L9" s="13"/>
      <c r="M9" s="13"/>
      <c r="N9" s="13"/>
      <c r="O9" s="10"/>
      <c r="P9" s="17"/>
      <c r="Q9" s="49"/>
      <c r="R9" s="17"/>
      <c r="S9" s="45">
        <f t="shared" si="1"/>
        <v>0</v>
      </c>
      <c r="T9" s="44"/>
      <c r="U9" s="54"/>
      <c r="V9" s="46"/>
      <c r="W9" s="47"/>
    </row>
    <row r="10" spans="1:23" x14ac:dyDescent="0.25">
      <c r="A10" s="24">
        <f>IF(D10&gt;0,MAX($A6:A9)+1,"")</f>
        <v>3</v>
      </c>
      <c r="B10" s="21" t="s">
        <v>18</v>
      </c>
      <c r="C10" s="2">
        <v>100</v>
      </c>
      <c r="D10" s="11" t="s">
        <v>17</v>
      </c>
      <c r="E10" s="58">
        <f>'[1]From Site 2'!E12-'[1]From Site 1'!E12</f>
        <v>70</v>
      </c>
      <c r="F10" s="14">
        <f>'[1]From Site 2'!F12-'[1]From Site 1'!F12</f>
        <v>0</v>
      </c>
      <c r="G10" s="14">
        <f>'[1]From Site 2'!G12-'[1]From Site 1'!G12</f>
        <v>0</v>
      </c>
      <c r="H10" s="14">
        <f>'[1]From Site 2'!H12-'[1]From Site 1'!H12</f>
        <v>50</v>
      </c>
      <c r="I10" s="14">
        <f>'[1]From Site 2'!I12-'[1]From Site 1'!I12</f>
        <v>0</v>
      </c>
      <c r="J10" s="12">
        <v>0.4</v>
      </c>
      <c r="K10" s="12">
        <v>0</v>
      </c>
      <c r="L10" s="12">
        <v>0</v>
      </c>
      <c r="M10" s="12">
        <v>0.5</v>
      </c>
      <c r="N10" s="12">
        <v>0.1</v>
      </c>
      <c r="O10" s="10">
        <v>150</v>
      </c>
      <c r="P10" s="17">
        <v>1800</v>
      </c>
      <c r="Q10" s="49">
        <v>0.4</v>
      </c>
      <c r="R10" s="17">
        <v>30</v>
      </c>
      <c r="S10" s="45">
        <f t="shared" si="1"/>
        <v>7950</v>
      </c>
      <c r="T10" s="44">
        <f t="shared" si="2"/>
        <v>0.75714285714285712</v>
      </c>
      <c r="U10" s="54">
        <f t="shared" si="3"/>
        <v>70</v>
      </c>
      <c r="V10" s="46">
        <f t="shared" si="4"/>
        <v>9750</v>
      </c>
      <c r="W10" s="47">
        <f t="shared" si="5"/>
        <v>100</v>
      </c>
    </row>
    <row r="11" spans="1:23" x14ac:dyDescent="0.25">
      <c r="A11" s="24">
        <f>IF(D11&gt;0,MAX($A7:A10)+1,"")</f>
        <v>4</v>
      </c>
      <c r="B11" s="21" t="s">
        <v>20</v>
      </c>
      <c r="C11" s="2">
        <v>20</v>
      </c>
      <c r="D11" s="11" t="s">
        <v>17</v>
      </c>
      <c r="E11" s="58">
        <f>'[1]From Site 2'!E13-'[1]From Site 1'!E13</f>
        <v>20</v>
      </c>
      <c r="F11" s="14">
        <f>'[1]From Site 2'!F13-'[1]From Site 1'!F13</f>
        <v>0</v>
      </c>
      <c r="G11" s="14">
        <f>'[1]From Site 2'!G13-'[1]From Site 1'!G13</f>
        <v>0</v>
      </c>
      <c r="H11" s="14">
        <f>'[1]From Site 2'!H13-'[1]From Site 1'!H13</f>
        <v>20</v>
      </c>
      <c r="I11" s="14">
        <f>'[1]From Site 2'!I13-'[1]From Site 1'!I13</f>
        <v>0</v>
      </c>
      <c r="J11" s="12">
        <v>0.4</v>
      </c>
      <c r="K11" s="12">
        <v>0</v>
      </c>
      <c r="L11" s="12">
        <v>0</v>
      </c>
      <c r="M11" s="12">
        <v>0.5</v>
      </c>
      <c r="N11" s="12">
        <v>0.1</v>
      </c>
      <c r="O11" s="10">
        <v>160</v>
      </c>
      <c r="P11" s="17"/>
      <c r="Q11" s="49"/>
      <c r="R11" s="17"/>
      <c r="S11" s="45">
        <f t="shared" si="1"/>
        <v>2880</v>
      </c>
      <c r="T11" s="44">
        <f t="shared" si="2"/>
        <v>0.9</v>
      </c>
      <c r="U11" s="54">
        <f t="shared" si="3"/>
        <v>20</v>
      </c>
      <c r="V11" s="46">
        <f t="shared" si="4"/>
        <v>2880</v>
      </c>
      <c r="W11" s="47"/>
    </row>
    <row r="12" spans="1:23" x14ac:dyDescent="0.25">
      <c r="A12" s="24">
        <f>IF(D12&gt;0,MAX($A8:A11)+1,"")</f>
        <v>5</v>
      </c>
      <c r="B12" s="21" t="s">
        <v>21</v>
      </c>
      <c r="C12" s="2">
        <v>184</v>
      </c>
      <c r="D12" s="11" t="s">
        <v>17</v>
      </c>
      <c r="E12" s="58">
        <f>'[1]From Site 2'!E14-'[1]From Site 1'!E14</f>
        <v>184</v>
      </c>
      <c r="F12" s="14">
        <f>'[1]From Site 2'!F14-'[1]From Site 1'!F14</f>
        <v>0</v>
      </c>
      <c r="G12" s="14">
        <f>'[1]From Site 2'!G14-'[1]From Site 1'!G14</f>
        <v>0</v>
      </c>
      <c r="H12" s="14">
        <f>'[1]From Site 2'!H14-'[1]From Site 1'!H14</f>
        <v>184</v>
      </c>
      <c r="I12" s="14">
        <f>'[1]From Site 2'!I14-'[1]From Site 1'!I14</f>
        <v>0</v>
      </c>
      <c r="J12" s="12">
        <v>0.4</v>
      </c>
      <c r="K12" s="12">
        <v>0</v>
      </c>
      <c r="L12" s="12">
        <v>0</v>
      </c>
      <c r="M12" s="12">
        <v>0.5</v>
      </c>
      <c r="N12" s="12">
        <v>0.1</v>
      </c>
      <c r="O12" s="10">
        <v>260</v>
      </c>
      <c r="P12" s="17"/>
      <c r="Q12" s="49"/>
      <c r="R12" s="17"/>
      <c r="S12" s="45">
        <f t="shared" si="1"/>
        <v>43056.000000000007</v>
      </c>
      <c r="T12" s="44">
        <f t="shared" si="2"/>
        <v>0.90000000000000013</v>
      </c>
      <c r="U12" s="54">
        <f t="shared" si="3"/>
        <v>184</v>
      </c>
      <c r="V12" s="46">
        <f t="shared" si="4"/>
        <v>43056.000000000007</v>
      </c>
      <c r="W12" s="47"/>
    </row>
    <row r="13" spans="1:23" ht="26.4" x14ac:dyDescent="0.25">
      <c r="A13" s="24" t="str">
        <f>IF(D13&gt;0,MAX($A9:A12)+1,"")</f>
        <v/>
      </c>
      <c r="B13" s="21" t="s">
        <v>22</v>
      </c>
      <c r="C13" s="2"/>
      <c r="D13" s="11"/>
      <c r="E13" s="58"/>
      <c r="F13" s="14"/>
      <c r="G13" s="14"/>
      <c r="H13" s="14"/>
      <c r="I13" s="14"/>
      <c r="J13" s="12"/>
      <c r="K13" s="12"/>
      <c r="L13" s="13"/>
      <c r="M13" s="13"/>
      <c r="N13" s="13"/>
      <c r="O13" s="10"/>
      <c r="P13" s="17"/>
      <c r="Q13" s="49"/>
      <c r="R13" s="17"/>
      <c r="S13" s="45">
        <f t="shared" si="1"/>
        <v>0</v>
      </c>
      <c r="T13" s="44"/>
      <c r="U13" s="54"/>
      <c r="V13" s="46"/>
      <c r="W13" s="47"/>
    </row>
    <row r="14" spans="1:23" x14ac:dyDescent="0.25">
      <c r="A14" s="24">
        <v>1</v>
      </c>
      <c r="B14" s="21" t="s">
        <v>23</v>
      </c>
      <c r="C14" s="2">
        <v>50</v>
      </c>
      <c r="D14" s="11" t="s">
        <v>17</v>
      </c>
      <c r="E14" s="58">
        <f>'[1]From Site 2'!E16-'[1]From Site 1'!E16</f>
        <v>30</v>
      </c>
      <c r="F14" s="14">
        <f>'[1]From Site 2'!F16-'[1]From Site 1'!F16</f>
        <v>0</v>
      </c>
      <c r="G14" s="14">
        <f>'[1]From Site 2'!G16-'[1]From Site 1'!G16</f>
        <v>0</v>
      </c>
      <c r="H14" s="14">
        <f>'[1]From Site 2'!H16-'[1]From Site 1'!H16</f>
        <v>50</v>
      </c>
      <c r="I14" s="14">
        <f>'[1]From Site 2'!I16-'[1]From Site 1'!I16</f>
        <v>0</v>
      </c>
      <c r="J14" s="12">
        <v>0.4</v>
      </c>
      <c r="K14" s="12">
        <v>0</v>
      </c>
      <c r="L14" s="12">
        <v>0</v>
      </c>
      <c r="M14" s="12">
        <v>0.5</v>
      </c>
      <c r="N14" s="12">
        <v>0.1</v>
      </c>
      <c r="O14" s="10">
        <v>500</v>
      </c>
      <c r="P14" s="17">
        <v>4000</v>
      </c>
      <c r="Q14" s="49">
        <v>0.4</v>
      </c>
      <c r="R14" s="17">
        <v>20</v>
      </c>
      <c r="S14" s="45">
        <f t="shared" si="1"/>
        <v>18500</v>
      </c>
      <c r="T14" s="44">
        <f t="shared" si="2"/>
        <v>0.74</v>
      </c>
      <c r="U14" s="54">
        <f t="shared" si="3"/>
        <v>50</v>
      </c>
      <c r="V14" s="46">
        <f t="shared" si="4"/>
        <v>22500</v>
      </c>
      <c r="W14" s="47">
        <f t="shared" si="5"/>
        <v>70</v>
      </c>
    </row>
    <row r="15" spans="1:23" x14ac:dyDescent="0.25">
      <c r="A15" s="24">
        <v>2</v>
      </c>
      <c r="B15" s="21" t="s">
        <v>24</v>
      </c>
      <c r="C15" s="2">
        <v>45</v>
      </c>
      <c r="D15" s="11" t="s">
        <v>17</v>
      </c>
      <c r="E15" s="58">
        <f>'[1]From Site 2'!E17-'[1]From Site 1'!E17</f>
        <v>0</v>
      </c>
      <c r="F15" s="14">
        <f>'[1]From Site 2'!F17-'[1]From Site 1'!F17</f>
        <v>0</v>
      </c>
      <c r="G15" s="14">
        <f>'[1]From Site 2'!G17-'[1]From Site 1'!G17</f>
        <v>0</v>
      </c>
      <c r="H15" s="14">
        <f>'[1]From Site 2'!H17-'[1]From Site 1'!H17</f>
        <v>45</v>
      </c>
      <c r="I15" s="14">
        <f>'[1]From Site 2'!I17-'[1]From Site 1'!I17</f>
        <v>0</v>
      </c>
      <c r="J15" s="12">
        <v>0.4</v>
      </c>
      <c r="K15" s="12">
        <v>0</v>
      </c>
      <c r="L15" s="12">
        <v>0</v>
      </c>
      <c r="M15" s="12">
        <v>0.5</v>
      </c>
      <c r="N15" s="12">
        <v>0.1</v>
      </c>
      <c r="O15" s="10">
        <v>750</v>
      </c>
      <c r="P15" s="17">
        <v>13500</v>
      </c>
      <c r="Q15" s="49">
        <v>0.4</v>
      </c>
      <c r="R15" s="17">
        <v>45</v>
      </c>
      <c r="S15" s="45">
        <f t="shared" si="1"/>
        <v>16875</v>
      </c>
      <c r="T15" s="44">
        <f t="shared" si="2"/>
        <v>0.5</v>
      </c>
      <c r="U15" s="54">
        <f t="shared" si="3"/>
        <v>45</v>
      </c>
      <c r="V15" s="46">
        <f t="shared" si="4"/>
        <v>30375</v>
      </c>
      <c r="W15" s="47">
        <f t="shared" si="5"/>
        <v>90</v>
      </c>
    </row>
    <row r="16" spans="1:23" ht="26.4" x14ac:dyDescent="0.25">
      <c r="A16" s="24" t="str">
        <f>IF(D16&gt;0,MAX($A12:A15)+1,"")</f>
        <v/>
      </c>
      <c r="B16" s="21" t="s">
        <v>25</v>
      </c>
      <c r="C16" s="2"/>
      <c r="D16" s="11"/>
      <c r="E16" s="58"/>
      <c r="F16" s="14"/>
      <c r="G16" s="14"/>
      <c r="H16" s="14"/>
      <c r="I16" s="14"/>
      <c r="J16" s="12"/>
      <c r="K16" s="12"/>
      <c r="L16" s="13"/>
      <c r="M16" s="13"/>
      <c r="N16" s="13"/>
      <c r="O16" s="10"/>
      <c r="P16" s="17"/>
      <c r="Q16" s="49"/>
      <c r="R16" s="17"/>
      <c r="S16" s="45">
        <f t="shared" si="1"/>
        <v>0</v>
      </c>
      <c r="T16" s="44"/>
      <c r="U16" s="54"/>
      <c r="V16" s="46"/>
      <c r="W16" s="47"/>
    </row>
    <row r="17" spans="1:23" x14ac:dyDescent="0.25">
      <c r="A17" s="24">
        <f>IF(D17&gt;0,MAX($A13:A16)+1,"")</f>
        <v>3</v>
      </c>
      <c r="B17" s="21" t="s">
        <v>26</v>
      </c>
      <c r="C17" s="2">
        <v>184</v>
      </c>
      <c r="D17" s="11" t="s">
        <v>17</v>
      </c>
      <c r="E17" s="58">
        <f>'[1]From Site 2'!E19-'[1]From Site 1'!E19</f>
        <v>0</v>
      </c>
      <c r="F17" s="14">
        <f>'[1]From Site 2'!F19-'[1]From Site 1'!F19</f>
        <v>0</v>
      </c>
      <c r="G17" s="14">
        <f>'[1]From Site 2'!G19-'[1]From Site 1'!G19</f>
        <v>0</v>
      </c>
      <c r="H17" s="14">
        <f>'[1]From Site 2'!H19-'[1]From Site 1'!H19</f>
        <v>0</v>
      </c>
      <c r="I17" s="14">
        <f>'[1]From Site 2'!I19-'[1]From Site 1'!I19</f>
        <v>100</v>
      </c>
      <c r="J17" s="12">
        <v>0.4</v>
      </c>
      <c r="K17" s="12">
        <v>0</v>
      </c>
      <c r="L17" s="12">
        <v>0</v>
      </c>
      <c r="M17" s="12">
        <v>0.5</v>
      </c>
      <c r="N17" s="12">
        <v>0.1</v>
      </c>
      <c r="O17" s="10">
        <v>2000</v>
      </c>
      <c r="P17" s="17">
        <v>147200</v>
      </c>
      <c r="Q17" s="49">
        <v>0.4</v>
      </c>
      <c r="R17" s="17">
        <v>184</v>
      </c>
      <c r="S17" s="45">
        <f t="shared" si="1"/>
        <v>20000</v>
      </c>
      <c r="T17" s="44">
        <f t="shared" si="2"/>
        <v>0.1</v>
      </c>
      <c r="U17" s="54">
        <f t="shared" si="3"/>
        <v>100</v>
      </c>
      <c r="V17" s="46">
        <f t="shared" si="4"/>
        <v>167200</v>
      </c>
      <c r="W17" s="47">
        <f t="shared" si="5"/>
        <v>284</v>
      </c>
    </row>
    <row r="18" spans="1:23" x14ac:dyDescent="0.25">
      <c r="A18" s="24">
        <f>IF(D18&gt;0,MAX($A14:A17)+1,"")</f>
        <v>4</v>
      </c>
      <c r="B18" s="21" t="s">
        <v>27</v>
      </c>
      <c r="C18" s="2">
        <v>20</v>
      </c>
      <c r="D18" s="11" t="s">
        <v>17</v>
      </c>
      <c r="E18" s="58">
        <f>'[1]From Site 2'!E20-'[1]From Site 1'!E20</f>
        <v>0</v>
      </c>
      <c r="F18" s="14">
        <f>'[1]From Site 2'!F20-'[1]From Site 1'!F20</f>
        <v>0</v>
      </c>
      <c r="G18" s="14">
        <f>'[1]From Site 2'!G20-'[1]From Site 1'!G20</f>
        <v>0</v>
      </c>
      <c r="H18" s="14">
        <f>'[1]From Site 2'!H20-'[1]From Site 1'!H20</f>
        <v>0</v>
      </c>
      <c r="I18" s="14">
        <f>'[1]From Site 2'!I20-'[1]From Site 1'!I20</f>
        <v>0</v>
      </c>
      <c r="J18" s="12">
        <v>0.4</v>
      </c>
      <c r="K18" s="12">
        <v>0</v>
      </c>
      <c r="L18" s="12">
        <v>0</v>
      </c>
      <c r="M18" s="12">
        <v>0.5</v>
      </c>
      <c r="N18" s="12">
        <v>0.1</v>
      </c>
      <c r="O18" s="10">
        <v>1650</v>
      </c>
      <c r="P18" s="17">
        <v>13200</v>
      </c>
      <c r="Q18" s="49">
        <v>0.4</v>
      </c>
      <c r="R18" s="17">
        <v>20</v>
      </c>
      <c r="S18" s="45">
        <f t="shared" si="1"/>
        <v>0</v>
      </c>
      <c r="T18" s="44"/>
      <c r="U18" s="54"/>
      <c r="V18" s="46">
        <f t="shared" si="4"/>
        <v>13200</v>
      </c>
      <c r="W18" s="47">
        <f t="shared" si="5"/>
        <v>20</v>
      </c>
    </row>
    <row r="19" spans="1:23" x14ac:dyDescent="0.25">
      <c r="A19" s="24">
        <f>IF(D19&gt;0,MAX($A15:A18)+1,"")</f>
        <v>5</v>
      </c>
      <c r="B19" s="21" t="s">
        <v>28</v>
      </c>
      <c r="C19" s="2">
        <v>99</v>
      </c>
      <c r="D19" s="11" t="s">
        <v>17</v>
      </c>
      <c r="E19" s="58">
        <f>'[1]From Site 2'!E21-'[1]From Site 1'!E21</f>
        <v>0</v>
      </c>
      <c r="F19" s="14">
        <f>'[1]From Site 2'!F21-'[1]From Site 1'!F21</f>
        <v>0</v>
      </c>
      <c r="G19" s="14">
        <f>'[1]From Site 2'!G21-'[1]From Site 1'!G21</f>
        <v>0</v>
      </c>
      <c r="H19" s="14">
        <f>'[1]From Site 2'!H21-'[1]From Site 1'!H21</f>
        <v>0</v>
      </c>
      <c r="I19" s="14">
        <f>'[1]From Site 2'!I21-'[1]From Site 1'!I21</f>
        <v>0</v>
      </c>
      <c r="J19" s="12">
        <v>0.4</v>
      </c>
      <c r="K19" s="12">
        <v>0</v>
      </c>
      <c r="L19" s="12">
        <v>0</v>
      </c>
      <c r="M19" s="12">
        <v>0.5</v>
      </c>
      <c r="N19" s="12">
        <v>0.1</v>
      </c>
      <c r="O19" s="10">
        <v>1100</v>
      </c>
      <c r="P19" s="17">
        <v>43560</v>
      </c>
      <c r="Q19" s="49">
        <v>0.4</v>
      </c>
      <c r="R19" s="17">
        <v>99</v>
      </c>
      <c r="S19" s="45">
        <f t="shared" si="1"/>
        <v>0</v>
      </c>
      <c r="T19" s="44"/>
      <c r="U19" s="54"/>
      <c r="V19" s="46">
        <f t="shared" si="4"/>
        <v>43560</v>
      </c>
      <c r="W19" s="47">
        <f t="shared" si="5"/>
        <v>99</v>
      </c>
    </row>
    <row r="20" spans="1:23" x14ac:dyDescent="0.25">
      <c r="A20" s="24" t="str">
        <f>IF(D20&gt;0,MAX(#REF!)+1,"")</f>
        <v/>
      </c>
      <c r="B20" s="20" t="s">
        <v>29</v>
      </c>
      <c r="C20" s="2"/>
      <c r="D20" s="11"/>
      <c r="E20" s="58"/>
      <c r="F20" s="14"/>
      <c r="G20" s="14"/>
      <c r="H20" s="14"/>
      <c r="I20" s="14"/>
      <c r="J20" s="12"/>
      <c r="K20" s="12"/>
      <c r="L20" s="13"/>
      <c r="M20" s="13"/>
      <c r="N20" s="13"/>
      <c r="O20" s="10"/>
      <c r="P20" s="17"/>
      <c r="Q20" s="49"/>
      <c r="R20" s="17"/>
      <c r="S20" s="45">
        <f t="shared" si="1"/>
        <v>0</v>
      </c>
      <c r="T20" s="44"/>
      <c r="U20" s="54"/>
      <c r="V20" s="46"/>
      <c r="W20" s="47"/>
    </row>
    <row r="21" spans="1:23" ht="132" x14ac:dyDescent="0.25">
      <c r="A21" s="24" t="str">
        <f>IF(D21&gt;0,MAX($A20:A20)+1,"")</f>
        <v/>
      </c>
      <c r="B21" s="21" t="s">
        <v>30</v>
      </c>
      <c r="C21" s="2"/>
      <c r="D21" s="11"/>
      <c r="E21" s="58"/>
      <c r="F21" s="14"/>
      <c r="G21" s="14"/>
      <c r="H21" s="14"/>
      <c r="I21" s="14"/>
      <c r="J21" s="12"/>
      <c r="K21" s="12"/>
      <c r="L21" s="13"/>
      <c r="M21" s="13"/>
      <c r="N21" s="13"/>
      <c r="O21" s="10"/>
      <c r="P21" s="17"/>
      <c r="Q21" s="49"/>
      <c r="R21" s="17"/>
      <c r="S21" s="45">
        <f t="shared" si="1"/>
        <v>0</v>
      </c>
      <c r="T21" s="44"/>
      <c r="U21" s="54"/>
      <c r="V21" s="46"/>
      <c r="W21" s="47"/>
    </row>
    <row r="22" spans="1:23" x14ac:dyDescent="0.25">
      <c r="A22" s="24" t="str">
        <f>IF(D22&gt;0,MAX($A20:A21)+1,"")</f>
        <v/>
      </c>
      <c r="B22" s="21" t="s">
        <v>31</v>
      </c>
      <c r="C22" s="2"/>
      <c r="D22" s="11"/>
      <c r="E22" s="58"/>
      <c r="F22" s="14"/>
      <c r="G22" s="14"/>
      <c r="H22" s="14"/>
      <c r="I22" s="14"/>
      <c r="J22" s="12"/>
      <c r="K22" s="12"/>
      <c r="L22" s="13"/>
      <c r="M22" s="13"/>
      <c r="N22" s="13"/>
      <c r="O22" s="10"/>
      <c r="P22" s="17"/>
      <c r="Q22" s="49"/>
      <c r="R22" s="17"/>
      <c r="S22" s="45">
        <f t="shared" si="1"/>
        <v>0</v>
      </c>
      <c r="T22" s="44"/>
      <c r="U22" s="54">
        <f t="shared" si="3"/>
        <v>0</v>
      </c>
      <c r="V22" s="46"/>
      <c r="W22" s="47"/>
    </row>
    <row r="23" spans="1:23" x14ac:dyDescent="0.25">
      <c r="A23" s="24">
        <v>1</v>
      </c>
      <c r="B23" s="21" t="s">
        <v>32</v>
      </c>
      <c r="C23" s="2">
        <v>72</v>
      </c>
      <c r="D23" s="11" t="s">
        <v>17</v>
      </c>
      <c r="E23" s="58">
        <f>'[1]From Site 2'!E25-'[1]From Site 1'!E25</f>
        <v>0</v>
      </c>
      <c r="F23" s="14">
        <f>'[1]From Site 2'!F25-'[1]From Site 1'!F25</f>
        <v>57</v>
      </c>
      <c r="G23" s="14">
        <f>'[1]From Site 2'!G25-'[1]From Site 1'!G25</f>
        <v>0</v>
      </c>
      <c r="H23" s="14">
        <f>'[1]From Site 2'!H25-'[1]From Site 1'!H25</f>
        <v>0</v>
      </c>
      <c r="I23" s="14">
        <f>'[1]From Site 2'!I25-'[1]From Site 1'!I25</f>
        <v>0</v>
      </c>
      <c r="J23" s="12">
        <v>0.2</v>
      </c>
      <c r="K23" s="12">
        <v>0.2</v>
      </c>
      <c r="L23" s="13">
        <v>0</v>
      </c>
      <c r="M23" s="13">
        <v>0.55000000000000004</v>
      </c>
      <c r="N23" s="13">
        <v>0.05</v>
      </c>
      <c r="O23" s="10">
        <v>536</v>
      </c>
      <c r="P23" s="17">
        <v>9326.4</v>
      </c>
      <c r="Q23" s="49">
        <v>0.24</v>
      </c>
      <c r="R23" s="17">
        <v>72</v>
      </c>
      <c r="S23" s="45">
        <f t="shared" si="1"/>
        <v>6110.4000000000005</v>
      </c>
      <c r="T23" s="44">
        <f t="shared" si="2"/>
        <v>0.2</v>
      </c>
      <c r="U23" s="54">
        <f t="shared" si="3"/>
        <v>57</v>
      </c>
      <c r="V23" s="46">
        <f t="shared" si="4"/>
        <v>15436.8</v>
      </c>
      <c r="W23" s="47">
        <f t="shared" si="5"/>
        <v>129</v>
      </c>
    </row>
    <row r="24" spans="1:23" x14ac:dyDescent="0.25">
      <c r="A24" s="24" t="str">
        <f>IF(D24&gt;0,MAX($A20:A23)+1,"")</f>
        <v/>
      </c>
      <c r="B24" s="21" t="s">
        <v>33</v>
      </c>
      <c r="C24" s="2"/>
      <c r="D24" s="11"/>
      <c r="E24" s="58"/>
      <c r="F24" s="14"/>
      <c r="G24" s="14"/>
      <c r="H24" s="14"/>
      <c r="I24" s="14"/>
      <c r="J24" s="12"/>
      <c r="K24" s="12"/>
      <c r="L24" s="13"/>
      <c r="M24" s="13"/>
      <c r="N24" s="13"/>
      <c r="O24" s="10"/>
      <c r="P24" s="17"/>
      <c r="Q24" s="49"/>
      <c r="R24" s="17"/>
      <c r="S24" s="45">
        <f t="shared" si="1"/>
        <v>0</v>
      </c>
      <c r="T24" s="44"/>
      <c r="U24" s="54"/>
      <c r="V24" s="46"/>
      <c r="W24" s="47"/>
    </row>
    <row r="25" spans="1:23" x14ac:dyDescent="0.25">
      <c r="A25" s="24">
        <v>2</v>
      </c>
      <c r="B25" s="21" t="s">
        <v>34</v>
      </c>
      <c r="C25" s="2">
        <v>80</v>
      </c>
      <c r="D25" s="11" t="s">
        <v>17</v>
      </c>
      <c r="E25" s="58">
        <f>'[1]From Site 2'!E27-'[1]From Site 1'!E27</f>
        <v>0</v>
      </c>
      <c r="F25" s="14">
        <f>'[1]From Site 2'!F27-'[1]From Site 1'!F27</f>
        <v>20</v>
      </c>
      <c r="G25" s="14">
        <f>'[1]From Site 2'!G27-'[1]From Site 1'!G27</f>
        <v>0</v>
      </c>
      <c r="H25" s="14">
        <f>'[1]From Site 2'!H27-'[1]From Site 1'!H27</f>
        <v>0</v>
      </c>
      <c r="I25" s="14">
        <f>'[1]From Site 2'!I27-'[1]From Site 1'!I27</f>
        <v>0</v>
      </c>
      <c r="J25" s="12">
        <v>0.2</v>
      </c>
      <c r="K25" s="12">
        <v>0.2</v>
      </c>
      <c r="L25" s="13">
        <v>0</v>
      </c>
      <c r="M25" s="13">
        <v>0.55000000000000004</v>
      </c>
      <c r="N25" s="13">
        <v>0.05</v>
      </c>
      <c r="O25" s="10">
        <f>(300/200)*536</f>
        <v>804</v>
      </c>
      <c r="P25" s="17">
        <v>16080</v>
      </c>
      <c r="Q25" s="49">
        <v>0.25</v>
      </c>
      <c r="R25" s="17">
        <v>80</v>
      </c>
      <c r="S25" s="45">
        <f t="shared" si="1"/>
        <v>3216</v>
      </c>
      <c r="T25" s="44">
        <f t="shared" si="2"/>
        <v>0.2</v>
      </c>
      <c r="U25" s="54">
        <f t="shared" si="3"/>
        <v>20</v>
      </c>
      <c r="V25" s="46">
        <f t="shared" si="4"/>
        <v>19296</v>
      </c>
      <c r="W25" s="47">
        <f t="shared" si="5"/>
        <v>100</v>
      </c>
    </row>
    <row r="26" spans="1:23" x14ac:dyDescent="0.25">
      <c r="A26" s="24" t="str">
        <f>IF(D26&gt;0,MAX($A22:A25)+1,"")</f>
        <v/>
      </c>
      <c r="B26" s="20" t="s">
        <v>35</v>
      </c>
      <c r="C26" s="2"/>
      <c r="D26" s="11"/>
      <c r="E26" s="58"/>
      <c r="F26" s="14"/>
      <c r="G26" s="14"/>
      <c r="H26" s="14"/>
      <c r="I26" s="14"/>
      <c r="J26" s="12"/>
      <c r="K26" s="12"/>
      <c r="L26" s="13"/>
      <c r="M26" s="13"/>
      <c r="N26" s="13"/>
      <c r="O26" s="10"/>
      <c r="P26" s="17"/>
      <c r="Q26" s="49"/>
      <c r="R26" s="17"/>
      <c r="S26" s="45">
        <f t="shared" si="1"/>
        <v>0</v>
      </c>
      <c r="T26" s="44"/>
      <c r="U26" s="54"/>
      <c r="V26" s="46"/>
      <c r="W26" s="47"/>
    </row>
    <row r="27" spans="1:23" ht="132" x14ac:dyDescent="0.25">
      <c r="A27" s="24" t="str">
        <f>IF(D27&gt;0,MAX($A23:A26)+1,"")</f>
        <v/>
      </c>
      <c r="B27" s="21" t="s">
        <v>36</v>
      </c>
      <c r="C27" s="2"/>
      <c r="D27" s="11"/>
      <c r="E27" s="58"/>
      <c r="F27" s="14"/>
      <c r="G27" s="14"/>
      <c r="H27" s="14"/>
      <c r="I27" s="14"/>
      <c r="J27" s="12"/>
      <c r="K27" s="12"/>
      <c r="L27" s="13"/>
      <c r="M27" s="13"/>
      <c r="N27" s="13"/>
      <c r="O27" s="10"/>
      <c r="P27" s="17"/>
      <c r="Q27" s="49"/>
      <c r="R27" s="17"/>
      <c r="S27" s="45">
        <f t="shared" si="1"/>
        <v>0</v>
      </c>
      <c r="T27" s="44"/>
      <c r="U27" s="54"/>
      <c r="V27" s="46"/>
      <c r="W27" s="47"/>
    </row>
    <row r="28" spans="1:23" x14ac:dyDescent="0.25">
      <c r="A28" s="24">
        <v>1</v>
      </c>
      <c r="B28" s="21" t="s">
        <v>37</v>
      </c>
      <c r="C28" s="2">
        <v>1</v>
      </c>
      <c r="D28" s="11" t="s">
        <v>38</v>
      </c>
      <c r="E28" s="58">
        <f>'[1]From Site 2'!E30-'[1]From Site 1'!E30</f>
        <v>1</v>
      </c>
      <c r="F28" s="14">
        <f>'[1]From Site 2'!F30-'[1]From Site 1'!F30</f>
        <v>0</v>
      </c>
      <c r="G28" s="14">
        <f>'[1]From Site 2'!G30-'[1]From Site 1'!G30</f>
        <v>0</v>
      </c>
      <c r="H28" s="14">
        <f>'[1]From Site 2'!H30-'[1]From Site 1'!H30</f>
        <v>0</v>
      </c>
      <c r="I28" s="14">
        <f>'[1]From Site 2'!I30-'[1]From Site 1'!I30</f>
        <v>0</v>
      </c>
      <c r="J28" s="12">
        <v>0.2</v>
      </c>
      <c r="K28" s="12">
        <v>0.2</v>
      </c>
      <c r="L28" s="13">
        <v>0</v>
      </c>
      <c r="M28" s="13">
        <v>0.55000000000000004</v>
      </c>
      <c r="N28" s="13">
        <v>0.05</v>
      </c>
      <c r="O28" s="10">
        <v>100000</v>
      </c>
      <c r="P28" s="17">
        <v>0</v>
      </c>
      <c r="Q28" s="49">
        <v>0</v>
      </c>
      <c r="R28" s="17">
        <v>0</v>
      </c>
      <c r="S28" s="45">
        <f t="shared" si="1"/>
        <v>20000</v>
      </c>
      <c r="T28" s="44">
        <f t="shared" si="2"/>
        <v>0.2</v>
      </c>
      <c r="U28" s="54">
        <f t="shared" si="3"/>
        <v>1</v>
      </c>
      <c r="V28" s="46">
        <f t="shared" si="4"/>
        <v>20000</v>
      </c>
      <c r="W28" s="47">
        <f t="shared" si="5"/>
        <v>1</v>
      </c>
    </row>
    <row r="29" spans="1:23" x14ac:dyDescent="0.25">
      <c r="A29" s="24">
        <v>2</v>
      </c>
      <c r="B29" s="21" t="s">
        <v>39</v>
      </c>
      <c r="C29" s="2">
        <v>1</v>
      </c>
      <c r="D29" s="11" t="s">
        <v>38</v>
      </c>
      <c r="E29" s="58">
        <f>'[1]From Site 2'!E31-'[1]From Site 1'!E31</f>
        <v>1</v>
      </c>
      <c r="F29" s="14">
        <f>'[1]From Site 2'!F31-'[1]From Site 1'!F31</f>
        <v>0</v>
      </c>
      <c r="G29" s="14">
        <f>'[1]From Site 2'!G31-'[1]From Site 1'!G31</f>
        <v>0</v>
      </c>
      <c r="H29" s="14">
        <f>'[1]From Site 2'!H31-'[1]From Site 1'!H31</f>
        <v>0</v>
      </c>
      <c r="I29" s="14">
        <f>'[1]From Site 2'!I31-'[1]From Site 1'!I31</f>
        <v>0</v>
      </c>
      <c r="J29" s="12">
        <v>0.2</v>
      </c>
      <c r="K29" s="12">
        <v>0.2</v>
      </c>
      <c r="L29" s="13">
        <v>0</v>
      </c>
      <c r="M29" s="13">
        <v>0.55000000000000004</v>
      </c>
      <c r="N29" s="13">
        <v>0.05</v>
      </c>
      <c r="O29" s="10">
        <v>75000</v>
      </c>
      <c r="P29" s="17">
        <v>0</v>
      </c>
      <c r="Q29" s="49">
        <v>0</v>
      </c>
      <c r="R29" s="17">
        <v>0</v>
      </c>
      <c r="S29" s="45">
        <f t="shared" si="1"/>
        <v>15000</v>
      </c>
      <c r="T29" s="44">
        <f t="shared" si="2"/>
        <v>0.2</v>
      </c>
      <c r="U29" s="54">
        <f t="shared" si="3"/>
        <v>1</v>
      </c>
      <c r="V29" s="46">
        <f t="shared" si="4"/>
        <v>15000</v>
      </c>
      <c r="W29" s="47">
        <f t="shared" si="5"/>
        <v>1</v>
      </c>
    </row>
    <row r="30" spans="1:23" x14ac:dyDescent="0.25">
      <c r="A30" s="24">
        <v>3</v>
      </c>
      <c r="B30" s="21" t="s">
        <v>40</v>
      </c>
      <c r="C30" s="2">
        <v>2</v>
      </c>
      <c r="D30" s="11" t="s">
        <v>38</v>
      </c>
      <c r="E30" s="58">
        <f>'[1]From Site 2'!E32-'[1]From Site 1'!E32</f>
        <v>0</v>
      </c>
      <c r="F30" s="14">
        <f>'[1]From Site 2'!F32-'[1]From Site 1'!F32</f>
        <v>0</v>
      </c>
      <c r="G30" s="14">
        <f>'[1]From Site 2'!G32-'[1]From Site 1'!G32</f>
        <v>0</v>
      </c>
      <c r="H30" s="14">
        <f>'[1]From Site 2'!H32-'[1]From Site 1'!H32</f>
        <v>0</v>
      </c>
      <c r="I30" s="14">
        <f>'[1]From Site 2'!I32-'[1]From Site 1'!I32</f>
        <v>0</v>
      </c>
      <c r="J30" s="12">
        <v>0.2</v>
      </c>
      <c r="K30" s="12">
        <v>0.2</v>
      </c>
      <c r="L30" s="13">
        <v>0</v>
      </c>
      <c r="M30" s="13">
        <v>0.55000000000000004</v>
      </c>
      <c r="N30" s="13">
        <v>0.05</v>
      </c>
      <c r="O30" s="10">
        <v>30000</v>
      </c>
      <c r="P30" s="17">
        <v>12000</v>
      </c>
      <c r="Q30" s="49">
        <v>0.2</v>
      </c>
      <c r="R30" s="17">
        <v>2</v>
      </c>
      <c r="S30" s="45">
        <f t="shared" si="1"/>
        <v>0</v>
      </c>
      <c r="T30" s="44"/>
      <c r="U30" s="54"/>
      <c r="V30" s="46">
        <f t="shared" si="4"/>
        <v>12000</v>
      </c>
      <c r="W30" s="47">
        <f t="shared" si="5"/>
        <v>2</v>
      </c>
    </row>
    <row r="31" spans="1:23" x14ac:dyDescent="0.25">
      <c r="A31" s="24" t="str">
        <f>IF(D31&gt;0,MAX($A30:A30)+1,"")</f>
        <v/>
      </c>
      <c r="B31" s="20" t="s">
        <v>41</v>
      </c>
      <c r="C31" s="2"/>
      <c r="D31" s="11"/>
      <c r="E31" s="58"/>
      <c r="F31" s="14"/>
      <c r="G31" s="14"/>
      <c r="H31" s="14"/>
      <c r="I31" s="14"/>
      <c r="J31" s="12"/>
      <c r="K31" s="12"/>
      <c r="L31" s="13"/>
      <c r="M31" s="13"/>
      <c r="N31" s="13"/>
      <c r="O31" s="10"/>
      <c r="P31" s="17"/>
      <c r="Q31" s="49"/>
      <c r="R31" s="17"/>
      <c r="S31" s="45"/>
      <c r="T31" s="44"/>
      <c r="U31" s="54"/>
      <c r="V31" s="46"/>
      <c r="W31" s="47"/>
    </row>
    <row r="32" spans="1:23" ht="158.4" x14ac:dyDescent="0.25">
      <c r="A32" s="24" t="str">
        <f>IF(D32&gt;0,MAX(#REF!)+1,"")</f>
        <v/>
      </c>
      <c r="B32" s="21" t="s">
        <v>42</v>
      </c>
      <c r="C32" s="2"/>
      <c r="D32" s="11"/>
      <c r="E32" s="58"/>
      <c r="F32" s="14"/>
      <c r="G32" s="14"/>
      <c r="H32" s="14"/>
      <c r="I32" s="14"/>
      <c r="J32" s="12"/>
      <c r="K32" s="12"/>
      <c r="L32" s="13"/>
      <c r="M32" s="13"/>
      <c r="N32" s="13"/>
      <c r="O32" s="10"/>
      <c r="P32" s="17"/>
      <c r="Q32" s="49"/>
      <c r="R32" s="17"/>
      <c r="S32" s="45"/>
      <c r="T32" s="44"/>
      <c r="U32" s="54"/>
      <c r="V32" s="46"/>
      <c r="W32" s="47"/>
    </row>
    <row r="33" spans="1:23" x14ac:dyDescent="0.25">
      <c r="A33" s="24">
        <f>IF(D33&gt;0,MAX($A32:A32)+1,"")</f>
        <v>1</v>
      </c>
      <c r="B33" s="21" t="s">
        <v>43</v>
      </c>
      <c r="C33" s="2">
        <v>10</v>
      </c>
      <c r="D33" s="11" t="s">
        <v>38</v>
      </c>
      <c r="E33" s="58">
        <f>'[1]From Site 2'!E35-'[1]From Site 1'!E35</f>
        <v>0</v>
      </c>
      <c r="F33" s="14">
        <f>'[1]From Site 2'!F35-'[1]From Site 1'!F35</f>
        <v>0</v>
      </c>
      <c r="G33" s="14">
        <f>'[1]From Site 2'!G35-'[1]From Site 1'!G35</f>
        <v>5</v>
      </c>
      <c r="H33" s="14">
        <f>'[1]From Site 2'!H35-'[1]From Site 1'!H35</f>
        <v>5</v>
      </c>
      <c r="I33" s="14">
        <f>'[1]From Site 2'!I35-'[1]From Site 1'!I35</f>
        <v>0</v>
      </c>
      <c r="J33" s="12">
        <v>0</v>
      </c>
      <c r="K33" s="12">
        <v>0.2</v>
      </c>
      <c r="L33" s="13">
        <v>0.3</v>
      </c>
      <c r="M33" s="13">
        <v>0.45</v>
      </c>
      <c r="N33" s="13">
        <v>0.05</v>
      </c>
      <c r="O33" s="10">
        <v>414</v>
      </c>
      <c r="P33" s="17">
        <v>828</v>
      </c>
      <c r="Q33" s="49">
        <v>0.2</v>
      </c>
      <c r="R33" s="17">
        <v>10</v>
      </c>
      <c r="S33" s="45">
        <f t="shared" si="1"/>
        <v>1552.5</v>
      </c>
      <c r="T33" s="44">
        <f t="shared" si="2"/>
        <v>0.75</v>
      </c>
      <c r="U33" s="54">
        <f t="shared" si="3"/>
        <v>5</v>
      </c>
      <c r="V33" s="46">
        <f t="shared" si="4"/>
        <v>2380.5</v>
      </c>
      <c r="W33" s="47">
        <f t="shared" si="5"/>
        <v>15</v>
      </c>
    </row>
    <row r="34" spans="1:23" x14ac:dyDescent="0.25">
      <c r="A34" s="24">
        <f>IF(D34&gt;0,MAX($A32:A33)+1,"")</f>
        <v>2</v>
      </c>
      <c r="B34" s="21" t="s">
        <v>44</v>
      </c>
      <c r="C34" s="2">
        <v>8</v>
      </c>
      <c r="D34" s="11" t="s">
        <v>38</v>
      </c>
      <c r="E34" s="58">
        <f>'[1]From Site 2'!E36-'[1]From Site 1'!E36</f>
        <v>0</v>
      </c>
      <c r="F34" s="14">
        <f>'[1]From Site 2'!F36-'[1]From Site 1'!F36</f>
        <v>0</v>
      </c>
      <c r="G34" s="14">
        <f>'[1]From Site 2'!G36-'[1]From Site 1'!G36</f>
        <v>8</v>
      </c>
      <c r="H34" s="14">
        <f>'[1]From Site 2'!H36-'[1]From Site 1'!H36</f>
        <v>4</v>
      </c>
      <c r="I34" s="14">
        <f>'[1]From Site 2'!I36-'[1]From Site 1'!I36</f>
        <v>0</v>
      </c>
      <c r="J34" s="12">
        <v>0</v>
      </c>
      <c r="K34" s="12">
        <v>0.2</v>
      </c>
      <c r="L34" s="13">
        <v>0.3</v>
      </c>
      <c r="M34" s="13">
        <v>0.45</v>
      </c>
      <c r="N34" s="13">
        <v>0.05</v>
      </c>
      <c r="O34" s="10">
        <v>539</v>
      </c>
      <c r="P34" s="17">
        <v>862</v>
      </c>
      <c r="Q34" s="49">
        <v>0.2</v>
      </c>
      <c r="R34" s="17">
        <v>8</v>
      </c>
      <c r="S34" s="45">
        <f t="shared" si="1"/>
        <v>2263.8000000000002</v>
      </c>
      <c r="T34" s="44">
        <f t="shared" si="2"/>
        <v>0.52500000000000002</v>
      </c>
      <c r="U34" s="54">
        <f t="shared" si="3"/>
        <v>8</v>
      </c>
      <c r="V34" s="46">
        <f t="shared" si="4"/>
        <v>3125.8</v>
      </c>
      <c r="W34" s="47">
        <f t="shared" si="5"/>
        <v>16</v>
      </c>
    </row>
    <row r="35" spans="1:23" x14ac:dyDescent="0.25">
      <c r="A35" s="24">
        <f>IF(D35&gt;0,MAX($A32:A34)+1,"")</f>
        <v>3</v>
      </c>
      <c r="B35" s="21" t="s">
        <v>45</v>
      </c>
      <c r="C35" s="2">
        <v>6</v>
      </c>
      <c r="D35" s="11" t="s">
        <v>38</v>
      </c>
      <c r="E35" s="58">
        <f>'[1]From Site 2'!E37-'[1]From Site 1'!E37</f>
        <v>0</v>
      </c>
      <c r="F35" s="14">
        <f>'[1]From Site 2'!F37-'[1]From Site 1'!F37</f>
        <v>0</v>
      </c>
      <c r="G35" s="14">
        <f>'[1]From Site 2'!G37-'[1]From Site 1'!G37</f>
        <v>4</v>
      </c>
      <c r="H35" s="14">
        <f>'[1]From Site 2'!H37-'[1]From Site 1'!H37</f>
        <v>0</v>
      </c>
      <c r="I35" s="14">
        <f>'[1]From Site 2'!I37-'[1]From Site 1'!I37</f>
        <v>0</v>
      </c>
      <c r="J35" s="12">
        <v>0</v>
      </c>
      <c r="K35" s="12">
        <v>0.2</v>
      </c>
      <c r="L35" s="13">
        <v>0.3</v>
      </c>
      <c r="M35" s="13">
        <v>0.45</v>
      </c>
      <c r="N35" s="13">
        <v>0.05</v>
      </c>
      <c r="O35" s="10">
        <v>664</v>
      </c>
      <c r="P35" s="17">
        <v>796</v>
      </c>
      <c r="Q35" s="49">
        <v>0.2</v>
      </c>
      <c r="R35" s="17">
        <v>6</v>
      </c>
      <c r="S35" s="45">
        <f t="shared" si="1"/>
        <v>796.8</v>
      </c>
      <c r="T35" s="44">
        <f t="shared" si="2"/>
        <v>0.3</v>
      </c>
      <c r="U35" s="54">
        <f t="shared" si="3"/>
        <v>4</v>
      </c>
      <c r="V35" s="46">
        <f t="shared" si="4"/>
        <v>1592.8</v>
      </c>
      <c r="W35" s="47">
        <f t="shared" si="5"/>
        <v>10</v>
      </c>
    </row>
    <row r="36" spans="1:23" x14ac:dyDescent="0.25">
      <c r="A36" s="24">
        <f>IF(D36&gt;0,MAX($A33:A35)+1,"")</f>
        <v>4</v>
      </c>
      <c r="B36" s="21" t="s">
        <v>46</v>
      </c>
      <c r="C36" s="2">
        <v>4</v>
      </c>
      <c r="D36" s="11" t="s">
        <v>38</v>
      </c>
      <c r="E36" s="58">
        <f>'[1]From Site 2'!E38-'[1]From Site 1'!E38</f>
        <v>0</v>
      </c>
      <c r="F36" s="14">
        <f>'[1]From Site 2'!F38-'[1]From Site 1'!F38</f>
        <v>0</v>
      </c>
      <c r="G36" s="14">
        <f>'[1]From Site 2'!G38-'[1]From Site 1'!G38</f>
        <v>4</v>
      </c>
      <c r="H36" s="14">
        <f>'[1]From Site 2'!H38-'[1]From Site 1'!H38</f>
        <v>0</v>
      </c>
      <c r="I36" s="14">
        <f>'[1]From Site 2'!I38-'[1]From Site 1'!I38</f>
        <v>0</v>
      </c>
      <c r="J36" s="12">
        <v>0</v>
      </c>
      <c r="K36" s="12">
        <v>0.2</v>
      </c>
      <c r="L36" s="13">
        <v>0.3</v>
      </c>
      <c r="M36" s="13">
        <v>0.45</v>
      </c>
      <c r="N36" s="13">
        <v>0.05</v>
      </c>
      <c r="O36" s="10">
        <v>726</v>
      </c>
      <c r="P36" s="17">
        <v>580</v>
      </c>
      <c r="Q36" s="49">
        <v>0.2</v>
      </c>
      <c r="R36" s="17">
        <v>4</v>
      </c>
      <c r="S36" s="45">
        <f t="shared" si="1"/>
        <v>871.19999999999993</v>
      </c>
      <c r="T36" s="44">
        <f t="shared" si="2"/>
        <v>0.3</v>
      </c>
      <c r="U36" s="54">
        <f t="shared" si="3"/>
        <v>4</v>
      </c>
      <c r="V36" s="46">
        <f t="shared" si="4"/>
        <v>1451.1999999999998</v>
      </c>
      <c r="W36" s="47">
        <f t="shared" si="5"/>
        <v>8</v>
      </c>
    </row>
    <row r="37" spans="1:23" x14ac:dyDescent="0.25">
      <c r="A37" s="24">
        <f>IF(D37&gt;0,MAX($A34:A36)+1,"")</f>
        <v>5</v>
      </c>
      <c r="B37" s="21" t="s">
        <v>47</v>
      </c>
      <c r="C37" s="2">
        <v>4</v>
      </c>
      <c r="D37" s="11" t="s">
        <v>38</v>
      </c>
      <c r="E37" s="58">
        <f>'[1]From Site 2'!E39-'[1]From Site 1'!E39</f>
        <v>0</v>
      </c>
      <c r="F37" s="14">
        <f>'[1]From Site 2'!F39-'[1]From Site 1'!F39</f>
        <v>0</v>
      </c>
      <c r="G37" s="14">
        <f>'[1]From Site 2'!G39-'[1]From Site 1'!G39</f>
        <v>4</v>
      </c>
      <c r="H37" s="14">
        <f>'[1]From Site 2'!H39-'[1]From Site 1'!H39</f>
        <v>0</v>
      </c>
      <c r="I37" s="14">
        <f>'[1]From Site 2'!I39-'[1]From Site 1'!I39</f>
        <v>0</v>
      </c>
      <c r="J37" s="12">
        <v>0</v>
      </c>
      <c r="K37" s="12">
        <v>0.2</v>
      </c>
      <c r="L37" s="13">
        <v>0.3</v>
      </c>
      <c r="M37" s="13">
        <v>0.45</v>
      </c>
      <c r="N37" s="13">
        <v>0.05</v>
      </c>
      <c r="O37" s="10">
        <v>164</v>
      </c>
      <c r="P37" s="17">
        <v>131.19999999999999</v>
      </c>
      <c r="Q37" s="49">
        <v>0.2</v>
      </c>
      <c r="R37" s="17">
        <v>4</v>
      </c>
      <c r="S37" s="45">
        <f t="shared" si="1"/>
        <v>196.79999999999998</v>
      </c>
      <c r="T37" s="44">
        <f t="shared" si="2"/>
        <v>0.3</v>
      </c>
      <c r="U37" s="54">
        <f t="shared" si="3"/>
        <v>4</v>
      </c>
      <c r="V37" s="46">
        <f t="shared" si="4"/>
        <v>328</v>
      </c>
      <c r="W37" s="47">
        <f t="shared" si="5"/>
        <v>8</v>
      </c>
    </row>
    <row r="38" spans="1:23" x14ac:dyDescent="0.25">
      <c r="A38" s="24" t="str">
        <f>IF(D38&gt;0,MAX(#REF!)+1,"")</f>
        <v/>
      </c>
      <c r="B38" s="20" t="s">
        <v>48</v>
      </c>
      <c r="C38" s="2"/>
      <c r="D38" s="11"/>
      <c r="E38" s="58"/>
      <c r="F38" s="14"/>
      <c r="G38" s="14"/>
      <c r="H38" s="14"/>
      <c r="I38" s="14"/>
      <c r="J38" s="12"/>
      <c r="K38" s="12"/>
      <c r="L38" s="13"/>
      <c r="M38" s="13"/>
      <c r="N38" s="13"/>
      <c r="O38" s="10"/>
      <c r="P38" s="17"/>
      <c r="Q38" s="49"/>
      <c r="R38" s="17"/>
      <c r="S38" s="45"/>
      <c r="T38" s="44"/>
      <c r="U38" s="54"/>
      <c r="V38" s="46"/>
      <c r="W38" s="47"/>
    </row>
    <row r="39" spans="1:23" ht="158.4" x14ac:dyDescent="0.25">
      <c r="A39" s="24" t="str">
        <f>IF(D39&gt;0,MAX(#REF!)+1,"")</f>
        <v/>
      </c>
      <c r="B39" s="21" t="s">
        <v>49</v>
      </c>
      <c r="C39" s="2"/>
      <c r="D39" s="11"/>
      <c r="E39" s="58"/>
      <c r="F39" s="14"/>
      <c r="G39" s="14"/>
      <c r="H39" s="14"/>
      <c r="I39" s="14"/>
      <c r="J39" s="12"/>
      <c r="K39" s="12"/>
      <c r="L39" s="13"/>
      <c r="M39" s="13"/>
      <c r="N39" s="13"/>
      <c r="O39" s="10"/>
      <c r="P39" s="17"/>
      <c r="Q39" s="49"/>
      <c r="R39" s="17"/>
      <c r="S39" s="45"/>
      <c r="T39" s="44"/>
      <c r="U39" s="54"/>
      <c r="V39" s="46"/>
      <c r="W39" s="47"/>
    </row>
    <row r="40" spans="1:23" x14ac:dyDescent="0.25">
      <c r="A40" s="24">
        <f>IF(D40&gt;0,MAX($A39:A39)+1,"")</f>
        <v>1</v>
      </c>
      <c r="B40" s="21" t="s">
        <v>50</v>
      </c>
      <c r="C40" s="2">
        <v>10</v>
      </c>
      <c r="D40" s="11" t="s">
        <v>38</v>
      </c>
      <c r="E40" s="58">
        <f>'[1]From Site 2'!E42-'[1]From Site 1'!E42</f>
        <v>0</v>
      </c>
      <c r="F40" s="14">
        <f>'[1]From Site 2'!F42-'[1]From Site 1'!F42</f>
        <v>0</v>
      </c>
      <c r="G40" s="14">
        <f>'[1]From Site 2'!G42-'[1]From Site 1'!G42</f>
        <v>5</v>
      </c>
      <c r="H40" s="14">
        <f>'[1]From Site 2'!H42-'[1]From Site 1'!H42</f>
        <v>0</v>
      </c>
      <c r="I40" s="14">
        <f>'[1]From Site 2'!I42-'[1]From Site 1'!I42</f>
        <v>0</v>
      </c>
      <c r="J40" s="12">
        <v>0</v>
      </c>
      <c r="K40" s="12">
        <v>0.2</v>
      </c>
      <c r="L40" s="13">
        <v>0.3</v>
      </c>
      <c r="M40" s="13">
        <v>0.45</v>
      </c>
      <c r="N40" s="13">
        <v>0.05</v>
      </c>
      <c r="O40" s="10">
        <v>1085</v>
      </c>
      <c r="P40" s="17">
        <v>1085</v>
      </c>
      <c r="Q40" s="49">
        <v>0.13</v>
      </c>
      <c r="R40" s="17">
        <v>8</v>
      </c>
      <c r="S40" s="45">
        <f t="shared" si="1"/>
        <v>1627.5</v>
      </c>
      <c r="T40" s="44">
        <f t="shared" si="2"/>
        <v>0.3</v>
      </c>
      <c r="U40" s="54">
        <f t="shared" si="3"/>
        <v>5</v>
      </c>
      <c r="V40" s="46">
        <f t="shared" si="4"/>
        <v>2712.5</v>
      </c>
      <c r="W40" s="47">
        <f t="shared" si="5"/>
        <v>13</v>
      </c>
    </row>
    <row r="41" spans="1:23" x14ac:dyDescent="0.25">
      <c r="A41" s="24">
        <f>IF(D41&gt;0,MAX($A39:A40)+1,"")</f>
        <v>2</v>
      </c>
      <c r="B41" s="21" t="s">
        <v>51</v>
      </c>
      <c r="C41" s="2">
        <v>15</v>
      </c>
      <c r="D41" s="11" t="s">
        <v>38</v>
      </c>
      <c r="E41" s="58">
        <f>'[1]From Site 2'!E43-'[1]From Site 1'!E43</f>
        <v>0</v>
      </c>
      <c r="F41" s="14">
        <f>'[1]From Site 2'!F43-'[1]From Site 1'!F43</f>
        <v>0</v>
      </c>
      <c r="G41" s="14">
        <f>'[1]From Site 2'!G43-'[1]From Site 1'!G43</f>
        <v>5</v>
      </c>
      <c r="H41" s="14">
        <f>'[1]From Site 2'!H43-'[1]From Site 1'!H43</f>
        <v>0</v>
      </c>
      <c r="I41" s="14">
        <f>'[1]From Site 2'!I43-'[1]From Site 1'!I43</f>
        <v>0</v>
      </c>
      <c r="J41" s="12">
        <v>0</v>
      </c>
      <c r="K41" s="12">
        <v>0.2</v>
      </c>
      <c r="L41" s="13">
        <v>0.3</v>
      </c>
      <c r="M41" s="13">
        <v>0.45</v>
      </c>
      <c r="N41" s="13">
        <v>0.05</v>
      </c>
      <c r="O41" s="10">
        <v>1322</v>
      </c>
      <c r="P41" s="17">
        <v>1322</v>
      </c>
      <c r="Q41" s="49">
        <v>0.1</v>
      </c>
      <c r="R41" s="17">
        <v>10</v>
      </c>
      <c r="S41" s="45">
        <f t="shared" si="1"/>
        <v>1983</v>
      </c>
      <c r="T41" s="44">
        <f t="shared" si="2"/>
        <v>0.3</v>
      </c>
      <c r="U41" s="54">
        <f t="shared" si="3"/>
        <v>5</v>
      </c>
      <c r="V41" s="46">
        <f t="shared" si="4"/>
        <v>3305</v>
      </c>
      <c r="W41" s="47">
        <f t="shared" si="5"/>
        <v>15</v>
      </c>
    </row>
    <row r="42" spans="1:23" x14ac:dyDescent="0.25">
      <c r="A42" s="24">
        <f>IF(D42&gt;0,MAX($A40:A41)+1,"")</f>
        <v>3</v>
      </c>
      <c r="B42" s="21" t="s">
        <v>52</v>
      </c>
      <c r="C42" s="2">
        <v>8</v>
      </c>
      <c r="D42" s="11" t="s">
        <v>38</v>
      </c>
      <c r="E42" s="58">
        <f>'[1]From Site 2'!E44-'[1]From Site 1'!E44</f>
        <v>0</v>
      </c>
      <c r="F42" s="14">
        <f>'[1]From Site 2'!F44-'[1]From Site 1'!F44</f>
        <v>0</v>
      </c>
      <c r="G42" s="14">
        <f>'[1]From Site 2'!G44-'[1]From Site 1'!G44</f>
        <v>4</v>
      </c>
      <c r="H42" s="14">
        <f>'[1]From Site 2'!H44-'[1]From Site 1'!H44</f>
        <v>0</v>
      </c>
      <c r="I42" s="14">
        <f>'[1]From Site 2'!I44-'[1]From Site 1'!I44</f>
        <v>0</v>
      </c>
      <c r="J42" s="12">
        <v>0</v>
      </c>
      <c r="K42" s="12">
        <v>0.2</v>
      </c>
      <c r="L42" s="13">
        <v>0.3</v>
      </c>
      <c r="M42" s="13">
        <v>0.45</v>
      </c>
      <c r="N42" s="13">
        <v>0.05</v>
      </c>
      <c r="O42" s="10">
        <v>4768</v>
      </c>
      <c r="P42" s="17">
        <v>3814.4</v>
      </c>
      <c r="Q42" s="49">
        <v>0.1</v>
      </c>
      <c r="R42" s="17">
        <v>8</v>
      </c>
      <c r="S42" s="45">
        <f t="shared" si="1"/>
        <v>5721.5999999999995</v>
      </c>
      <c r="T42" s="44">
        <f t="shared" si="2"/>
        <v>0.3</v>
      </c>
      <c r="U42" s="54">
        <f t="shared" si="3"/>
        <v>4</v>
      </c>
      <c r="V42" s="46">
        <f t="shared" si="4"/>
        <v>9536</v>
      </c>
      <c r="W42" s="47">
        <f t="shared" si="5"/>
        <v>12</v>
      </c>
    </row>
    <row r="43" spans="1:23" ht="26.4" x14ac:dyDescent="0.25">
      <c r="A43" s="24" t="str">
        <f>IF(D43&gt;0,MAX($A41:A42)+1,"")</f>
        <v/>
      </c>
      <c r="B43" s="20" t="s">
        <v>53</v>
      </c>
      <c r="C43" s="2"/>
      <c r="D43" s="11"/>
      <c r="E43" s="58"/>
      <c r="F43" s="14"/>
      <c r="G43" s="14"/>
      <c r="H43" s="14"/>
      <c r="I43" s="14"/>
      <c r="J43" s="12"/>
      <c r="K43" s="12"/>
      <c r="L43" s="13"/>
      <c r="M43" s="13"/>
      <c r="N43" s="13"/>
      <c r="O43" s="10"/>
      <c r="P43" s="17"/>
      <c r="Q43" s="49"/>
      <c r="R43" s="17"/>
      <c r="S43" s="45"/>
      <c r="T43" s="44"/>
      <c r="U43" s="54"/>
      <c r="V43" s="46"/>
      <c r="W43" s="47"/>
    </row>
    <row r="44" spans="1:23" ht="105.6" x14ac:dyDescent="0.25">
      <c r="A44" s="24" t="str">
        <f>IF(D44&gt;0,MAX(#REF!)+1,"")</f>
        <v/>
      </c>
      <c r="B44" s="21" t="s">
        <v>54</v>
      </c>
      <c r="C44" s="2"/>
      <c r="D44" s="11"/>
      <c r="E44" s="58"/>
      <c r="F44" s="14"/>
      <c r="G44" s="14"/>
      <c r="H44" s="14"/>
      <c r="I44" s="14"/>
      <c r="J44" s="12"/>
      <c r="K44" s="12"/>
      <c r="L44" s="13"/>
      <c r="M44" s="13"/>
      <c r="N44" s="13"/>
      <c r="O44" s="10"/>
      <c r="P44" s="17"/>
      <c r="Q44" s="49"/>
      <c r="R44" s="17"/>
      <c r="S44" s="45"/>
      <c r="T44" s="44"/>
      <c r="U44" s="54"/>
      <c r="V44" s="46"/>
      <c r="W44" s="47"/>
    </row>
    <row r="45" spans="1:23" x14ac:dyDescent="0.25">
      <c r="A45" s="24">
        <f>IF(D45&gt;0,MAX($A44:A44)+1,"")</f>
        <v>1</v>
      </c>
      <c r="B45" s="21" t="s">
        <v>55</v>
      </c>
      <c r="C45" s="2">
        <v>3</v>
      </c>
      <c r="D45" s="11" t="s">
        <v>38</v>
      </c>
      <c r="E45" s="58">
        <f>'[1]From Site 2'!E47-'[1]From Site 1'!E47</f>
        <v>0</v>
      </c>
      <c r="F45" s="14">
        <f>'[1]From Site 2'!F47-'[1]From Site 1'!F47</f>
        <v>0</v>
      </c>
      <c r="G45" s="14">
        <f>'[1]From Site 2'!G47-'[1]From Site 1'!G47</f>
        <v>0</v>
      </c>
      <c r="H45" s="14">
        <f>'[1]From Site 2'!H47-'[1]From Site 1'!H47</f>
        <v>0</v>
      </c>
      <c r="I45" s="14">
        <f>'[1]From Site 2'!I47-'[1]From Site 1'!I47</f>
        <v>0</v>
      </c>
      <c r="J45" s="12">
        <v>0</v>
      </c>
      <c r="K45" s="12">
        <v>0.2</v>
      </c>
      <c r="L45" s="13">
        <v>0.3</v>
      </c>
      <c r="M45" s="13">
        <v>0.45</v>
      </c>
      <c r="N45" s="13">
        <v>0.05</v>
      </c>
      <c r="O45" s="10">
        <v>1161</v>
      </c>
      <c r="P45" s="17">
        <v>696.6</v>
      </c>
      <c r="Q45" s="49">
        <v>0.2</v>
      </c>
      <c r="R45" s="17">
        <v>3</v>
      </c>
      <c r="S45" s="45">
        <f t="shared" si="1"/>
        <v>0</v>
      </c>
      <c r="T45" s="44"/>
      <c r="U45" s="54"/>
      <c r="V45" s="46">
        <f t="shared" si="4"/>
        <v>696.6</v>
      </c>
      <c r="W45" s="47">
        <f t="shared" si="5"/>
        <v>3</v>
      </c>
    </row>
    <row r="46" spans="1:23" x14ac:dyDescent="0.25">
      <c r="A46" s="24">
        <f>IF(D46&gt;0,MAX($A44:A45)+1,"")</f>
        <v>2</v>
      </c>
      <c r="B46" s="21" t="s">
        <v>56</v>
      </c>
      <c r="C46" s="2">
        <v>2</v>
      </c>
      <c r="D46" s="11" t="s">
        <v>38</v>
      </c>
      <c r="E46" s="58">
        <f>'[1]From Site 2'!E48-'[1]From Site 1'!E48</f>
        <v>0</v>
      </c>
      <c r="F46" s="14">
        <f>'[1]From Site 2'!F48-'[1]From Site 1'!F48</f>
        <v>0</v>
      </c>
      <c r="G46" s="14">
        <f>'[1]From Site 2'!G48-'[1]From Site 1'!G48</f>
        <v>0</v>
      </c>
      <c r="H46" s="14">
        <f>'[1]From Site 2'!H48-'[1]From Site 1'!H48</f>
        <v>0</v>
      </c>
      <c r="I46" s="14">
        <f>'[1]From Site 2'!I48-'[1]From Site 1'!I48</f>
        <v>0</v>
      </c>
      <c r="J46" s="12">
        <v>0</v>
      </c>
      <c r="K46" s="12">
        <v>0.2</v>
      </c>
      <c r="L46" s="13">
        <v>0.3</v>
      </c>
      <c r="M46" s="13">
        <v>0.45</v>
      </c>
      <c r="N46" s="13">
        <v>0.05</v>
      </c>
      <c r="O46" s="10">
        <v>2411</v>
      </c>
      <c r="P46" s="17">
        <v>964.4</v>
      </c>
      <c r="Q46" s="49">
        <v>0.2</v>
      </c>
      <c r="R46" s="17">
        <v>2</v>
      </c>
      <c r="S46" s="45">
        <f t="shared" si="1"/>
        <v>0</v>
      </c>
      <c r="T46" s="44"/>
      <c r="U46" s="54"/>
      <c r="V46" s="46">
        <f t="shared" si="4"/>
        <v>964.4</v>
      </c>
      <c r="W46" s="47">
        <f t="shared" si="5"/>
        <v>2</v>
      </c>
    </row>
    <row r="47" spans="1:23" x14ac:dyDescent="0.25">
      <c r="A47" s="24">
        <f>IF(D47&gt;0,MAX($A45:A46)+1,"")</f>
        <v>3</v>
      </c>
      <c r="B47" s="21" t="s">
        <v>57</v>
      </c>
      <c r="C47" s="2">
        <v>1</v>
      </c>
      <c r="D47" s="11" t="s">
        <v>38</v>
      </c>
      <c r="E47" s="58">
        <f>'[1]From Site 2'!E49-'[1]From Site 1'!E49</f>
        <v>0</v>
      </c>
      <c r="F47" s="14">
        <f>'[1]From Site 2'!F49-'[1]From Site 1'!F49</f>
        <v>0</v>
      </c>
      <c r="G47" s="14">
        <f>'[1]From Site 2'!G49-'[1]From Site 1'!G49</f>
        <v>0</v>
      </c>
      <c r="H47" s="14">
        <f>'[1]From Site 2'!H49-'[1]From Site 1'!H49</f>
        <v>0</v>
      </c>
      <c r="I47" s="14">
        <f>'[1]From Site 2'!I49-'[1]From Site 1'!I49</f>
        <v>0</v>
      </c>
      <c r="J47" s="12">
        <v>0</v>
      </c>
      <c r="K47" s="12">
        <v>0.2</v>
      </c>
      <c r="L47" s="13">
        <v>0.3</v>
      </c>
      <c r="M47" s="13">
        <v>0.45</v>
      </c>
      <c r="N47" s="13">
        <v>0.05</v>
      </c>
      <c r="O47" s="10">
        <v>2411</v>
      </c>
      <c r="P47" s="17">
        <v>482.2</v>
      </c>
      <c r="Q47" s="49">
        <v>0.2</v>
      </c>
      <c r="R47" s="17">
        <v>1</v>
      </c>
      <c r="S47" s="45">
        <f t="shared" si="1"/>
        <v>0</v>
      </c>
      <c r="T47" s="44"/>
      <c r="U47" s="54"/>
      <c r="V47" s="46">
        <f t="shared" si="4"/>
        <v>482.2</v>
      </c>
      <c r="W47" s="47">
        <f t="shared" si="5"/>
        <v>1</v>
      </c>
    </row>
    <row r="48" spans="1:23" x14ac:dyDescent="0.25">
      <c r="A48" s="24" t="str">
        <f>IF(D48&gt;0,MAX($A45:A47)+1,"")</f>
        <v/>
      </c>
      <c r="B48" s="20" t="s">
        <v>58</v>
      </c>
      <c r="C48" s="2"/>
      <c r="D48" s="11"/>
      <c r="E48" s="58"/>
      <c r="F48" s="14"/>
      <c r="G48" s="14"/>
      <c r="H48" s="14"/>
      <c r="I48" s="14"/>
      <c r="J48" s="12"/>
      <c r="K48" s="12"/>
      <c r="L48" s="13"/>
      <c r="M48" s="13"/>
      <c r="N48" s="13"/>
      <c r="O48" s="10"/>
      <c r="P48" s="17"/>
      <c r="Q48" s="49"/>
      <c r="R48" s="17"/>
      <c r="S48" s="45"/>
      <c r="T48" s="44"/>
      <c r="U48" s="54"/>
      <c r="V48" s="46"/>
      <c r="W48" s="47"/>
    </row>
    <row r="49" spans="1:23" ht="66" x14ac:dyDescent="0.25">
      <c r="A49" s="24" t="str">
        <f>IF(D49&gt;0,MAX($A46:A48)+1,"")</f>
        <v/>
      </c>
      <c r="B49" s="21" t="s">
        <v>59</v>
      </c>
      <c r="C49" s="2"/>
      <c r="D49" s="11"/>
      <c r="E49" s="58"/>
      <c r="F49" s="14"/>
      <c r="G49" s="14"/>
      <c r="H49" s="14"/>
      <c r="I49" s="14"/>
      <c r="J49" s="12"/>
      <c r="K49" s="12"/>
      <c r="L49" s="13"/>
      <c r="M49" s="13"/>
      <c r="N49" s="13"/>
      <c r="O49" s="10"/>
      <c r="P49" s="17"/>
      <c r="Q49" s="49"/>
      <c r="R49" s="17"/>
      <c r="S49" s="45"/>
      <c r="T49" s="44"/>
      <c r="U49" s="54"/>
      <c r="V49" s="46"/>
      <c r="W49" s="47"/>
    </row>
    <row r="50" spans="1:23" x14ac:dyDescent="0.25">
      <c r="A50" s="24">
        <v>1</v>
      </c>
      <c r="B50" s="21" t="s">
        <v>60</v>
      </c>
      <c r="C50" s="2">
        <v>70</v>
      </c>
      <c r="D50" s="11" t="s">
        <v>38</v>
      </c>
      <c r="E50" s="58">
        <f>'[1]From Site 2'!E52-'[1]From Site 1'!E52</f>
        <v>35</v>
      </c>
      <c r="F50" s="14">
        <f>'[1]From Site 2'!F52-'[1]From Site 1'!F52</f>
        <v>20</v>
      </c>
      <c r="G50" s="14">
        <f>'[1]From Site 2'!G52-'[1]From Site 1'!G52</f>
        <v>30</v>
      </c>
      <c r="H50" s="14">
        <f>'[1]From Site 2'!H52-'[1]From Site 1'!H52</f>
        <v>0</v>
      </c>
      <c r="I50" s="14">
        <f>'[1]From Site 2'!I52-'[1]From Site 1'!I52</f>
        <v>0</v>
      </c>
      <c r="J50" s="12">
        <v>0</v>
      </c>
      <c r="K50" s="12">
        <v>0.2</v>
      </c>
      <c r="L50" s="13">
        <v>0.3</v>
      </c>
      <c r="M50" s="13">
        <v>0.45</v>
      </c>
      <c r="N50" s="13">
        <v>0.05</v>
      </c>
      <c r="O50" s="10">
        <v>803</v>
      </c>
      <c r="P50" s="17">
        <v>4818</v>
      </c>
      <c r="Q50" s="49">
        <v>0.17</v>
      </c>
      <c r="R50" s="17">
        <v>35</v>
      </c>
      <c r="S50" s="45">
        <f t="shared" si="1"/>
        <v>10439</v>
      </c>
      <c r="T50" s="44">
        <f t="shared" si="2"/>
        <v>0.37142857142857144</v>
      </c>
      <c r="U50" s="54">
        <f t="shared" si="3"/>
        <v>35</v>
      </c>
      <c r="V50" s="46">
        <f t="shared" si="4"/>
        <v>15257</v>
      </c>
      <c r="W50" s="47">
        <f t="shared" si="5"/>
        <v>70</v>
      </c>
    </row>
    <row r="51" spans="1:23" x14ac:dyDescent="0.25">
      <c r="A51" s="24" t="str">
        <f>IF(D51&gt;0,MAX($A49:A50)+1,"")</f>
        <v/>
      </c>
      <c r="B51" s="21"/>
      <c r="C51" s="2"/>
      <c r="D51" s="11"/>
      <c r="E51" s="58"/>
      <c r="F51" s="14"/>
      <c r="G51" s="14"/>
      <c r="H51" s="14"/>
      <c r="I51" s="14"/>
      <c r="J51" s="12"/>
      <c r="K51" s="12"/>
      <c r="L51" s="13"/>
      <c r="M51" s="13"/>
      <c r="N51" s="13"/>
      <c r="O51" s="10"/>
      <c r="P51" s="17"/>
      <c r="Q51" s="49"/>
      <c r="R51" s="17"/>
      <c r="S51" s="45"/>
      <c r="T51" s="44"/>
      <c r="U51" s="54"/>
      <c r="V51" s="46"/>
      <c r="W51" s="47"/>
    </row>
    <row r="52" spans="1:23" ht="132" x14ac:dyDescent="0.25">
      <c r="A52" s="24" t="str">
        <f>IF(D52&gt;0,MAX($A50:A51)+1,"")</f>
        <v/>
      </c>
      <c r="B52" s="21" t="s">
        <v>61</v>
      </c>
      <c r="C52" s="2"/>
      <c r="D52" s="11"/>
      <c r="E52" s="58"/>
      <c r="F52" s="14"/>
      <c r="G52" s="14"/>
      <c r="H52" s="14"/>
      <c r="I52" s="14"/>
      <c r="J52" s="12"/>
      <c r="K52" s="12"/>
      <c r="L52" s="13"/>
      <c r="M52" s="13"/>
      <c r="N52" s="13"/>
      <c r="O52" s="10"/>
      <c r="P52" s="17"/>
      <c r="Q52" s="49"/>
      <c r="R52" s="17"/>
      <c r="S52" s="45"/>
      <c r="T52" s="44"/>
      <c r="U52" s="54"/>
      <c r="V52" s="46"/>
      <c r="W52" s="47"/>
    </row>
    <row r="53" spans="1:23" x14ac:dyDescent="0.25">
      <c r="A53" s="24">
        <v>1</v>
      </c>
      <c r="B53" s="21" t="s">
        <v>62</v>
      </c>
      <c r="C53" s="2">
        <v>50</v>
      </c>
      <c r="D53" s="11" t="s">
        <v>38</v>
      </c>
      <c r="E53" s="58">
        <f>'[1]From Site 2'!E55-'[1]From Site 1'!E55</f>
        <v>50</v>
      </c>
      <c r="F53" s="14">
        <f>'[1]From Site 2'!F55-'[1]From Site 1'!F55</f>
        <v>0</v>
      </c>
      <c r="G53" s="14">
        <f>'[1]From Site 2'!G55-'[1]From Site 1'!G55</f>
        <v>0</v>
      </c>
      <c r="H53" s="14">
        <f>'[1]From Site 2'!H55-'[1]From Site 1'!H55</f>
        <v>0</v>
      </c>
      <c r="I53" s="14">
        <f>'[1]From Site 2'!I55-'[1]From Site 1'!I55</f>
        <v>0</v>
      </c>
      <c r="J53" s="12">
        <v>0.4</v>
      </c>
      <c r="K53" s="12">
        <v>0</v>
      </c>
      <c r="L53" s="13">
        <v>0</v>
      </c>
      <c r="M53" s="13">
        <v>0.55000000000000004</v>
      </c>
      <c r="N53" s="13">
        <v>0.05</v>
      </c>
      <c r="O53" s="10">
        <v>1000</v>
      </c>
      <c r="P53" s="17">
        <v>0</v>
      </c>
      <c r="Q53" s="49">
        <v>0</v>
      </c>
      <c r="R53" s="17">
        <v>0</v>
      </c>
      <c r="S53" s="45">
        <f t="shared" si="1"/>
        <v>20000</v>
      </c>
      <c r="T53" s="44">
        <f t="shared" si="2"/>
        <v>0.4</v>
      </c>
      <c r="U53" s="54">
        <f t="shared" si="3"/>
        <v>50</v>
      </c>
      <c r="V53" s="46">
        <f t="shared" si="4"/>
        <v>20000</v>
      </c>
      <c r="W53" s="47">
        <f t="shared" si="5"/>
        <v>50</v>
      </c>
    </row>
    <row r="54" spans="1:23" x14ac:dyDescent="0.25">
      <c r="A54" s="24">
        <v>2</v>
      </c>
      <c r="B54" s="21" t="s">
        <v>63</v>
      </c>
      <c r="C54" s="2">
        <v>20</v>
      </c>
      <c r="D54" s="11" t="s">
        <v>38</v>
      </c>
      <c r="E54" s="58">
        <f>'[1]From Site 2'!E56-'[1]From Site 1'!E56</f>
        <v>20</v>
      </c>
      <c r="F54" s="14">
        <f>'[1]From Site 2'!F56-'[1]From Site 1'!F56</f>
        <v>0</v>
      </c>
      <c r="G54" s="14">
        <f>'[1]From Site 2'!G56-'[1]From Site 1'!G56</f>
        <v>0</v>
      </c>
      <c r="H54" s="14">
        <f>'[1]From Site 2'!H56-'[1]From Site 1'!H56</f>
        <v>0</v>
      </c>
      <c r="I54" s="14">
        <f>'[1]From Site 2'!I56-'[1]From Site 1'!I56</f>
        <v>0</v>
      </c>
      <c r="J54" s="12">
        <v>0.4</v>
      </c>
      <c r="K54" s="12">
        <v>0</v>
      </c>
      <c r="L54" s="13">
        <v>0</v>
      </c>
      <c r="M54" s="13">
        <v>0.55000000000000004</v>
      </c>
      <c r="N54" s="13">
        <v>0.05</v>
      </c>
      <c r="O54" s="10">
        <v>1100</v>
      </c>
      <c r="P54" s="17">
        <v>0</v>
      </c>
      <c r="Q54" s="49">
        <v>0</v>
      </c>
      <c r="R54" s="17">
        <v>0</v>
      </c>
      <c r="S54" s="45">
        <f t="shared" si="1"/>
        <v>8800</v>
      </c>
      <c r="T54" s="44">
        <f t="shared" si="2"/>
        <v>0.4</v>
      </c>
      <c r="U54" s="54">
        <f t="shared" si="3"/>
        <v>20</v>
      </c>
      <c r="V54" s="46">
        <f t="shared" si="4"/>
        <v>8800</v>
      </c>
      <c r="W54" s="47">
        <f t="shared" si="5"/>
        <v>20</v>
      </c>
    </row>
    <row r="55" spans="1:23" x14ac:dyDescent="0.25">
      <c r="A55" s="24" t="str">
        <f>IF(D55&gt;0,MAX($A$3:A54)+1,"")</f>
        <v/>
      </c>
      <c r="B55" s="20" t="s">
        <v>64</v>
      </c>
      <c r="C55" s="2"/>
      <c r="D55" s="11"/>
      <c r="E55" s="58"/>
      <c r="F55" s="14"/>
      <c r="G55" s="14"/>
      <c r="H55" s="14"/>
      <c r="I55" s="14"/>
      <c r="J55" s="12"/>
      <c r="K55" s="12"/>
      <c r="L55" s="13"/>
      <c r="M55" s="13"/>
      <c r="N55" s="13"/>
      <c r="O55" s="10"/>
      <c r="P55" s="17"/>
      <c r="Q55" s="49"/>
      <c r="R55" s="17"/>
      <c r="S55" s="45"/>
      <c r="T55" s="44"/>
      <c r="U55" s="54"/>
      <c r="V55" s="46"/>
      <c r="W55" s="47"/>
    </row>
    <row r="56" spans="1:23" x14ac:dyDescent="0.25">
      <c r="A56" s="24" t="str">
        <f>IF(D56&gt;0,MAX($A$3:A55)+1,"")</f>
        <v/>
      </c>
      <c r="B56" s="20" t="s">
        <v>65</v>
      </c>
      <c r="C56" s="2"/>
      <c r="D56" s="11"/>
      <c r="E56" s="58"/>
      <c r="F56" s="14"/>
      <c r="G56" s="14"/>
      <c r="H56" s="14"/>
      <c r="I56" s="14"/>
      <c r="J56" s="12"/>
      <c r="K56" s="12"/>
      <c r="L56" s="13"/>
      <c r="M56" s="13"/>
      <c r="N56" s="13"/>
      <c r="O56" s="10"/>
      <c r="P56" s="17"/>
      <c r="Q56" s="49"/>
      <c r="R56" s="17"/>
      <c r="S56" s="45"/>
      <c r="T56" s="44"/>
      <c r="U56" s="54"/>
      <c r="V56" s="46"/>
      <c r="W56" s="47"/>
    </row>
    <row r="57" spans="1:23" x14ac:dyDescent="0.25">
      <c r="A57" s="24" t="str">
        <f>IF(D57&gt;0,MAX($A$3:A56)+1,"")</f>
        <v/>
      </c>
      <c r="B57" s="21" t="s">
        <v>66</v>
      </c>
      <c r="C57" s="2"/>
      <c r="D57" s="11"/>
      <c r="E57" s="58"/>
      <c r="F57" s="14"/>
      <c r="G57" s="14"/>
      <c r="H57" s="14"/>
      <c r="I57" s="14"/>
      <c r="J57" s="12"/>
      <c r="K57" s="12"/>
      <c r="L57" s="13"/>
      <c r="M57" s="13"/>
      <c r="N57" s="13"/>
      <c r="O57" s="10"/>
      <c r="P57" s="17"/>
      <c r="Q57" s="49"/>
      <c r="R57" s="17"/>
      <c r="S57" s="45"/>
      <c r="T57" s="44"/>
      <c r="U57" s="54"/>
      <c r="V57" s="46"/>
      <c r="W57" s="47"/>
    </row>
    <row r="58" spans="1:23" ht="79.2" x14ac:dyDescent="0.25">
      <c r="A58" s="24" t="str">
        <f>IF(D58&gt;0,MAX($A$3:A57)+1,"")</f>
        <v/>
      </c>
      <c r="B58" s="21" t="s">
        <v>67</v>
      </c>
      <c r="C58" s="2"/>
      <c r="D58" s="11"/>
      <c r="E58" s="58"/>
      <c r="F58" s="14"/>
      <c r="G58" s="14"/>
      <c r="H58" s="14"/>
      <c r="I58" s="14"/>
      <c r="J58" s="12"/>
      <c r="K58" s="12"/>
      <c r="L58" s="13"/>
      <c r="M58" s="13"/>
      <c r="N58" s="13"/>
      <c r="O58" s="10"/>
      <c r="P58" s="17"/>
      <c r="Q58" s="49"/>
      <c r="R58" s="17"/>
      <c r="S58" s="45"/>
      <c r="T58" s="44"/>
      <c r="U58" s="54"/>
      <c r="V58" s="46"/>
      <c r="W58" s="47"/>
    </row>
    <row r="59" spans="1:23" ht="14.4" thickBot="1" x14ac:dyDescent="0.3">
      <c r="A59" s="25">
        <v>1</v>
      </c>
      <c r="B59" s="26" t="s">
        <v>68</v>
      </c>
      <c r="C59" s="27">
        <v>12</v>
      </c>
      <c r="D59" s="28" t="s">
        <v>38</v>
      </c>
      <c r="E59" s="59">
        <f>'[1]From Site 2'!E61-'[1]From Site 1'!E61</f>
        <v>0</v>
      </c>
      <c r="F59" s="29">
        <f>'[1]From Site 2'!F61-'[1]From Site 1'!F61</f>
        <v>0</v>
      </c>
      <c r="G59" s="29">
        <f>'[1]From Site 2'!G61-'[1]From Site 1'!G61</f>
        <v>12</v>
      </c>
      <c r="H59" s="29">
        <f>'[1]From Site 2'!H61-'[1]From Site 1'!H61</f>
        <v>0</v>
      </c>
      <c r="I59" s="29">
        <f>'[1]From Site 2'!I61-'[1]From Site 1'!I61</f>
        <v>0</v>
      </c>
      <c r="J59" s="30">
        <v>0</v>
      </c>
      <c r="K59" s="30">
        <v>0.2</v>
      </c>
      <c r="L59" s="31">
        <v>0.3</v>
      </c>
      <c r="M59" s="31">
        <v>0.45</v>
      </c>
      <c r="N59" s="31">
        <v>0.05</v>
      </c>
      <c r="O59" s="32">
        <v>1506</v>
      </c>
      <c r="P59" s="17">
        <v>3614.4</v>
      </c>
      <c r="Q59" s="49">
        <v>0.2</v>
      </c>
      <c r="R59" s="17">
        <v>12</v>
      </c>
      <c r="S59" s="45">
        <f t="shared" si="1"/>
        <v>5421.5999999999995</v>
      </c>
      <c r="T59" s="44">
        <f t="shared" si="2"/>
        <v>0.3</v>
      </c>
      <c r="U59" s="54">
        <f t="shared" si="3"/>
        <v>12</v>
      </c>
      <c r="V59" s="46">
        <f t="shared" si="4"/>
        <v>9036</v>
      </c>
      <c r="W59" s="47">
        <f t="shared" si="5"/>
        <v>24</v>
      </c>
    </row>
    <row r="60" spans="1:23" x14ac:dyDescent="0.25">
      <c r="P60" s="3">
        <f>SUM(P7:P59)</f>
        <v>303410.60000000009</v>
      </c>
      <c r="S60" s="51">
        <f>SUM(S7:S59)</f>
        <v>245411.19999999998</v>
      </c>
      <c r="V60" s="60">
        <f>SUM(V7:V59)</f>
        <v>548821.80000000005</v>
      </c>
    </row>
  </sheetData>
  <mergeCells count="8">
    <mergeCell ref="P1:R1"/>
    <mergeCell ref="S1:U1"/>
    <mergeCell ref="V1:W1"/>
    <mergeCell ref="A1:A2"/>
    <mergeCell ref="B1:B2"/>
    <mergeCell ref="C1:D1"/>
    <mergeCell ref="E1:I1"/>
    <mergeCell ref="J1:N1"/>
  </mergeCells>
  <dataValidations disablePrompts="1" count="1">
    <dataValidation type="list" allowBlank="1" showInputMessage="1" showErrorMessage="1" sqref="D3:D59" xr:uid="{00000000-0002-0000-0000-000000000000}">
      <formula1>"m, m², m³, nr, item, kg, t, PS, PC, excl., "</formula1>
    </dataValidation>
  </dataValidations>
  <printOptions horizontalCentered="1" verticalCentered="1"/>
  <pageMargins left="0.70866141732283472" right="0.70866141732283472" top="0.74803149606299213" bottom="0.74803149606299213" header="0.31496062992125984" footer="0.31496062992125984"/>
  <pageSetup paperSize="9" scale="27"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DFDA0-A67A-477C-97A2-EB7FE934CDA1}">
  <sheetPr>
    <pageSetUpPr fitToPage="1"/>
  </sheetPr>
  <dimension ref="A2:I18"/>
  <sheetViews>
    <sheetView view="pageBreakPreview" zoomScale="130" zoomScaleNormal="100" zoomScaleSheetLayoutView="130" workbookViewId="0">
      <selection activeCell="H9" sqref="H9"/>
    </sheetView>
  </sheetViews>
  <sheetFormatPr defaultRowHeight="13.8" x14ac:dyDescent="0.25"/>
  <cols>
    <col min="1" max="1" width="10.69921875" customWidth="1"/>
    <col min="2" max="2" width="13.69921875" customWidth="1"/>
    <col min="3" max="3" width="25.296875" bestFit="1" customWidth="1"/>
    <col min="4" max="4" width="10.3984375" customWidth="1"/>
    <col min="5" max="5" width="10.59765625" customWidth="1"/>
    <col min="6" max="6" width="11.69921875" customWidth="1"/>
    <col min="7" max="7" width="10.69921875" customWidth="1"/>
    <col min="8" max="8" width="12.69921875" customWidth="1"/>
  </cols>
  <sheetData>
    <row r="2" spans="1:9" x14ac:dyDescent="0.25">
      <c r="A2" s="170" t="s">
        <v>86</v>
      </c>
      <c r="B2" s="171"/>
      <c r="D2" s="170" t="s">
        <v>86</v>
      </c>
      <c r="E2" s="171"/>
      <c r="G2" s="170" t="s">
        <v>86</v>
      </c>
      <c r="H2" s="171"/>
    </row>
    <row r="3" spans="1:9" x14ac:dyDescent="0.25">
      <c r="A3" s="171"/>
      <c r="B3" s="171"/>
      <c r="D3" s="171"/>
      <c r="E3" s="171"/>
      <c r="G3" s="171"/>
      <c r="H3" s="171"/>
    </row>
    <row r="4" spans="1:9" x14ac:dyDescent="0.25">
      <c r="A4" s="171"/>
      <c r="B4" s="171"/>
      <c r="D4" s="171"/>
      <c r="E4" s="171"/>
      <c r="G4" s="171"/>
      <c r="H4" s="171"/>
    </row>
    <row r="6" spans="1:9" ht="18" thickBot="1" x14ac:dyDescent="0.35">
      <c r="A6" s="75"/>
      <c r="B6" s="82"/>
      <c r="C6" s="75"/>
      <c r="D6" s="75"/>
      <c r="E6" s="75"/>
      <c r="F6" s="75"/>
      <c r="G6" s="75"/>
      <c r="H6" s="75"/>
      <c r="I6" s="81"/>
    </row>
    <row r="7" spans="1:9" ht="14.4" thickTop="1" x14ac:dyDescent="0.25">
      <c r="A7" s="80"/>
      <c r="B7" s="79"/>
      <c r="C7" s="79"/>
      <c r="D7" s="78"/>
      <c r="E7" s="78"/>
      <c r="F7" s="78"/>
      <c r="G7" s="78"/>
      <c r="H7" s="78"/>
      <c r="I7" s="77"/>
    </row>
    <row r="8" spans="1:9" x14ac:dyDescent="0.25">
      <c r="A8" s="73"/>
      <c r="B8" s="76" t="s">
        <v>85</v>
      </c>
      <c r="C8" s="76" t="s">
        <v>110</v>
      </c>
      <c r="D8" s="75"/>
      <c r="E8" s="68"/>
      <c r="F8" s="75"/>
      <c r="G8" s="75"/>
      <c r="H8" s="75"/>
      <c r="I8" s="65"/>
    </row>
    <row r="9" spans="1:9" x14ac:dyDescent="0.25">
      <c r="A9" s="73"/>
      <c r="B9" s="76" t="s">
        <v>84</v>
      </c>
      <c r="C9" s="76" t="s">
        <v>110</v>
      </c>
      <c r="D9" s="75"/>
      <c r="E9" s="76"/>
      <c r="F9" s="75"/>
      <c r="G9" s="75"/>
      <c r="H9" s="75"/>
      <c r="I9" s="65"/>
    </row>
    <row r="10" spans="1:9" x14ac:dyDescent="0.25">
      <c r="A10" s="73"/>
      <c r="B10" s="76" t="s">
        <v>83</v>
      </c>
      <c r="C10" s="122" t="s">
        <v>108</v>
      </c>
      <c r="D10" s="122"/>
      <c r="E10" s="122"/>
      <c r="F10" s="75"/>
      <c r="G10" s="75"/>
      <c r="H10" s="75"/>
      <c r="I10" s="65"/>
    </row>
    <row r="11" spans="1:9" x14ac:dyDescent="0.25">
      <c r="A11" s="73"/>
      <c r="B11" s="76" t="s">
        <v>82</v>
      </c>
      <c r="C11" s="76"/>
      <c r="D11" s="75"/>
      <c r="E11" s="75"/>
      <c r="F11" s="75"/>
      <c r="G11" s="75"/>
      <c r="H11" s="75"/>
      <c r="I11" s="65"/>
    </row>
    <row r="12" spans="1:9" x14ac:dyDescent="0.25">
      <c r="A12" s="73"/>
      <c r="B12" s="76" t="s">
        <v>81</v>
      </c>
      <c r="C12" s="172" t="s">
        <v>109</v>
      </c>
      <c r="D12" s="172"/>
      <c r="E12" s="75"/>
      <c r="F12" s="75"/>
      <c r="G12" s="75"/>
      <c r="H12" s="75"/>
      <c r="I12" s="65"/>
    </row>
    <row r="13" spans="1:9" x14ac:dyDescent="0.25">
      <c r="A13" s="73"/>
      <c r="B13" s="76" t="s">
        <v>80</v>
      </c>
      <c r="C13" s="76" t="s">
        <v>79</v>
      </c>
      <c r="D13" s="75"/>
      <c r="E13" s="75"/>
      <c r="F13" s="75"/>
      <c r="G13" s="68"/>
      <c r="H13" s="68"/>
      <c r="I13" s="65"/>
    </row>
    <row r="14" spans="1:9" x14ac:dyDescent="0.25">
      <c r="A14" s="73"/>
      <c r="B14" s="76"/>
      <c r="C14" s="76"/>
      <c r="D14" s="75"/>
      <c r="E14" s="75"/>
      <c r="F14" s="75"/>
      <c r="G14" s="68"/>
      <c r="H14" s="68"/>
      <c r="I14" s="65"/>
    </row>
    <row r="15" spans="1:9" x14ac:dyDescent="0.25">
      <c r="A15" s="73"/>
      <c r="B15" s="76"/>
      <c r="C15" s="76"/>
      <c r="D15" s="75"/>
      <c r="E15" s="75"/>
      <c r="F15" s="75"/>
      <c r="G15" s="74" t="s">
        <v>78</v>
      </c>
      <c r="H15" s="66">
        <v>45169</v>
      </c>
      <c r="I15" s="65"/>
    </row>
    <row r="16" spans="1:9" x14ac:dyDescent="0.25">
      <c r="A16" s="73"/>
      <c r="B16" s="72"/>
      <c r="C16" s="71" t="s">
        <v>77</v>
      </c>
      <c r="D16" s="70">
        <v>2</v>
      </c>
      <c r="E16" s="69"/>
      <c r="F16" s="68"/>
      <c r="G16" s="67" t="s">
        <v>76</v>
      </c>
      <c r="H16" s="66">
        <v>45139</v>
      </c>
      <c r="I16" s="65"/>
    </row>
    <row r="17" spans="1:9" ht="14.4" thickBot="1" x14ac:dyDescent="0.3">
      <c r="A17" s="64"/>
      <c r="B17" s="63"/>
      <c r="C17" s="62"/>
      <c r="D17" s="62"/>
      <c r="E17" s="62"/>
      <c r="F17" s="62"/>
      <c r="G17" s="62"/>
      <c r="H17" s="62"/>
      <c r="I17" s="61"/>
    </row>
    <row r="18" spans="1:9" ht="14.4" thickTop="1" x14ac:dyDescent="0.25"/>
  </sheetData>
  <mergeCells count="4">
    <mergeCell ref="A2:B4"/>
    <mergeCell ref="D2:E4"/>
    <mergeCell ref="G2:H4"/>
    <mergeCell ref="C12:D12"/>
  </mergeCells>
  <printOptions horizontalCentered="1" verticalCentered="1"/>
  <pageMargins left="0.70866141732283472" right="0.70866141732283472" top="0.74803149606299213" bottom="0.74803149606299213" header="0.31496062992125984" footer="0.31496062992125984"/>
  <pageSetup scale="72"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F5B97-770A-44DF-8B74-EF23A9FCF40C}">
  <sheetPr>
    <pageSetUpPr fitToPage="1"/>
  </sheetPr>
  <dimension ref="A1:I27"/>
  <sheetViews>
    <sheetView tabSelected="1" view="pageBreakPreview" zoomScaleNormal="85" zoomScaleSheetLayoutView="100" workbookViewId="0">
      <selection activeCell="A27" sqref="A27"/>
    </sheetView>
  </sheetViews>
  <sheetFormatPr defaultRowHeight="13.8" x14ac:dyDescent="0.25"/>
  <cols>
    <col min="1" max="1" width="26.19921875" customWidth="1"/>
    <col min="2" max="2" width="14.69921875" customWidth="1"/>
    <col min="3" max="3" width="11.59765625" bestFit="1" customWidth="1"/>
    <col min="4" max="4" width="37" bestFit="1" customWidth="1"/>
    <col min="5" max="5" width="26.69921875" bestFit="1" customWidth="1"/>
    <col min="6" max="6" width="16.69921875" customWidth="1"/>
    <col min="7" max="7" width="24" bestFit="1" customWidth="1"/>
    <col min="9" max="9" width="56.59765625" bestFit="1" customWidth="1"/>
  </cols>
  <sheetData>
    <row r="1" spans="1:9" x14ac:dyDescent="0.25">
      <c r="A1" s="173" t="s">
        <v>110</v>
      </c>
      <c r="B1" s="173"/>
      <c r="C1" s="173"/>
      <c r="D1" s="173"/>
      <c r="E1" s="173"/>
      <c r="F1" s="173"/>
      <c r="G1" s="173"/>
      <c r="H1" s="173"/>
      <c r="I1" s="173"/>
    </row>
    <row r="2" spans="1:9" x14ac:dyDescent="0.25">
      <c r="A2" s="174" t="s">
        <v>110</v>
      </c>
      <c r="B2" s="174"/>
      <c r="C2" s="174"/>
      <c r="D2" s="174"/>
      <c r="E2" s="174"/>
      <c r="F2" s="174"/>
      <c r="G2" s="174"/>
      <c r="H2" s="174"/>
      <c r="I2" s="174"/>
    </row>
    <row r="3" spans="1:9" x14ac:dyDescent="0.25">
      <c r="A3" s="173" t="s">
        <v>77</v>
      </c>
      <c r="B3" s="173"/>
      <c r="C3" s="173"/>
      <c r="D3" s="173"/>
      <c r="E3" s="173"/>
      <c r="F3" s="173"/>
      <c r="G3" s="173"/>
      <c r="H3" s="173"/>
      <c r="I3" s="173"/>
    </row>
    <row r="4" spans="1:9" x14ac:dyDescent="0.25">
      <c r="A4" s="83"/>
      <c r="B4" s="83"/>
      <c r="C4" s="83"/>
      <c r="D4" s="83"/>
      <c r="E4" s="83"/>
      <c r="F4" s="83"/>
      <c r="G4" s="83"/>
      <c r="H4" s="83"/>
      <c r="I4" s="83"/>
    </row>
    <row r="5" spans="1:9" x14ac:dyDescent="0.25">
      <c r="A5" s="84"/>
      <c r="B5" s="85">
        <f>[2]Cover!H15</f>
        <v>0</v>
      </c>
      <c r="C5" s="86" t="s">
        <v>87</v>
      </c>
      <c r="D5" s="87"/>
      <c r="E5" s="87"/>
      <c r="F5" s="87"/>
      <c r="G5" s="87" t="str">
        <f>A2</f>
        <v xml:space="preserve">Villa </v>
      </c>
      <c r="H5" s="87"/>
      <c r="I5" s="88" t="s">
        <v>111</v>
      </c>
    </row>
    <row r="6" spans="1:9" x14ac:dyDescent="0.25">
      <c r="A6" s="175" t="s">
        <v>88</v>
      </c>
      <c r="B6" s="176"/>
      <c r="C6" s="176"/>
      <c r="D6" s="176"/>
      <c r="E6" s="176"/>
      <c r="F6" s="176"/>
      <c r="G6" s="176"/>
      <c r="H6" s="89"/>
      <c r="I6" s="90" t="s">
        <v>89</v>
      </c>
    </row>
    <row r="7" spans="1:9" x14ac:dyDescent="0.25">
      <c r="A7" s="91"/>
      <c r="B7" s="89"/>
      <c r="C7" s="89"/>
      <c r="D7" s="89"/>
      <c r="E7" s="89"/>
      <c r="F7" s="89"/>
      <c r="G7" s="89" t="s">
        <v>79</v>
      </c>
      <c r="H7" s="89"/>
      <c r="I7" s="90" t="s">
        <v>112</v>
      </c>
    </row>
    <row r="8" spans="1:9" x14ac:dyDescent="0.25">
      <c r="A8" s="92">
        <v>45169</v>
      </c>
      <c r="B8" s="92">
        <v>45139</v>
      </c>
      <c r="C8" s="93"/>
      <c r="D8" s="94" t="s">
        <v>90</v>
      </c>
      <c r="E8" s="95">
        <f>[2]BOQ!F65</f>
        <v>1304270</v>
      </c>
      <c r="F8" s="93"/>
      <c r="G8" s="93"/>
      <c r="H8" s="93"/>
      <c r="I8" s="96" t="s">
        <v>91</v>
      </c>
    </row>
    <row r="9" spans="1:9" x14ac:dyDescent="0.25">
      <c r="A9" s="91"/>
      <c r="B9" s="89"/>
      <c r="C9" s="89"/>
      <c r="D9" s="89"/>
      <c r="E9" s="89"/>
      <c r="F9" s="97"/>
      <c r="G9" s="89"/>
      <c r="H9" s="89"/>
      <c r="I9" s="98" t="s">
        <v>92</v>
      </c>
    </row>
    <row r="10" spans="1:9" x14ac:dyDescent="0.25">
      <c r="A10" s="99"/>
      <c r="B10" s="100"/>
      <c r="C10" s="101"/>
      <c r="D10" s="101"/>
      <c r="E10" s="101"/>
      <c r="F10" s="101"/>
      <c r="G10" s="101"/>
      <c r="H10" s="101"/>
      <c r="I10" s="102" t="s">
        <v>93</v>
      </c>
    </row>
    <row r="11" spans="1:9" x14ac:dyDescent="0.25">
      <c r="A11" s="103"/>
      <c r="B11" s="83"/>
      <c r="C11" s="83"/>
      <c r="D11" s="83"/>
      <c r="E11" s="83"/>
      <c r="F11" s="104"/>
      <c r="G11" s="105"/>
      <c r="H11" s="83"/>
      <c r="I11" s="106" t="s">
        <v>94</v>
      </c>
    </row>
    <row r="12" spans="1:9" x14ac:dyDescent="0.25">
      <c r="A12" s="107">
        <f>BOQ!V60</f>
        <v>548821.80000000005</v>
      </c>
      <c r="B12" s="108"/>
      <c r="C12" s="109"/>
      <c r="D12" s="110" t="s">
        <v>95</v>
      </c>
      <c r="E12" s="111"/>
      <c r="F12" s="109"/>
      <c r="G12" s="89"/>
      <c r="H12" s="89"/>
      <c r="I12" s="112"/>
    </row>
    <row r="13" spans="1:9" x14ac:dyDescent="0.25">
      <c r="A13" s="113"/>
      <c r="B13" s="114"/>
      <c r="C13" s="114"/>
      <c r="D13" s="114"/>
      <c r="E13" s="114"/>
      <c r="F13" s="114"/>
      <c r="G13" s="114"/>
      <c r="H13" s="114"/>
      <c r="I13" s="98" t="s">
        <v>96</v>
      </c>
    </row>
    <row r="14" spans="1:9" x14ac:dyDescent="0.25">
      <c r="A14" s="113">
        <f>F14</f>
        <v>-54882.180000000008</v>
      </c>
      <c r="B14" s="114"/>
      <c r="C14" s="114"/>
      <c r="D14" s="114"/>
      <c r="E14" s="114" t="s">
        <v>97</v>
      </c>
      <c r="F14" s="115">
        <f>-A12*0.1</f>
        <v>-54882.180000000008</v>
      </c>
      <c r="G14" s="114"/>
      <c r="H14" s="114"/>
      <c r="I14" s="90" t="s">
        <v>98</v>
      </c>
    </row>
    <row r="15" spans="1:9" x14ac:dyDescent="0.25">
      <c r="A15" s="113">
        <f>-F15*1%</f>
        <v>-5226.8742857142861</v>
      </c>
      <c r="B15" s="114"/>
      <c r="C15" s="114"/>
      <c r="D15" s="114"/>
      <c r="E15" s="114" t="s">
        <v>99</v>
      </c>
      <c r="F15" s="115">
        <f>(A12/1.05)</f>
        <v>522687.42857142858</v>
      </c>
      <c r="G15" s="115"/>
      <c r="H15" s="114"/>
      <c r="I15" s="90" t="s">
        <v>100</v>
      </c>
    </row>
    <row r="16" spans="1:9" x14ac:dyDescent="0.25">
      <c r="A16" s="113">
        <f>-F16*5%</f>
        <v>-27441.090000000004</v>
      </c>
      <c r="B16" s="114"/>
      <c r="C16" s="114"/>
      <c r="D16" s="114"/>
      <c r="E16" s="114" t="s">
        <v>101</v>
      </c>
      <c r="F16" s="115">
        <f>A12</f>
        <v>548821.80000000005</v>
      </c>
      <c r="G16" s="114"/>
      <c r="H16" s="114"/>
      <c r="I16" s="90" t="s">
        <v>102</v>
      </c>
    </row>
    <row r="17" spans="1:9" x14ac:dyDescent="0.25">
      <c r="A17" s="113"/>
      <c r="B17" s="114"/>
      <c r="C17" s="114"/>
      <c r="D17" s="114"/>
      <c r="E17" s="114"/>
      <c r="F17" s="115"/>
      <c r="G17" s="114"/>
      <c r="H17" s="114"/>
      <c r="I17" s="90"/>
    </row>
    <row r="18" spans="1:9" x14ac:dyDescent="0.25">
      <c r="A18" s="113">
        <f>-A12*0.6%</f>
        <v>-3292.9308000000005</v>
      </c>
      <c r="B18" s="114"/>
      <c r="C18" s="114"/>
      <c r="D18" s="114"/>
      <c r="E18" s="114"/>
      <c r="F18" s="115"/>
      <c r="G18" s="114"/>
      <c r="H18" s="114"/>
      <c r="I18" s="90" t="s">
        <v>103</v>
      </c>
    </row>
    <row r="19" spans="1:9" x14ac:dyDescent="0.25">
      <c r="A19" s="113"/>
      <c r="B19" s="114"/>
      <c r="C19" s="114"/>
      <c r="D19" s="114"/>
      <c r="E19" s="114"/>
      <c r="F19" s="115"/>
      <c r="G19" s="114"/>
      <c r="H19" s="114"/>
      <c r="I19" s="90"/>
    </row>
    <row r="20" spans="1:9" x14ac:dyDescent="0.25">
      <c r="A20" s="113">
        <f>-A12*0.3%</f>
        <v>-1646.4654000000003</v>
      </c>
      <c r="B20" s="114"/>
      <c r="C20" s="114"/>
      <c r="D20" s="114"/>
      <c r="E20" s="114"/>
      <c r="F20" s="115"/>
      <c r="G20" s="114"/>
      <c r="H20" s="114"/>
      <c r="I20" s="90" t="s">
        <v>104</v>
      </c>
    </row>
    <row r="21" spans="1:9" x14ac:dyDescent="0.25">
      <c r="A21" s="113"/>
      <c r="B21" s="114"/>
      <c r="C21" s="114"/>
      <c r="D21" s="114"/>
      <c r="E21" s="114"/>
      <c r="F21" s="115"/>
      <c r="G21" s="114"/>
      <c r="H21" s="114"/>
      <c r="I21" s="90"/>
    </row>
    <row r="22" spans="1:9" x14ac:dyDescent="0.25">
      <c r="A22" s="116">
        <v>0</v>
      </c>
      <c r="B22" s="89"/>
      <c r="C22" s="89"/>
      <c r="D22" s="89"/>
      <c r="E22" s="89"/>
      <c r="F22" s="89"/>
      <c r="G22" s="89"/>
      <c r="H22" s="89"/>
      <c r="I22" s="112" t="s">
        <v>105</v>
      </c>
    </row>
    <row r="23" spans="1:9" x14ac:dyDescent="0.25">
      <c r="A23" s="117"/>
      <c r="B23" s="114"/>
      <c r="C23" s="114"/>
      <c r="D23" s="114"/>
      <c r="E23" s="114"/>
      <c r="F23" s="114"/>
      <c r="G23" s="114"/>
      <c r="H23" s="114"/>
      <c r="I23" s="90"/>
    </row>
    <row r="24" spans="1:9" x14ac:dyDescent="0.25">
      <c r="A24" s="116">
        <v>-252280.35</v>
      </c>
      <c r="B24" s="114"/>
      <c r="C24" s="114"/>
      <c r="D24" s="114"/>
      <c r="E24" s="114"/>
      <c r="F24" s="114"/>
      <c r="G24" s="114"/>
      <c r="H24" s="114"/>
      <c r="I24" s="90" t="s">
        <v>106</v>
      </c>
    </row>
    <row r="25" spans="1:9" x14ac:dyDescent="0.25">
      <c r="A25" s="118"/>
      <c r="B25" s="114"/>
      <c r="C25" s="114"/>
      <c r="D25" s="114"/>
      <c r="E25" s="114"/>
      <c r="F25" s="114"/>
      <c r="G25" s="114"/>
      <c r="H25" s="114"/>
      <c r="I25" s="90"/>
    </row>
    <row r="26" spans="1:9" ht="14.4" thickBot="1" x14ac:dyDescent="0.3">
      <c r="A26" s="119">
        <f>SUM(A12:A24)</f>
        <v>204051.90951428577</v>
      </c>
      <c r="B26" s="120"/>
      <c r="C26" s="120"/>
      <c r="D26" s="120"/>
      <c r="E26" s="120"/>
      <c r="F26" s="120"/>
      <c r="G26" s="120"/>
      <c r="H26" s="120"/>
      <c r="I26" s="121" t="s">
        <v>107</v>
      </c>
    </row>
    <row r="27" spans="1:9" ht="14.4" thickTop="1" x14ac:dyDescent="0.25"/>
  </sheetData>
  <mergeCells count="4">
    <mergeCell ref="A1:I1"/>
    <mergeCell ref="A2:I2"/>
    <mergeCell ref="A3:I3"/>
    <mergeCell ref="A6:G6"/>
  </mergeCells>
  <printOptions horizontalCentered="1" verticalCentered="1"/>
  <pageMargins left="0.70866141732283472" right="0.70866141732283472" top="0.74803149606299213" bottom="0.74803149606299213" header="0.31496062992125984" footer="0.31496062992125984"/>
  <pageSetup scale="3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From Site 2</vt:lpstr>
      <vt:lpstr>BOQ</vt:lpstr>
      <vt:lpstr>Cover</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HUSSEIN MANSY</dc:creator>
  <cp:lastModifiedBy>elsaeid gamal</cp:lastModifiedBy>
  <cp:lastPrinted>2023-09-06T14:17:21Z</cp:lastPrinted>
  <dcterms:created xsi:type="dcterms:W3CDTF">2023-08-26T11:13:19Z</dcterms:created>
  <dcterms:modified xsi:type="dcterms:W3CDTF">2023-09-06T15:52:09Z</dcterms:modified>
</cp:coreProperties>
</file>